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TUAN-LINH\Desktop\SynchronousProjects\BIMS\BIMS\BIMS\Resources\"/>
    </mc:Choice>
  </mc:AlternateContent>
  <bookViews>
    <workbookView xWindow="0" yWindow="0" windowWidth="15360" windowHeight="5685"/>
  </bookViews>
  <sheets>
    <sheet name="AIData" sheetId="17" r:id="rId1"/>
    <sheet name="工事一般情報" sheetId="7" r:id="rId2"/>
    <sheet name="テクノロジー" sheetId="10" r:id="rId3"/>
    <sheet name="設計データ" sheetId="9" r:id="rId4"/>
    <sheet name="地盤改良" sheetId="11" r:id="rId5"/>
    <sheet name="担当者" sheetId="4" r:id="rId6"/>
    <sheet name="会社関連" sheetId="16" r:id="rId7"/>
    <sheet name="予算及ぶ施工" sheetId="12" r:id="rId8"/>
  </sheets>
  <definedNames>
    <definedName name="_xlnm._FilterDatabase" localSheetId="0" hidden="1">AIData!$A$1:$A$1500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504" i="17" l="1"/>
  <c r="R205" i="17"/>
  <c r="AZ84" i="17" l="1"/>
  <c r="BE88" i="17"/>
  <c r="BE89" i="17"/>
  <c r="BE90" i="17"/>
  <c r="BE91" i="17"/>
  <c r="BE87" i="17"/>
  <c r="BC87" i="17"/>
  <c r="C169" i="17" l="1"/>
  <c r="V549" i="17" l="1"/>
  <c r="V548" i="17"/>
  <c r="V547" i="17"/>
  <c r="V546" i="17"/>
  <c r="V545" i="17"/>
  <c r="V544" i="17"/>
  <c r="V543" i="17"/>
  <c r="V542" i="17"/>
  <c r="V541" i="17"/>
  <c r="V540" i="17"/>
  <c r="V539" i="17"/>
  <c r="V538" i="17"/>
  <c r="V537" i="17"/>
  <c r="V536" i="17"/>
  <c r="V535" i="17"/>
  <c r="V534" i="17"/>
  <c r="V533" i="17"/>
  <c r="V531" i="17"/>
  <c r="V530" i="17"/>
  <c r="V529" i="17"/>
  <c r="V528" i="17"/>
  <c r="V527" i="17"/>
  <c r="V526" i="17"/>
  <c r="V525" i="17"/>
  <c r="V524" i="17"/>
  <c r="V523" i="17"/>
  <c r="V522" i="17"/>
  <c r="V521" i="17"/>
  <c r="V520" i="17"/>
  <c r="V519" i="17"/>
  <c r="V518" i="17"/>
  <c r="V517" i="17"/>
  <c r="V516" i="17"/>
  <c r="V514" i="17"/>
  <c r="V513" i="17"/>
  <c r="V512" i="17"/>
  <c r="V511" i="17"/>
  <c r="V510" i="17"/>
  <c r="V509" i="17"/>
  <c r="V508" i="17"/>
  <c r="V507" i="17"/>
  <c r="V506" i="17"/>
  <c r="V505" i="17"/>
  <c r="V504" i="17"/>
  <c r="V503" i="17"/>
  <c r="V502" i="17"/>
  <c r="V501" i="17"/>
  <c r="V500" i="17"/>
  <c r="V499" i="17"/>
  <c r="V497" i="17"/>
  <c r="V496" i="17"/>
  <c r="V495" i="17"/>
  <c r="V494" i="17"/>
  <c r="V493" i="17"/>
  <c r="V492" i="17"/>
  <c r="V491" i="17"/>
  <c r="V490" i="17"/>
  <c r="V489" i="17"/>
  <c r="V488" i="17"/>
  <c r="V487" i="17"/>
  <c r="V486" i="17"/>
  <c r="V485" i="17"/>
  <c r="V484" i="17"/>
  <c r="V483" i="17"/>
  <c r="V482" i="17"/>
  <c r="V481" i="17"/>
  <c r="V480" i="17"/>
  <c r="V479" i="17"/>
  <c r="V478" i="17"/>
  <c r="V477" i="17"/>
  <c r="V476" i="17"/>
  <c r="V475" i="17"/>
  <c r="V474" i="17"/>
  <c r="V473" i="17"/>
  <c r="V472" i="17"/>
  <c r="V470" i="17"/>
  <c r="V469" i="17"/>
  <c r="V468" i="17"/>
  <c r="V467" i="17"/>
  <c r="V466" i="17"/>
  <c r="V465" i="17"/>
  <c r="V464" i="17"/>
  <c r="V463" i="17"/>
  <c r="V462" i="17"/>
  <c r="V461" i="17"/>
  <c r="V460" i="17"/>
  <c r="V459" i="17"/>
  <c r="V458" i="17"/>
  <c r="V457" i="17"/>
  <c r="V456" i="17"/>
  <c r="V455" i="17"/>
  <c r="V454" i="17"/>
  <c r="V453" i="17"/>
  <c r="V451" i="17"/>
  <c r="V450" i="17"/>
  <c r="V449" i="17"/>
  <c r="V448" i="17"/>
  <c r="V447" i="17"/>
  <c r="V445" i="17"/>
  <c r="V444" i="17"/>
  <c r="V443" i="17"/>
  <c r="V442" i="17"/>
  <c r="V441" i="17"/>
  <c r="V440" i="17"/>
  <c r="V439" i="17"/>
  <c r="V438" i="17"/>
  <c r="V437" i="17"/>
  <c r="V436" i="17"/>
  <c r="V435" i="17"/>
  <c r="V434" i="17"/>
  <c r="V433" i="17"/>
  <c r="V432" i="17"/>
  <c r="V431" i="17"/>
  <c r="V430" i="17"/>
  <c r="V429" i="17"/>
  <c r="V428" i="17"/>
  <c r="V427" i="17"/>
  <c r="V425" i="17"/>
  <c r="V424" i="17"/>
  <c r="V423" i="17"/>
  <c r="V422" i="17"/>
  <c r="V421" i="17"/>
  <c r="V420" i="17"/>
  <c r="V419" i="17"/>
  <c r="V418" i="17"/>
  <c r="V417" i="17"/>
  <c r="V416" i="17"/>
  <c r="V415" i="17"/>
  <c r="V414" i="17"/>
  <c r="V413" i="17"/>
  <c r="V412" i="17"/>
  <c r="V411" i="17"/>
  <c r="V410" i="17"/>
  <c r="V409" i="17"/>
  <c r="V408" i="17"/>
  <c r="V407" i="17"/>
  <c r="V406" i="17"/>
  <c r="V405" i="17"/>
  <c r="V404" i="17"/>
  <c r="V403" i="17"/>
  <c r="V402" i="17"/>
  <c r="V401" i="17"/>
  <c r="V400" i="17"/>
  <c r="V399" i="17"/>
  <c r="V398" i="17"/>
  <c r="V397" i="17"/>
  <c r="V396" i="17"/>
  <c r="V395" i="17"/>
  <c r="V394" i="17"/>
  <c r="V393" i="17"/>
  <c r="V392" i="17"/>
  <c r="V391" i="17"/>
  <c r="V390" i="17"/>
  <c r="V388" i="17"/>
  <c r="V387" i="17"/>
  <c r="V386" i="17"/>
  <c r="V385" i="17"/>
  <c r="V384" i="17"/>
  <c r="V383" i="17"/>
  <c r="V382" i="17"/>
  <c r="V381" i="17"/>
  <c r="V380" i="17"/>
  <c r="V379" i="17"/>
  <c r="V378" i="17"/>
  <c r="V377" i="17"/>
  <c r="V376" i="17"/>
  <c r="V375" i="17"/>
  <c r="V374" i="17"/>
  <c r="V373" i="17"/>
  <c r="V372" i="17"/>
  <c r="V371" i="17"/>
  <c r="V370" i="17"/>
  <c r="V369" i="17"/>
  <c r="V368" i="17"/>
  <c r="V367" i="17"/>
  <c r="V366" i="17"/>
  <c r="V365" i="17"/>
  <c r="V364" i="17"/>
  <c r="V363" i="17"/>
  <c r="V362" i="17"/>
  <c r="V361" i="17"/>
  <c r="V360" i="17"/>
  <c r="V359" i="17"/>
  <c r="V358" i="17"/>
  <c r="V357" i="17"/>
  <c r="V356" i="17"/>
  <c r="V355" i="17"/>
  <c r="V354" i="17"/>
  <c r="V353" i="17"/>
  <c r="V352" i="17"/>
  <c r="V351" i="17"/>
  <c r="V350" i="17"/>
  <c r="V349" i="17"/>
  <c r="V348" i="17"/>
  <c r="V347" i="17"/>
  <c r="V346" i="17"/>
  <c r="V345" i="17"/>
  <c r="V344" i="17"/>
  <c r="V343" i="17"/>
  <c r="V342" i="17"/>
  <c r="V341" i="17"/>
  <c r="V340" i="17"/>
  <c r="V339" i="17"/>
  <c r="V338" i="17"/>
  <c r="V337" i="17"/>
  <c r="V336" i="17"/>
  <c r="V335" i="17"/>
  <c r="V334" i="17"/>
  <c r="V333" i="17"/>
  <c r="V332" i="17"/>
  <c r="V331" i="17"/>
  <c r="V330" i="17"/>
  <c r="V329" i="17"/>
  <c r="V328" i="17"/>
  <c r="V327" i="17"/>
  <c r="V326" i="17"/>
  <c r="V325" i="17"/>
  <c r="V324" i="17"/>
  <c r="V323" i="17"/>
  <c r="V322" i="17"/>
  <c r="V321" i="17"/>
  <c r="V320" i="17"/>
  <c r="V319" i="17"/>
  <c r="V318" i="17"/>
  <c r="V317" i="17"/>
  <c r="V316" i="17"/>
  <c r="V315" i="17"/>
  <c r="V314" i="17"/>
  <c r="V313" i="17"/>
  <c r="V312" i="17"/>
  <c r="V311" i="17"/>
  <c r="V310" i="17"/>
  <c r="V309" i="17"/>
  <c r="V308" i="17"/>
  <c r="V307" i="17"/>
  <c r="V306" i="17"/>
  <c r="V305" i="17"/>
  <c r="V304" i="17"/>
  <c r="V303" i="17"/>
  <c r="V302" i="17"/>
  <c r="V301" i="17"/>
  <c r="V300" i="17"/>
  <c r="V299" i="17"/>
  <c r="V298" i="17"/>
  <c r="V297" i="17"/>
  <c r="V296" i="17"/>
  <c r="V295" i="17"/>
  <c r="V294" i="17"/>
  <c r="V293" i="17"/>
  <c r="V292" i="17"/>
  <c r="V291" i="17"/>
  <c r="V290" i="17"/>
  <c r="V289" i="17"/>
  <c r="V288" i="17"/>
  <c r="V287" i="17"/>
  <c r="V286" i="17"/>
  <c r="V285" i="17"/>
  <c r="V284" i="17"/>
  <c r="V283" i="17"/>
  <c r="V282" i="17"/>
  <c r="V281" i="17"/>
  <c r="V280" i="17"/>
  <c r="V279" i="17"/>
  <c r="V278" i="17"/>
  <c r="V277" i="17"/>
  <c r="V276" i="17"/>
  <c r="V275" i="17"/>
  <c r="V274" i="17"/>
  <c r="V273" i="17"/>
  <c r="V272" i="17"/>
  <c r="V271" i="17"/>
  <c r="V270" i="17"/>
  <c r="V269" i="17"/>
  <c r="V268" i="17"/>
  <c r="V267" i="17"/>
  <c r="V266" i="17"/>
  <c r="V265" i="17"/>
  <c r="V264" i="17"/>
  <c r="V263" i="17"/>
  <c r="V262" i="17"/>
  <c r="V261" i="17"/>
  <c r="V260" i="17"/>
  <c r="V259" i="17"/>
  <c r="V258" i="17"/>
  <c r="V257" i="17"/>
  <c r="V256" i="17"/>
  <c r="V255" i="17"/>
  <c r="V254" i="17"/>
  <c r="V253" i="17"/>
  <c r="V252" i="17"/>
  <c r="V251" i="17"/>
  <c r="V250" i="17"/>
  <c r="V249" i="17"/>
  <c r="V248" i="17"/>
  <c r="V247" i="17"/>
  <c r="V246" i="17"/>
  <c r="V245" i="17"/>
  <c r="V244" i="17"/>
  <c r="V243" i="17"/>
  <c r="V242" i="17"/>
  <c r="V241" i="17"/>
  <c r="V240" i="17"/>
  <c r="V239" i="17"/>
  <c r="V238" i="17"/>
  <c r="V237" i="17"/>
  <c r="V236" i="17"/>
  <c r="V235" i="17"/>
  <c r="V234" i="17"/>
  <c r="V233" i="17"/>
  <c r="V232" i="17"/>
  <c r="V231" i="17"/>
  <c r="V230" i="17"/>
  <c r="V229" i="17"/>
  <c r="V228" i="17"/>
  <c r="V227" i="17"/>
  <c r="V226" i="17"/>
  <c r="V225" i="17"/>
  <c r="V224" i="17"/>
  <c r="V223" i="17"/>
  <c r="V222" i="17"/>
  <c r="V221" i="17"/>
  <c r="V220" i="17"/>
  <c r="V219" i="17"/>
  <c r="V218" i="17"/>
  <c r="V217" i="17"/>
  <c r="V216" i="17"/>
  <c r="V215" i="17"/>
  <c r="V214" i="17"/>
  <c r="V213" i="17"/>
  <c r="V212" i="17"/>
  <c r="V211" i="17"/>
  <c r="V210" i="17"/>
  <c r="V209" i="17"/>
  <c r="V208" i="17"/>
  <c r="V207" i="17"/>
  <c r="V205" i="17"/>
  <c r="V204" i="17"/>
  <c r="V203" i="17"/>
  <c r="V202" i="17"/>
  <c r="V201" i="17"/>
  <c r="V200" i="17"/>
  <c r="V199" i="17"/>
  <c r="V198" i="17"/>
  <c r="V197" i="17"/>
  <c r="V196" i="17"/>
  <c r="V195" i="17"/>
  <c r="V194" i="17"/>
  <c r="V193" i="17"/>
  <c r="V192" i="17"/>
  <c r="V191" i="17"/>
  <c r="V190" i="17"/>
  <c r="V189" i="17"/>
  <c r="V188" i="17"/>
  <c r="V187" i="17"/>
  <c r="V186" i="17"/>
  <c r="V185" i="17"/>
  <c r="V184" i="17"/>
  <c r="V183" i="17"/>
  <c r="V182" i="17"/>
  <c r="V181" i="17"/>
  <c r="V180" i="17"/>
  <c r="V179" i="17"/>
  <c r="V178" i="17"/>
  <c r="V177" i="17"/>
  <c r="V176" i="17"/>
  <c r="V175" i="17"/>
  <c r="V174" i="17"/>
  <c r="V173" i="17"/>
  <c r="V172" i="17"/>
  <c r="V171" i="17"/>
  <c r="V170" i="17"/>
  <c r="V169" i="17"/>
  <c r="V168" i="17"/>
  <c r="V167" i="17"/>
  <c r="V166" i="17"/>
  <c r="V165" i="17"/>
  <c r="V164" i="17"/>
  <c r="V163" i="17"/>
  <c r="V162" i="17"/>
  <c r="V161" i="17"/>
  <c r="V160" i="17"/>
  <c r="V159" i="17"/>
  <c r="V158" i="17"/>
  <c r="V157" i="17"/>
  <c r="V156" i="17"/>
  <c r="V155" i="17"/>
  <c r="V154" i="17"/>
  <c r="V153" i="17"/>
  <c r="V152" i="17"/>
  <c r="V151" i="17"/>
  <c r="V150" i="17"/>
  <c r="V149" i="17"/>
  <c r="V148" i="17"/>
  <c r="V147" i="17"/>
  <c r="V146" i="17"/>
  <c r="V145" i="17"/>
  <c r="V144" i="17"/>
  <c r="V143" i="17"/>
  <c r="V142" i="17"/>
  <c r="V141" i="17"/>
  <c r="V140" i="17"/>
  <c r="V139" i="17"/>
  <c r="V138" i="17"/>
  <c r="V137" i="17"/>
  <c r="V136" i="17"/>
  <c r="V135" i="17"/>
  <c r="V134" i="17"/>
  <c r="V133" i="17"/>
  <c r="V132" i="17"/>
  <c r="V131" i="17"/>
  <c r="V130" i="17"/>
  <c r="V129" i="17"/>
  <c r="V128" i="17"/>
  <c r="V127" i="17"/>
  <c r="V126" i="17"/>
  <c r="V125" i="17"/>
  <c r="V124" i="17"/>
  <c r="V123" i="17"/>
  <c r="V122" i="17"/>
  <c r="V121" i="17"/>
  <c r="V120" i="17"/>
  <c r="V119" i="17"/>
  <c r="V118" i="17"/>
  <c r="V117" i="17"/>
  <c r="V116" i="17"/>
  <c r="V115" i="17"/>
  <c r="V114" i="17"/>
  <c r="V113" i="17"/>
  <c r="V112" i="17"/>
  <c r="V111" i="17"/>
  <c r="V110" i="17"/>
  <c r="V109" i="17"/>
  <c r="V108" i="17"/>
  <c r="V107" i="17"/>
  <c r="V106" i="17"/>
  <c r="V105" i="17"/>
  <c r="V104" i="17"/>
  <c r="V103" i="17"/>
  <c r="V102" i="17"/>
  <c r="V101" i="17"/>
  <c r="V100" i="17"/>
  <c r="V99" i="17"/>
  <c r="V98" i="17"/>
  <c r="V97" i="17"/>
  <c r="V96" i="17"/>
  <c r="V95" i="17"/>
  <c r="V94" i="17"/>
  <c r="V93" i="17"/>
  <c r="V92" i="17"/>
  <c r="V91" i="17"/>
  <c r="V90" i="17"/>
  <c r="V89" i="17"/>
  <c r="V88" i="17"/>
  <c r="V87" i="17"/>
  <c r="V86" i="17"/>
  <c r="V85" i="17"/>
  <c r="V84" i="17"/>
  <c r="V83" i="17"/>
  <c r="V82" i="17"/>
  <c r="V81" i="17"/>
  <c r="V80" i="17"/>
  <c r="V79" i="17"/>
  <c r="V78" i="17"/>
  <c r="V77" i="17"/>
  <c r="V76" i="17"/>
  <c r="V75" i="17"/>
  <c r="V73" i="17"/>
  <c r="V72" i="17"/>
  <c r="V71" i="17"/>
  <c r="V70" i="17"/>
  <c r="V69" i="17"/>
  <c r="V68" i="17"/>
  <c r="V67" i="17"/>
  <c r="V66" i="17"/>
  <c r="V65" i="17"/>
  <c r="V63" i="17"/>
  <c r="V62" i="17"/>
  <c r="V61" i="17"/>
  <c r="V60" i="17"/>
  <c r="V59" i="17"/>
  <c r="V58" i="17"/>
  <c r="V57" i="17"/>
  <c r="V56" i="17"/>
  <c r="V55" i="17"/>
  <c r="V54" i="17"/>
  <c r="V53" i="17"/>
  <c r="V52" i="17"/>
  <c r="V51" i="17"/>
  <c r="V50" i="17"/>
  <c r="V49" i="17"/>
  <c r="V48" i="17"/>
  <c r="V47" i="17"/>
  <c r="V46" i="17"/>
  <c r="V45" i="17"/>
  <c r="V44" i="17"/>
  <c r="V43" i="17"/>
  <c r="V42" i="17"/>
  <c r="V41" i="17"/>
  <c r="V40" i="17"/>
  <c r="V39" i="17"/>
  <c r="V38" i="17"/>
  <c r="V37" i="17"/>
  <c r="V36" i="17"/>
  <c r="V35" i="17"/>
  <c r="V34" i="17"/>
  <c r="V31" i="17"/>
  <c r="V30" i="17"/>
  <c r="V29" i="17"/>
  <c r="V28" i="17"/>
  <c r="V27" i="17"/>
  <c r="V24" i="17"/>
  <c r="V22" i="17"/>
  <c r="V21" i="17"/>
  <c r="V20" i="17"/>
  <c r="V19" i="17"/>
  <c r="V17" i="17"/>
  <c r="V16" i="17"/>
  <c r="V14" i="17"/>
  <c r="V10" i="17"/>
  <c r="V9" i="17"/>
  <c r="V8" i="17"/>
  <c r="V5" i="17"/>
  <c r="V4" i="17"/>
  <c r="V3" i="17"/>
  <c r="AS347" i="17" l="1"/>
  <c r="AQ347" i="17"/>
  <c r="C276" i="17"/>
  <c r="F1358" i="17" l="1"/>
  <c r="AS440" i="17" l="1"/>
  <c r="AQ440" i="17"/>
  <c r="C444" i="17"/>
  <c r="AX448" i="17"/>
  <c r="AV448" i="17"/>
  <c r="AX457" i="17"/>
  <c r="AV457" i="17"/>
  <c r="AS457" i="17"/>
  <c r="AQ457" i="17"/>
  <c r="AX458" i="17"/>
  <c r="AV458" i="17"/>
  <c r="AS458" i="17"/>
  <c r="AQ458" i="17"/>
  <c r="AS459" i="17"/>
  <c r="AQ459" i="17"/>
  <c r="AX472" i="17"/>
  <c r="AV472" i="17"/>
  <c r="AS472" i="17"/>
  <c r="AQ472" i="17"/>
  <c r="AX474" i="17"/>
  <c r="AV474" i="17"/>
  <c r="R474" i="17"/>
  <c r="AX475" i="17"/>
  <c r="AV475" i="17"/>
  <c r="AS475" i="17"/>
  <c r="AQ475" i="17"/>
  <c r="C1357" i="17"/>
  <c r="C1356" i="17"/>
  <c r="C1355" i="17"/>
  <c r="C1354" i="17"/>
  <c r="C1353" i="17"/>
  <c r="C1352" i="17"/>
  <c r="C1351" i="17"/>
  <c r="C1350" i="17"/>
  <c r="C1349" i="17"/>
  <c r="C1348" i="17"/>
  <c r="C1347" i="17"/>
  <c r="C1346" i="17"/>
  <c r="C1345" i="17"/>
  <c r="C1344" i="17"/>
  <c r="C1343" i="17"/>
  <c r="C1342" i="17"/>
  <c r="C1341" i="17"/>
  <c r="C1340" i="17"/>
  <c r="C1339" i="17"/>
  <c r="C1338" i="17"/>
  <c r="C1337" i="17"/>
  <c r="C1336" i="17"/>
  <c r="C1335" i="17"/>
  <c r="C1334" i="17"/>
  <c r="C1333" i="17"/>
  <c r="C1332" i="17"/>
  <c r="C1331" i="17"/>
  <c r="C1330" i="17"/>
  <c r="C1329" i="17"/>
  <c r="C1328" i="17"/>
  <c r="C1327" i="17"/>
  <c r="C1326" i="17"/>
  <c r="C1325" i="17"/>
  <c r="C1324" i="17"/>
  <c r="C1323" i="17"/>
  <c r="C1322" i="17"/>
  <c r="C1321" i="17"/>
  <c r="C1320" i="17"/>
  <c r="C1319" i="17"/>
  <c r="C1318" i="17"/>
  <c r="C1317" i="17"/>
  <c r="C1316" i="17"/>
  <c r="C1315" i="17"/>
  <c r="C1314" i="17"/>
  <c r="C1313" i="17"/>
  <c r="C1312" i="17"/>
  <c r="C1311" i="17"/>
  <c r="C1310" i="17"/>
  <c r="C1309" i="17"/>
  <c r="C1308" i="17"/>
  <c r="C1307" i="17"/>
  <c r="C1306" i="17"/>
  <c r="C1305" i="17"/>
  <c r="C1304" i="17"/>
  <c r="C1303" i="17"/>
  <c r="C1302" i="17"/>
  <c r="C1301" i="17"/>
  <c r="C1300" i="17"/>
  <c r="C1299" i="17"/>
  <c r="C1298" i="17"/>
  <c r="C1297" i="17"/>
  <c r="C1296" i="17"/>
  <c r="C1295" i="17"/>
  <c r="C1294" i="17"/>
  <c r="C1293" i="17"/>
  <c r="C1292" i="17"/>
  <c r="C1291" i="17"/>
  <c r="C1290" i="17"/>
  <c r="C1289" i="17"/>
  <c r="C1288" i="17"/>
  <c r="C1287" i="17"/>
  <c r="C1286" i="17"/>
  <c r="C1285" i="17"/>
  <c r="C1284" i="17"/>
  <c r="C1283" i="17"/>
  <c r="C1282" i="17"/>
  <c r="C1281" i="17"/>
  <c r="C1280" i="17"/>
  <c r="C1279" i="17"/>
  <c r="C1278" i="17"/>
  <c r="C1277" i="17"/>
  <c r="C1276" i="17"/>
  <c r="C1275" i="17"/>
  <c r="C1274" i="17"/>
  <c r="C1273" i="17"/>
  <c r="C1272" i="17"/>
  <c r="C1271" i="17"/>
  <c r="C1270" i="17"/>
  <c r="C1269" i="17"/>
  <c r="C1268" i="17"/>
  <c r="C1267" i="17"/>
  <c r="C1266" i="17"/>
  <c r="C1265" i="17"/>
  <c r="C1264" i="17"/>
  <c r="C1263" i="17"/>
  <c r="C1262" i="17"/>
  <c r="C1261" i="17"/>
  <c r="C1260" i="17"/>
  <c r="C1259" i="17"/>
  <c r="C1258" i="17"/>
  <c r="C1257" i="17"/>
  <c r="C1256" i="17"/>
  <c r="C1255" i="17"/>
  <c r="C1254" i="17"/>
  <c r="C1253" i="17"/>
  <c r="C1252" i="17"/>
  <c r="C1251" i="17"/>
  <c r="C1250" i="17"/>
  <c r="C1249" i="17"/>
  <c r="C1248" i="17"/>
  <c r="C1247" i="17"/>
  <c r="C1246" i="17"/>
  <c r="C1245" i="17"/>
  <c r="C1244" i="17"/>
  <c r="C1243" i="17"/>
  <c r="C1242" i="17"/>
  <c r="C1241" i="17"/>
  <c r="C1240" i="17"/>
  <c r="C1239" i="17"/>
  <c r="C1238" i="17"/>
  <c r="C1237" i="17"/>
  <c r="C1236" i="17"/>
  <c r="C1235" i="17"/>
  <c r="C1234" i="17"/>
  <c r="C1233" i="17"/>
  <c r="C1232" i="17"/>
  <c r="C1231" i="17"/>
  <c r="C1230" i="17"/>
  <c r="C1229" i="17"/>
  <c r="C1228" i="17"/>
  <c r="C1227" i="17"/>
  <c r="C1226" i="17"/>
  <c r="C1225" i="17"/>
  <c r="C1224" i="17"/>
  <c r="C1223" i="17"/>
  <c r="C1222" i="17"/>
  <c r="C1221" i="17"/>
  <c r="C1220" i="17"/>
  <c r="C1219" i="17"/>
  <c r="C1218" i="17"/>
  <c r="C1217" i="17"/>
  <c r="C1216" i="17"/>
  <c r="C1215" i="17"/>
  <c r="C1214" i="17"/>
  <c r="C1213" i="17"/>
  <c r="C1212" i="17"/>
  <c r="C1211" i="17"/>
  <c r="C1210" i="17"/>
  <c r="C1209" i="17"/>
  <c r="C1208" i="17"/>
  <c r="C1207" i="17"/>
  <c r="C1206" i="17"/>
  <c r="C1205" i="17"/>
  <c r="C1204" i="17"/>
  <c r="C1203" i="17"/>
  <c r="C1202" i="17"/>
  <c r="C1201" i="17"/>
  <c r="C1200" i="17"/>
  <c r="C1199" i="17"/>
  <c r="C1198" i="17"/>
  <c r="C1197" i="17"/>
  <c r="C1196" i="17"/>
  <c r="C1195" i="17"/>
  <c r="C1194" i="17"/>
  <c r="C1193" i="17"/>
  <c r="C1192" i="17"/>
  <c r="C1191" i="17"/>
  <c r="C1190" i="17"/>
  <c r="C1189" i="17"/>
  <c r="C1188" i="17"/>
  <c r="C1187" i="17"/>
  <c r="C1186" i="17"/>
  <c r="C1185" i="17"/>
  <c r="C1184" i="17"/>
  <c r="C1183" i="17"/>
  <c r="C1182" i="17"/>
  <c r="C1181" i="17"/>
  <c r="C1180" i="17"/>
  <c r="C1179" i="17"/>
  <c r="C1178" i="17"/>
  <c r="C1177" i="17"/>
  <c r="C1176" i="17"/>
  <c r="C1175" i="17"/>
  <c r="C1174" i="17"/>
  <c r="C1173" i="17"/>
  <c r="C1172" i="17"/>
  <c r="C1171" i="17"/>
  <c r="C1170" i="17"/>
  <c r="C1169" i="17"/>
  <c r="C1168" i="17"/>
  <c r="C1167" i="17"/>
  <c r="C1166" i="17"/>
  <c r="C1165" i="17"/>
  <c r="C1164" i="17"/>
  <c r="C1163" i="17"/>
  <c r="C1162" i="17"/>
  <c r="C1161" i="17"/>
  <c r="C1160" i="17"/>
  <c r="C1159" i="17"/>
  <c r="C1158" i="17"/>
  <c r="C1157" i="17"/>
  <c r="C1156" i="17"/>
  <c r="C1155" i="17"/>
  <c r="C1154" i="17"/>
  <c r="C1153" i="17"/>
  <c r="C1152" i="17"/>
  <c r="C1151" i="17"/>
  <c r="C1150" i="17"/>
  <c r="C1149" i="17"/>
  <c r="C1148" i="17"/>
  <c r="C1147" i="17"/>
  <c r="C1146" i="17"/>
  <c r="C1145" i="17"/>
  <c r="C1144" i="17"/>
  <c r="C1143" i="17"/>
  <c r="C1142" i="17"/>
  <c r="C1141" i="17"/>
  <c r="C1140" i="17"/>
  <c r="C1139" i="17"/>
  <c r="C1138" i="17"/>
  <c r="C1137" i="17"/>
  <c r="C1136" i="17"/>
  <c r="C1135" i="17"/>
  <c r="C1134" i="17"/>
  <c r="C1133" i="17"/>
  <c r="C1132" i="17"/>
  <c r="C1131" i="17"/>
  <c r="C1130" i="17"/>
  <c r="C1129" i="17"/>
  <c r="C1128" i="17"/>
  <c r="C1127" i="17"/>
  <c r="C1126" i="17"/>
  <c r="C1125" i="17"/>
  <c r="C1124" i="17"/>
  <c r="C1123" i="17"/>
  <c r="C1122" i="17"/>
  <c r="C1121" i="17"/>
  <c r="C1120" i="17"/>
  <c r="C1119" i="17"/>
  <c r="C1118" i="17"/>
  <c r="C1117" i="17"/>
  <c r="C1116" i="17"/>
  <c r="C1115" i="17"/>
  <c r="C1114" i="17"/>
  <c r="C1113" i="17"/>
  <c r="C1112" i="17"/>
  <c r="C1111" i="17"/>
  <c r="C1110" i="17"/>
  <c r="C1109" i="17"/>
  <c r="C1108" i="17"/>
  <c r="C1107" i="17"/>
  <c r="C1106" i="17"/>
  <c r="C1105" i="17"/>
  <c r="C1104" i="17"/>
  <c r="C1103" i="17"/>
  <c r="C1102" i="17"/>
  <c r="C1101" i="17"/>
  <c r="C1100" i="17"/>
  <c r="C1099" i="17"/>
  <c r="C1098" i="17"/>
  <c r="C1097" i="17"/>
  <c r="C1096" i="17"/>
  <c r="C1095" i="17"/>
  <c r="C1094" i="17"/>
  <c r="C1093" i="17"/>
  <c r="C1092" i="17"/>
  <c r="C1091" i="17"/>
  <c r="C1090" i="17"/>
  <c r="C1089" i="17"/>
  <c r="C1088" i="17"/>
  <c r="C1087" i="17"/>
  <c r="C1086" i="17"/>
  <c r="C1085" i="17"/>
  <c r="C1084" i="17"/>
  <c r="C1083" i="17"/>
  <c r="C1082" i="17"/>
  <c r="C1081" i="17"/>
  <c r="C1080" i="17"/>
  <c r="C1079" i="17"/>
  <c r="C1078" i="17"/>
  <c r="C1077" i="17"/>
  <c r="C1076" i="17"/>
  <c r="C1075" i="17"/>
  <c r="C1074" i="17"/>
  <c r="C1073" i="17"/>
  <c r="C1072" i="17"/>
  <c r="C1071" i="17"/>
  <c r="C1070" i="17"/>
  <c r="C1069" i="17"/>
  <c r="C1068" i="17"/>
  <c r="C1067" i="17"/>
  <c r="C1066" i="17"/>
  <c r="C1065" i="17"/>
  <c r="C1064" i="17"/>
  <c r="C1063" i="17"/>
  <c r="C1062" i="17"/>
  <c r="C1061" i="17"/>
  <c r="C1060" i="17"/>
  <c r="C1059" i="17"/>
  <c r="C1058" i="17"/>
  <c r="C1057" i="17"/>
  <c r="C1056" i="17"/>
  <c r="C1055" i="17"/>
  <c r="C1054" i="17"/>
  <c r="C1053" i="17"/>
  <c r="C1052" i="17"/>
  <c r="C1051" i="17"/>
  <c r="C1050" i="17"/>
  <c r="C1049" i="17"/>
  <c r="C1048" i="17"/>
  <c r="C1047" i="17"/>
  <c r="C1046" i="17"/>
  <c r="C1045" i="17"/>
  <c r="C1044" i="17"/>
  <c r="C1043" i="17"/>
  <c r="C1042" i="17"/>
  <c r="C1041" i="17"/>
  <c r="C1040" i="17"/>
  <c r="C1039" i="17"/>
  <c r="C1038" i="17"/>
  <c r="C1037" i="17"/>
  <c r="C1036" i="17"/>
  <c r="C1035" i="17"/>
  <c r="C1034" i="17"/>
  <c r="C1033" i="17"/>
  <c r="C1032" i="17"/>
  <c r="C1031" i="17"/>
  <c r="C1030" i="17"/>
  <c r="C1029" i="17"/>
  <c r="C1028" i="17"/>
  <c r="C1027" i="17"/>
  <c r="C1026" i="17"/>
  <c r="C1025" i="17"/>
  <c r="C1024" i="17"/>
  <c r="C1023" i="17"/>
  <c r="C1022" i="17"/>
  <c r="C1021" i="17"/>
  <c r="C1020" i="17"/>
  <c r="C1019" i="17"/>
  <c r="C1018" i="17"/>
  <c r="C1017" i="17"/>
  <c r="C1016" i="17"/>
  <c r="C1015" i="17"/>
  <c r="C1014" i="17"/>
  <c r="C1013" i="17"/>
  <c r="C1012" i="17"/>
  <c r="C1011" i="17"/>
  <c r="C1010" i="17"/>
  <c r="C1009" i="17"/>
  <c r="C1008" i="17"/>
  <c r="C1007" i="17"/>
  <c r="C1006" i="17"/>
  <c r="C1005" i="17"/>
  <c r="C1004" i="17"/>
  <c r="C1003" i="17"/>
  <c r="C1002" i="17"/>
  <c r="C1001" i="17"/>
  <c r="C1000" i="17"/>
  <c r="C999" i="17"/>
  <c r="C998" i="17"/>
  <c r="C997" i="17"/>
  <c r="C996" i="17"/>
  <c r="C995" i="17"/>
  <c r="C994" i="17"/>
  <c r="C993" i="17"/>
  <c r="C992" i="17"/>
  <c r="C991" i="17"/>
  <c r="C990" i="17"/>
  <c r="C989" i="17"/>
  <c r="C988" i="17"/>
  <c r="C987" i="17"/>
  <c r="C986" i="17"/>
  <c r="C985" i="17"/>
  <c r="C984" i="17"/>
  <c r="C983" i="17"/>
  <c r="C982" i="17"/>
  <c r="C981" i="17"/>
  <c r="C980" i="17"/>
  <c r="C979" i="17"/>
  <c r="C978" i="17"/>
  <c r="C977" i="17"/>
  <c r="C976" i="17"/>
  <c r="C975" i="17"/>
  <c r="C974" i="17"/>
  <c r="C973" i="17"/>
  <c r="C972" i="17"/>
  <c r="C971" i="17"/>
  <c r="C970" i="17"/>
  <c r="C969" i="17"/>
  <c r="C968" i="17"/>
  <c r="C967" i="17"/>
  <c r="C966" i="17"/>
  <c r="C965" i="17"/>
  <c r="C964" i="17"/>
  <c r="C963" i="17"/>
  <c r="C962" i="17"/>
  <c r="C961" i="17"/>
  <c r="C960" i="17"/>
  <c r="C959" i="17"/>
  <c r="C958" i="17"/>
  <c r="C957" i="17"/>
  <c r="C956" i="17"/>
  <c r="C955" i="17"/>
  <c r="C954" i="17"/>
  <c r="C953" i="17"/>
  <c r="C952" i="17"/>
  <c r="C951" i="17"/>
  <c r="C950" i="17"/>
  <c r="C949" i="17"/>
  <c r="C948" i="17"/>
  <c r="C947" i="17"/>
  <c r="C946" i="17"/>
  <c r="C945" i="17"/>
  <c r="C944" i="17"/>
  <c r="C943" i="17"/>
  <c r="C942" i="17"/>
  <c r="C941" i="17"/>
  <c r="C940" i="17"/>
  <c r="C939" i="17"/>
  <c r="C938" i="17"/>
  <c r="C937" i="17"/>
  <c r="C936" i="17"/>
  <c r="C935" i="17"/>
  <c r="C934" i="17"/>
  <c r="C933" i="17"/>
  <c r="C932" i="17"/>
  <c r="C931" i="17"/>
  <c r="C930" i="17"/>
  <c r="C929" i="17"/>
  <c r="C928" i="17"/>
  <c r="C927" i="17"/>
  <c r="C926" i="17"/>
  <c r="C925" i="17"/>
  <c r="C924" i="17"/>
  <c r="C923" i="17"/>
  <c r="C922" i="17"/>
  <c r="C921" i="17"/>
  <c r="C920" i="17"/>
  <c r="C919" i="17"/>
  <c r="C918" i="17"/>
  <c r="C917" i="17"/>
  <c r="C916" i="17"/>
  <c r="C915" i="17"/>
  <c r="C914" i="17"/>
  <c r="C913" i="17"/>
  <c r="C912" i="17"/>
  <c r="C911" i="17"/>
  <c r="C910" i="17"/>
  <c r="C909" i="17"/>
  <c r="C908" i="17"/>
  <c r="C907" i="17"/>
  <c r="C906" i="17"/>
  <c r="C905" i="17"/>
  <c r="C904" i="17"/>
  <c r="C903" i="17"/>
  <c r="C902" i="17"/>
  <c r="C901" i="17"/>
  <c r="C900" i="17"/>
  <c r="C899" i="17"/>
  <c r="C898" i="17"/>
  <c r="C897" i="17"/>
  <c r="C896" i="17"/>
  <c r="C895" i="17"/>
  <c r="C894" i="17"/>
  <c r="C893" i="17"/>
  <c r="C892" i="17"/>
  <c r="C891" i="17"/>
  <c r="C890" i="17"/>
  <c r="C889" i="17"/>
  <c r="C888" i="17"/>
  <c r="C887" i="17"/>
  <c r="C886" i="17"/>
  <c r="C885" i="17"/>
  <c r="C884" i="17"/>
  <c r="C883" i="17"/>
  <c r="C882" i="17"/>
  <c r="C881" i="17"/>
  <c r="C880" i="17"/>
  <c r="C879" i="17"/>
  <c r="C878" i="17"/>
  <c r="C877" i="17"/>
  <c r="C876" i="17"/>
  <c r="C875" i="17"/>
  <c r="C874" i="17"/>
  <c r="C873" i="17"/>
  <c r="C872" i="17"/>
  <c r="C871" i="17"/>
  <c r="C870" i="17"/>
  <c r="C869" i="17"/>
  <c r="C868" i="17"/>
  <c r="C867" i="17"/>
  <c r="C866" i="17"/>
  <c r="C865" i="17"/>
  <c r="C864" i="17"/>
  <c r="C863" i="17"/>
  <c r="C862" i="17"/>
  <c r="C861" i="17"/>
  <c r="C860" i="17"/>
  <c r="C859" i="17"/>
  <c r="C858" i="17"/>
  <c r="C857" i="17"/>
  <c r="C856" i="17"/>
  <c r="C855" i="17"/>
  <c r="C854" i="17"/>
  <c r="C853" i="17"/>
  <c r="C852" i="17"/>
  <c r="C851" i="17"/>
  <c r="C850" i="17"/>
  <c r="C849" i="17"/>
  <c r="C848" i="17"/>
  <c r="C847" i="17"/>
  <c r="C846" i="17"/>
  <c r="C845" i="17"/>
  <c r="C844" i="17"/>
  <c r="C843" i="17"/>
  <c r="C842" i="17"/>
  <c r="C841" i="17"/>
  <c r="C840" i="17"/>
  <c r="C839" i="17"/>
  <c r="C838" i="17"/>
  <c r="C837" i="17"/>
  <c r="C836" i="17"/>
  <c r="C835" i="17"/>
  <c r="C834" i="17"/>
  <c r="C833" i="17"/>
  <c r="C832" i="17"/>
  <c r="C831" i="17"/>
  <c r="C830" i="17"/>
  <c r="C829" i="17"/>
  <c r="C828" i="17"/>
  <c r="C827" i="17"/>
  <c r="C826" i="17"/>
  <c r="C825" i="17"/>
  <c r="C824" i="17"/>
  <c r="C823" i="17"/>
  <c r="C822" i="17"/>
  <c r="C821" i="17"/>
  <c r="C820" i="17"/>
  <c r="C819" i="17"/>
  <c r="C818" i="17"/>
  <c r="C817" i="17"/>
  <c r="C816" i="17"/>
  <c r="C815" i="17"/>
  <c r="C814" i="17"/>
  <c r="C813" i="17"/>
  <c r="C812" i="17"/>
  <c r="C811" i="17"/>
  <c r="C810" i="17"/>
  <c r="C809" i="17"/>
  <c r="C808" i="17"/>
  <c r="C807" i="17"/>
  <c r="C806" i="17"/>
  <c r="C805" i="17"/>
  <c r="C804" i="17"/>
  <c r="C803" i="17"/>
  <c r="C802" i="17"/>
  <c r="C801" i="17"/>
  <c r="C800" i="17"/>
  <c r="C799" i="17"/>
  <c r="C798" i="17"/>
  <c r="C797" i="17"/>
  <c r="C796" i="17"/>
  <c r="C795" i="17"/>
  <c r="C794" i="17"/>
  <c r="C793" i="17"/>
  <c r="C792" i="17"/>
  <c r="C791" i="17"/>
  <c r="C790" i="17"/>
  <c r="C789" i="17"/>
  <c r="C788" i="17"/>
  <c r="C787" i="17"/>
  <c r="C786" i="17"/>
  <c r="C785" i="17"/>
  <c r="C784" i="17"/>
  <c r="C783" i="17"/>
  <c r="C782" i="17"/>
  <c r="C781" i="17"/>
  <c r="C780" i="17"/>
  <c r="C779" i="17"/>
  <c r="C778" i="17"/>
  <c r="C777" i="17"/>
  <c r="C776" i="17"/>
  <c r="C775" i="17"/>
  <c r="C774" i="17"/>
  <c r="C773" i="17"/>
  <c r="C772" i="17"/>
  <c r="C771" i="17"/>
  <c r="C770" i="17"/>
  <c r="C769" i="17"/>
  <c r="C768" i="17"/>
  <c r="C767" i="17"/>
  <c r="C766" i="17"/>
  <c r="C765" i="17"/>
  <c r="C764" i="17"/>
  <c r="C763" i="17"/>
  <c r="C762" i="17"/>
  <c r="C761" i="17"/>
  <c r="C760" i="17"/>
  <c r="C759" i="17"/>
  <c r="C758" i="17"/>
  <c r="C757" i="17"/>
  <c r="C756" i="17"/>
  <c r="C755" i="17"/>
  <c r="C754" i="17"/>
  <c r="C753" i="17"/>
  <c r="C752" i="17"/>
  <c r="C751" i="17"/>
  <c r="C750" i="17"/>
  <c r="C749" i="17"/>
  <c r="C748" i="17"/>
  <c r="C747" i="17"/>
  <c r="C746" i="17"/>
  <c r="C745" i="17"/>
  <c r="C744" i="17"/>
  <c r="C743" i="17"/>
  <c r="C742" i="17"/>
  <c r="C741" i="17"/>
  <c r="C740" i="17"/>
  <c r="C739" i="17"/>
  <c r="C738" i="17"/>
  <c r="C737" i="17"/>
  <c r="C736" i="17"/>
  <c r="C735" i="17"/>
  <c r="C734" i="17"/>
  <c r="C733" i="17"/>
  <c r="C732" i="17"/>
  <c r="C731" i="17"/>
  <c r="C730" i="17"/>
  <c r="C729" i="17"/>
  <c r="C728" i="17"/>
  <c r="C727" i="17"/>
  <c r="C726" i="17"/>
  <c r="C725" i="17"/>
  <c r="C724" i="17"/>
  <c r="C723" i="17"/>
  <c r="C722" i="17"/>
  <c r="C721" i="17"/>
  <c r="C720" i="17"/>
  <c r="C719" i="17"/>
  <c r="C718" i="17"/>
  <c r="C717" i="17"/>
  <c r="C716" i="17"/>
  <c r="C715" i="17"/>
  <c r="C714" i="17"/>
  <c r="C713" i="17"/>
  <c r="C712" i="17"/>
  <c r="C711" i="17"/>
  <c r="C710" i="17"/>
  <c r="C709" i="17"/>
  <c r="C708" i="17"/>
  <c r="C707" i="17"/>
  <c r="C706" i="17"/>
  <c r="C705" i="17"/>
  <c r="C704" i="17"/>
  <c r="C703" i="17"/>
  <c r="C702" i="17"/>
  <c r="C701" i="17"/>
  <c r="C700" i="17"/>
  <c r="C699" i="17"/>
  <c r="C698" i="17"/>
  <c r="C697" i="17"/>
  <c r="C696" i="17"/>
  <c r="C695" i="17"/>
  <c r="C694" i="17"/>
  <c r="C693" i="17"/>
  <c r="C692" i="17"/>
  <c r="C691" i="17"/>
  <c r="C690" i="17"/>
  <c r="C689" i="17"/>
  <c r="C688" i="17"/>
  <c r="C687" i="17"/>
  <c r="C686" i="17"/>
  <c r="C685" i="17"/>
  <c r="C684" i="17"/>
  <c r="C683" i="17"/>
  <c r="C682" i="17"/>
  <c r="C681" i="17"/>
  <c r="C680" i="17"/>
  <c r="C679" i="17"/>
  <c r="C678" i="17"/>
  <c r="C677" i="17"/>
  <c r="C676" i="17"/>
  <c r="C675" i="17"/>
  <c r="C674" i="17"/>
  <c r="C673" i="17"/>
  <c r="C672" i="17"/>
  <c r="C671" i="17"/>
  <c r="C670" i="17"/>
  <c r="C669" i="17"/>
  <c r="C668" i="17"/>
  <c r="C667" i="17"/>
  <c r="C666" i="17"/>
  <c r="C665" i="17"/>
  <c r="C664" i="17"/>
  <c r="C663" i="17"/>
  <c r="C662" i="17"/>
  <c r="C661" i="17"/>
  <c r="C660" i="17"/>
  <c r="C659" i="17"/>
  <c r="C658" i="17"/>
  <c r="C657" i="17"/>
  <c r="C656" i="17"/>
  <c r="C655" i="17"/>
  <c r="C654" i="17"/>
  <c r="C653" i="17"/>
  <c r="C652" i="17"/>
  <c r="C651" i="17"/>
  <c r="C650" i="17"/>
  <c r="C649" i="17"/>
  <c r="C648" i="17"/>
  <c r="C647" i="17"/>
  <c r="C646" i="17"/>
  <c r="C645" i="17"/>
  <c r="C644" i="17"/>
  <c r="C643" i="17"/>
  <c r="C642" i="17"/>
  <c r="C641" i="17"/>
  <c r="C640" i="17"/>
  <c r="C639" i="17"/>
  <c r="C638" i="17"/>
  <c r="C637" i="17"/>
  <c r="C636" i="17"/>
  <c r="C635" i="17"/>
  <c r="C634" i="17"/>
  <c r="C633" i="17"/>
  <c r="C632" i="17"/>
  <c r="C631" i="17"/>
  <c r="C630" i="17"/>
  <c r="C629" i="17"/>
  <c r="C628" i="17"/>
  <c r="C627" i="17"/>
  <c r="C626" i="17"/>
  <c r="C625" i="17"/>
  <c r="C624" i="17"/>
  <c r="C623" i="17"/>
  <c r="C622" i="17"/>
  <c r="C621" i="17"/>
  <c r="C620" i="17"/>
  <c r="C619" i="17"/>
  <c r="C618" i="17"/>
  <c r="C617" i="17"/>
  <c r="C616" i="17"/>
  <c r="C615" i="17"/>
  <c r="C614" i="17"/>
  <c r="C613" i="17"/>
  <c r="C612" i="17"/>
  <c r="C611" i="17"/>
  <c r="C610" i="17"/>
  <c r="C609" i="17"/>
  <c r="C608" i="17"/>
  <c r="C607" i="17"/>
  <c r="C606" i="17"/>
  <c r="C605" i="17"/>
  <c r="C604" i="17"/>
  <c r="C603" i="17"/>
  <c r="C602" i="17"/>
  <c r="C601" i="17"/>
  <c r="C600" i="17"/>
  <c r="C599" i="17"/>
  <c r="C598" i="17"/>
  <c r="C597" i="17"/>
  <c r="C596" i="17"/>
  <c r="C595" i="17"/>
  <c r="C594" i="17"/>
  <c r="C593" i="17"/>
  <c r="C592" i="17"/>
  <c r="C591" i="17"/>
  <c r="C590" i="17"/>
  <c r="C589" i="17"/>
  <c r="C588" i="17"/>
  <c r="C587" i="17"/>
  <c r="C586" i="17"/>
  <c r="C585" i="17"/>
  <c r="C584" i="17"/>
  <c r="C583" i="17"/>
  <c r="C582" i="17"/>
  <c r="C581" i="17"/>
  <c r="C580" i="17"/>
  <c r="C579" i="17"/>
  <c r="C578" i="17"/>
  <c r="C577" i="17"/>
  <c r="C576" i="17"/>
  <c r="C575" i="17"/>
  <c r="C574" i="17"/>
  <c r="C573" i="17"/>
  <c r="C572" i="17"/>
  <c r="C571" i="17"/>
  <c r="C570" i="17"/>
  <c r="C569" i="17"/>
  <c r="C568" i="17"/>
  <c r="C567" i="17"/>
  <c r="C566" i="17"/>
  <c r="C565" i="17"/>
  <c r="C564" i="17"/>
  <c r="C563" i="17"/>
  <c r="C562" i="17"/>
  <c r="C561" i="17"/>
  <c r="C560" i="17"/>
  <c r="C559" i="17"/>
  <c r="C558" i="17"/>
  <c r="C557" i="17"/>
  <c r="C556" i="17"/>
  <c r="C555" i="17"/>
  <c r="C554" i="17"/>
  <c r="C553" i="17"/>
  <c r="C552" i="17"/>
  <c r="C551" i="17"/>
  <c r="C550" i="17"/>
  <c r="C549" i="17"/>
  <c r="C548" i="17"/>
  <c r="C547" i="17"/>
  <c r="C546" i="17"/>
  <c r="C545" i="17"/>
  <c r="C544" i="17"/>
  <c r="C543" i="17"/>
  <c r="C542" i="17"/>
  <c r="C541" i="17"/>
  <c r="C540" i="17"/>
  <c r="C539" i="17"/>
  <c r="C538" i="17"/>
  <c r="C537" i="17"/>
  <c r="C536" i="17"/>
  <c r="C535" i="17"/>
  <c r="C534" i="17"/>
  <c r="C533" i="17"/>
  <c r="C532" i="17"/>
  <c r="C531" i="17"/>
  <c r="C530" i="17"/>
  <c r="C529" i="17"/>
  <c r="C528" i="17"/>
  <c r="C527" i="17"/>
  <c r="C526" i="17"/>
  <c r="C525" i="17"/>
  <c r="C524" i="17"/>
  <c r="C523" i="17"/>
  <c r="C522" i="17"/>
  <c r="C521" i="17"/>
  <c r="C520" i="17"/>
  <c r="C519" i="17"/>
  <c r="C518" i="17"/>
  <c r="C517" i="17"/>
  <c r="C516" i="17"/>
  <c r="C515" i="17"/>
  <c r="C514" i="17"/>
  <c r="C513" i="17"/>
  <c r="C512" i="17"/>
  <c r="C511" i="17"/>
  <c r="C510" i="17"/>
  <c r="C509" i="17"/>
  <c r="C508" i="17"/>
  <c r="C507" i="17"/>
  <c r="C506" i="17"/>
  <c r="C505" i="17"/>
  <c r="C504" i="17"/>
  <c r="C503" i="17"/>
  <c r="C502" i="17"/>
  <c r="C501" i="17"/>
  <c r="C500" i="17"/>
  <c r="C499" i="17"/>
  <c r="C498" i="17"/>
  <c r="C497" i="17"/>
  <c r="C496" i="17"/>
  <c r="C495" i="17"/>
  <c r="C494" i="17"/>
  <c r="C493" i="17"/>
  <c r="C492" i="17"/>
  <c r="C491" i="17"/>
  <c r="C490" i="17"/>
  <c r="C489" i="17"/>
  <c r="C488" i="17"/>
  <c r="C487" i="17"/>
  <c r="C486" i="17"/>
  <c r="C485" i="17"/>
  <c r="C484" i="17"/>
  <c r="C483" i="17"/>
  <c r="C482" i="17"/>
  <c r="C481" i="17"/>
  <c r="C480" i="17"/>
  <c r="C479" i="17"/>
  <c r="C478" i="17"/>
  <c r="C477" i="17"/>
  <c r="C476" i="17"/>
  <c r="C475" i="17"/>
  <c r="C474" i="17"/>
  <c r="C473" i="17"/>
  <c r="C472" i="17"/>
  <c r="C471" i="17"/>
  <c r="C470" i="17"/>
  <c r="C469" i="17"/>
  <c r="C468" i="17"/>
  <c r="C467" i="17"/>
  <c r="C466" i="17"/>
  <c r="C465" i="17"/>
  <c r="C464" i="17"/>
  <c r="C463" i="17"/>
  <c r="C462" i="17"/>
  <c r="C461" i="17"/>
  <c r="C460" i="17"/>
  <c r="C459" i="17"/>
  <c r="C458" i="17"/>
  <c r="C457" i="17"/>
  <c r="C456" i="17"/>
  <c r="C455" i="17"/>
  <c r="C454" i="17"/>
  <c r="C453" i="17"/>
  <c r="C452" i="17"/>
  <c r="C451" i="17"/>
  <c r="C450" i="17"/>
  <c r="C449" i="17"/>
  <c r="C448" i="17"/>
  <c r="C447" i="17"/>
  <c r="C446" i="17"/>
  <c r="C445" i="17"/>
  <c r="C443" i="17"/>
  <c r="C442" i="17"/>
  <c r="C441" i="17"/>
  <c r="C440" i="17"/>
  <c r="C439" i="17"/>
  <c r="C438" i="17"/>
  <c r="C437" i="17"/>
  <c r="C436" i="17"/>
  <c r="C435" i="17"/>
  <c r="C434" i="17"/>
  <c r="C433" i="17"/>
  <c r="C432" i="17"/>
  <c r="C431" i="17"/>
  <c r="C430" i="17"/>
  <c r="C429" i="17"/>
  <c r="C428" i="17"/>
  <c r="C427" i="17"/>
  <c r="C426" i="17"/>
  <c r="C425" i="17"/>
  <c r="C424" i="17"/>
  <c r="C423" i="17"/>
  <c r="C422" i="17"/>
  <c r="C421" i="17"/>
  <c r="C420" i="17"/>
  <c r="C419" i="17"/>
  <c r="C418" i="17"/>
  <c r="C417" i="17"/>
  <c r="C416" i="17"/>
  <c r="C415" i="17"/>
  <c r="C414" i="17"/>
  <c r="C413" i="17"/>
  <c r="C412" i="17"/>
  <c r="C411" i="17"/>
  <c r="C410" i="17"/>
  <c r="C409" i="17"/>
  <c r="C408" i="17"/>
  <c r="C407" i="17"/>
  <c r="C406" i="17"/>
  <c r="C405" i="17"/>
  <c r="C404" i="17"/>
  <c r="C403" i="17"/>
  <c r="C402" i="17"/>
  <c r="C401" i="17"/>
  <c r="C400" i="17"/>
  <c r="C399" i="17"/>
  <c r="C398" i="17"/>
  <c r="C397" i="17"/>
  <c r="C396" i="17"/>
  <c r="C395" i="17"/>
  <c r="C394" i="17"/>
  <c r="C393" i="17"/>
  <c r="C392" i="17"/>
  <c r="C391" i="17"/>
  <c r="C390" i="17"/>
  <c r="C389" i="17"/>
  <c r="C388" i="17"/>
  <c r="C387" i="17"/>
  <c r="C386" i="17"/>
  <c r="C385" i="17"/>
  <c r="C384" i="17"/>
  <c r="C383" i="17"/>
  <c r="C382" i="17"/>
  <c r="C381" i="17"/>
  <c r="C380" i="17"/>
  <c r="C379" i="17"/>
  <c r="C378" i="17"/>
  <c r="C377" i="17"/>
  <c r="C376" i="17"/>
  <c r="C375" i="17"/>
  <c r="C374" i="17"/>
  <c r="C373" i="17"/>
  <c r="C372" i="17"/>
  <c r="C371" i="17"/>
  <c r="C370" i="17"/>
  <c r="C369" i="17"/>
  <c r="C368" i="17"/>
  <c r="C367" i="17"/>
  <c r="C366" i="17"/>
  <c r="C365" i="17"/>
  <c r="C364" i="17"/>
  <c r="C363" i="17"/>
  <c r="C362" i="17"/>
  <c r="C361" i="17"/>
  <c r="C360" i="17"/>
  <c r="C359" i="17"/>
  <c r="C358" i="17"/>
  <c r="C357" i="17"/>
  <c r="C356" i="17"/>
  <c r="C355" i="17"/>
  <c r="C354" i="17"/>
  <c r="C353" i="17"/>
  <c r="C352" i="17"/>
  <c r="C351" i="17"/>
  <c r="C350" i="17"/>
  <c r="C349" i="17"/>
  <c r="C348" i="17"/>
  <c r="C347" i="17"/>
  <c r="C346" i="17"/>
  <c r="C345" i="17"/>
  <c r="C344" i="17"/>
  <c r="C343" i="17"/>
  <c r="C342" i="17"/>
  <c r="C341" i="17"/>
  <c r="C340" i="17"/>
  <c r="C339" i="17"/>
  <c r="C338" i="17"/>
  <c r="C337" i="17"/>
  <c r="C336" i="17"/>
  <c r="C335" i="17"/>
  <c r="C334" i="17"/>
  <c r="C333" i="17"/>
  <c r="C332" i="17"/>
  <c r="C331" i="17"/>
  <c r="C330" i="17"/>
  <c r="C329" i="17"/>
  <c r="C328" i="17"/>
  <c r="C327" i="17"/>
  <c r="C326" i="17"/>
  <c r="C325" i="17"/>
  <c r="C324" i="17"/>
  <c r="C323" i="17"/>
  <c r="C322" i="17"/>
  <c r="C321" i="17"/>
  <c r="C320" i="17"/>
  <c r="C319" i="17"/>
  <c r="C318" i="17"/>
  <c r="C317" i="17"/>
  <c r="C316" i="17"/>
  <c r="C315" i="17"/>
  <c r="C314" i="17"/>
  <c r="C313" i="17"/>
  <c r="C312" i="17"/>
  <c r="C311" i="17"/>
  <c r="C310" i="17"/>
  <c r="C309" i="17"/>
  <c r="C308" i="17"/>
  <c r="C307" i="17"/>
  <c r="C306" i="17"/>
  <c r="C305" i="17"/>
  <c r="C304" i="17"/>
  <c r="C303" i="17"/>
  <c r="C302" i="17"/>
  <c r="C301" i="17"/>
  <c r="C300" i="17"/>
  <c r="C299" i="17"/>
  <c r="C298" i="17"/>
  <c r="C297" i="17"/>
  <c r="C296" i="17"/>
  <c r="C295" i="17"/>
  <c r="C294" i="17"/>
  <c r="C293" i="17"/>
  <c r="C292" i="17"/>
  <c r="C291" i="17"/>
  <c r="C290" i="17"/>
  <c r="C289" i="17"/>
  <c r="C288" i="17"/>
  <c r="C287" i="17"/>
  <c r="C286" i="17"/>
  <c r="C285" i="17"/>
  <c r="C284" i="17"/>
  <c r="C283" i="17"/>
  <c r="C282" i="17"/>
  <c r="C281" i="17"/>
  <c r="C280" i="17"/>
  <c r="C279" i="17"/>
  <c r="C278" i="17"/>
  <c r="C277" i="17"/>
  <c r="C275" i="17"/>
  <c r="C274" i="17"/>
  <c r="C273" i="17"/>
  <c r="C272" i="17"/>
  <c r="C271" i="17"/>
  <c r="C270" i="17"/>
  <c r="C269" i="17"/>
  <c r="C268" i="17"/>
  <c r="C267" i="17"/>
  <c r="C266" i="17"/>
  <c r="C265" i="17"/>
  <c r="C264" i="17"/>
  <c r="C263" i="17"/>
  <c r="C262" i="17"/>
  <c r="C261" i="17"/>
  <c r="C260" i="17"/>
  <c r="C259" i="17"/>
  <c r="C258" i="17"/>
  <c r="C257" i="17"/>
  <c r="C256" i="17"/>
  <c r="C255" i="17"/>
  <c r="C254" i="17"/>
  <c r="C253" i="17"/>
  <c r="C252" i="17"/>
  <c r="C251" i="17"/>
  <c r="C250" i="17"/>
  <c r="C249" i="17"/>
  <c r="C248" i="17"/>
  <c r="C247" i="17"/>
  <c r="C246" i="17"/>
  <c r="C245" i="17"/>
  <c r="C244" i="17"/>
  <c r="C243" i="17"/>
  <c r="C242" i="17"/>
  <c r="C241" i="17"/>
  <c r="C240" i="17"/>
  <c r="C239" i="17"/>
  <c r="C238" i="17"/>
  <c r="C237" i="17"/>
  <c r="C236" i="17"/>
  <c r="C235" i="17"/>
  <c r="C234" i="17"/>
  <c r="C233" i="17"/>
  <c r="C232" i="17"/>
  <c r="C231" i="17"/>
  <c r="C230" i="17"/>
  <c r="C229" i="17"/>
  <c r="C228" i="17"/>
  <c r="C227" i="17"/>
  <c r="C226" i="17"/>
  <c r="C225" i="17"/>
  <c r="C224" i="17"/>
  <c r="C223" i="17"/>
  <c r="C222" i="17"/>
  <c r="C221" i="17"/>
  <c r="C220" i="17"/>
  <c r="C219" i="17"/>
  <c r="C218" i="17"/>
  <c r="C217" i="17"/>
  <c r="C216" i="17"/>
  <c r="C215" i="17"/>
  <c r="C214" i="17"/>
  <c r="C213" i="17"/>
  <c r="C212" i="17"/>
  <c r="C211" i="17"/>
  <c r="C210" i="17"/>
  <c r="C209" i="17"/>
  <c r="C208" i="17"/>
  <c r="C207" i="17"/>
  <c r="C206" i="17"/>
  <c r="C205" i="17"/>
  <c r="C204" i="17"/>
  <c r="C203" i="17"/>
  <c r="C202" i="17"/>
  <c r="C201" i="17"/>
  <c r="C200" i="17"/>
  <c r="C199" i="17"/>
  <c r="C198" i="17"/>
  <c r="C197" i="17"/>
  <c r="C196" i="17"/>
  <c r="C195" i="17"/>
  <c r="C194" i="17"/>
  <c r="C193" i="17"/>
  <c r="C192" i="17"/>
  <c r="C191" i="17"/>
  <c r="C190" i="17"/>
  <c r="C189" i="17"/>
  <c r="C188" i="17"/>
  <c r="C187" i="17"/>
  <c r="C186" i="17"/>
  <c r="C185" i="17"/>
  <c r="C184" i="17"/>
  <c r="C183" i="17"/>
  <c r="C182" i="17"/>
  <c r="C181" i="17"/>
  <c r="C180" i="17"/>
  <c r="C179" i="17"/>
  <c r="C178" i="17"/>
  <c r="C177" i="17"/>
  <c r="C176" i="17"/>
  <c r="C175" i="17"/>
  <c r="C174" i="17"/>
  <c r="C173" i="17"/>
  <c r="C172" i="17"/>
  <c r="C171" i="17"/>
  <c r="C170" i="17"/>
  <c r="C168" i="17"/>
  <c r="C167" i="17"/>
  <c r="C166" i="17"/>
  <c r="C165" i="17"/>
  <c r="C164" i="17"/>
  <c r="C163" i="17"/>
  <c r="C162" i="17"/>
  <c r="C161" i="17"/>
  <c r="C160" i="17"/>
  <c r="C159" i="17"/>
  <c r="C158" i="17"/>
  <c r="C157" i="17"/>
  <c r="C156" i="17"/>
  <c r="C155" i="17"/>
  <c r="C154" i="17"/>
  <c r="C153" i="17"/>
  <c r="C152" i="17"/>
  <c r="C151" i="17"/>
  <c r="C150" i="17"/>
  <c r="C149" i="17"/>
  <c r="C148" i="17"/>
  <c r="C147" i="17"/>
  <c r="C146" i="17"/>
  <c r="C145" i="17"/>
  <c r="C144" i="17"/>
  <c r="C143" i="17"/>
  <c r="C142" i="17"/>
  <c r="C141" i="17"/>
  <c r="C140" i="17"/>
  <c r="C139" i="17"/>
  <c r="C138" i="17"/>
  <c r="C137" i="17"/>
  <c r="C136" i="17"/>
  <c r="C135" i="17"/>
  <c r="C134" i="17"/>
  <c r="C133" i="17"/>
  <c r="C132" i="17"/>
  <c r="C131" i="17"/>
  <c r="C130" i="17"/>
  <c r="C129" i="17"/>
  <c r="C128" i="17"/>
  <c r="C127" i="17"/>
  <c r="C126" i="17"/>
  <c r="C125" i="17"/>
  <c r="C124" i="17"/>
  <c r="C123" i="17"/>
  <c r="C122" i="17"/>
  <c r="C121" i="17"/>
  <c r="C120" i="17"/>
  <c r="C119" i="17"/>
  <c r="C118" i="17"/>
  <c r="C117" i="17"/>
  <c r="C116" i="17"/>
  <c r="C115" i="17"/>
  <c r="C114" i="17"/>
  <c r="C113" i="17"/>
  <c r="C112" i="17"/>
  <c r="C111" i="17"/>
  <c r="C110" i="17"/>
  <c r="C109" i="17"/>
  <c r="C108" i="17"/>
  <c r="C107" i="17"/>
  <c r="C106" i="17"/>
  <c r="C105" i="17"/>
  <c r="C104" i="17"/>
  <c r="C103" i="17"/>
  <c r="C102" i="17"/>
  <c r="C101" i="17"/>
  <c r="C100" i="17"/>
  <c r="C99" i="17"/>
  <c r="C98" i="17"/>
  <c r="C97" i="17"/>
  <c r="C96" i="17"/>
  <c r="C95" i="17"/>
  <c r="C94" i="17"/>
  <c r="C93" i="17"/>
  <c r="C92" i="17"/>
  <c r="C91" i="17"/>
  <c r="C90" i="17"/>
  <c r="C89" i="17"/>
  <c r="C88" i="17"/>
  <c r="C87" i="17"/>
  <c r="C86" i="17"/>
  <c r="C85" i="17"/>
  <c r="C84" i="17"/>
  <c r="C83" i="17"/>
  <c r="C82" i="17"/>
  <c r="C81" i="17"/>
  <c r="C80" i="17"/>
  <c r="C79" i="17"/>
  <c r="C78" i="17"/>
  <c r="C77" i="17"/>
  <c r="C76" i="17"/>
  <c r="C75" i="17"/>
  <c r="C74" i="17"/>
  <c r="C73" i="17"/>
  <c r="C72" i="17"/>
  <c r="C71" i="17"/>
  <c r="C70" i="17"/>
  <c r="C69" i="17"/>
  <c r="C68" i="17"/>
  <c r="C67" i="17"/>
  <c r="C66" i="17"/>
  <c r="C65" i="17"/>
  <c r="C64" i="17"/>
  <c r="C63" i="17"/>
  <c r="C62" i="17"/>
  <c r="C61" i="17"/>
  <c r="C60" i="17"/>
  <c r="C59" i="17"/>
  <c r="C58" i="17"/>
  <c r="C57" i="17"/>
  <c r="C56" i="17"/>
  <c r="C55" i="17"/>
  <c r="C54" i="17"/>
  <c r="C53" i="17"/>
  <c r="C52" i="17"/>
  <c r="C51" i="17"/>
  <c r="C50" i="17"/>
  <c r="C49" i="17"/>
  <c r="C48" i="17"/>
  <c r="C47" i="17"/>
  <c r="C46" i="17"/>
  <c r="C45" i="17"/>
  <c r="C44" i="17"/>
  <c r="C43" i="17"/>
  <c r="C42" i="17"/>
  <c r="C41" i="17"/>
  <c r="C40" i="17"/>
  <c r="C39" i="17"/>
  <c r="C38" i="17"/>
  <c r="C37" i="17"/>
  <c r="C36" i="17"/>
  <c r="C35" i="17"/>
  <c r="C34" i="17"/>
  <c r="C33" i="17"/>
  <c r="C32" i="17"/>
  <c r="C31" i="17"/>
  <c r="C30" i="17"/>
  <c r="C29" i="17"/>
  <c r="C28" i="17"/>
  <c r="C27" i="17"/>
  <c r="C26" i="17"/>
  <c r="C25" i="17"/>
  <c r="C24" i="17"/>
  <c r="C23" i="17"/>
  <c r="C22" i="17"/>
  <c r="C21" i="17"/>
  <c r="C20" i="17"/>
  <c r="C19" i="17"/>
  <c r="C18" i="17"/>
  <c r="C17" i="17"/>
  <c r="C16" i="17"/>
  <c r="C15" i="17"/>
  <c r="C14" i="17"/>
  <c r="C13" i="17"/>
  <c r="C12" i="17"/>
  <c r="C11" i="17"/>
  <c r="C10" i="17"/>
  <c r="C9" i="17"/>
  <c r="C8" i="17"/>
  <c r="C7" i="17"/>
  <c r="C6" i="17"/>
  <c r="C5" i="17"/>
  <c r="C4" i="17"/>
  <c r="R12" i="17"/>
  <c r="V12" i="17" s="1"/>
  <c r="R1353" i="17"/>
  <c r="R1357" i="17"/>
  <c r="V1357" i="17" s="1"/>
  <c r="R1324" i="17"/>
  <c r="V671" i="17"/>
  <c r="R15" i="17"/>
  <c r="V15" i="17" s="1"/>
  <c r="R32" i="17"/>
  <c r="V32" i="17" s="1"/>
  <c r="R11" i="17"/>
  <c r="V11" i="17" s="1"/>
  <c r="R25" i="17"/>
  <c r="V25" i="17" s="1"/>
  <c r="R1347" i="17" l="1"/>
  <c r="AS1183" i="17" l="1"/>
  <c r="AQ1183" i="17"/>
  <c r="AS1188" i="17"/>
  <c r="AQ1188" i="17"/>
  <c r="AQ1211" i="17"/>
  <c r="AQ1232" i="17"/>
  <c r="AO1238" i="17"/>
  <c r="AX1094" i="17" l="1"/>
  <c r="AV1094" i="17"/>
  <c r="AS1094" i="17"/>
  <c r="AQ1094" i="17"/>
  <c r="AX1038" i="17"/>
  <c r="AV1038" i="17"/>
  <c r="AS1038" i="17"/>
  <c r="AQ1038" i="17"/>
  <c r="AO1031" i="17"/>
  <c r="AS1030" i="17"/>
  <c r="AQ1030" i="17"/>
  <c r="AO1030" i="17"/>
  <c r="AO1029" i="17"/>
  <c r="AO1023" i="17"/>
  <c r="AO1022" i="17"/>
  <c r="AO1021" i="17"/>
  <c r="AO1020" i="17"/>
  <c r="AO959" i="17"/>
  <c r="AO960" i="17"/>
  <c r="AO958" i="17"/>
  <c r="AO957" i="17"/>
  <c r="AO943" i="17" l="1"/>
  <c r="AO942" i="17"/>
  <c r="AO941" i="17"/>
  <c r="AO818" i="17"/>
  <c r="AO817" i="17"/>
  <c r="AX696" i="17"/>
  <c r="AV696" i="17"/>
  <c r="AX567" i="17" l="1"/>
  <c r="AV567" i="17"/>
  <c r="AS567" i="17"/>
  <c r="AQ567" i="17"/>
  <c r="AS571" i="17"/>
  <c r="AQ571" i="17"/>
  <c r="AS573" i="17"/>
  <c r="AQ573" i="17"/>
  <c r="AS597" i="17"/>
  <c r="AQ597" i="17"/>
  <c r="AS602" i="17"/>
  <c r="AQ602" i="17"/>
  <c r="AX615" i="17" l="1"/>
  <c r="AV615" i="17"/>
  <c r="AS615" i="17"/>
  <c r="AQ615" i="17"/>
  <c r="AX616" i="17"/>
  <c r="AV616" i="17"/>
  <c r="AS616" i="17"/>
  <c r="AQ616" i="17"/>
  <c r="AX617" i="17"/>
  <c r="AV617" i="17"/>
  <c r="AS618" i="17"/>
  <c r="AQ618" i="17"/>
  <c r="AX624" i="17"/>
  <c r="AV624" i="17"/>
  <c r="AS624" i="17"/>
  <c r="AQ624" i="17"/>
  <c r="AX625" i="17"/>
  <c r="AV625" i="17"/>
  <c r="AS625" i="17"/>
  <c r="AQ625" i="17"/>
  <c r="AX631" i="17"/>
  <c r="AV631" i="17"/>
  <c r="AS635" i="17"/>
  <c r="AQ635" i="17"/>
  <c r="BB643" i="17"/>
  <c r="BA643" i="17"/>
  <c r="AZ643" i="17"/>
  <c r="AX643" i="17"/>
  <c r="AV643" i="17"/>
  <c r="AS643" i="17"/>
  <c r="AQ643" i="17"/>
  <c r="AS651" i="17" l="1"/>
  <c r="AQ651" i="17"/>
  <c r="R661" i="17"/>
  <c r="AS665" i="17" l="1"/>
  <c r="AQ665" i="17"/>
  <c r="BB667" i="17" l="1"/>
  <c r="BA667" i="17"/>
  <c r="AZ667" i="17"/>
  <c r="AX667" i="17"/>
  <c r="AV667" i="17"/>
  <c r="AS667" i="17"/>
  <c r="AQ667" i="17"/>
  <c r="AE667" i="17"/>
  <c r="AD667" i="17"/>
  <c r="AC667" i="17"/>
  <c r="AX678" i="17"/>
  <c r="AV678" i="17"/>
  <c r="AS678" i="17"/>
  <c r="AQ678" i="17"/>
  <c r="AD678" i="17"/>
  <c r="AC678" i="17"/>
  <c r="AQ679" i="17"/>
  <c r="AS681" i="17"/>
  <c r="AQ681" i="17"/>
  <c r="AS685" i="17"/>
  <c r="AQ685" i="17"/>
  <c r="AS687" i="17"/>
  <c r="AQ687" i="17"/>
  <c r="AS689" i="17" l="1"/>
  <c r="AQ689" i="17"/>
  <c r="AS690" i="17"/>
  <c r="AQ690" i="17"/>
  <c r="AX698" i="17"/>
  <c r="AV698" i="17"/>
  <c r="AS698" i="17"/>
  <c r="AQ698" i="17"/>
  <c r="AS707" i="17"/>
  <c r="AQ707" i="17"/>
  <c r="AS716" i="17"/>
  <c r="AQ716" i="17"/>
  <c r="AX719" i="17"/>
  <c r="AV719" i="17"/>
  <c r="AS719" i="17"/>
  <c r="AQ719" i="17"/>
  <c r="AS728" i="17" l="1"/>
  <c r="AQ728" i="17"/>
  <c r="AS731" i="17"/>
  <c r="AQ731" i="17"/>
  <c r="AQ756" i="17"/>
  <c r="AS770" i="17" l="1"/>
  <c r="AQ770" i="17"/>
  <c r="AX785" i="17"/>
  <c r="AV785" i="17"/>
  <c r="AS785" i="17"/>
  <c r="AQ785" i="17"/>
  <c r="AX806" i="17" l="1"/>
  <c r="AV806" i="17"/>
  <c r="AS806" i="17"/>
  <c r="AQ806" i="17"/>
  <c r="AX809" i="17"/>
  <c r="AV809" i="17"/>
  <c r="AS809" i="17"/>
  <c r="AQ809" i="17"/>
  <c r="AX847" i="17"/>
  <c r="AV847" i="17"/>
  <c r="AS847" i="17"/>
  <c r="AQ847" i="17"/>
  <c r="AX853" i="17"/>
  <c r="AV853" i="17"/>
  <c r="AS853" i="17"/>
  <c r="AQ853" i="17"/>
  <c r="AX856" i="17" l="1"/>
  <c r="AV856" i="17"/>
  <c r="AS856" i="17"/>
  <c r="AQ856" i="17"/>
  <c r="AX862" i="17"/>
  <c r="AV862" i="17"/>
  <c r="AS862" i="17"/>
  <c r="AQ862" i="17"/>
  <c r="AX894" i="17"/>
  <c r="AV894" i="17"/>
  <c r="AS894" i="17"/>
  <c r="AQ894" i="17"/>
  <c r="AS927" i="17" l="1"/>
  <c r="AQ927" i="17"/>
  <c r="AX934" i="17"/>
  <c r="AV934" i="17"/>
  <c r="AS934" i="17"/>
  <c r="AQ934" i="17"/>
  <c r="AX936" i="17"/>
  <c r="AV936" i="17"/>
  <c r="AS936" i="17"/>
  <c r="AQ936" i="17"/>
  <c r="AX946" i="17"/>
  <c r="AV946" i="17"/>
  <c r="AS946" i="17"/>
  <c r="AQ946" i="17"/>
  <c r="AX971" i="17" l="1"/>
  <c r="AV971" i="17"/>
  <c r="AX977" i="17"/>
  <c r="AV977" i="17"/>
  <c r="AS977" i="17"/>
  <c r="AQ977" i="17"/>
  <c r="AX980" i="17" l="1"/>
  <c r="AV980" i="17"/>
  <c r="AS980" i="17"/>
  <c r="AQ980" i="17"/>
  <c r="AX989" i="17"/>
  <c r="AV989" i="17"/>
  <c r="AS989" i="17"/>
  <c r="AQ989" i="17"/>
  <c r="AX993" i="17" l="1"/>
  <c r="AV993" i="17"/>
  <c r="AX994" i="17"/>
  <c r="AV994" i="17"/>
  <c r="C3" i="17"/>
  <c r="AS1008" i="17" l="1"/>
  <c r="AQ1008" i="17"/>
  <c r="AX1009" i="17"/>
  <c r="AV1009" i="17"/>
  <c r="AS1009" i="17"/>
  <c r="AQ1009" i="17"/>
  <c r="AS1011" i="17"/>
  <c r="AQ1011" i="17"/>
  <c r="AX1027" i="17" l="1"/>
  <c r="AV1027" i="17"/>
  <c r="AS1027" i="17"/>
  <c r="AQ1027" i="17"/>
  <c r="AS1035" i="17"/>
  <c r="AQ1035" i="17"/>
  <c r="AX1037" i="17"/>
  <c r="AV1037" i="17"/>
  <c r="AS1037" i="17"/>
  <c r="AQ1037" i="17"/>
  <c r="R1040" i="17"/>
  <c r="V1040" i="17" s="1"/>
  <c r="AS1043" i="17"/>
  <c r="AQ1043" i="17"/>
  <c r="AS1049" i="17"/>
  <c r="AQ1049" i="17"/>
  <c r="V1051" i="17"/>
  <c r="AX1055" i="17"/>
  <c r="AV1055" i="17"/>
  <c r="AS1055" i="17"/>
  <c r="AQ1055" i="17"/>
  <c r="AX1057" i="17" l="1"/>
  <c r="AV1057" i="17"/>
  <c r="AS1057" i="17"/>
  <c r="AQ1057" i="17"/>
  <c r="AS1060" i="17"/>
  <c r="AQ1060" i="17"/>
  <c r="AV1062" i="17"/>
  <c r="AS1062" i="17"/>
  <c r="AQ1062" i="17"/>
  <c r="AS1071" i="17"/>
  <c r="AQ1071" i="17"/>
  <c r="AX1072" i="17"/>
  <c r="AV1072" i="17"/>
  <c r="AS1072" i="17"/>
  <c r="AQ1072" i="17"/>
  <c r="AX1074" i="17"/>
  <c r="AV1074" i="17"/>
  <c r="AS1074" i="17"/>
  <c r="AQ1074" i="17"/>
  <c r="AX1076" i="17"/>
  <c r="AV1076" i="17"/>
  <c r="AX1078" i="17"/>
  <c r="AV1078" i="17"/>
  <c r="AS1078" i="17"/>
  <c r="AQ1078" i="17"/>
  <c r="AX1079" i="17"/>
  <c r="AV1079" i="17"/>
  <c r="AS1079" i="17"/>
  <c r="AQ1079" i="17"/>
  <c r="AX1081" i="17"/>
  <c r="AV1081" i="17"/>
  <c r="AS1081" i="17"/>
  <c r="AQ1081" i="17"/>
  <c r="AS1086" i="17"/>
  <c r="AQ1086" i="17"/>
  <c r="AX1089" i="17" l="1"/>
  <c r="AV1089" i="17"/>
  <c r="AS1089" i="17"/>
  <c r="AQ1089" i="17"/>
  <c r="AX1091" i="17"/>
  <c r="AV1091" i="17"/>
  <c r="AS1091" i="17"/>
  <c r="AQ1091" i="17"/>
  <c r="AS1092" i="17"/>
  <c r="AQ1092" i="17"/>
  <c r="AX1099" i="17" l="1"/>
  <c r="AV1099" i="17"/>
  <c r="AS1099" i="17"/>
  <c r="AQ1099" i="17"/>
  <c r="AX1107" i="17" l="1"/>
  <c r="AV1107" i="17"/>
  <c r="AS1107" i="17"/>
  <c r="AQ1107" i="17"/>
  <c r="AX1122" i="17"/>
  <c r="AV1122" i="17"/>
  <c r="AS1122" i="17"/>
  <c r="AQ1122" i="17"/>
  <c r="AX1124" i="17"/>
  <c r="AV1124" i="17"/>
  <c r="AS1124" i="17"/>
  <c r="AQ1124" i="17"/>
  <c r="AX1127" i="17"/>
  <c r="AV1127" i="17"/>
  <c r="AS1127" i="17"/>
  <c r="AQ1127" i="17"/>
  <c r="AX1137" i="17" l="1"/>
  <c r="AV1137" i="17"/>
  <c r="AS1137" i="17"/>
  <c r="AQ1137" i="17"/>
  <c r="AX1142" i="17"/>
  <c r="AV1142" i="17"/>
  <c r="AS1142" i="17"/>
  <c r="AQ1142" i="17"/>
  <c r="AX1143" i="17"/>
  <c r="AV1143" i="17"/>
  <c r="AS1143" i="17"/>
  <c r="AQ1143" i="17"/>
  <c r="AS1145" i="17"/>
  <c r="AQ1145" i="17"/>
  <c r="AX1159" i="17"/>
  <c r="AV1159" i="17"/>
  <c r="AS1159" i="17"/>
  <c r="AQ1159" i="17"/>
  <c r="AX1232" i="17" l="1"/>
  <c r="AV1232" i="17"/>
  <c r="AS1232" i="17"/>
  <c r="AS1211" i="17"/>
  <c r="R1206" i="17" l="1"/>
  <c r="V1208" i="17"/>
  <c r="R1207" i="17"/>
  <c r="R1208" i="17"/>
  <c r="V1353" i="17" l="1"/>
  <c r="V1347" i="17"/>
  <c r="V1324" i="17"/>
  <c r="V1250" i="17"/>
  <c r="V1247" i="17"/>
  <c r="V1245" i="17"/>
  <c r="V1240" i="17"/>
  <c r="V1238" i="17"/>
  <c r="V1237" i="17"/>
  <c r="V1236" i="17"/>
  <c r="V1232" i="17"/>
  <c r="V1228" i="17"/>
  <c r="V1227" i="17"/>
  <c r="V1224" i="17"/>
  <c r="V1220" i="17"/>
  <c r="V1219" i="17"/>
  <c r="V1217" i="17"/>
  <c r="V1215" i="17"/>
  <c r="V1214" i="17"/>
  <c r="V1213" i="17"/>
  <c r="V1212" i="17"/>
  <c r="V1211" i="17"/>
  <c r="V1209" i="17"/>
  <c r="V1207" i="17"/>
  <c r="V1206" i="17"/>
  <c r="V1204" i="17"/>
  <c r="V1200" i="17"/>
  <c r="V1199" i="17"/>
  <c r="V1191" i="17"/>
  <c r="V1190" i="17"/>
  <c r="V1188" i="17"/>
  <c r="V1187" i="17"/>
  <c r="V1186" i="17"/>
  <c r="V1185" i="17"/>
  <c r="V1183" i="17"/>
  <c r="V1180" i="17"/>
  <c r="V1179" i="17"/>
  <c r="V1178" i="17"/>
  <c r="V1177" i="17"/>
  <c r="V1176" i="17"/>
  <c r="V1175" i="17"/>
  <c r="V1174" i="17"/>
  <c r="V1172" i="17"/>
  <c r="V1171" i="17"/>
  <c r="V1170" i="17"/>
  <c r="V1169" i="17"/>
  <c r="V1168" i="17"/>
  <c r="V1167" i="17"/>
  <c r="V1165" i="17"/>
  <c r="V1164" i="17"/>
  <c r="V1163" i="17"/>
  <c r="V1162" i="17"/>
  <c r="V1161" i="17"/>
  <c r="V1160" i="17"/>
  <c r="V1159" i="17"/>
  <c r="V1158" i="17"/>
  <c r="V1157" i="17"/>
  <c r="V1156" i="17"/>
  <c r="V1155" i="17"/>
  <c r="V1154" i="17"/>
  <c r="V1153" i="17"/>
  <c r="V1151" i="17"/>
  <c r="V1150" i="17"/>
  <c r="V1149" i="17"/>
  <c r="V1148" i="17"/>
  <c r="V1147" i="17"/>
  <c r="V1146" i="17"/>
  <c r="V1145" i="17"/>
  <c r="V1144" i="17"/>
  <c r="V1143" i="17"/>
  <c r="V1142" i="17"/>
  <c r="V1141" i="17"/>
  <c r="V1140" i="17"/>
  <c r="V1137" i="17"/>
  <c r="V1136" i="17"/>
  <c r="V1134" i="17"/>
  <c r="V1133" i="17"/>
  <c r="V1132" i="17"/>
  <c r="V1131" i="17"/>
  <c r="V1129" i="17"/>
  <c r="V1128" i="17"/>
  <c r="V1127" i="17"/>
  <c r="V1126" i="17"/>
  <c r="V1123" i="17"/>
  <c r="V1122" i="17"/>
  <c r="V1121" i="17"/>
  <c r="V1119" i="17"/>
  <c r="V1118" i="17"/>
  <c r="V1117" i="17"/>
  <c r="V1114" i="17"/>
  <c r="V1113" i="17"/>
  <c r="V1112" i="17"/>
  <c r="V1111" i="17"/>
  <c r="V1110" i="17"/>
  <c r="V1109" i="17"/>
  <c r="V1108" i="17"/>
  <c r="V1107" i="17"/>
  <c r="V1106" i="17"/>
  <c r="V1105" i="17"/>
  <c r="V1104" i="17"/>
  <c r="V1100" i="17"/>
  <c r="V1099" i="17"/>
  <c r="V1097" i="17"/>
  <c r="V1094" i="17"/>
  <c r="V1093" i="17"/>
  <c r="V1092" i="17"/>
  <c r="V1091" i="17"/>
  <c r="V1090" i="17"/>
  <c r="V1089" i="17"/>
  <c r="V1086" i="17"/>
  <c r="V1085" i="17"/>
  <c r="V1084" i="17"/>
  <c r="V1083" i="17"/>
  <c r="V1082" i="17"/>
  <c r="V1081" i="17"/>
  <c r="V1080" i="17"/>
  <c r="V1079" i="17"/>
  <c r="V1078" i="17"/>
  <c r="V1077" i="17"/>
  <c r="V1076" i="17"/>
  <c r="V1075" i="17"/>
  <c r="V1074" i="17"/>
  <c r="V1073" i="17"/>
  <c r="V1072" i="17"/>
  <c r="V1071" i="17"/>
  <c r="V1070" i="17"/>
  <c r="V1068" i="17"/>
  <c r="V1067" i="17"/>
  <c r="V1066" i="17"/>
  <c r="V1065" i="17"/>
  <c r="V1064" i="17"/>
  <c r="V1063" i="17"/>
  <c r="V1062" i="17"/>
  <c r="V1060" i="17"/>
  <c r="V1059" i="17"/>
  <c r="V1057" i="17"/>
  <c r="V1056" i="17"/>
  <c r="V1055" i="17"/>
  <c r="V1054" i="17"/>
  <c r="V1053" i="17"/>
  <c r="V1052" i="17"/>
  <c r="V1050" i="17"/>
  <c r="V1049" i="17"/>
  <c r="V1048" i="17"/>
  <c r="V1047" i="17"/>
  <c r="V1046" i="17"/>
  <c r="V1044" i="17"/>
  <c r="V1043" i="17"/>
  <c r="V1042" i="17"/>
  <c r="V1041" i="17"/>
  <c r="V1038" i="17"/>
  <c r="V1037" i="17"/>
  <c r="V1036" i="17"/>
  <c r="V1035" i="17"/>
  <c r="V1034" i="17"/>
  <c r="V1033" i="17"/>
  <c r="V1032" i="17"/>
  <c r="V1029" i="17"/>
  <c r="V1028" i="17"/>
  <c r="V1027" i="17"/>
  <c r="V1026" i="17"/>
  <c r="V1024" i="17"/>
  <c r="V1020" i="17"/>
  <c r="V1017" i="17"/>
  <c r="V1016" i="17"/>
  <c r="V1014" i="17"/>
  <c r="V1013" i="17"/>
  <c r="V1012" i="17"/>
  <c r="V1011" i="17"/>
  <c r="V1010" i="17"/>
  <c r="V1009" i="17"/>
  <c r="V1008" i="17"/>
  <c r="V1004" i="17"/>
  <c r="V1003" i="17"/>
  <c r="V1002" i="17"/>
  <c r="V1001" i="17"/>
  <c r="V1000" i="17"/>
  <c r="V997" i="17"/>
  <c r="V996" i="17"/>
  <c r="V995" i="17"/>
  <c r="V994" i="17"/>
  <c r="V993" i="17"/>
  <c r="V992" i="17"/>
  <c r="V991" i="17"/>
  <c r="V990" i="17"/>
  <c r="V989" i="17"/>
  <c r="V988" i="17"/>
  <c r="V987" i="17"/>
  <c r="V986" i="17"/>
  <c r="V985" i="17"/>
  <c r="V984" i="17"/>
  <c r="V983" i="17"/>
  <c r="V982" i="17"/>
  <c r="V981" i="17"/>
  <c r="V980" i="17"/>
  <c r="V979" i="17"/>
  <c r="V978" i="17"/>
  <c r="V977" i="17"/>
  <c r="V976" i="17"/>
  <c r="V974" i="17"/>
  <c r="V973" i="17"/>
  <c r="V972" i="17"/>
  <c r="V971" i="17"/>
  <c r="V970" i="17"/>
  <c r="V969" i="17"/>
  <c r="V968" i="17"/>
  <c r="V967" i="17"/>
  <c r="V966" i="17"/>
  <c r="V965" i="17"/>
  <c r="V963" i="17"/>
  <c r="V956" i="17"/>
  <c r="V955" i="17"/>
  <c r="V954" i="17"/>
  <c r="V953" i="17"/>
  <c r="V952" i="17"/>
  <c r="V949" i="17"/>
  <c r="V948" i="17"/>
  <c r="V947" i="17"/>
  <c r="V946" i="17"/>
  <c r="V945" i="17"/>
  <c r="V944" i="17"/>
  <c r="V940" i="17"/>
  <c r="V939" i="17"/>
  <c r="V938" i="17"/>
  <c r="V937" i="17"/>
  <c r="V936" i="17"/>
  <c r="V935" i="17"/>
  <c r="V934" i="17"/>
  <c r="V933" i="17"/>
  <c r="V932" i="17"/>
  <c r="V931" i="17"/>
  <c r="V930" i="17"/>
  <c r="V929" i="17"/>
  <c r="V928" i="17"/>
  <c r="V927" i="17"/>
  <c r="V926" i="17"/>
  <c r="V924" i="17"/>
  <c r="V923" i="17"/>
  <c r="V922" i="17"/>
  <c r="V921" i="17"/>
  <c r="V920" i="17"/>
  <c r="V919" i="17"/>
  <c r="V918" i="17"/>
  <c r="V917" i="17"/>
  <c r="V916" i="17"/>
  <c r="V915" i="17"/>
  <c r="V914" i="17"/>
  <c r="V913" i="17"/>
  <c r="V912" i="17"/>
  <c r="V911" i="17"/>
  <c r="V910" i="17"/>
  <c r="V909" i="17"/>
  <c r="V906" i="17"/>
  <c r="V905" i="17"/>
  <c r="V904" i="17"/>
  <c r="V902" i="17"/>
  <c r="V900" i="17"/>
  <c r="V899" i="17"/>
  <c r="V898" i="17"/>
  <c r="V896" i="17"/>
  <c r="V895" i="17"/>
  <c r="V894" i="17"/>
  <c r="V892" i="17"/>
  <c r="V891" i="17"/>
  <c r="V890" i="17"/>
  <c r="V889" i="17"/>
  <c r="V888" i="17"/>
  <c r="V887" i="17"/>
  <c r="V886" i="17"/>
  <c r="V885" i="17"/>
  <c r="V884" i="17"/>
  <c r="V883" i="17"/>
  <c r="V881" i="17"/>
  <c r="V880" i="17"/>
  <c r="V879" i="17"/>
  <c r="V878" i="17"/>
  <c r="V877" i="17"/>
  <c r="V876" i="17"/>
  <c r="V875" i="17"/>
  <c r="V874" i="17"/>
  <c r="V873" i="17"/>
  <c r="V871" i="17"/>
  <c r="V870" i="17"/>
  <c r="V869" i="17"/>
  <c r="V868" i="17"/>
  <c r="V867" i="17"/>
  <c r="V866" i="17"/>
  <c r="V864" i="17"/>
  <c r="V863" i="17"/>
  <c r="V862" i="17"/>
  <c r="V861" i="17"/>
  <c r="V860" i="17"/>
  <c r="V858" i="17"/>
  <c r="V857" i="17"/>
  <c r="V856" i="17"/>
  <c r="V855" i="17"/>
  <c r="V854" i="17"/>
  <c r="V853" i="17"/>
  <c r="V852" i="17"/>
  <c r="V851" i="17"/>
  <c r="V850" i="17"/>
  <c r="V849" i="17"/>
  <c r="V848" i="17"/>
  <c r="V847" i="17"/>
  <c r="V845" i="17"/>
  <c r="V844" i="17"/>
  <c r="V842" i="17"/>
  <c r="V841" i="17"/>
  <c r="V840" i="17"/>
  <c r="V839" i="17"/>
  <c r="V838" i="17"/>
  <c r="V837" i="17"/>
  <c r="V835" i="17"/>
  <c r="V834" i="17"/>
  <c r="V833" i="17"/>
  <c r="V832" i="17"/>
  <c r="V831" i="17"/>
  <c r="V829" i="17"/>
  <c r="V828" i="17"/>
  <c r="V826" i="17"/>
  <c r="V825" i="17"/>
  <c r="V824" i="17"/>
  <c r="V823" i="17"/>
  <c r="V822" i="17"/>
  <c r="V820" i="17"/>
  <c r="V819" i="17"/>
  <c r="V815" i="17"/>
  <c r="V814" i="17"/>
  <c r="V813" i="17"/>
  <c r="V810" i="17"/>
  <c r="V809" i="17"/>
  <c r="V808" i="17"/>
  <c r="V807" i="17"/>
  <c r="V806" i="17"/>
  <c r="V804" i="17"/>
  <c r="V803" i="17"/>
  <c r="V802" i="17"/>
  <c r="V801" i="17"/>
  <c r="V800" i="17"/>
  <c r="V799" i="17"/>
  <c r="V798" i="17"/>
  <c r="V797" i="17"/>
  <c r="V794" i="17"/>
  <c r="V793" i="17"/>
  <c r="V792" i="17"/>
  <c r="V791" i="17"/>
  <c r="V790" i="17"/>
  <c r="V789" i="17"/>
  <c r="V788" i="17"/>
  <c r="V787" i="17"/>
  <c r="V786" i="17"/>
  <c r="V785" i="17"/>
  <c r="V784" i="17"/>
  <c r="V783" i="17"/>
  <c r="V782" i="17"/>
  <c r="V781" i="17"/>
  <c r="V780" i="17"/>
  <c r="V779" i="17"/>
  <c r="V778" i="17"/>
  <c r="V777" i="17"/>
  <c r="V776" i="17"/>
  <c r="V775" i="17"/>
  <c r="V774" i="17"/>
  <c r="V773" i="17"/>
  <c r="V772" i="17"/>
  <c r="V771" i="17"/>
  <c r="V770" i="17"/>
  <c r="V769" i="17"/>
  <c r="V768" i="17"/>
  <c r="V767" i="17"/>
  <c r="V766" i="17"/>
  <c r="V765" i="17"/>
  <c r="V764" i="17"/>
  <c r="V763" i="17"/>
  <c r="V762" i="17"/>
  <c r="V761" i="17"/>
  <c r="V760" i="17"/>
  <c r="V759" i="17"/>
  <c r="V758" i="17"/>
  <c r="V757" i="17"/>
  <c r="V756" i="17"/>
  <c r="V755" i="17"/>
  <c r="V753" i="17"/>
  <c r="V752" i="17"/>
  <c r="V751" i="17"/>
  <c r="V749" i="17"/>
  <c r="V748" i="17"/>
  <c r="V747" i="17"/>
  <c r="V746" i="17"/>
  <c r="V745" i="17"/>
  <c r="V740" i="17"/>
  <c r="V739" i="17"/>
  <c r="V737" i="17"/>
  <c r="V736" i="17"/>
  <c r="V735" i="17"/>
  <c r="V734" i="17"/>
  <c r="V733" i="17"/>
  <c r="V732" i="17"/>
  <c r="V731" i="17"/>
  <c r="V730" i="17"/>
  <c r="V729" i="17"/>
  <c r="V728" i="17"/>
  <c r="V727" i="17"/>
  <c r="V726" i="17"/>
  <c r="V725" i="17"/>
  <c r="V724" i="17"/>
  <c r="V723" i="17"/>
  <c r="V722" i="17"/>
  <c r="V721" i="17"/>
  <c r="V720" i="17"/>
  <c r="V719" i="17"/>
  <c r="V717" i="17"/>
  <c r="V716" i="17"/>
  <c r="V715" i="17"/>
  <c r="V714" i="17"/>
  <c r="V713" i="17"/>
  <c r="V712" i="17"/>
  <c r="V711" i="17"/>
  <c r="V710" i="17"/>
  <c r="V708" i="17"/>
  <c r="V707" i="17"/>
  <c r="V706" i="17"/>
  <c r="V705" i="17"/>
  <c r="V704" i="17"/>
  <c r="V703" i="17"/>
  <c r="V702" i="17"/>
  <c r="V700" i="17"/>
  <c r="V699" i="17"/>
  <c r="V698" i="17"/>
  <c r="V697" i="17"/>
  <c r="V696" i="17"/>
  <c r="V695" i="17"/>
  <c r="V694" i="17"/>
  <c r="V693" i="17"/>
  <c r="V692" i="17"/>
  <c r="V691" i="17"/>
  <c r="V690" i="17"/>
  <c r="V689" i="17"/>
  <c r="V688" i="17"/>
  <c r="V687" i="17"/>
  <c r="V686" i="17"/>
  <c r="V685" i="17"/>
  <c r="V684" i="17"/>
  <c r="V681" i="17"/>
  <c r="V680" i="17"/>
  <c r="V679" i="17"/>
  <c r="V678" i="17"/>
  <c r="V677" i="17"/>
  <c r="V676" i="17"/>
  <c r="V675" i="17"/>
  <c r="V674" i="17"/>
  <c r="V673" i="17"/>
  <c r="V672" i="17"/>
  <c r="V670" i="17"/>
  <c r="V669" i="17"/>
  <c r="V668" i="17"/>
  <c r="V667" i="17"/>
  <c r="V666" i="17"/>
  <c r="V665" i="17"/>
  <c r="V664" i="17"/>
  <c r="V663" i="17"/>
  <c r="V662" i="17"/>
  <c r="V661" i="17"/>
  <c r="V660" i="17"/>
  <c r="V659" i="17"/>
  <c r="V658" i="17"/>
  <c r="V657" i="17"/>
  <c r="V656" i="17"/>
  <c r="V655" i="17"/>
  <c r="V654" i="17"/>
  <c r="V653" i="17"/>
  <c r="V652" i="17"/>
  <c r="V651" i="17"/>
  <c r="V650" i="17"/>
  <c r="V649" i="17"/>
  <c r="V648" i="17"/>
  <c r="V647" i="17"/>
  <c r="V646" i="17"/>
  <c r="V645" i="17"/>
  <c r="V644" i="17"/>
  <c r="V643" i="17"/>
  <c r="V642" i="17"/>
  <c r="V641" i="17"/>
  <c r="V640" i="17"/>
  <c r="V639" i="17"/>
  <c r="V638" i="17"/>
  <c r="V637" i="17"/>
  <c r="V636" i="17"/>
  <c r="V635" i="17"/>
  <c r="V634" i="17"/>
  <c r="V632" i="17"/>
  <c r="V631" i="17"/>
  <c r="V630" i="17"/>
  <c r="V629" i="17"/>
  <c r="V626" i="17"/>
  <c r="V625" i="17"/>
  <c r="V624" i="17"/>
  <c r="V623" i="17"/>
  <c r="V622" i="17"/>
  <c r="V621" i="17"/>
  <c r="V620" i="17"/>
  <c r="V619" i="17"/>
  <c r="V618" i="17"/>
  <c r="V617" i="17"/>
  <c r="V616" i="17"/>
  <c r="V615" i="17"/>
  <c r="V614" i="17"/>
  <c r="V611" i="17"/>
  <c r="V610" i="17"/>
  <c r="V609" i="17"/>
  <c r="V608" i="17"/>
  <c r="V607" i="17"/>
  <c r="V606" i="17"/>
  <c r="V605" i="17"/>
  <c r="V604" i="17"/>
  <c r="V603" i="17"/>
  <c r="V602" i="17"/>
  <c r="V601" i="17"/>
  <c r="V600" i="17"/>
  <c r="V599" i="17"/>
  <c r="V597" i="17"/>
  <c r="V596" i="17"/>
  <c r="V595" i="17"/>
  <c r="V592" i="17"/>
  <c r="V591" i="17"/>
  <c r="V590" i="17"/>
  <c r="V589" i="17"/>
  <c r="V588" i="17"/>
  <c r="V587" i="17"/>
  <c r="V585" i="17"/>
  <c r="V584" i="17"/>
  <c r="V583" i="17"/>
  <c r="V582" i="17"/>
  <c r="V580" i="17"/>
  <c r="V579" i="17"/>
  <c r="V578" i="17"/>
  <c r="V577" i="17"/>
  <c r="V576" i="17"/>
  <c r="V575" i="17"/>
  <c r="V574" i="17"/>
  <c r="V573" i="17"/>
  <c r="V572" i="17"/>
  <c r="V571" i="17"/>
  <c r="V570" i="17"/>
  <c r="V568" i="17"/>
  <c r="V567" i="17"/>
  <c r="V565" i="17"/>
  <c r="V563" i="17"/>
  <c r="V562" i="17"/>
  <c r="V561" i="17"/>
  <c r="V560" i="17"/>
  <c r="V559" i="17"/>
  <c r="V558" i="17"/>
  <c r="V557" i="17"/>
  <c r="V556" i="17"/>
  <c r="V555" i="17"/>
  <c r="V554" i="17"/>
  <c r="V553" i="17"/>
  <c r="V552" i="17"/>
  <c r="V551" i="17"/>
  <c r="V550" i="17"/>
  <c r="R1356" i="17"/>
  <c r="V1356" i="17" s="1"/>
  <c r="R1355" i="17"/>
  <c r="V1355" i="17" s="1"/>
  <c r="R1354" i="17"/>
  <c r="V1354" i="17" s="1"/>
  <c r="R1352" i="17"/>
  <c r="V1352" i="17" s="1"/>
  <c r="R1351" i="17"/>
  <c r="V1351" i="17" s="1"/>
  <c r="R1350" i="17"/>
  <c r="V1350" i="17" s="1"/>
  <c r="R1349" i="17"/>
  <c r="V1349" i="17" s="1"/>
  <c r="R1348" i="17"/>
  <c r="V1348" i="17" s="1"/>
  <c r="R1346" i="17"/>
  <c r="V1346" i="17" s="1"/>
  <c r="R1345" i="17"/>
  <c r="V1345" i="17" s="1"/>
  <c r="R1344" i="17"/>
  <c r="V1344" i="17" s="1"/>
  <c r="R1343" i="17"/>
  <c r="V1343" i="17" s="1"/>
  <c r="R1342" i="17"/>
  <c r="V1342" i="17" s="1"/>
  <c r="R1341" i="17"/>
  <c r="V1341" i="17" s="1"/>
  <c r="R1340" i="17"/>
  <c r="V1340" i="17" s="1"/>
  <c r="R1339" i="17"/>
  <c r="V1339" i="17" s="1"/>
  <c r="R1338" i="17"/>
  <c r="V1338" i="17" s="1"/>
  <c r="R1337" i="17"/>
  <c r="V1337" i="17" s="1"/>
  <c r="R1336" i="17"/>
  <c r="V1336" i="17" s="1"/>
  <c r="R1335" i="17"/>
  <c r="V1335" i="17" s="1"/>
  <c r="R1334" i="17"/>
  <c r="V1334" i="17" s="1"/>
  <c r="R1333" i="17"/>
  <c r="V1333" i="17" s="1"/>
  <c r="R1332" i="17"/>
  <c r="V1332" i="17" s="1"/>
  <c r="R1331" i="17"/>
  <c r="V1331" i="17" s="1"/>
  <c r="R1330" i="17"/>
  <c r="V1330" i="17" s="1"/>
  <c r="R1329" i="17"/>
  <c r="V1329" i="17" s="1"/>
  <c r="R1328" i="17"/>
  <c r="V1328" i="17" s="1"/>
  <c r="R1327" i="17"/>
  <c r="V1327" i="17" s="1"/>
  <c r="R1326" i="17"/>
  <c r="V1326" i="17" s="1"/>
  <c r="R1325" i="17"/>
  <c r="V1325" i="17" s="1"/>
  <c r="R1323" i="17"/>
  <c r="V1323" i="17" s="1"/>
  <c r="R1322" i="17"/>
  <c r="V1322" i="17" s="1"/>
  <c r="R1321" i="17"/>
  <c r="V1321" i="17" s="1"/>
  <c r="R1320" i="17"/>
  <c r="V1320" i="17" s="1"/>
  <c r="R1319" i="17"/>
  <c r="V1319" i="17" s="1"/>
  <c r="R1318" i="17"/>
  <c r="V1318" i="17" s="1"/>
  <c r="R1317" i="17"/>
  <c r="V1317" i="17" s="1"/>
  <c r="R1316" i="17"/>
  <c r="V1316" i="17" s="1"/>
  <c r="R1315" i="17"/>
  <c r="V1315" i="17" s="1"/>
  <c r="R1314" i="17"/>
  <c r="V1314" i="17" s="1"/>
  <c r="R1313" i="17"/>
  <c r="V1313" i="17" s="1"/>
  <c r="R1312" i="17"/>
  <c r="V1312" i="17" s="1"/>
  <c r="R1311" i="17"/>
  <c r="V1311" i="17" s="1"/>
  <c r="R1310" i="17"/>
  <c r="V1310" i="17" s="1"/>
  <c r="R1309" i="17"/>
  <c r="V1309" i="17" s="1"/>
  <c r="R1308" i="17"/>
  <c r="V1308" i="17" s="1"/>
  <c r="R1307" i="17"/>
  <c r="V1307" i="17" s="1"/>
  <c r="R1306" i="17"/>
  <c r="V1306" i="17" s="1"/>
  <c r="R1305" i="17"/>
  <c r="V1305" i="17" s="1"/>
  <c r="R1304" i="17"/>
  <c r="V1304" i="17" s="1"/>
  <c r="R1303" i="17"/>
  <c r="V1303" i="17" s="1"/>
  <c r="R1302" i="17"/>
  <c r="V1302" i="17" s="1"/>
  <c r="R1301" i="17"/>
  <c r="V1301" i="17" s="1"/>
  <c r="R1300" i="17"/>
  <c r="V1300" i="17" s="1"/>
  <c r="R1299" i="17"/>
  <c r="V1299" i="17" s="1"/>
  <c r="R1298" i="17"/>
  <c r="V1298" i="17" s="1"/>
  <c r="R1297" i="17"/>
  <c r="V1297" i="17" s="1"/>
  <c r="R1296" i="17"/>
  <c r="V1296" i="17" s="1"/>
  <c r="R1295" i="17"/>
  <c r="V1295" i="17" s="1"/>
  <c r="R1294" i="17"/>
  <c r="V1294" i="17" s="1"/>
  <c r="R1293" i="17"/>
  <c r="V1293" i="17" s="1"/>
  <c r="R1292" i="17"/>
  <c r="V1292" i="17" s="1"/>
  <c r="R1291" i="17"/>
  <c r="V1291" i="17" s="1"/>
  <c r="R1290" i="17"/>
  <c r="V1290" i="17" s="1"/>
  <c r="R1289" i="17"/>
  <c r="V1289" i="17" s="1"/>
  <c r="R1288" i="17"/>
  <c r="V1288" i="17" s="1"/>
  <c r="R1287" i="17"/>
  <c r="V1287" i="17" s="1"/>
  <c r="R1286" i="17"/>
  <c r="V1286" i="17" s="1"/>
  <c r="R1285" i="17"/>
  <c r="V1285" i="17" s="1"/>
  <c r="R1284" i="17"/>
  <c r="V1284" i="17" s="1"/>
  <c r="R1283" i="17"/>
  <c r="V1283" i="17" s="1"/>
  <c r="R1282" i="17"/>
  <c r="V1282" i="17" s="1"/>
  <c r="R1281" i="17"/>
  <c r="V1281" i="17" s="1"/>
  <c r="R1280" i="17"/>
  <c r="V1280" i="17" s="1"/>
  <c r="R1279" i="17"/>
  <c r="V1279" i="17" s="1"/>
  <c r="R1278" i="17"/>
  <c r="V1278" i="17" s="1"/>
  <c r="R1277" i="17"/>
  <c r="V1277" i="17" s="1"/>
  <c r="R1276" i="17"/>
  <c r="V1276" i="17" s="1"/>
  <c r="R1275" i="17"/>
  <c r="V1275" i="17" s="1"/>
  <c r="R1274" i="17"/>
  <c r="V1274" i="17" s="1"/>
  <c r="R1273" i="17"/>
  <c r="V1273" i="17" s="1"/>
  <c r="R1272" i="17"/>
  <c r="V1272" i="17" s="1"/>
  <c r="R1271" i="17"/>
  <c r="V1271" i="17" s="1"/>
  <c r="R1270" i="17"/>
  <c r="V1270" i="17" s="1"/>
  <c r="R1269" i="17"/>
  <c r="V1269" i="17" s="1"/>
  <c r="R1268" i="17"/>
  <c r="V1268" i="17" s="1"/>
  <c r="R1267" i="17"/>
  <c r="V1267" i="17" s="1"/>
  <c r="R1266" i="17"/>
  <c r="V1266" i="17" s="1"/>
  <c r="R1265" i="17"/>
  <c r="V1265" i="17" s="1"/>
  <c r="R1264" i="17"/>
  <c r="V1264" i="17" s="1"/>
  <c r="R1263" i="17"/>
  <c r="V1263" i="17" s="1"/>
  <c r="R1262" i="17"/>
  <c r="V1262" i="17" s="1"/>
  <c r="R1261" i="17"/>
  <c r="V1261" i="17" s="1"/>
  <c r="R1260" i="17"/>
  <c r="V1260" i="17" s="1"/>
  <c r="R1259" i="17"/>
  <c r="V1259" i="17" s="1"/>
  <c r="R1258" i="17"/>
  <c r="V1258" i="17" s="1"/>
  <c r="R1257" i="17"/>
  <c r="V1257" i="17" s="1"/>
  <c r="R1256" i="17"/>
  <c r="V1256" i="17" s="1"/>
  <c r="R1255" i="17"/>
  <c r="V1255" i="17" s="1"/>
  <c r="R1254" i="17"/>
  <c r="V1254" i="17" s="1"/>
  <c r="R1253" i="17"/>
  <c r="V1253" i="17" s="1"/>
  <c r="R1252" i="17"/>
  <c r="V1252" i="17" s="1"/>
  <c r="R1251" i="17"/>
  <c r="V1251" i="17" s="1"/>
  <c r="R1250" i="17"/>
  <c r="R1249" i="17"/>
  <c r="V1249" i="17" s="1"/>
  <c r="R1248" i="17"/>
  <c r="V1248" i="17" s="1"/>
  <c r="R1247" i="17"/>
  <c r="R1246" i="17"/>
  <c r="V1246" i="17" s="1"/>
  <c r="R1245" i="17"/>
  <c r="R1244" i="17"/>
  <c r="V1244" i="17" s="1"/>
  <c r="R1243" i="17"/>
  <c r="V1243" i="17" s="1"/>
  <c r="R1242" i="17"/>
  <c r="V1242" i="17" s="1"/>
  <c r="R1241" i="17"/>
  <c r="V1241" i="17" s="1"/>
  <c r="R1240" i="17"/>
  <c r="R1239" i="17"/>
  <c r="V1239" i="17" s="1"/>
  <c r="R1238" i="17"/>
  <c r="R1237" i="17"/>
  <c r="R1236" i="17"/>
  <c r="R1235" i="17"/>
  <c r="V1235" i="17" s="1"/>
  <c r="R1234" i="17"/>
  <c r="V1234" i="17" s="1"/>
  <c r="R1233" i="17"/>
  <c r="V1233" i="17" s="1"/>
  <c r="R1232" i="17"/>
  <c r="R1231" i="17"/>
  <c r="V1231" i="17" s="1"/>
  <c r="R1230" i="17"/>
  <c r="V1230" i="17" s="1"/>
  <c r="R1229" i="17"/>
  <c r="V1229" i="17" s="1"/>
  <c r="R1228" i="17"/>
  <c r="R1227" i="17"/>
  <c r="R1226" i="17"/>
  <c r="V1226" i="17" s="1"/>
  <c r="R1225" i="17"/>
  <c r="V1225" i="17" s="1"/>
  <c r="R1224" i="17"/>
  <c r="R1223" i="17"/>
  <c r="V1223" i="17" s="1"/>
  <c r="R1222" i="17"/>
  <c r="V1222" i="17" s="1"/>
  <c r="R1221" i="17"/>
  <c r="V1221" i="17" s="1"/>
  <c r="R1220" i="17"/>
  <c r="R1219" i="17"/>
  <c r="R1218" i="17"/>
  <c r="V1218" i="17" s="1"/>
  <c r="R1217" i="17"/>
  <c r="R1216" i="17"/>
  <c r="V1216" i="17" s="1"/>
  <c r="R1215" i="17"/>
  <c r="R1214" i="17"/>
  <c r="R1213" i="17"/>
  <c r="R1212" i="17"/>
  <c r="R1211" i="17"/>
  <c r="R1210" i="17"/>
  <c r="V1210" i="17" s="1"/>
  <c r="R1209" i="17"/>
  <c r="R1205" i="17"/>
  <c r="V1205" i="17" s="1"/>
  <c r="R1204" i="17"/>
  <c r="R1203" i="17"/>
  <c r="V1203" i="17" s="1"/>
  <c r="R1202" i="17"/>
  <c r="V1202" i="17" s="1"/>
  <c r="R1201" i="17"/>
  <c r="V1201" i="17" s="1"/>
  <c r="R1200" i="17"/>
  <c r="R1199" i="17"/>
  <c r="R1198" i="17"/>
  <c r="V1198" i="17" s="1"/>
  <c r="R1197" i="17"/>
  <c r="V1197" i="17" s="1"/>
  <c r="R1196" i="17"/>
  <c r="V1196" i="17" s="1"/>
  <c r="R1195" i="17"/>
  <c r="V1195" i="17" s="1"/>
  <c r="R1194" i="17"/>
  <c r="V1194" i="17" s="1"/>
  <c r="R1193" i="17"/>
  <c r="V1193" i="17" s="1"/>
  <c r="R1192" i="17"/>
  <c r="V1192" i="17" s="1"/>
  <c r="R1191" i="17"/>
  <c r="R1190" i="17"/>
  <c r="R1189" i="17"/>
  <c r="V1189" i="17" s="1"/>
  <c r="R1188" i="17"/>
  <c r="R1187" i="17"/>
  <c r="R1186" i="17"/>
  <c r="R1185" i="17"/>
  <c r="R1184" i="17"/>
  <c r="V1184" i="17" s="1"/>
  <c r="R1183" i="17"/>
  <c r="R1182" i="17"/>
  <c r="V1182" i="17" s="1"/>
  <c r="R1181" i="17"/>
  <c r="V1181" i="17" s="1"/>
  <c r="R1180" i="17"/>
  <c r="R1179" i="17"/>
  <c r="R1178" i="17"/>
  <c r="R1177" i="17"/>
  <c r="R1176" i="17"/>
  <c r="R1175" i="17"/>
  <c r="R1174" i="17"/>
  <c r="R1173" i="17"/>
  <c r="V1173" i="17" s="1"/>
  <c r="R1172" i="17"/>
  <c r="R1171" i="17"/>
  <c r="R1170" i="17"/>
  <c r="R1169" i="17"/>
  <c r="R1168" i="17"/>
  <c r="R1167" i="17"/>
  <c r="R1166" i="17"/>
  <c r="V1166" i="17" s="1"/>
  <c r="R1165" i="17"/>
  <c r="R1164" i="17"/>
  <c r="R1163" i="17"/>
  <c r="R1162" i="17"/>
  <c r="R1161" i="17"/>
  <c r="R1160" i="17"/>
  <c r="R1159" i="17"/>
  <c r="R1158" i="17"/>
  <c r="R1157" i="17"/>
  <c r="R1156" i="17"/>
  <c r="R1155" i="17"/>
  <c r="R1154" i="17"/>
  <c r="R1153" i="17"/>
  <c r="R1152" i="17"/>
  <c r="V1152" i="17" s="1"/>
  <c r="R1151" i="17"/>
  <c r="R1150" i="17"/>
  <c r="R1149" i="17"/>
  <c r="R1148" i="17"/>
  <c r="R1147" i="17"/>
  <c r="R1146" i="17"/>
  <c r="R1145" i="17"/>
  <c r="R1144" i="17"/>
  <c r="R1143" i="17"/>
  <c r="R1142" i="17"/>
  <c r="R1141" i="17"/>
  <c r="R1140" i="17"/>
  <c r="R1139" i="17"/>
  <c r="V1139" i="17" s="1"/>
  <c r="R1138" i="17"/>
  <c r="V1138" i="17" s="1"/>
  <c r="R1137" i="17"/>
  <c r="R1136" i="17"/>
  <c r="R1135" i="17"/>
  <c r="V1135" i="17" s="1"/>
  <c r="R1134" i="17"/>
  <c r="R1133" i="17"/>
  <c r="R1132" i="17"/>
  <c r="R1131" i="17"/>
  <c r="R1130" i="17"/>
  <c r="V1130" i="17" s="1"/>
  <c r="R1129" i="17"/>
  <c r="R1128" i="17"/>
  <c r="R1127" i="17"/>
  <c r="R1126" i="17"/>
  <c r="R1125" i="17"/>
  <c r="V1125" i="17" s="1"/>
  <c r="R1124" i="17"/>
  <c r="V1124" i="17" s="1"/>
  <c r="R1123" i="17"/>
  <c r="R1122" i="17"/>
  <c r="R1121" i="17"/>
  <c r="R1120" i="17"/>
  <c r="V1120" i="17" s="1"/>
  <c r="R1119" i="17"/>
  <c r="R1118" i="17"/>
  <c r="R1117" i="17"/>
  <c r="R1116" i="17"/>
  <c r="V1116" i="17" s="1"/>
  <c r="R1115" i="17"/>
  <c r="V1115" i="17" s="1"/>
  <c r="R1114" i="17"/>
  <c r="R1113" i="17"/>
  <c r="R1112" i="17"/>
  <c r="R1111" i="17"/>
  <c r="R1110" i="17"/>
  <c r="R1109" i="17"/>
  <c r="R1108" i="17"/>
  <c r="R1107" i="17"/>
  <c r="R1106" i="17"/>
  <c r="R1105" i="17"/>
  <c r="R1104" i="17"/>
  <c r="R1103" i="17"/>
  <c r="V1103" i="17" s="1"/>
  <c r="R1102" i="17"/>
  <c r="V1102" i="17" s="1"/>
  <c r="R1101" i="17"/>
  <c r="V1101" i="17" s="1"/>
  <c r="R1100" i="17"/>
  <c r="R1099" i="17"/>
  <c r="R1098" i="17"/>
  <c r="V1098" i="17" s="1"/>
  <c r="R1097" i="17"/>
  <c r="R1096" i="17"/>
  <c r="V1096" i="17" s="1"/>
  <c r="R1095" i="17"/>
  <c r="V1095" i="17" s="1"/>
  <c r="R1094" i="17"/>
  <c r="R1093" i="17"/>
  <c r="R1092" i="17"/>
  <c r="R1091" i="17"/>
  <c r="R1090" i="17"/>
  <c r="R1089" i="17"/>
  <c r="R1088" i="17"/>
  <c r="V1088" i="17" s="1"/>
  <c r="R1087" i="17"/>
  <c r="V1087" i="17" s="1"/>
  <c r="R1086" i="17"/>
  <c r="R1085" i="17"/>
  <c r="R1084" i="17"/>
  <c r="R1083" i="17"/>
  <c r="R1082" i="17"/>
  <c r="R1081" i="17"/>
  <c r="R1080" i="17"/>
  <c r="R1079" i="17"/>
  <c r="R1078" i="17"/>
  <c r="R1077" i="17"/>
  <c r="R1076" i="17"/>
  <c r="R1075" i="17"/>
  <c r="R1074" i="17"/>
  <c r="R1073" i="17"/>
  <c r="R1072" i="17"/>
  <c r="R1071" i="17"/>
  <c r="R1070" i="17"/>
  <c r="R1069" i="17"/>
  <c r="V1069" i="17" s="1"/>
  <c r="R1068" i="17"/>
  <c r="R1067" i="17"/>
  <c r="R1066" i="17"/>
  <c r="R1065" i="17"/>
  <c r="R1064" i="17"/>
  <c r="R1063" i="17"/>
  <c r="R1062" i="17"/>
  <c r="R1061" i="17"/>
  <c r="V1061" i="17" s="1"/>
  <c r="R1060" i="17"/>
  <c r="R1059" i="17"/>
  <c r="R1058" i="17"/>
  <c r="V1058" i="17" s="1"/>
  <c r="R1057" i="17"/>
  <c r="R1056" i="17"/>
  <c r="R1055" i="17"/>
  <c r="R1054" i="17"/>
  <c r="R1053" i="17"/>
  <c r="R1052" i="17"/>
  <c r="R1051" i="17"/>
  <c r="R1050" i="17"/>
  <c r="R1049" i="17"/>
  <c r="R1048" i="17"/>
  <c r="R1047" i="17"/>
  <c r="R1046" i="17"/>
  <c r="R1045" i="17"/>
  <c r="V1045" i="17" s="1"/>
  <c r="R1044" i="17"/>
  <c r="R1043" i="17"/>
  <c r="R1042" i="17"/>
  <c r="R1041" i="17"/>
  <c r="R1039" i="17"/>
  <c r="V1039" i="17" s="1"/>
  <c r="R1038" i="17"/>
  <c r="R1037" i="17"/>
  <c r="R1036" i="17"/>
  <c r="R1035" i="17"/>
  <c r="R1034" i="17"/>
  <c r="R1033" i="17"/>
  <c r="R1032" i="17"/>
  <c r="R1031" i="17"/>
  <c r="V1031" i="17" s="1"/>
  <c r="R1030" i="17"/>
  <c r="V1030" i="17" s="1"/>
  <c r="R1029" i="17"/>
  <c r="R1028" i="17"/>
  <c r="R1027" i="17"/>
  <c r="R1026" i="17"/>
  <c r="R1025" i="17"/>
  <c r="V1025" i="17" s="1"/>
  <c r="R1024" i="17"/>
  <c r="R1023" i="17"/>
  <c r="V1023" i="17" s="1"/>
  <c r="R1022" i="17"/>
  <c r="V1022" i="17" s="1"/>
  <c r="R1021" i="17"/>
  <c r="V1021" i="17" s="1"/>
  <c r="R1020" i="17"/>
  <c r="R1019" i="17"/>
  <c r="V1019" i="17" s="1"/>
  <c r="R1018" i="17"/>
  <c r="V1018" i="17" s="1"/>
  <c r="R1017" i="17"/>
  <c r="R1016" i="17"/>
  <c r="R1015" i="17"/>
  <c r="V1015" i="17" s="1"/>
  <c r="R1014" i="17"/>
  <c r="R1013" i="17"/>
  <c r="R1012" i="17"/>
  <c r="R1011" i="17"/>
  <c r="R1010" i="17"/>
  <c r="R1009" i="17"/>
  <c r="R1008" i="17"/>
  <c r="R1007" i="17"/>
  <c r="V1007" i="17" s="1"/>
  <c r="R1006" i="17"/>
  <c r="V1006" i="17" s="1"/>
  <c r="R1005" i="17"/>
  <c r="V1005" i="17" s="1"/>
  <c r="R1004" i="17"/>
  <c r="R1003" i="17"/>
  <c r="R1002" i="17"/>
  <c r="R1001" i="17"/>
  <c r="R1000" i="17"/>
  <c r="R999" i="17"/>
  <c r="V999" i="17" s="1"/>
  <c r="R998" i="17"/>
  <c r="V998" i="17" s="1"/>
  <c r="R997" i="17"/>
  <c r="R996" i="17"/>
  <c r="R995" i="17"/>
  <c r="R994" i="17"/>
  <c r="R993" i="17"/>
  <c r="R992" i="17"/>
  <c r="R991" i="17"/>
  <c r="R990" i="17"/>
  <c r="R989" i="17"/>
  <c r="R988" i="17"/>
  <c r="R987" i="17"/>
  <c r="R986" i="17"/>
  <c r="R985" i="17"/>
  <c r="R984" i="17"/>
  <c r="R983" i="17"/>
  <c r="R982" i="17"/>
  <c r="R981" i="17"/>
  <c r="R980" i="17"/>
  <c r="R979" i="17"/>
  <c r="R978" i="17"/>
  <c r="R977" i="17"/>
  <c r="R976" i="17"/>
  <c r="R975" i="17"/>
  <c r="V975" i="17" s="1"/>
  <c r="R974" i="17"/>
  <c r="R973" i="17"/>
  <c r="R972" i="17"/>
  <c r="R971" i="17"/>
  <c r="R970" i="17"/>
  <c r="R969" i="17"/>
  <c r="R968" i="17"/>
  <c r="R967" i="17"/>
  <c r="R966" i="17"/>
  <c r="R965" i="17"/>
  <c r="R964" i="17"/>
  <c r="V964" i="17" s="1"/>
  <c r="R963" i="17"/>
  <c r="R962" i="17"/>
  <c r="V962" i="17" s="1"/>
  <c r="R961" i="17"/>
  <c r="V961" i="17" s="1"/>
  <c r="R960" i="17"/>
  <c r="V960" i="17" s="1"/>
  <c r="R959" i="17"/>
  <c r="V959" i="17" s="1"/>
  <c r="R958" i="17"/>
  <c r="V958" i="17" s="1"/>
  <c r="R957" i="17"/>
  <c r="V957" i="17" s="1"/>
  <c r="R956" i="17"/>
  <c r="R955" i="17"/>
  <c r="R954" i="17"/>
  <c r="R953" i="17"/>
  <c r="R952" i="17"/>
  <c r="R951" i="17"/>
  <c r="V951" i="17" s="1"/>
  <c r="R950" i="17"/>
  <c r="V950" i="17" s="1"/>
  <c r="R949" i="17"/>
  <c r="R948" i="17"/>
  <c r="R947" i="17"/>
  <c r="R946" i="17"/>
  <c r="R945" i="17"/>
  <c r="R944" i="17"/>
  <c r="R943" i="17"/>
  <c r="V943" i="17" s="1"/>
  <c r="R942" i="17"/>
  <c r="V942" i="17" s="1"/>
  <c r="R941" i="17"/>
  <c r="V941" i="17" s="1"/>
  <c r="R940" i="17"/>
  <c r="R939" i="17"/>
  <c r="R938" i="17"/>
  <c r="R937" i="17"/>
  <c r="R936" i="17"/>
  <c r="R935" i="17"/>
  <c r="R934" i="17"/>
  <c r="R933" i="17"/>
  <c r="R932" i="17"/>
  <c r="R931" i="17"/>
  <c r="R930" i="17"/>
  <c r="R929" i="17"/>
  <c r="R928" i="17"/>
  <c r="R927" i="17"/>
  <c r="R926" i="17"/>
  <c r="R925" i="17"/>
  <c r="V925" i="17" s="1"/>
  <c r="R924" i="17"/>
  <c r="R923" i="17"/>
  <c r="R922" i="17"/>
  <c r="R921" i="17"/>
  <c r="R920" i="17"/>
  <c r="R919" i="17"/>
  <c r="R918" i="17"/>
  <c r="R917" i="17"/>
  <c r="R916" i="17"/>
  <c r="R913" i="17"/>
  <c r="R912" i="17"/>
  <c r="R911" i="17"/>
  <c r="R910" i="17"/>
  <c r="R909" i="17"/>
  <c r="R908" i="17"/>
  <c r="V908" i="17" s="1"/>
  <c r="R907" i="17"/>
  <c r="V907" i="17" s="1"/>
  <c r="R906" i="17"/>
  <c r="R905" i="17"/>
  <c r="R904" i="17"/>
  <c r="R903" i="17"/>
  <c r="V903" i="17" s="1"/>
  <c r="R902" i="17"/>
  <c r="R901" i="17"/>
  <c r="V901" i="17" s="1"/>
  <c r="R900" i="17"/>
  <c r="R899" i="17"/>
  <c r="R898" i="17"/>
  <c r="R897" i="17"/>
  <c r="V897" i="17" s="1"/>
  <c r="R896" i="17"/>
  <c r="R895" i="17"/>
  <c r="R894" i="17"/>
  <c r="R893" i="17"/>
  <c r="V893" i="17" s="1"/>
  <c r="R892" i="17"/>
  <c r="R891" i="17"/>
  <c r="R890" i="17"/>
  <c r="R889" i="17"/>
  <c r="R888" i="17"/>
  <c r="R887" i="17"/>
  <c r="R886" i="17"/>
  <c r="R885" i="17"/>
  <c r="R884" i="17"/>
  <c r="R883" i="17"/>
  <c r="R882" i="17"/>
  <c r="V882" i="17" s="1"/>
  <c r="R881" i="17"/>
  <c r="R880" i="17"/>
  <c r="R879" i="17"/>
  <c r="R878" i="17"/>
  <c r="R877" i="17"/>
  <c r="R876" i="17"/>
  <c r="R875" i="17"/>
  <c r="R874" i="17"/>
  <c r="R873" i="17"/>
  <c r="R872" i="17"/>
  <c r="V872" i="17" s="1"/>
  <c r="R871" i="17"/>
  <c r="R870" i="17"/>
  <c r="R869" i="17"/>
  <c r="R868" i="17"/>
  <c r="R867" i="17"/>
  <c r="R866" i="17"/>
  <c r="R865" i="17"/>
  <c r="V865" i="17" s="1"/>
  <c r="R864" i="17"/>
  <c r="R863" i="17"/>
  <c r="R862" i="17"/>
  <c r="R861" i="17"/>
  <c r="R860" i="17"/>
  <c r="R859" i="17"/>
  <c r="V859" i="17" s="1"/>
  <c r="R858" i="17"/>
  <c r="R857" i="17"/>
  <c r="R856" i="17"/>
  <c r="R855" i="17"/>
  <c r="R854" i="17"/>
  <c r="R853" i="17"/>
  <c r="R852" i="17"/>
  <c r="R851" i="17"/>
  <c r="R850" i="17"/>
  <c r="R849" i="17"/>
  <c r="R848" i="17"/>
  <c r="R847" i="17"/>
  <c r="R846" i="17"/>
  <c r="V846" i="17" s="1"/>
  <c r="R845" i="17"/>
  <c r="R844" i="17"/>
  <c r="R843" i="17"/>
  <c r="V843" i="17" s="1"/>
  <c r="R842" i="17"/>
  <c r="R841" i="17"/>
  <c r="R840" i="17"/>
  <c r="R839" i="17"/>
  <c r="R838" i="17"/>
  <c r="R837" i="17"/>
  <c r="R836" i="17"/>
  <c r="V836" i="17" s="1"/>
  <c r="R835" i="17"/>
  <c r="R834" i="17"/>
  <c r="R833" i="17"/>
  <c r="R832" i="17"/>
  <c r="R831" i="17"/>
  <c r="R830" i="17"/>
  <c r="V830" i="17" s="1"/>
  <c r="R829" i="17"/>
  <c r="R828" i="17"/>
  <c r="R827" i="17"/>
  <c r="V827" i="17" s="1"/>
  <c r="R826" i="17"/>
  <c r="R825" i="17"/>
  <c r="R824" i="17"/>
  <c r="R823" i="17"/>
  <c r="R822" i="17"/>
  <c r="R821" i="17"/>
  <c r="V821" i="17" s="1"/>
  <c r="R820" i="17"/>
  <c r="R819" i="17"/>
  <c r="R818" i="17"/>
  <c r="V818" i="17" s="1"/>
  <c r="R817" i="17"/>
  <c r="V817" i="17" s="1"/>
  <c r="R816" i="17"/>
  <c r="V816" i="17" s="1"/>
  <c r="R815" i="17"/>
  <c r="R814" i="17"/>
  <c r="R813" i="17"/>
  <c r="R812" i="17"/>
  <c r="V812" i="17" s="1"/>
  <c r="R811" i="17"/>
  <c r="V811" i="17" s="1"/>
  <c r="R810" i="17"/>
  <c r="R809" i="17"/>
  <c r="R808" i="17"/>
  <c r="R807" i="17"/>
  <c r="R806" i="17"/>
  <c r="R805" i="17"/>
  <c r="V805" i="17" s="1"/>
  <c r="R804" i="17"/>
  <c r="R803" i="17"/>
  <c r="R802" i="17"/>
  <c r="R801" i="17"/>
  <c r="R800" i="17"/>
  <c r="R799" i="17"/>
  <c r="R798" i="17"/>
  <c r="R797" i="17"/>
  <c r="R796" i="17"/>
  <c r="V796" i="17" s="1"/>
  <c r="R795" i="17"/>
  <c r="V795" i="17" s="1"/>
  <c r="R794" i="17"/>
  <c r="R793" i="17"/>
  <c r="R792" i="17"/>
  <c r="R791" i="17"/>
  <c r="R790" i="17"/>
  <c r="R789" i="17"/>
  <c r="R788" i="17"/>
  <c r="R787" i="17"/>
  <c r="R786" i="17"/>
  <c r="R785" i="17"/>
  <c r="R784" i="17"/>
  <c r="R783" i="17"/>
  <c r="R782" i="17"/>
  <c r="R781" i="17"/>
  <c r="R780" i="17"/>
  <c r="R779" i="17"/>
  <c r="R778" i="17"/>
  <c r="R777" i="17"/>
  <c r="R776" i="17"/>
  <c r="R775" i="17"/>
  <c r="R774" i="17"/>
  <c r="R773" i="17"/>
  <c r="R772" i="17"/>
  <c r="R771" i="17"/>
  <c r="R770" i="17"/>
  <c r="R769" i="17"/>
  <c r="R768" i="17"/>
  <c r="R767" i="17"/>
  <c r="R766" i="17"/>
  <c r="R765" i="17"/>
  <c r="R764" i="17"/>
  <c r="R763" i="17"/>
  <c r="R762" i="17"/>
  <c r="R761" i="17"/>
  <c r="R760" i="17"/>
  <c r="R759" i="17"/>
  <c r="R758" i="17"/>
  <c r="R757" i="17"/>
  <c r="R756" i="17"/>
  <c r="R755" i="17"/>
  <c r="R754" i="17"/>
  <c r="V754" i="17" s="1"/>
  <c r="R753" i="17"/>
  <c r="R752" i="17"/>
  <c r="R751" i="17"/>
  <c r="R750" i="17"/>
  <c r="V750" i="17" s="1"/>
  <c r="R749" i="17"/>
  <c r="R748" i="17"/>
  <c r="R747" i="17"/>
  <c r="R746" i="17"/>
  <c r="R745" i="17"/>
  <c r="R744" i="17"/>
  <c r="V744" i="17" s="1"/>
  <c r="R743" i="17"/>
  <c r="V743" i="17" s="1"/>
  <c r="R742" i="17"/>
  <c r="V742" i="17" s="1"/>
  <c r="R741" i="17"/>
  <c r="V741" i="17" s="1"/>
  <c r="R740" i="17"/>
  <c r="R739" i="17"/>
  <c r="R738" i="17"/>
  <c r="V738" i="17" s="1"/>
  <c r="R737" i="17"/>
  <c r="R736" i="17"/>
  <c r="R735" i="17"/>
  <c r="R734" i="17"/>
  <c r="R733" i="17"/>
  <c r="R732" i="17"/>
  <c r="R731" i="17"/>
  <c r="R730" i="17"/>
  <c r="R729" i="17"/>
  <c r="R728" i="17"/>
  <c r="R727" i="17"/>
  <c r="R726" i="17"/>
  <c r="R725" i="17"/>
  <c r="R724" i="17"/>
  <c r="R723" i="17"/>
  <c r="R722" i="17"/>
  <c r="R721" i="17"/>
  <c r="R720" i="17"/>
  <c r="R719" i="17"/>
  <c r="R718" i="17"/>
  <c r="V718" i="17" s="1"/>
  <c r="R717" i="17"/>
  <c r="R716" i="17"/>
  <c r="R715" i="17"/>
  <c r="R714" i="17"/>
  <c r="R713" i="17"/>
  <c r="R712" i="17"/>
  <c r="R711" i="17"/>
  <c r="R710" i="17"/>
  <c r="R709" i="17"/>
  <c r="V709" i="17" s="1"/>
  <c r="R708" i="17"/>
  <c r="R707" i="17"/>
  <c r="R706" i="17"/>
  <c r="R705" i="17"/>
  <c r="R704" i="17"/>
  <c r="R703" i="17"/>
  <c r="R702" i="17"/>
  <c r="R701" i="17"/>
  <c r="V701" i="17" s="1"/>
  <c r="R700" i="17"/>
  <c r="R699" i="17"/>
  <c r="R698" i="17"/>
  <c r="R697" i="17"/>
  <c r="R696" i="17"/>
  <c r="R695" i="17"/>
  <c r="R694" i="17"/>
  <c r="R693" i="17"/>
  <c r="R692" i="17"/>
  <c r="R691" i="17"/>
  <c r="R690" i="17"/>
  <c r="R689" i="17"/>
  <c r="R688" i="17"/>
  <c r="R687" i="17"/>
  <c r="R686" i="17"/>
  <c r="R685" i="17"/>
  <c r="R684" i="17"/>
  <c r="R683" i="17"/>
  <c r="V683" i="17" s="1"/>
  <c r="R682" i="17"/>
  <c r="V682" i="17" s="1"/>
  <c r="R681" i="17"/>
  <c r="R680" i="17"/>
  <c r="R679" i="17"/>
  <c r="R678" i="17"/>
  <c r="R677" i="17"/>
  <c r="R676" i="17"/>
  <c r="R675" i="17"/>
  <c r="R674" i="17"/>
  <c r="R673" i="17"/>
  <c r="R672" i="17"/>
  <c r="R671" i="17"/>
  <c r="R670" i="17"/>
  <c r="R669" i="17"/>
  <c r="R668" i="17"/>
  <c r="R667" i="17"/>
  <c r="R666" i="17"/>
  <c r="R665" i="17"/>
  <c r="R664" i="17"/>
  <c r="R663" i="17"/>
  <c r="R662" i="17"/>
  <c r="R660" i="17"/>
  <c r="R659" i="17"/>
  <c r="R658" i="17"/>
  <c r="R657" i="17"/>
  <c r="R656" i="17"/>
  <c r="R655" i="17"/>
  <c r="R654" i="17"/>
  <c r="R653" i="17"/>
  <c r="R652" i="17"/>
  <c r="R651" i="17"/>
  <c r="R650" i="17"/>
  <c r="R649" i="17"/>
  <c r="R648" i="17"/>
  <c r="R647" i="17"/>
  <c r="R646" i="17"/>
  <c r="R645" i="17"/>
  <c r="R644" i="17"/>
  <c r="R643" i="17"/>
  <c r="R642" i="17"/>
  <c r="R641" i="17"/>
  <c r="R640" i="17"/>
  <c r="R639" i="17"/>
  <c r="R638" i="17"/>
  <c r="R637" i="17"/>
  <c r="R636" i="17"/>
  <c r="R635" i="17"/>
  <c r="R634" i="17"/>
  <c r="R633" i="17"/>
  <c r="V633" i="17" s="1"/>
  <c r="R632" i="17"/>
  <c r="R631" i="17"/>
  <c r="R630" i="17"/>
  <c r="R629" i="17"/>
  <c r="R628" i="17"/>
  <c r="V628" i="17" s="1"/>
  <c r="R627" i="17"/>
  <c r="V627" i="17" s="1"/>
  <c r="R626" i="17"/>
  <c r="R625" i="17"/>
  <c r="R624" i="17"/>
  <c r="R623" i="17"/>
  <c r="R622" i="17"/>
  <c r="R621" i="17"/>
  <c r="R620" i="17"/>
  <c r="R619" i="17"/>
  <c r="R618" i="17"/>
  <c r="R617" i="17"/>
  <c r="R616" i="17"/>
  <c r="R615" i="17"/>
  <c r="R614" i="17"/>
  <c r="R613" i="17"/>
  <c r="V613" i="17" s="1"/>
  <c r="R612" i="17"/>
  <c r="V612" i="17" s="1"/>
  <c r="R611" i="17"/>
  <c r="R610" i="17"/>
  <c r="R609" i="17"/>
  <c r="R608" i="17"/>
  <c r="R607" i="17"/>
  <c r="R606" i="17"/>
  <c r="R605" i="17"/>
  <c r="R604" i="17"/>
  <c r="R603" i="17"/>
  <c r="R602" i="17"/>
  <c r="R601" i="17"/>
  <c r="R600" i="17"/>
  <c r="R599" i="17"/>
  <c r="R598" i="17"/>
  <c r="V598" i="17" s="1"/>
  <c r="R597" i="17"/>
  <c r="R596" i="17"/>
  <c r="R595" i="17"/>
  <c r="R594" i="17"/>
  <c r="V594" i="17" s="1"/>
  <c r="R593" i="17"/>
  <c r="V593" i="17" s="1"/>
  <c r="R592" i="17"/>
  <c r="R591" i="17"/>
  <c r="R590" i="17"/>
  <c r="R589" i="17"/>
  <c r="R588" i="17"/>
  <c r="R587" i="17"/>
  <c r="R586" i="17"/>
  <c r="V586" i="17" s="1"/>
  <c r="R585" i="17"/>
  <c r="R584" i="17"/>
  <c r="R583" i="17"/>
  <c r="R582" i="17"/>
  <c r="R581" i="17"/>
  <c r="V581" i="17" s="1"/>
  <c r="R580" i="17"/>
  <c r="R579" i="17"/>
  <c r="R578" i="17"/>
  <c r="R577" i="17"/>
  <c r="R576" i="17"/>
  <c r="R575" i="17"/>
  <c r="R574" i="17"/>
  <c r="R573" i="17"/>
  <c r="R572" i="17"/>
  <c r="R571" i="17"/>
  <c r="R570" i="17"/>
  <c r="R569" i="17"/>
  <c r="V569" i="17" s="1"/>
  <c r="R568" i="17"/>
  <c r="R567" i="17"/>
  <c r="R566" i="17"/>
  <c r="V566" i="17" s="1"/>
  <c r="R565" i="17"/>
  <c r="R564" i="17"/>
  <c r="V564" i="17" s="1"/>
  <c r="R563" i="17"/>
  <c r="R562" i="17"/>
  <c r="R561" i="17"/>
  <c r="R560" i="17"/>
  <c r="R559" i="17"/>
  <c r="R558" i="17"/>
  <c r="R557" i="17"/>
  <c r="R556" i="17"/>
  <c r="R555" i="17"/>
  <c r="R554" i="17"/>
  <c r="R553" i="17"/>
  <c r="R552" i="17"/>
  <c r="R551" i="17"/>
  <c r="R550" i="17"/>
  <c r="R549" i="17"/>
  <c r="R548" i="17"/>
  <c r="R547" i="17"/>
  <c r="R546" i="17"/>
  <c r="R545" i="17"/>
  <c r="R544" i="17"/>
  <c r="R543" i="17"/>
  <c r="R542" i="17"/>
  <c r="R541" i="17"/>
  <c r="R540" i="17"/>
  <c r="R539" i="17"/>
  <c r="R538" i="17"/>
  <c r="R537" i="17"/>
  <c r="R536" i="17"/>
  <c r="R535" i="17"/>
  <c r="R534" i="17"/>
  <c r="R533" i="17"/>
  <c r="R532" i="17"/>
  <c r="V532" i="17" s="1"/>
  <c r="R531" i="17"/>
  <c r="R530" i="17"/>
  <c r="R529" i="17"/>
  <c r="R528" i="17"/>
  <c r="R527" i="17"/>
  <c r="R526" i="17"/>
  <c r="R525" i="17"/>
  <c r="R524" i="17"/>
  <c r="R523" i="17"/>
  <c r="R522" i="17"/>
  <c r="R521" i="17"/>
  <c r="R520" i="17"/>
  <c r="R519" i="17"/>
  <c r="R518" i="17"/>
  <c r="R517" i="17"/>
  <c r="R516" i="17"/>
  <c r="R515" i="17"/>
  <c r="V515" i="17" s="1"/>
  <c r="R514" i="17"/>
  <c r="R513" i="17"/>
  <c r="R512" i="17"/>
  <c r="R511" i="17"/>
  <c r="R510" i="17"/>
  <c r="R509" i="17"/>
  <c r="R508" i="17"/>
  <c r="R507" i="17"/>
  <c r="R506" i="17"/>
  <c r="R505" i="17"/>
  <c r="R503" i="17"/>
  <c r="R502" i="17"/>
  <c r="R501" i="17"/>
  <c r="R500" i="17"/>
  <c r="R499" i="17"/>
  <c r="R498" i="17"/>
  <c r="V498" i="17" s="1"/>
  <c r="R497" i="17"/>
  <c r="R496" i="17"/>
  <c r="R495" i="17"/>
  <c r="R494" i="17"/>
  <c r="R493" i="17"/>
  <c r="R492" i="17"/>
  <c r="R491" i="17"/>
  <c r="R490" i="17"/>
  <c r="R489" i="17"/>
  <c r="R488" i="17"/>
  <c r="R487" i="17"/>
  <c r="R486" i="17"/>
  <c r="R485" i="17"/>
  <c r="R484" i="17"/>
  <c r="R483" i="17"/>
  <c r="R482" i="17"/>
  <c r="R481" i="17"/>
  <c r="R480" i="17"/>
  <c r="R479" i="17"/>
  <c r="R478" i="17"/>
  <c r="R477" i="17"/>
  <c r="R476" i="17"/>
  <c r="R475" i="17"/>
  <c r="R473" i="17"/>
  <c r="R472" i="17"/>
  <c r="R471" i="17"/>
  <c r="V471" i="17" s="1"/>
  <c r="R470" i="17"/>
  <c r="R469" i="17"/>
  <c r="R468" i="17"/>
  <c r="R467" i="17"/>
  <c r="R466" i="17"/>
  <c r="R465" i="17"/>
  <c r="R464" i="17"/>
  <c r="R463" i="17"/>
  <c r="R462" i="17"/>
  <c r="R461" i="17"/>
  <c r="R460" i="17"/>
  <c r="R459" i="17"/>
  <c r="R458" i="17"/>
  <c r="R457" i="17"/>
  <c r="R456" i="17"/>
  <c r="R455" i="17"/>
  <c r="R454" i="17"/>
  <c r="R453" i="17"/>
  <c r="R452" i="17"/>
  <c r="V452" i="17" s="1"/>
  <c r="R451" i="17"/>
  <c r="R450" i="17"/>
  <c r="R449" i="17"/>
  <c r="R448" i="17"/>
  <c r="R447" i="17"/>
  <c r="R446" i="17"/>
  <c r="V446" i="17" s="1"/>
  <c r="R445" i="17"/>
  <c r="R444" i="17"/>
  <c r="R443" i="17"/>
  <c r="R442" i="17"/>
  <c r="R441" i="17"/>
  <c r="R440" i="17"/>
  <c r="R439" i="17"/>
  <c r="R438" i="17"/>
  <c r="R437" i="17"/>
  <c r="R436" i="17"/>
  <c r="R435" i="17"/>
  <c r="R434" i="17"/>
  <c r="R433" i="17"/>
  <c r="R432" i="17"/>
  <c r="R431" i="17"/>
  <c r="R430" i="17"/>
  <c r="R429" i="17"/>
  <c r="R428" i="17"/>
  <c r="R427" i="17"/>
  <c r="R426" i="17"/>
  <c r="V426" i="17" s="1"/>
  <c r="R425" i="17"/>
  <c r="R424" i="17"/>
  <c r="R423" i="17"/>
  <c r="R422" i="17"/>
  <c r="R421" i="17"/>
  <c r="R420" i="17"/>
  <c r="R419" i="17"/>
  <c r="R418" i="17"/>
  <c r="R417" i="17"/>
  <c r="R416" i="17"/>
  <c r="R415" i="17"/>
  <c r="R414" i="17"/>
  <c r="R413" i="17"/>
  <c r="R412" i="17"/>
  <c r="R411" i="17"/>
  <c r="R410" i="17"/>
  <c r="R409" i="17"/>
  <c r="R408" i="17"/>
  <c r="R407" i="17"/>
  <c r="R406" i="17"/>
  <c r="R405" i="17"/>
  <c r="R404" i="17"/>
  <c r="R403" i="17"/>
  <c r="R402" i="17"/>
  <c r="R401" i="17"/>
  <c r="R400" i="17"/>
  <c r="R399" i="17"/>
  <c r="R398" i="17"/>
  <c r="R397" i="17"/>
  <c r="R396" i="17"/>
  <c r="R395" i="17"/>
  <c r="R394" i="17"/>
  <c r="R393" i="17"/>
  <c r="R392" i="17"/>
  <c r="R391" i="17"/>
  <c r="R390" i="17"/>
  <c r="R389" i="17"/>
  <c r="V389" i="17" s="1"/>
  <c r="R388" i="17"/>
  <c r="R387" i="17"/>
  <c r="R386" i="17"/>
  <c r="R385" i="17"/>
  <c r="R384" i="17"/>
  <c r="R383" i="17"/>
  <c r="R382" i="17"/>
  <c r="R381" i="17"/>
  <c r="R380" i="17"/>
  <c r="R379" i="17"/>
  <c r="R378" i="17"/>
  <c r="R377" i="17"/>
  <c r="R376" i="17"/>
  <c r="R375" i="17"/>
  <c r="R374" i="17"/>
  <c r="R373" i="17"/>
  <c r="R372" i="17"/>
  <c r="R371" i="17"/>
  <c r="R370" i="17"/>
  <c r="R369" i="17"/>
  <c r="R368" i="17"/>
  <c r="R367" i="17"/>
  <c r="R366" i="17"/>
  <c r="R365" i="17"/>
  <c r="R364" i="17"/>
  <c r="R363" i="17"/>
  <c r="R362" i="17"/>
  <c r="R361" i="17"/>
  <c r="R360" i="17"/>
  <c r="R359" i="17"/>
  <c r="R358" i="17"/>
  <c r="R357" i="17"/>
  <c r="R356" i="17"/>
  <c r="R355" i="17"/>
  <c r="R354" i="17"/>
  <c r="R353" i="17"/>
  <c r="R352" i="17"/>
  <c r="R351" i="17"/>
  <c r="R350" i="17"/>
  <c r="R349" i="17"/>
  <c r="R348" i="17"/>
  <c r="R347" i="17"/>
  <c r="R346" i="17"/>
  <c r="R345" i="17"/>
  <c r="R344" i="17"/>
  <c r="R343" i="17"/>
  <c r="R342" i="17"/>
  <c r="R341" i="17"/>
  <c r="R340" i="17"/>
  <c r="R339" i="17"/>
  <c r="R338" i="17"/>
  <c r="R337" i="17"/>
  <c r="R336" i="17"/>
  <c r="R335" i="17"/>
  <c r="R334" i="17"/>
  <c r="R333" i="17"/>
  <c r="R332" i="17"/>
  <c r="R331" i="17"/>
  <c r="R330" i="17"/>
  <c r="R329" i="17"/>
  <c r="R328" i="17"/>
  <c r="R327" i="17"/>
  <c r="R326" i="17"/>
  <c r="R325" i="17"/>
  <c r="R324" i="17"/>
  <c r="R323" i="17"/>
  <c r="R322" i="17"/>
  <c r="R321" i="17"/>
  <c r="R320" i="17"/>
  <c r="R319" i="17"/>
  <c r="R318" i="17"/>
  <c r="R317" i="17"/>
  <c r="R316" i="17"/>
  <c r="R315" i="17"/>
  <c r="R314" i="17"/>
  <c r="R313" i="17"/>
  <c r="R312" i="17"/>
  <c r="R311" i="17"/>
  <c r="R310" i="17"/>
  <c r="R309" i="17"/>
  <c r="R308" i="17"/>
  <c r="R307" i="17"/>
  <c r="R306" i="17"/>
  <c r="R305" i="17"/>
  <c r="R304" i="17"/>
  <c r="R303" i="17"/>
  <c r="R302" i="17"/>
  <c r="R301" i="17"/>
  <c r="R300" i="17"/>
  <c r="R299" i="17"/>
  <c r="R298" i="17"/>
  <c r="R297" i="17"/>
  <c r="R296" i="17"/>
  <c r="R295" i="17"/>
  <c r="R294" i="17"/>
  <c r="R293" i="17"/>
  <c r="R292" i="17"/>
  <c r="R291" i="17"/>
  <c r="R290" i="17"/>
  <c r="R289" i="17"/>
  <c r="R288" i="17"/>
  <c r="R287" i="17"/>
  <c r="R286" i="17"/>
  <c r="R285" i="17"/>
  <c r="R284" i="17"/>
  <c r="R283" i="17"/>
  <c r="R282" i="17"/>
  <c r="R281" i="17"/>
  <c r="R280" i="17"/>
  <c r="R279" i="17"/>
  <c r="R278" i="17"/>
  <c r="R277" i="17"/>
  <c r="R276" i="17"/>
  <c r="R275" i="17"/>
  <c r="R274" i="17"/>
  <c r="R273" i="17"/>
  <c r="R272" i="17"/>
  <c r="R271" i="17"/>
  <c r="R270" i="17"/>
  <c r="R269" i="17"/>
  <c r="R268" i="17"/>
  <c r="R267" i="17"/>
  <c r="R266" i="17"/>
  <c r="R265" i="17"/>
  <c r="R264" i="17"/>
  <c r="R263" i="17"/>
  <c r="R262" i="17"/>
  <c r="R261" i="17"/>
  <c r="R260" i="17"/>
  <c r="R259" i="17"/>
  <c r="R258" i="17"/>
  <c r="R257" i="17"/>
  <c r="R256" i="17"/>
  <c r="R255" i="17"/>
  <c r="R254" i="17"/>
  <c r="R253" i="17"/>
  <c r="R252" i="17"/>
  <c r="R251" i="17"/>
  <c r="R250" i="17"/>
  <c r="R249" i="17"/>
  <c r="R248" i="17"/>
  <c r="R247" i="17"/>
  <c r="R246" i="17"/>
  <c r="R245" i="17"/>
  <c r="R244" i="17"/>
  <c r="R243" i="17"/>
  <c r="R242" i="17"/>
  <c r="R241" i="17"/>
  <c r="R240" i="17"/>
  <c r="R239" i="17"/>
  <c r="R238" i="17"/>
  <c r="R237" i="17"/>
  <c r="R236" i="17"/>
  <c r="R235" i="17"/>
  <c r="R234" i="17"/>
  <c r="R233" i="17"/>
  <c r="R232" i="17"/>
  <c r="R231" i="17"/>
  <c r="R230" i="17"/>
  <c r="R229" i="17"/>
  <c r="R228" i="17"/>
  <c r="R227" i="17"/>
  <c r="R226" i="17"/>
  <c r="R225" i="17"/>
  <c r="R224" i="17"/>
  <c r="R223" i="17"/>
  <c r="R222" i="17"/>
  <c r="R221" i="17"/>
  <c r="R220" i="17"/>
  <c r="R219" i="17"/>
  <c r="R218" i="17"/>
  <c r="R217" i="17"/>
  <c r="R216" i="17"/>
  <c r="R215" i="17"/>
  <c r="R214" i="17"/>
  <c r="R213" i="17"/>
  <c r="R212" i="17"/>
  <c r="R211" i="17"/>
  <c r="R210" i="17"/>
  <c r="R209" i="17"/>
  <c r="R208" i="17"/>
  <c r="R207" i="17"/>
  <c r="R206" i="17"/>
  <c r="V206" i="17" s="1"/>
  <c r="R204" i="17"/>
  <c r="R203" i="17"/>
  <c r="R202" i="17"/>
  <c r="R201" i="17"/>
  <c r="R200" i="17"/>
  <c r="R199" i="17"/>
  <c r="R198" i="17"/>
  <c r="R197" i="17"/>
  <c r="R196" i="17"/>
  <c r="R195" i="17"/>
  <c r="R194" i="17"/>
  <c r="R193" i="17"/>
  <c r="R192" i="17"/>
  <c r="R191" i="17"/>
  <c r="R190" i="17"/>
  <c r="R189" i="17"/>
  <c r="R188" i="17"/>
  <c r="R187" i="17"/>
  <c r="R186" i="17"/>
  <c r="R185" i="17"/>
  <c r="R184" i="17"/>
  <c r="R183" i="17"/>
  <c r="R182" i="17"/>
  <c r="R181" i="17"/>
  <c r="R180" i="17"/>
  <c r="R179" i="17"/>
  <c r="R178" i="17"/>
  <c r="R177" i="17"/>
  <c r="R176" i="17"/>
  <c r="R175" i="17"/>
  <c r="R174" i="17"/>
  <c r="R173" i="17"/>
  <c r="R172" i="17"/>
  <c r="R171" i="17"/>
  <c r="R170" i="17"/>
  <c r="R169" i="17"/>
  <c r="R168" i="17"/>
  <c r="R167" i="17"/>
  <c r="R166" i="17"/>
  <c r="R165" i="17"/>
  <c r="R164" i="17"/>
  <c r="R163" i="17"/>
  <c r="R162" i="17"/>
  <c r="R161" i="17"/>
  <c r="R160" i="17"/>
  <c r="R159" i="17"/>
  <c r="R158" i="17"/>
  <c r="R157" i="17"/>
  <c r="R156" i="17"/>
  <c r="R155" i="17"/>
  <c r="R154" i="17"/>
  <c r="R153" i="17"/>
  <c r="R152" i="17"/>
  <c r="R151" i="17"/>
  <c r="R150" i="17"/>
  <c r="R149" i="17"/>
  <c r="R148" i="17"/>
  <c r="R147" i="17"/>
  <c r="R146" i="17"/>
  <c r="R145" i="17"/>
  <c r="R144" i="17"/>
  <c r="R143" i="17"/>
  <c r="R142" i="17"/>
  <c r="R141" i="17"/>
  <c r="R140" i="17"/>
  <c r="R139" i="17"/>
  <c r="R138" i="17"/>
  <c r="R137" i="17"/>
  <c r="R136" i="17"/>
  <c r="R135" i="17"/>
  <c r="R134" i="17"/>
  <c r="R133" i="17"/>
  <c r="R132" i="17"/>
  <c r="R131" i="17"/>
  <c r="R130" i="17"/>
  <c r="R129" i="17"/>
  <c r="R128" i="17"/>
  <c r="R127" i="17"/>
  <c r="R126" i="17"/>
  <c r="R125" i="17"/>
  <c r="R124" i="17"/>
  <c r="R123" i="17"/>
  <c r="R122" i="17"/>
  <c r="R121" i="17"/>
  <c r="R120" i="17"/>
  <c r="R119" i="17"/>
  <c r="R118" i="17"/>
  <c r="R117" i="17"/>
  <c r="R116" i="17"/>
  <c r="R115" i="17"/>
  <c r="R114" i="17"/>
  <c r="R113" i="17"/>
  <c r="R112" i="17"/>
  <c r="R111" i="17"/>
  <c r="R110" i="17"/>
  <c r="R109" i="17"/>
  <c r="R108" i="17"/>
  <c r="R107" i="17"/>
  <c r="R106" i="17"/>
  <c r="R105" i="17"/>
  <c r="R104" i="17"/>
  <c r="R103" i="17"/>
  <c r="R102" i="17"/>
  <c r="R101" i="17"/>
  <c r="R100" i="17"/>
  <c r="R99" i="17"/>
  <c r="R98" i="17"/>
  <c r="R97" i="17"/>
  <c r="R96" i="17"/>
  <c r="R95" i="17"/>
  <c r="R94" i="17"/>
  <c r="R93" i="17"/>
  <c r="R92" i="17"/>
  <c r="R91" i="17"/>
  <c r="R90" i="17"/>
  <c r="R89" i="17"/>
  <c r="R88" i="17"/>
  <c r="R87" i="17"/>
  <c r="R86" i="17"/>
  <c r="R85" i="17"/>
  <c r="R84" i="17"/>
  <c r="R83" i="17"/>
  <c r="R82" i="17"/>
  <c r="R81" i="17"/>
  <c r="R80" i="17"/>
  <c r="R79" i="17"/>
  <c r="R78" i="17"/>
  <c r="R77" i="17"/>
  <c r="R76" i="17"/>
  <c r="R75" i="17"/>
  <c r="R74" i="17"/>
  <c r="V74" i="17" s="1"/>
  <c r="R73" i="17"/>
  <c r="R72" i="17"/>
  <c r="R71" i="17"/>
  <c r="R70" i="17"/>
  <c r="R69" i="17"/>
  <c r="R68" i="17"/>
  <c r="R67" i="17"/>
  <c r="R66" i="17"/>
  <c r="R65" i="17"/>
  <c r="R64" i="17"/>
  <c r="V64" i="17" s="1"/>
  <c r="R63" i="17"/>
  <c r="R62" i="17"/>
  <c r="R61" i="17"/>
  <c r="R60" i="17"/>
  <c r="R59" i="17"/>
  <c r="R58" i="17"/>
  <c r="R57" i="17"/>
  <c r="R56" i="17"/>
  <c r="R55" i="17"/>
  <c r="R54" i="17"/>
  <c r="R53" i="17"/>
  <c r="R52" i="17"/>
  <c r="R51" i="17"/>
  <c r="R50" i="17"/>
  <c r="R49" i="17"/>
  <c r="R48" i="17"/>
  <c r="R47" i="17"/>
  <c r="R46" i="17"/>
  <c r="R45" i="17"/>
  <c r="R44" i="17"/>
  <c r="R43" i="17"/>
  <c r="R42" i="17"/>
  <c r="R41" i="17"/>
  <c r="R40" i="17"/>
  <c r="R39" i="17"/>
  <c r="R38" i="17"/>
  <c r="R37" i="17"/>
  <c r="R36" i="17"/>
  <c r="R35" i="17"/>
  <c r="R34" i="17"/>
  <c r="R33" i="17"/>
  <c r="V33" i="17" s="1"/>
  <c r="R31" i="17"/>
  <c r="R30" i="17"/>
  <c r="R29" i="17"/>
  <c r="R28" i="17"/>
  <c r="R27" i="17"/>
  <c r="R26" i="17"/>
  <c r="V26" i="17" s="1"/>
  <c r="R24" i="17"/>
  <c r="R23" i="17"/>
  <c r="V23" i="17" s="1"/>
  <c r="R22" i="17"/>
  <c r="R21" i="17"/>
  <c r="R20" i="17"/>
  <c r="R19" i="17"/>
  <c r="R18" i="17"/>
  <c r="V18" i="17" s="1"/>
  <c r="R17" i="17"/>
  <c r="R16" i="17"/>
  <c r="R14" i="17"/>
  <c r="R13" i="17"/>
  <c r="V13" i="17" s="1"/>
  <c r="R10" i="17"/>
  <c r="R9" i="17"/>
  <c r="R8" i="17"/>
  <c r="R7" i="17"/>
  <c r="V7" i="17" s="1"/>
  <c r="R6" i="17"/>
  <c r="V6" i="17" s="1"/>
  <c r="R5" i="17"/>
  <c r="R4" i="17"/>
  <c r="R3" i="17"/>
  <c r="B1500" i="17" l="1"/>
  <c r="A1500" i="17"/>
  <c r="B1499" i="17"/>
  <c r="A1499" i="17"/>
  <c r="B1498" i="17"/>
  <c r="A1498" i="17"/>
  <c r="B1497" i="17"/>
  <c r="A1497" i="17"/>
  <c r="B1496" i="17"/>
  <c r="A1496" i="17"/>
  <c r="B1495" i="17"/>
  <c r="A1495" i="17"/>
  <c r="B1494" i="17"/>
  <c r="A1494" i="17"/>
  <c r="B1493" i="17"/>
  <c r="A1493" i="17"/>
  <c r="B1492" i="17"/>
  <c r="A1492" i="17"/>
  <c r="B1491" i="17"/>
  <c r="A1491" i="17"/>
  <c r="B1490" i="17"/>
  <c r="A1490" i="17"/>
  <c r="B1489" i="17"/>
  <c r="A1489" i="17"/>
  <c r="B1488" i="17"/>
  <c r="A1488" i="17"/>
  <c r="B1487" i="17"/>
  <c r="A1487" i="17"/>
  <c r="B1486" i="17"/>
  <c r="A1486" i="17"/>
  <c r="B1485" i="17"/>
  <c r="A1485" i="17"/>
  <c r="B1484" i="17"/>
  <c r="A1484" i="17"/>
  <c r="B1483" i="17"/>
  <c r="A1483" i="17"/>
  <c r="B1482" i="17"/>
  <c r="A1482" i="17"/>
  <c r="B1481" i="17"/>
  <c r="A1481" i="17"/>
  <c r="B1480" i="17"/>
  <c r="A1480" i="17"/>
  <c r="B1479" i="17"/>
  <c r="A1479" i="17"/>
  <c r="B1478" i="17"/>
  <c r="A1478" i="17"/>
  <c r="B1477" i="17"/>
  <c r="A1477" i="17"/>
  <c r="B1476" i="17"/>
  <c r="A1476" i="17"/>
  <c r="B1475" i="17"/>
  <c r="A1475" i="17"/>
  <c r="B1474" i="17"/>
  <c r="A1474" i="17"/>
  <c r="B1473" i="17"/>
  <c r="A1473" i="17"/>
  <c r="B1472" i="17"/>
  <c r="A1472" i="17"/>
  <c r="B1471" i="17"/>
  <c r="A1471" i="17"/>
  <c r="B1470" i="17"/>
  <c r="A1470" i="17"/>
  <c r="B1469" i="17"/>
  <c r="A1469" i="17"/>
  <c r="B1468" i="17"/>
  <c r="A1468" i="17"/>
  <c r="B1467" i="17"/>
  <c r="A1467" i="17"/>
  <c r="B1466" i="17"/>
  <c r="A1466" i="17"/>
  <c r="B1465" i="17"/>
  <c r="A1465" i="17"/>
  <c r="B1464" i="17"/>
  <c r="A1464" i="17"/>
  <c r="B1463" i="17"/>
  <c r="A1463" i="17"/>
  <c r="B1462" i="17"/>
  <c r="A1462" i="17"/>
  <c r="B1461" i="17"/>
  <c r="A1461" i="17"/>
  <c r="B1460" i="17"/>
  <c r="A1460" i="17"/>
  <c r="B1459" i="17"/>
  <c r="A1459" i="17"/>
  <c r="B1458" i="17"/>
  <c r="A1458" i="17"/>
  <c r="B1457" i="17"/>
  <c r="A1457" i="17"/>
  <c r="B1456" i="17"/>
  <c r="A1456" i="17"/>
  <c r="B1455" i="17"/>
  <c r="A1455" i="17"/>
  <c r="B1454" i="17"/>
  <c r="A1454" i="17"/>
  <c r="B1453" i="17"/>
  <c r="A1453" i="17"/>
  <c r="B1452" i="17"/>
  <c r="A1452" i="17"/>
  <c r="B1451" i="17"/>
  <c r="A1451" i="17"/>
  <c r="B1450" i="17"/>
  <c r="A1450" i="17"/>
  <c r="B1449" i="17"/>
  <c r="A1449" i="17"/>
  <c r="B1448" i="17"/>
  <c r="A1448" i="17"/>
  <c r="B1447" i="17"/>
  <c r="A1447" i="17"/>
  <c r="B1446" i="17"/>
  <c r="A1446" i="17"/>
  <c r="B1445" i="17"/>
  <c r="A1445" i="17"/>
  <c r="B1444" i="17"/>
  <c r="A1444" i="17"/>
  <c r="B1443" i="17"/>
  <c r="A1443" i="17"/>
  <c r="B1442" i="17"/>
  <c r="A1442" i="17"/>
  <c r="B1441" i="17"/>
  <c r="A1441" i="17"/>
  <c r="B1440" i="17"/>
  <c r="A1440" i="17"/>
  <c r="B1439" i="17"/>
  <c r="A1439" i="17"/>
  <c r="B1438" i="17"/>
  <c r="A1438" i="17"/>
  <c r="B1437" i="17"/>
  <c r="A1437" i="17"/>
  <c r="B1436" i="17"/>
  <c r="A1436" i="17"/>
  <c r="B1435" i="17"/>
  <c r="A1435" i="17"/>
  <c r="B1434" i="17"/>
  <c r="A1434" i="17"/>
  <c r="B1433" i="17"/>
  <c r="A1433" i="17"/>
  <c r="B1432" i="17"/>
  <c r="A1432" i="17"/>
  <c r="B1431" i="17"/>
  <c r="A1431" i="17"/>
  <c r="B1430" i="17"/>
  <c r="A1430" i="17"/>
  <c r="B1429" i="17"/>
  <c r="A1429" i="17"/>
  <c r="B1428" i="17"/>
  <c r="A1428" i="17"/>
  <c r="B1427" i="17"/>
  <c r="A1427" i="17"/>
  <c r="B1426" i="17"/>
  <c r="A1426" i="17"/>
  <c r="B1425" i="17"/>
  <c r="A1425" i="17"/>
  <c r="B1424" i="17"/>
  <c r="A1424" i="17"/>
  <c r="B1423" i="17"/>
  <c r="A1423" i="17"/>
  <c r="B1422" i="17"/>
  <c r="A1422" i="17"/>
  <c r="B1421" i="17"/>
  <c r="A1421" i="17"/>
  <c r="B1420" i="17"/>
  <c r="A1420" i="17"/>
  <c r="B1419" i="17"/>
  <c r="A1419" i="17"/>
  <c r="B1418" i="17"/>
  <c r="A1418" i="17"/>
  <c r="B1417" i="17"/>
  <c r="A1417" i="17"/>
  <c r="B1416" i="17"/>
  <c r="A1416" i="17"/>
  <c r="B1415" i="17"/>
  <c r="A1415" i="17"/>
  <c r="B1414" i="17"/>
  <c r="A1414" i="17"/>
  <c r="B1413" i="17"/>
  <c r="A1413" i="17"/>
  <c r="B1412" i="17"/>
  <c r="A1412" i="17"/>
  <c r="B1411" i="17"/>
  <c r="A1411" i="17"/>
  <c r="B1410" i="17"/>
  <c r="A1410" i="17"/>
  <c r="B1409" i="17"/>
  <c r="A1409" i="17"/>
  <c r="B1408" i="17"/>
  <c r="A1408" i="17"/>
  <c r="B1407" i="17"/>
  <c r="A1407" i="17"/>
  <c r="B1406" i="17"/>
  <c r="A1406" i="17"/>
  <c r="B1405" i="17"/>
  <c r="A1405" i="17"/>
  <c r="B1404" i="17"/>
  <c r="A1404" i="17"/>
  <c r="B1403" i="17"/>
  <c r="A1403" i="17"/>
  <c r="B1402" i="17"/>
  <c r="A1402" i="17"/>
  <c r="B1401" i="17"/>
  <c r="A1401" i="17"/>
  <c r="B1400" i="17"/>
  <c r="A1400" i="17"/>
  <c r="B1399" i="17"/>
  <c r="A1399" i="17"/>
  <c r="B1398" i="17"/>
  <c r="A1398" i="17"/>
  <c r="B1397" i="17"/>
  <c r="A1397" i="17"/>
  <c r="B1396" i="17"/>
  <c r="A1396" i="17"/>
  <c r="B1395" i="17"/>
  <c r="A1395" i="17"/>
  <c r="B1394" i="17"/>
  <c r="A1394" i="17"/>
  <c r="B1393" i="17"/>
  <c r="A1393" i="17"/>
  <c r="B1392" i="17"/>
  <c r="A1392" i="17"/>
  <c r="B1391" i="17"/>
  <c r="A1391" i="17"/>
  <c r="B1390" i="17"/>
  <c r="A1390" i="17"/>
  <c r="B1389" i="17"/>
  <c r="A1389" i="17"/>
  <c r="B1388" i="17"/>
  <c r="A1388" i="17"/>
  <c r="B1387" i="17"/>
  <c r="A1387" i="17"/>
  <c r="B1386" i="17"/>
  <c r="A1386" i="17"/>
  <c r="B1385" i="17"/>
  <c r="A1385" i="17"/>
  <c r="B1384" i="17"/>
  <c r="A1384" i="17"/>
  <c r="B1383" i="17"/>
  <c r="A1383" i="17"/>
  <c r="B1382" i="17"/>
  <c r="A1382" i="17"/>
  <c r="B1381" i="17"/>
  <c r="A1381" i="17"/>
  <c r="B1380" i="17"/>
  <c r="A1380" i="17"/>
  <c r="B1379" i="17"/>
  <c r="A1379" i="17"/>
  <c r="B1378" i="17"/>
  <c r="A1378" i="17"/>
  <c r="B1377" i="17"/>
  <c r="A1377" i="17"/>
  <c r="B1376" i="17"/>
  <c r="A1376" i="17"/>
  <c r="B1375" i="17"/>
  <c r="A1375" i="17"/>
  <c r="B1374" i="17"/>
  <c r="A1374" i="17"/>
  <c r="B1373" i="17"/>
  <c r="A1373" i="17"/>
  <c r="B1372" i="17"/>
  <c r="A1372" i="17"/>
  <c r="B1371" i="17"/>
  <c r="A1371" i="17"/>
  <c r="B1370" i="17"/>
  <c r="A1370" i="17"/>
  <c r="B1369" i="17"/>
  <c r="A1369" i="17"/>
  <c r="B1368" i="17"/>
  <c r="A1368" i="17"/>
  <c r="B1367" i="17"/>
  <c r="A1367" i="17"/>
  <c r="B1366" i="17"/>
  <c r="A1366" i="17"/>
  <c r="B1365" i="17"/>
  <c r="A1365" i="17"/>
  <c r="B1364" i="17"/>
  <c r="A1364" i="17"/>
  <c r="B1363" i="17"/>
  <c r="A1363" i="17"/>
  <c r="B1362" i="17"/>
  <c r="A1362" i="17"/>
  <c r="B1361" i="17"/>
  <c r="A1361" i="17"/>
  <c r="B1360" i="17"/>
  <c r="A1360" i="17"/>
  <c r="B1359" i="17"/>
  <c r="A1359" i="17"/>
  <c r="B1358" i="17"/>
  <c r="A1358" i="17"/>
  <c r="O1208" i="7" l="1"/>
  <c r="N1318" i="7" l="1"/>
  <c r="N1317" i="7"/>
  <c r="N1316" i="7"/>
  <c r="N1315" i="7"/>
  <c r="N1314" i="7"/>
  <c r="N1313" i="7"/>
  <c r="N1312" i="7"/>
  <c r="N1311" i="7"/>
  <c r="N1310" i="7"/>
  <c r="N1309" i="7"/>
  <c r="N1308" i="7"/>
  <c r="N1307" i="7"/>
  <c r="O1307" i="7" s="1"/>
  <c r="N1306" i="7"/>
  <c r="O1306" i="7" s="1"/>
  <c r="N1305" i="7"/>
  <c r="O1305" i="7" s="1"/>
  <c r="N1304" i="7"/>
  <c r="O1304" i="7" s="1"/>
  <c r="N1303" i="7"/>
  <c r="O1303" i="7" s="1"/>
  <c r="N1302" i="7"/>
  <c r="O1302" i="7" s="1"/>
  <c r="N1301" i="7"/>
  <c r="O1301" i="7" s="1"/>
  <c r="N1300" i="7"/>
  <c r="O1300" i="7" s="1"/>
  <c r="N1299" i="7"/>
  <c r="O1299" i="7" s="1"/>
  <c r="N1298" i="7"/>
  <c r="O1298" i="7" s="1"/>
  <c r="N1297" i="7"/>
  <c r="O1297" i="7" s="1"/>
  <c r="N1296" i="7"/>
  <c r="O1296" i="7" s="1"/>
  <c r="N1295" i="7"/>
  <c r="O1295" i="7" s="1"/>
  <c r="N1294" i="7"/>
  <c r="O1294" i="7" s="1"/>
  <c r="N1293" i="7"/>
  <c r="O1293" i="7" s="1"/>
  <c r="N1292" i="7"/>
  <c r="O1292" i="7" s="1"/>
  <c r="N1291" i="7"/>
  <c r="O1291" i="7" s="1"/>
  <c r="N1290" i="7"/>
  <c r="O1290" i="7" s="1"/>
  <c r="N1289" i="7"/>
  <c r="O1289" i="7" s="1"/>
  <c r="N1288" i="7"/>
  <c r="O1288" i="7" s="1"/>
  <c r="N1287" i="7"/>
  <c r="O1287" i="7" s="1"/>
  <c r="N1286" i="7"/>
  <c r="O1286" i="7" s="1"/>
  <c r="N1285" i="7"/>
  <c r="O1285" i="7" s="1"/>
  <c r="N1284" i="7"/>
  <c r="O1284" i="7" s="1"/>
  <c r="N1283" i="7"/>
  <c r="O1283" i="7" s="1"/>
  <c r="N1282" i="7"/>
  <c r="O1282" i="7" s="1"/>
  <c r="N1281" i="7"/>
  <c r="O1281" i="7" s="1"/>
  <c r="N1280" i="7"/>
  <c r="O1280" i="7" s="1"/>
  <c r="N1279" i="7"/>
  <c r="O1279" i="7" s="1"/>
  <c r="N1278" i="7"/>
  <c r="O1278" i="7" s="1"/>
  <c r="N1277" i="7"/>
  <c r="O1277" i="7" s="1"/>
  <c r="N1276" i="7"/>
  <c r="O1276" i="7" s="1"/>
  <c r="N1275" i="7"/>
  <c r="O1275" i="7" s="1"/>
  <c r="N1274" i="7"/>
  <c r="O1274" i="7" s="1"/>
  <c r="O1273" i="7"/>
  <c r="O1272" i="7"/>
  <c r="O1271" i="7"/>
  <c r="O1270" i="7"/>
  <c r="O1269" i="7"/>
  <c r="O1268" i="7"/>
  <c r="O1267" i="7"/>
  <c r="O1266" i="7"/>
  <c r="O1265" i="7"/>
  <c r="O1264" i="7"/>
  <c r="O1263" i="7"/>
  <c r="O1262" i="7"/>
  <c r="O1261" i="7"/>
  <c r="O1260" i="7"/>
  <c r="O1259" i="7"/>
  <c r="O1258" i="7"/>
  <c r="O1257" i="7"/>
  <c r="O1256" i="7"/>
  <c r="O1255" i="7"/>
  <c r="O1254" i="7"/>
  <c r="O1253" i="7"/>
  <c r="O1252" i="7"/>
  <c r="O1251" i="7"/>
  <c r="O1250" i="7"/>
  <c r="O1249" i="7"/>
  <c r="O1248" i="7"/>
  <c r="O1247" i="7"/>
  <c r="O1246" i="7"/>
  <c r="O1245" i="7"/>
  <c r="O1244" i="7"/>
  <c r="O1243" i="7"/>
  <c r="O1242" i="7"/>
  <c r="O1241" i="7"/>
  <c r="O1240" i="7"/>
  <c r="O1239" i="7"/>
  <c r="O1238" i="7"/>
  <c r="O1237" i="7"/>
  <c r="O1236" i="7"/>
  <c r="O1235" i="7"/>
  <c r="O1234" i="7"/>
  <c r="O1233" i="7"/>
  <c r="O1232" i="7"/>
  <c r="O1231" i="7"/>
  <c r="O1230" i="7"/>
  <c r="O1229" i="7"/>
  <c r="O1228" i="7"/>
  <c r="O1227" i="7"/>
  <c r="O1226" i="7"/>
  <c r="O1225" i="7"/>
  <c r="O1224" i="7"/>
  <c r="O1223" i="7"/>
  <c r="O1222" i="7"/>
  <c r="O1221" i="7"/>
  <c r="O1220" i="7"/>
  <c r="O1219" i="7"/>
  <c r="O1218" i="7"/>
  <c r="O1217" i="7"/>
  <c r="O1216" i="7"/>
  <c r="O1215" i="7"/>
  <c r="O1214" i="7"/>
  <c r="O1213" i="7"/>
  <c r="O1212" i="7"/>
  <c r="O1211" i="7"/>
  <c r="O1210" i="7"/>
  <c r="O1209" i="7"/>
  <c r="O1207" i="7"/>
  <c r="O1206" i="7"/>
  <c r="O1205" i="7"/>
  <c r="O1204" i="7"/>
  <c r="O1203" i="7"/>
  <c r="O1202" i="7"/>
  <c r="O1201" i="7"/>
  <c r="O1200" i="7"/>
  <c r="O1199" i="7"/>
  <c r="O1198" i="7"/>
  <c r="O1197" i="7"/>
  <c r="O1196" i="7"/>
  <c r="O1195" i="7"/>
  <c r="O1194" i="7"/>
  <c r="O1193" i="7"/>
  <c r="O1192" i="7"/>
  <c r="O1191" i="7"/>
  <c r="O1190" i="7"/>
  <c r="O1189" i="7"/>
  <c r="O1188" i="7"/>
  <c r="O1187" i="7"/>
  <c r="O1186" i="7"/>
  <c r="O1185" i="7"/>
  <c r="O1184" i="7"/>
  <c r="O1183" i="7"/>
  <c r="O1182" i="7"/>
  <c r="O1181" i="7"/>
  <c r="O1180" i="7"/>
  <c r="O1179" i="7"/>
  <c r="O1178" i="7"/>
  <c r="O1177" i="7"/>
  <c r="O1176" i="7"/>
  <c r="O1175" i="7"/>
  <c r="O1174" i="7"/>
  <c r="O1173" i="7"/>
  <c r="O1172" i="7"/>
  <c r="O1171" i="7"/>
  <c r="O1170" i="7"/>
  <c r="O1169" i="7"/>
  <c r="O1168" i="7"/>
  <c r="O1167" i="7"/>
  <c r="O1166" i="7"/>
  <c r="O1165" i="7"/>
  <c r="O1164" i="7"/>
  <c r="O1163" i="7"/>
  <c r="O1162" i="7"/>
  <c r="O1161" i="7"/>
  <c r="O1160" i="7"/>
  <c r="O1159" i="7"/>
  <c r="O1158" i="7"/>
  <c r="O1157" i="7"/>
  <c r="O1156" i="7"/>
  <c r="O1155" i="7"/>
  <c r="O1154" i="7"/>
  <c r="O1153" i="7"/>
  <c r="O1152" i="7"/>
  <c r="O1151" i="7"/>
  <c r="O1150" i="7"/>
  <c r="O1149" i="7"/>
  <c r="O1148" i="7"/>
  <c r="O1147" i="7"/>
  <c r="O1146" i="7"/>
  <c r="O1145" i="7"/>
  <c r="O1144" i="7"/>
  <c r="O1143" i="7"/>
  <c r="O1142" i="7"/>
  <c r="O1141" i="7"/>
  <c r="O1140" i="7"/>
  <c r="O1139" i="7"/>
  <c r="O1138" i="7"/>
  <c r="O1137" i="7"/>
  <c r="O1136" i="7"/>
  <c r="O1135" i="7"/>
  <c r="O1134" i="7"/>
  <c r="O1133" i="7"/>
  <c r="O1132" i="7"/>
  <c r="O1131" i="7"/>
  <c r="O1130" i="7"/>
  <c r="O1129" i="7"/>
  <c r="O1128" i="7"/>
  <c r="O1127" i="7"/>
  <c r="O1126" i="7"/>
  <c r="O1125" i="7"/>
  <c r="O1124" i="7"/>
  <c r="O1123" i="7"/>
  <c r="O1122" i="7"/>
  <c r="O1121" i="7"/>
  <c r="O1120" i="7"/>
  <c r="O1119" i="7"/>
  <c r="O1118" i="7"/>
  <c r="O1117" i="7"/>
  <c r="O1116" i="7"/>
  <c r="O1115" i="7"/>
  <c r="O1114" i="7"/>
  <c r="O1113" i="7"/>
  <c r="O1112" i="7"/>
  <c r="O1111" i="7"/>
  <c r="O1110" i="7"/>
  <c r="O1109" i="7"/>
  <c r="O1108" i="7"/>
  <c r="O1107" i="7"/>
  <c r="O1106" i="7"/>
  <c r="O1105" i="7"/>
  <c r="O1104" i="7"/>
  <c r="O1103" i="7"/>
  <c r="O1102" i="7"/>
  <c r="O1101" i="7"/>
  <c r="O1100" i="7"/>
  <c r="O1099" i="7"/>
  <c r="O1098" i="7"/>
  <c r="O1097" i="7"/>
  <c r="O1096" i="7"/>
  <c r="O1095" i="7"/>
  <c r="O1094" i="7"/>
  <c r="O1093" i="7"/>
  <c r="O1092" i="7"/>
  <c r="O1091" i="7"/>
  <c r="O1090" i="7"/>
  <c r="O1089" i="7"/>
  <c r="O1088" i="7"/>
  <c r="O1087" i="7"/>
  <c r="O1086" i="7"/>
  <c r="O1085" i="7"/>
  <c r="O1084" i="7"/>
  <c r="O1083" i="7"/>
  <c r="O1082" i="7"/>
  <c r="O1081" i="7"/>
  <c r="O1080" i="7"/>
  <c r="O1079" i="7"/>
  <c r="O1078" i="7"/>
  <c r="O1077" i="7"/>
  <c r="O1076" i="7"/>
  <c r="O1075" i="7"/>
  <c r="O1074" i="7"/>
  <c r="O1073" i="7"/>
  <c r="O1072" i="7"/>
  <c r="O1071" i="7"/>
  <c r="O1070" i="7"/>
  <c r="O1069" i="7"/>
  <c r="O1068" i="7"/>
  <c r="O1067" i="7"/>
  <c r="O1066" i="7"/>
  <c r="O1065" i="7"/>
  <c r="O1064" i="7"/>
  <c r="O1063" i="7"/>
  <c r="O1062" i="7"/>
  <c r="O1061" i="7"/>
  <c r="O1060" i="7"/>
  <c r="O1059" i="7"/>
  <c r="O1058" i="7"/>
  <c r="O1057" i="7"/>
  <c r="O1056" i="7"/>
  <c r="O1055" i="7"/>
  <c r="O1054" i="7"/>
  <c r="O1053" i="7"/>
  <c r="O1052" i="7"/>
  <c r="O1051" i="7"/>
  <c r="O1050" i="7"/>
  <c r="O1049" i="7"/>
  <c r="O1048" i="7"/>
  <c r="O1047" i="7"/>
  <c r="O1046" i="7"/>
  <c r="O1045" i="7"/>
  <c r="O1044" i="7"/>
  <c r="O1043" i="7"/>
  <c r="O1042" i="7"/>
  <c r="O1041" i="7"/>
  <c r="O1040" i="7"/>
  <c r="O1039" i="7"/>
  <c r="O1038" i="7"/>
  <c r="O1037" i="7"/>
  <c r="O1036" i="7"/>
  <c r="O1035" i="7"/>
  <c r="O1034" i="7"/>
  <c r="O1033" i="7"/>
  <c r="O1032" i="7"/>
  <c r="O1031" i="7"/>
  <c r="O1030" i="7"/>
  <c r="O1029" i="7"/>
  <c r="O1028" i="7"/>
  <c r="O1027" i="7"/>
  <c r="O1026" i="7"/>
  <c r="O1025" i="7"/>
  <c r="O1024" i="7"/>
  <c r="O1023" i="7"/>
  <c r="O1022" i="7"/>
  <c r="O1021" i="7"/>
  <c r="O1020" i="7"/>
  <c r="O1019" i="7"/>
  <c r="O1018" i="7"/>
  <c r="O1017" i="7"/>
  <c r="O1016" i="7"/>
  <c r="O1015" i="7"/>
  <c r="O1014" i="7"/>
  <c r="O1013" i="7"/>
  <c r="O1012" i="7"/>
  <c r="O1011" i="7"/>
  <c r="O1010" i="7"/>
  <c r="O1009" i="7"/>
  <c r="O1008" i="7"/>
  <c r="O1007" i="7"/>
  <c r="O1006" i="7"/>
  <c r="O1005" i="7"/>
  <c r="O1004" i="7"/>
  <c r="O1003" i="7"/>
  <c r="O1002" i="7"/>
  <c r="O1001" i="7"/>
  <c r="O1000" i="7"/>
  <c r="O999" i="7"/>
  <c r="O998" i="7"/>
  <c r="O997" i="7"/>
  <c r="O996" i="7"/>
  <c r="O995" i="7"/>
  <c r="O994" i="7"/>
  <c r="O993" i="7"/>
  <c r="O992" i="7"/>
  <c r="O991" i="7"/>
  <c r="O990" i="7"/>
  <c r="O989" i="7"/>
  <c r="O988" i="7"/>
  <c r="O987" i="7"/>
  <c r="O986" i="7"/>
  <c r="O985" i="7"/>
  <c r="O984" i="7"/>
  <c r="O983" i="7"/>
  <c r="O982" i="7"/>
  <c r="O981" i="7"/>
  <c r="O980" i="7"/>
  <c r="O979" i="7"/>
  <c r="O978" i="7"/>
  <c r="O977" i="7"/>
  <c r="O976" i="7"/>
  <c r="O975" i="7"/>
  <c r="O974" i="7"/>
  <c r="O973" i="7"/>
  <c r="O972" i="7"/>
  <c r="O971" i="7"/>
  <c r="O970" i="7"/>
  <c r="O969" i="7"/>
  <c r="O968" i="7"/>
  <c r="O967" i="7"/>
  <c r="O966" i="7"/>
  <c r="O965" i="7"/>
  <c r="O964" i="7"/>
  <c r="O963" i="7"/>
  <c r="O962" i="7"/>
  <c r="O961" i="7"/>
  <c r="O960" i="7"/>
  <c r="O959" i="7"/>
  <c r="O958" i="7"/>
  <c r="O957" i="7"/>
  <c r="O956" i="7"/>
  <c r="O955" i="7"/>
  <c r="O954" i="7"/>
  <c r="O953" i="7"/>
  <c r="O952" i="7"/>
  <c r="O951" i="7"/>
  <c r="O950" i="7"/>
  <c r="O949" i="7"/>
  <c r="O948" i="7"/>
  <c r="O947" i="7"/>
  <c r="O946" i="7"/>
  <c r="O945" i="7"/>
  <c r="O944" i="7"/>
  <c r="O943" i="7"/>
  <c r="O942" i="7"/>
  <c r="O941" i="7"/>
  <c r="O940" i="7"/>
  <c r="O939" i="7"/>
  <c r="O938" i="7"/>
  <c r="O937" i="7"/>
  <c r="O936" i="7"/>
  <c r="O935" i="7"/>
  <c r="O934" i="7"/>
  <c r="O933" i="7"/>
  <c r="O932" i="7"/>
  <c r="O931" i="7"/>
  <c r="O930" i="7"/>
  <c r="O929" i="7"/>
  <c r="O928" i="7"/>
  <c r="O927" i="7"/>
  <c r="O926" i="7"/>
  <c r="O925" i="7"/>
  <c r="O924" i="7"/>
  <c r="O923" i="7"/>
  <c r="O922" i="7"/>
  <c r="O921" i="7"/>
  <c r="O920" i="7"/>
  <c r="O919" i="7"/>
  <c r="O918" i="7"/>
  <c r="O917" i="7"/>
  <c r="O916" i="7"/>
  <c r="O915" i="7"/>
  <c r="O914" i="7"/>
  <c r="O913" i="7"/>
  <c r="O912" i="7"/>
  <c r="O911" i="7"/>
  <c r="O910" i="7"/>
  <c r="O909" i="7"/>
  <c r="O908" i="7"/>
  <c r="O907" i="7"/>
  <c r="O906" i="7"/>
  <c r="O905" i="7"/>
  <c r="O904" i="7"/>
  <c r="O903" i="7"/>
  <c r="O902" i="7"/>
  <c r="O901" i="7"/>
  <c r="O900" i="7"/>
  <c r="O899" i="7"/>
  <c r="O898" i="7"/>
  <c r="O897" i="7"/>
  <c r="O896" i="7"/>
  <c r="O895" i="7"/>
  <c r="O894" i="7"/>
  <c r="O893" i="7"/>
  <c r="O892" i="7"/>
  <c r="O891" i="7"/>
  <c r="O890" i="7"/>
  <c r="O889" i="7"/>
  <c r="O888" i="7"/>
  <c r="O887" i="7"/>
  <c r="O886" i="7"/>
  <c r="O885" i="7"/>
  <c r="O884" i="7"/>
  <c r="O883" i="7"/>
  <c r="O882" i="7"/>
  <c r="O881" i="7"/>
  <c r="O880" i="7"/>
  <c r="O879" i="7"/>
  <c r="O878" i="7"/>
  <c r="O877" i="7"/>
  <c r="O876" i="7"/>
  <c r="O875" i="7"/>
  <c r="O874" i="7"/>
  <c r="O873" i="7"/>
  <c r="O872" i="7"/>
  <c r="O871" i="7"/>
  <c r="O870" i="7"/>
  <c r="O869" i="7"/>
  <c r="O868" i="7"/>
  <c r="O867" i="7"/>
  <c r="O866" i="7"/>
  <c r="O865" i="7"/>
  <c r="O864" i="7"/>
  <c r="O863" i="7"/>
  <c r="O862" i="7"/>
  <c r="O861" i="7"/>
  <c r="O860" i="7"/>
  <c r="O859" i="7"/>
  <c r="O858" i="7"/>
  <c r="O857" i="7"/>
  <c r="O856" i="7"/>
  <c r="O855" i="7"/>
  <c r="O854" i="7"/>
  <c r="O853" i="7"/>
  <c r="O852" i="7"/>
  <c r="O851" i="7"/>
  <c r="O850" i="7"/>
  <c r="O849" i="7"/>
  <c r="O848" i="7"/>
  <c r="O847" i="7"/>
  <c r="O846" i="7"/>
  <c r="O845" i="7"/>
  <c r="O844" i="7"/>
  <c r="O843" i="7"/>
  <c r="O842" i="7"/>
  <c r="O841" i="7"/>
  <c r="O840" i="7"/>
  <c r="O839" i="7"/>
  <c r="O838" i="7"/>
  <c r="O837" i="7"/>
  <c r="O836" i="7"/>
  <c r="O835" i="7"/>
  <c r="O834" i="7"/>
  <c r="O833" i="7"/>
  <c r="O832" i="7"/>
  <c r="O831" i="7"/>
  <c r="O830" i="7"/>
  <c r="O829" i="7"/>
  <c r="O828" i="7"/>
  <c r="O827" i="7"/>
  <c r="O826" i="7"/>
  <c r="O825" i="7"/>
  <c r="O824" i="7"/>
  <c r="O823" i="7"/>
  <c r="O822" i="7"/>
  <c r="O821" i="7"/>
  <c r="O820" i="7"/>
  <c r="O819" i="7"/>
  <c r="O818" i="7"/>
  <c r="O817" i="7"/>
  <c r="O816" i="7"/>
  <c r="O815" i="7"/>
  <c r="O814" i="7"/>
  <c r="O813" i="7"/>
  <c r="O812" i="7"/>
  <c r="O811" i="7"/>
  <c r="O810" i="7"/>
  <c r="O809" i="7"/>
  <c r="O808" i="7"/>
  <c r="O807" i="7"/>
  <c r="O806" i="7"/>
  <c r="O805" i="7"/>
  <c r="O804" i="7"/>
  <c r="O803" i="7"/>
  <c r="O802" i="7"/>
  <c r="O801" i="7"/>
  <c r="O800" i="7"/>
  <c r="O799" i="7"/>
  <c r="O798" i="7"/>
  <c r="O797" i="7"/>
  <c r="O796" i="7"/>
  <c r="O795" i="7"/>
  <c r="O794" i="7"/>
  <c r="O793" i="7"/>
  <c r="O792" i="7"/>
  <c r="O791" i="7"/>
  <c r="O790" i="7"/>
  <c r="O789" i="7"/>
  <c r="O788" i="7"/>
  <c r="O787" i="7"/>
  <c r="O786" i="7"/>
  <c r="O785" i="7"/>
  <c r="O784" i="7"/>
  <c r="O783" i="7"/>
  <c r="O782" i="7"/>
  <c r="O781" i="7"/>
  <c r="O780" i="7"/>
  <c r="O779" i="7"/>
  <c r="O778" i="7"/>
  <c r="O777" i="7"/>
  <c r="O776" i="7"/>
  <c r="O775" i="7"/>
  <c r="O774" i="7"/>
  <c r="O773" i="7"/>
  <c r="O772" i="7"/>
  <c r="O771" i="7"/>
  <c r="O770" i="7"/>
  <c r="O769" i="7"/>
  <c r="O768" i="7"/>
  <c r="O767" i="7"/>
  <c r="O766" i="7"/>
  <c r="O765" i="7"/>
  <c r="O764" i="7"/>
  <c r="O763" i="7"/>
  <c r="O762" i="7"/>
  <c r="O761" i="7"/>
  <c r="O760" i="7"/>
  <c r="O759" i="7"/>
  <c r="O758" i="7"/>
  <c r="O757" i="7"/>
  <c r="O756" i="7"/>
  <c r="O755" i="7"/>
  <c r="O754" i="7"/>
  <c r="O753" i="7"/>
  <c r="O752" i="7"/>
  <c r="O751" i="7"/>
  <c r="O750" i="7"/>
  <c r="O749" i="7"/>
  <c r="O748" i="7"/>
  <c r="O747" i="7"/>
  <c r="O746" i="7"/>
  <c r="O745" i="7"/>
  <c r="O744" i="7"/>
  <c r="O743" i="7"/>
  <c r="O742" i="7"/>
  <c r="O741" i="7"/>
  <c r="O740" i="7"/>
  <c r="O739" i="7"/>
  <c r="O738" i="7"/>
  <c r="O737" i="7"/>
  <c r="O736" i="7"/>
  <c r="O735" i="7"/>
  <c r="O734" i="7"/>
  <c r="O733" i="7"/>
  <c r="O732" i="7"/>
  <c r="O731" i="7"/>
  <c r="O730" i="7"/>
  <c r="O729" i="7"/>
  <c r="O728" i="7"/>
  <c r="O727" i="7"/>
  <c r="O726" i="7"/>
  <c r="O725" i="7"/>
  <c r="O724" i="7"/>
  <c r="O723" i="7"/>
  <c r="O722" i="7"/>
  <c r="O721" i="7"/>
  <c r="O720" i="7"/>
  <c r="O719" i="7"/>
  <c r="O718" i="7"/>
  <c r="O717" i="7"/>
  <c r="O716" i="7"/>
  <c r="O715" i="7"/>
  <c r="O714" i="7"/>
  <c r="O713" i="7"/>
  <c r="O712" i="7"/>
  <c r="O711" i="7"/>
  <c r="O710" i="7"/>
  <c r="O709" i="7"/>
  <c r="O708" i="7"/>
  <c r="O707" i="7"/>
  <c r="O706" i="7"/>
  <c r="O705" i="7"/>
  <c r="O704" i="7"/>
  <c r="O703" i="7"/>
  <c r="O702" i="7"/>
  <c r="O701" i="7"/>
  <c r="O700" i="7"/>
  <c r="O699" i="7"/>
  <c r="O698" i="7"/>
  <c r="O697" i="7"/>
  <c r="O696" i="7"/>
  <c r="O695" i="7"/>
  <c r="O694" i="7"/>
  <c r="O693" i="7"/>
  <c r="O692" i="7"/>
  <c r="O691" i="7"/>
  <c r="O690" i="7"/>
  <c r="O689" i="7"/>
  <c r="O688" i="7"/>
  <c r="O687" i="7"/>
  <c r="O686" i="7"/>
  <c r="O685" i="7"/>
  <c r="O684" i="7"/>
  <c r="O683" i="7"/>
  <c r="O682" i="7"/>
  <c r="O681" i="7"/>
  <c r="O680" i="7"/>
  <c r="O679" i="7"/>
  <c r="O678" i="7"/>
  <c r="O677" i="7"/>
  <c r="O676" i="7"/>
  <c r="O675" i="7"/>
  <c r="O674" i="7"/>
  <c r="O673" i="7"/>
  <c r="O672" i="7"/>
  <c r="O671" i="7"/>
  <c r="O670" i="7"/>
  <c r="O669" i="7"/>
  <c r="O668" i="7"/>
  <c r="O667" i="7"/>
  <c r="O666" i="7"/>
  <c r="O665" i="7"/>
  <c r="O664" i="7"/>
  <c r="O663" i="7"/>
  <c r="O662" i="7"/>
  <c r="O661" i="7"/>
  <c r="O660" i="7"/>
  <c r="O659" i="7"/>
  <c r="O658" i="7"/>
  <c r="O657" i="7"/>
  <c r="O656" i="7"/>
  <c r="O655" i="7"/>
  <c r="O654" i="7"/>
  <c r="O653" i="7"/>
  <c r="O652" i="7"/>
  <c r="O651" i="7"/>
  <c r="O650" i="7"/>
  <c r="O649" i="7"/>
  <c r="O648" i="7"/>
  <c r="O647" i="7"/>
  <c r="O646" i="7"/>
  <c r="O645" i="7"/>
  <c r="O644" i="7"/>
  <c r="O643" i="7"/>
  <c r="O642" i="7"/>
  <c r="O641" i="7"/>
  <c r="O640" i="7"/>
  <c r="O639" i="7"/>
  <c r="O638" i="7"/>
  <c r="O637" i="7"/>
  <c r="O636" i="7"/>
  <c r="O635" i="7"/>
  <c r="O634" i="7"/>
  <c r="O633" i="7"/>
  <c r="O632" i="7"/>
  <c r="O631" i="7"/>
  <c r="O630" i="7"/>
  <c r="O629" i="7"/>
  <c r="O628" i="7"/>
  <c r="O627" i="7"/>
  <c r="O626" i="7"/>
  <c r="O625" i="7"/>
  <c r="O624" i="7"/>
  <c r="O623" i="7"/>
  <c r="O622" i="7"/>
  <c r="O621" i="7"/>
  <c r="O620" i="7"/>
  <c r="O619" i="7"/>
  <c r="O618" i="7"/>
  <c r="O617" i="7"/>
  <c r="O616" i="7"/>
  <c r="O615" i="7"/>
  <c r="O614" i="7"/>
  <c r="O613" i="7"/>
  <c r="O612" i="7"/>
  <c r="O611" i="7"/>
  <c r="O610" i="7"/>
  <c r="O609" i="7"/>
  <c r="O608" i="7"/>
  <c r="O607" i="7"/>
  <c r="O606" i="7"/>
  <c r="O605" i="7"/>
  <c r="O604" i="7"/>
  <c r="O603" i="7"/>
  <c r="O602" i="7"/>
  <c r="O601" i="7"/>
  <c r="O600" i="7"/>
  <c r="O599" i="7"/>
  <c r="O598" i="7"/>
  <c r="O597" i="7"/>
  <c r="O596" i="7"/>
  <c r="O595" i="7"/>
  <c r="O594" i="7"/>
  <c r="O593" i="7"/>
  <c r="O592" i="7"/>
  <c r="O591" i="7"/>
  <c r="O590" i="7"/>
  <c r="O589" i="7"/>
  <c r="O588" i="7"/>
  <c r="O587" i="7"/>
  <c r="O586" i="7"/>
  <c r="O585" i="7"/>
  <c r="O584" i="7"/>
  <c r="O583" i="7"/>
  <c r="O582" i="7"/>
  <c r="O581" i="7"/>
  <c r="O580" i="7"/>
  <c r="O579" i="7"/>
  <c r="O578" i="7"/>
  <c r="O577" i="7"/>
  <c r="O576" i="7"/>
  <c r="O575" i="7"/>
  <c r="O574" i="7"/>
  <c r="O573" i="7"/>
  <c r="O572" i="7"/>
  <c r="O571" i="7"/>
  <c r="O570" i="7"/>
  <c r="O569" i="7"/>
  <c r="O568" i="7"/>
  <c r="O567" i="7"/>
  <c r="O566" i="7"/>
  <c r="O565" i="7"/>
  <c r="O564" i="7"/>
  <c r="O563" i="7"/>
  <c r="O562" i="7"/>
  <c r="O561" i="7"/>
  <c r="O560" i="7"/>
  <c r="O559" i="7"/>
  <c r="O558" i="7"/>
  <c r="O557" i="7"/>
  <c r="O556" i="7"/>
  <c r="O555" i="7"/>
  <c r="O554" i="7"/>
  <c r="O553" i="7"/>
  <c r="O552" i="7"/>
  <c r="O551" i="7"/>
  <c r="O550" i="7"/>
  <c r="O549" i="7"/>
  <c r="O548" i="7"/>
  <c r="O547" i="7"/>
  <c r="O546" i="7"/>
  <c r="O545" i="7"/>
  <c r="O544" i="7"/>
  <c r="O543" i="7"/>
  <c r="O542" i="7"/>
  <c r="O541" i="7"/>
  <c r="O540" i="7"/>
  <c r="O539" i="7"/>
  <c r="O538" i="7"/>
  <c r="O537" i="7"/>
  <c r="O536" i="7"/>
  <c r="O535" i="7"/>
  <c r="O534" i="7"/>
  <c r="O533" i="7"/>
  <c r="O532" i="7"/>
  <c r="O531" i="7"/>
  <c r="O530" i="7"/>
  <c r="O529" i="7"/>
  <c r="O528" i="7"/>
  <c r="O527" i="7"/>
  <c r="O526" i="7"/>
  <c r="O525" i="7"/>
  <c r="O524" i="7"/>
  <c r="O523" i="7"/>
  <c r="O522" i="7"/>
  <c r="O521" i="7"/>
  <c r="O520" i="7"/>
  <c r="O519" i="7"/>
  <c r="O518" i="7"/>
  <c r="O517" i="7"/>
  <c r="O516" i="7"/>
  <c r="O515" i="7"/>
  <c r="O514" i="7"/>
  <c r="O513" i="7"/>
  <c r="O512" i="7"/>
  <c r="O511" i="7"/>
  <c r="O510" i="7"/>
  <c r="O509" i="7"/>
  <c r="O508" i="7"/>
  <c r="O507" i="7"/>
  <c r="O506" i="7"/>
  <c r="O505" i="7"/>
  <c r="O504" i="7"/>
  <c r="O503" i="7"/>
  <c r="O502" i="7"/>
  <c r="O501" i="7"/>
  <c r="O500" i="7"/>
  <c r="O499" i="7"/>
  <c r="O498" i="7"/>
  <c r="O497" i="7"/>
  <c r="O496" i="7"/>
  <c r="O495" i="7"/>
  <c r="O494" i="7"/>
  <c r="O493" i="7"/>
  <c r="O492" i="7"/>
  <c r="O491" i="7"/>
  <c r="O490" i="7"/>
  <c r="O489" i="7"/>
  <c r="O488" i="7"/>
  <c r="O487" i="7"/>
  <c r="O486" i="7"/>
  <c r="O485" i="7"/>
  <c r="O484" i="7"/>
  <c r="O483" i="7"/>
  <c r="O482" i="7"/>
  <c r="O481" i="7"/>
  <c r="O480" i="7"/>
  <c r="O479" i="7"/>
  <c r="O478" i="7"/>
  <c r="O477" i="7"/>
  <c r="O476" i="7"/>
  <c r="O475" i="7"/>
  <c r="O474" i="7"/>
  <c r="O473" i="7"/>
  <c r="O472" i="7"/>
  <c r="O471" i="7"/>
  <c r="O470" i="7"/>
  <c r="O469" i="7"/>
  <c r="O468" i="7"/>
  <c r="O467" i="7"/>
  <c r="O466" i="7"/>
  <c r="O465" i="7"/>
  <c r="O464" i="7"/>
  <c r="O463" i="7"/>
  <c r="O462" i="7"/>
  <c r="O461" i="7"/>
  <c r="O460" i="7"/>
  <c r="O459" i="7"/>
  <c r="O458" i="7"/>
  <c r="O457" i="7"/>
  <c r="O456" i="7"/>
  <c r="O455" i="7"/>
  <c r="O454" i="7"/>
  <c r="O453" i="7"/>
  <c r="O452" i="7"/>
  <c r="O451" i="7"/>
  <c r="O450" i="7"/>
  <c r="O449" i="7"/>
  <c r="O448" i="7"/>
  <c r="O447" i="7"/>
  <c r="O446" i="7"/>
  <c r="O445" i="7"/>
  <c r="O444" i="7"/>
  <c r="O443" i="7"/>
  <c r="O442" i="7"/>
  <c r="O441" i="7"/>
  <c r="O440" i="7"/>
  <c r="O439" i="7"/>
  <c r="O438" i="7"/>
  <c r="O437" i="7"/>
  <c r="O436" i="7"/>
  <c r="O435" i="7"/>
  <c r="O434" i="7"/>
  <c r="O433" i="7"/>
  <c r="O432" i="7"/>
  <c r="O431" i="7"/>
  <c r="O430" i="7"/>
  <c r="O429" i="7"/>
  <c r="O428" i="7"/>
  <c r="O427" i="7"/>
  <c r="O426" i="7"/>
  <c r="O425" i="7"/>
  <c r="O424" i="7"/>
  <c r="O423" i="7"/>
  <c r="O422" i="7"/>
  <c r="O421" i="7"/>
  <c r="O420" i="7"/>
  <c r="O419" i="7"/>
  <c r="O418" i="7"/>
  <c r="O417" i="7"/>
  <c r="O416" i="7"/>
  <c r="O415" i="7"/>
  <c r="O414" i="7"/>
  <c r="O413" i="7"/>
  <c r="O412" i="7"/>
  <c r="O411" i="7"/>
  <c r="O410" i="7"/>
  <c r="O409" i="7"/>
  <c r="O408" i="7"/>
  <c r="O407" i="7"/>
  <c r="O406" i="7"/>
  <c r="O405" i="7"/>
  <c r="O404" i="7"/>
  <c r="O403" i="7"/>
  <c r="O402" i="7"/>
  <c r="O401" i="7"/>
  <c r="O400" i="7"/>
  <c r="O399" i="7"/>
  <c r="O398" i="7"/>
  <c r="O397" i="7"/>
  <c r="O396" i="7"/>
  <c r="O395" i="7"/>
  <c r="O394" i="7"/>
  <c r="O393" i="7"/>
  <c r="O392" i="7"/>
  <c r="O391" i="7"/>
  <c r="O390" i="7"/>
  <c r="O389" i="7"/>
  <c r="O388" i="7"/>
  <c r="O387" i="7"/>
  <c r="O386" i="7"/>
  <c r="O385" i="7"/>
  <c r="O384" i="7"/>
  <c r="O383" i="7"/>
  <c r="O382" i="7"/>
  <c r="O381" i="7"/>
  <c r="O380" i="7"/>
  <c r="O379" i="7"/>
  <c r="O378" i="7"/>
  <c r="O377" i="7"/>
  <c r="O376" i="7"/>
  <c r="O375" i="7"/>
  <c r="O374" i="7"/>
  <c r="O373" i="7"/>
  <c r="O372" i="7"/>
  <c r="O371" i="7"/>
  <c r="O370" i="7"/>
  <c r="O369" i="7"/>
  <c r="O368" i="7"/>
  <c r="O367" i="7"/>
  <c r="O366" i="7"/>
  <c r="O365" i="7"/>
  <c r="O364" i="7"/>
  <c r="O363" i="7"/>
  <c r="O362" i="7"/>
  <c r="O361" i="7"/>
  <c r="O360" i="7"/>
  <c r="O359" i="7"/>
  <c r="O358" i="7"/>
  <c r="O357" i="7"/>
  <c r="O356" i="7"/>
  <c r="O355" i="7"/>
  <c r="O354" i="7"/>
  <c r="O353" i="7"/>
  <c r="O352" i="7"/>
  <c r="O351" i="7"/>
  <c r="O350" i="7"/>
  <c r="O349" i="7"/>
  <c r="O348" i="7"/>
  <c r="O347" i="7"/>
  <c r="O346" i="7"/>
  <c r="O345" i="7"/>
  <c r="O344" i="7"/>
  <c r="O343" i="7"/>
  <c r="O342" i="7"/>
  <c r="O341" i="7"/>
  <c r="O340" i="7"/>
  <c r="O339" i="7"/>
  <c r="O338" i="7"/>
  <c r="O337" i="7"/>
  <c r="O336" i="7"/>
  <c r="O335" i="7"/>
  <c r="O334" i="7"/>
  <c r="O333" i="7"/>
  <c r="O332" i="7"/>
  <c r="O331" i="7"/>
  <c r="O330" i="7"/>
  <c r="O329" i="7"/>
  <c r="O328" i="7"/>
  <c r="O327" i="7"/>
  <c r="O326" i="7"/>
  <c r="O325" i="7"/>
  <c r="O324" i="7"/>
  <c r="O323" i="7"/>
  <c r="O322" i="7"/>
  <c r="O321" i="7"/>
  <c r="O320" i="7"/>
  <c r="O319" i="7"/>
  <c r="O318" i="7"/>
  <c r="O317" i="7"/>
  <c r="O316" i="7"/>
  <c r="O315" i="7"/>
  <c r="O314" i="7"/>
  <c r="O313" i="7"/>
  <c r="O312" i="7"/>
  <c r="O311" i="7"/>
  <c r="O310" i="7"/>
  <c r="O309" i="7"/>
  <c r="O308" i="7"/>
  <c r="O307" i="7"/>
  <c r="O306" i="7"/>
  <c r="O305" i="7"/>
  <c r="O304" i="7"/>
  <c r="O303" i="7"/>
  <c r="O302" i="7"/>
  <c r="O301" i="7"/>
  <c r="O300" i="7"/>
  <c r="O299" i="7"/>
  <c r="O298" i="7"/>
  <c r="O297" i="7"/>
  <c r="O296" i="7"/>
  <c r="O295" i="7"/>
  <c r="O294" i="7"/>
  <c r="O293" i="7"/>
  <c r="O292" i="7"/>
  <c r="O291" i="7"/>
  <c r="O290" i="7"/>
  <c r="O289" i="7"/>
  <c r="O288" i="7"/>
  <c r="O287" i="7"/>
  <c r="O286" i="7"/>
  <c r="O285" i="7"/>
  <c r="O284" i="7"/>
  <c r="O283" i="7"/>
  <c r="O282" i="7"/>
  <c r="O281" i="7"/>
  <c r="O280" i="7"/>
  <c r="O279" i="7"/>
  <c r="O278" i="7"/>
  <c r="O277" i="7"/>
  <c r="O276" i="7"/>
  <c r="O275" i="7"/>
  <c r="O274" i="7"/>
  <c r="O273" i="7"/>
  <c r="O272" i="7"/>
  <c r="O271" i="7"/>
  <c r="O270" i="7"/>
  <c r="O269" i="7"/>
  <c r="O268" i="7"/>
  <c r="O267" i="7"/>
  <c r="O266" i="7"/>
  <c r="O265" i="7"/>
  <c r="O264" i="7"/>
  <c r="O263" i="7"/>
  <c r="O262" i="7"/>
  <c r="O261" i="7"/>
  <c r="O260" i="7"/>
  <c r="O259" i="7"/>
  <c r="O258" i="7"/>
  <c r="O257" i="7"/>
  <c r="O256" i="7"/>
  <c r="O255" i="7"/>
  <c r="O254" i="7"/>
  <c r="O253" i="7"/>
  <c r="O252" i="7"/>
  <c r="O251" i="7"/>
  <c r="O250" i="7"/>
  <c r="O249" i="7"/>
  <c r="O248" i="7"/>
  <c r="O247" i="7"/>
  <c r="O246" i="7"/>
  <c r="O245" i="7"/>
  <c r="O244" i="7"/>
  <c r="O243" i="7"/>
  <c r="O242" i="7"/>
  <c r="O241" i="7"/>
  <c r="O240" i="7"/>
  <c r="O239" i="7"/>
  <c r="O238" i="7"/>
  <c r="O237" i="7"/>
  <c r="O236" i="7"/>
  <c r="O235" i="7"/>
  <c r="O234" i="7"/>
  <c r="O233" i="7"/>
  <c r="O232" i="7"/>
  <c r="O231" i="7"/>
  <c r="O230" i="7"/>
  <c r="O229" i="7"/>
  <c r="O228" i="7"/>
  <c r="O227" i="7"/>
  <c r="O226" i="7"/>
  <c r="O225" i="7"/>
  <c r="O224" i="7"/>
  <c r="O223" i="7"/>
  <c r="O222" i="7"/>
  <c r="O221" i="7"/>
  <c r="O220" i="7"/>
  <c r="O219" i="7"/>
  <c r="O218" i="7"/>
  <c r="O217" i="7"/>
  <c r="O216" i="7"/>
  <c r="O215" i="7"/>
  <c r="O214" i="7"/>
  <c r="O213" i="7"/>
  <c r="O212" i="7"/>
  <c r="O211" i="7"/>
  <c r="O210" i="7"/>
  <c r="O209" i="7"/>
  <c r="O208" i="7"/>
  <c r="O207" i="7"/>
  <c r="O206" i="7"/>
  <c r="O205" i="7"/>
  <c r="O204" i="7"/>
  <c r="O203" i="7"/>
  <c r="O202" i="7"/>
  <c r="O201" i="7"/>
  <c r="O200" i="7"/>
  <c r="O199" i="7"/>
  <c r="O198" i="7"/>
  <c r="O197" i="7"/>
  <c r="O196" i="7"/>
  <c r="O195" i="7"/>
  <c r="O194" i="7"/>
  <c r="O193" i="7"/>
  <c r="O192" i="7"/>
  <c r="O191" i="7"/>
  <c r="O190" i="7"/>
  <c r="O189" i="7"/>
  <c r="O188" i="7"/>
  <c r="O187" i="7"/>
  <c r="O186" i="7"/>
  <c r="O185" i="7"/>
  <c r="O184" i="7"/>
  <c r="O183" i="7"/>
  <c r="O182" i="7"/>
  <c r="O181" i="7"/>
  <c r="O180" i="7"/>
  <c r="O179" i="7"/>
  <c r="O178" i="7"/>
  <c r="O177" i="7"/>
  <c r="O176" i="7"/>
  <c r="O175" i="7"/>
  <c r="O174" i="7"/>
  <c r="O173" i="7"/>
  <c r="O172" i="7"/>
  <c r="O171" i="7"/>
  <c r="O170" i="7"/>
  <c r="O169" i="7"/>
  <c r="O168" i="7"/>
  <c r="O167" i="7"/>
  <c r="O166" i="7"/>
  <c r="O165" i="7"/>
  <c r="O164" i="7"/>
  <c r="O163" i="7"/>
  <c r="O162" i="7"/>
  <c r="O161" i="7"/>
  <c r="O160" i="7"/>
  <c r="O159" i="7"/>
  <c r="O158" i="7"/>
  <c r="O157" i="7"/>
  <c r="O156" i="7"/>
  <c r="O155" i="7"/>
  <c r="O154" i="7"/>
  <c r="O153" i="7"/>
  <c r="O152" i="7"/>
  <c r="O151" i="7"/>
  <c r="O150" i="7"/>
  <c r="O149" i="7"/>
  <c r="O148" i="7"/>
  <c r="O147" i="7"/>
  <c r="O146" i="7"/>
  <c r="O145" i="7"/>
  <c r="O144" i="7"/>
  <c r="O143" i="7"/>
  <c r="O142" i="7"/>
  <c r="O141" i="7"/>
  <c r="O140" i="7"/>
  <c r="O139" i="7"/>
  <c r="O138" i="7"/>
  <c r="O137" i="7"/>
  <c r="O136" i="7"/>
  <c r="O135" i="7"/>
  <c r="O134" i="7"/>
  <c r="O133" i="7"/>
  <c r="O132" i="7"/>
  <c r="O131" i="7"/>
  <c r="O130" i="7"/>
  <c r="O129" i="7"/>
  <c r="O128" i="7"/>
  <c r="O127" i="7"/>
  <c r="O126" i="7"/>
  <c r="O125" i="7"/>
  <c r="O124" i="7"/>
  <c r="O123" i="7"/>
  <c r="O122" i="7"/>
  <c r="O121" i="7"/>
  <c r="O120" i="7"/>
  <c r="O119" i="7"/>
  <c r="O118" i="7"/>
  <c r="O117" i="7"/>
  <c r="O116" i="7"/>
  <c r="O115" i="7"/>
  <c r="O114" i="7"/>
  <c r="O113" i="7"/>
  <c r="O112" i="7"/>
  <c r="O111" i="7"/>
  <c r="O110" i="7"/>
  <c r="O109" i="7"/>
  <c r="O108" i="7"/>
  <c r="O107" i="7"/>
  <c r="O106" i="7"/>
  <c r="O105" i="7"/>
  <c r="O104" i="7"/>
  <c r="O103" i="7"/>
  <c r="O102" i="7"/>
  <c r="O101" i="7"/>
  <c r="O100" i="7"/>
  <c r="O99" i="7"/>
  <c r="O98" i="7"/>
  <c r="O97" i="7"/>
  <c r="O96" i="7"/>
  <c r="O95" i="7"/>
  <c r="O94" i="7"/>
  <c r="O93" i="7"/>
  <c r="O92" i="7"/>
  <c r="O91" i="7"/>
  <c r="O90" i="7"/>
  <c r="O89" i="7"/>
  <c r="O88" i="7"/>
  <c r="O87" i="7"/>
  <c r="O86" i="7"/>
  <c r="O85" i="7"/>
  <c r="O84" i="7"/>
  <c r="O83" i="7"/>
  <c r="O82" i="7"/>
  <c r="O81" i="7"/>
  <c r="O80" i="7"/>
  <c r="O79" i="7"/>
  <c r="O78" i="7"/>
  <c r="O77" i="7"/>
  <c r="O76" i="7"/>
  <c r="O75" i="7"/>
  <c r="O74" i="7"/>
  <c r="O73" i="7"/>
  <c r="O72" i="7"/>
  <c r="O71" i="7"/>
  <c r="O70" i="7"/>
  <c r="O69" i="7"/>
  <c r="O68" i="7"/>
  <c r="O67" i="7"/>
  <c r="O66" i="7"/>
  <c r="O65" i="7"/>
  <c r="O64" i="7"/>
  <c r="O63" i="7"/>
  <c r="O62" i="7"/>
  <c r="O61" i="7"/>
  <c r="O60" i="7"/>
  <c r="O59" i="7"/>
  <c r="O58" i="7"/>
  <c r="O57" i="7"/>
  <c r="O56" i="7"/>
  <c r="O55" i="7"/>
  <c r="O54" i="7"/>
  <c r="O53" i="7"/>
  <c r="O52" i="7"/>
  <c r="O51" i="7"/>
  <c r="O50" i="7"/>
  <c r="O49" i="7"/>
  <c r="O48" i="7"/>
  <c r="O47" i="7"/>
  <c r="O46" i="7"/>
  <c r="O45" i="7"/>
  <c r="O44" i="7"/>
  <c r="O43" i="7"/>
  <c r="O42" i="7"/>
  <c r="O41" i="7"/>
  <c r="O40" i="7"/>
  <c r="O39" i="7"/>
  <c r="O38" i="7"/>
  <c r="O37" i="7"/>
  <c r="O36" i="7"/>
  <c r="O35" i="7"/>
  <c r="O34" i="7"/>
  <c r="O33" i="7"/>
  <c r="O32" i="7"/>
  <c r="O31" i="7"/>
  <c r="O30" i="7"/>
  <c r="O29" i="7"/>
  <c r="O28" i="7"/>
  <c r="O27" i="7"/>
  <c r="O26" i="7"/>
  <c r="O25" i="7"/>
  <c r="O24" i="7"/>
  <c r="O23" i="7"/>
  <c r="O22" i="7"/>
  <c r="O21" i="7"/>
  <c r="O20" i="7"/>
  <c r="O19" i="7"/>
  <c r="O18" i="7"/>
  <c r="O17" i="7"/>
  <c r="O16" i="7"/>
  <c r="O15" i="7"/>
  <c r="O14" i="7"/>
  <c r="O13" i="7"/>
  <c r="O12" i="7"/>
  <c r="O11" i="7"/>
  <c r="O10" i="7"/>
  <c r="O9" i="7"/>
  <c r="O8" i="7"/>
  <c r="O7" i="7"/>
  <c r="O6" i="7"/>
  <c r="O5" i="7"/>
  <c r="O4" i="7"/>
  <c r="O3" i="7"/>
  <c r="B1500" i="4" l="1"/>
  <c r="A1500" i="4"/>
  <c r="B1499" i="4"/>
  <c r="A1499" i="4"/>
  <c r="B1498" i="4"/>
  <c r="A1498" i="4"/>
  <c r="B1497" i="4"/>
  <c r="A1497" i="4"/>
  <c r="B1496" i="4"/>
  <c r="A1496" i="4"/>
  <c r="B1495" i="4"/>
  <c r="A1495" i="4"/>
  <c r="B1494" i="4"/>
  <c r="A1494" i="4"/>
  <c r="B1493" i="4"/>
  <c r="A1493" i="4"/>
  <c r="B1492" i="4"/>
  <c r="A1492" i="4"/>
  <c r="B1491" i="4"/>
  <c r="A1491" i="4"/>
  <c r="B1490" i="4"/>
  <c r="A1490" i="4"/>
  <c r="B1489" i="4"/>
  <c r="A1489" i="4"/>
  <c r="B1488" i="4"/>
  <c r="A1488" i="4"/>
  <c r="B1487" i="4"/>
  <c r="A1487" i="4"/>
  <c r="B1486" i="4"/>
  <c r="A1486" i="4"/>
  <c r="B1485" i="4"/>
  <c r="A1485" i="4"/>
  <c r="B1484" i="4"/>
  <c r="A1484" i="4"/>
  <c r="B1483" i="4"/>
  <c r="A1483" i="4"/>
  <c r="B1482" i="4"/>
  <c r="A1482" i="4"/>
  <c r="B1481" i="4"/>
  <c r="A1481" i="4"/>
  <c r="B1480" i="4"/>
  <c r="A1480" i="4"/>
  <c r="B1479" i="4"/>
  <c r="A1479" i="4"/>
  <c r="B1478" i="4"/>
  <c r="A1478" i="4"/>
  <c r="B1477" i="4"/>
  <c r="A1477" i="4"/>
  <c r="B1476" i="4"/>
  <c r="A1476" i="4"/>
  <c r="B1475" i="4"/>
  <c r="A1475" i="4"/>
  <c r="B1474" i="4"/>
  <c r="A1474" i="4"/>
  <c r="B1473" i="4"/>
  <c r="A1473" i="4"/>
  <c r="B1472" i="4"/>
  <c r="A1472" i="4"/>
  <c r="B1471" i="4"/>
  <c r="A1471" i="4"/>
  <c r="B1470" i="4"/>
  <c r="A1470" i="4"/>
  <c r="B1469" i="4"/>
  <c r="A1469" i="4"/>
  <c r="B1468" i="4"/>
  <c r="A1468" i="4"/>
  <c r="B1467" i="4"/>
  <c r="A1467" i="4"/>
  <c r="B1466" i="4"/>
  <c r="A1466" i="4"/>
  <c r="B1465" i="4"/>
  <c r="A1465" i="4"/>
  <c r="B1464" i="4"/>
  <c r="A1464" i="4"/>
  <c r="B1463" i="4"/>
  <c r="A1463" i="4"/>
  <c r="B1462" i="4"/>
  <c r="A1462" i="4"/>
  <c r="B1461" i="4"/>
  <c r="A1461" i="4"/>
  <c r="B1460" i="4"/>
  <c r="A1460" i="4"/>
  <c r="B1459" i="4"/>
  <c r="A1459" i="4"/>
  <c r="B1458" i="4"/>
  <c r="A1458" i="4"/>
  <c r="B1457" i="4"/>
  <c r="A1457" i="4"/>
  <c r="B1456" i="4"/>
  <c r="A1456" i="4"/>
  <c r="B1455" i="4"/>
  <c r="A1455" i="4"/>
  <c r="B1454" i="4"/>
  <c r="A1454" i="4"/>
  <c r="B1453" i="4"/>
  <c r="A1453" i="4"/>
  <c r="B1452" i="4"/>
  <c r="A1452" i="4"/>
  <c r="B1451" i="4"/>
  <c r="A1451" i="4"/>
  <c r="B1450" i="4"/>
  <c r="A1450" i="4"/>
  <c r="B1449" i="4"/>
  <c r="A1449" i="4"/>
  <c r="B1448" i="4"/>
  <c r="A1448" i="4"/>
  <c r="B1447" i="4"/>
  <c r="A1447" i="4"/>
  <c r="B1446" i="4"/>
  <c r="A1446" i="4"/>
  <c r="B1445" i="4"/>
  <c r="A1445" i="4"/>
  <c r="B1444" i="4"/>
  <c r="A1444" i="4"/>
  <c r="B1443" i="4"/>
  <c r="A1443" i="4"/>
  <c r="B1442" i="4"/>
  <c r="A1442" i="4"/>
  <c r="B1441" i="4"/>
  <c r="A1441" i="4"/>
  <c r="B1440" i="4"/>
  <c r="A1440" i="4"/>
  <c r="B1439" i="4"/>
  <c r="A1439" i="4"/>
  <c r="B1438" i="4"/>
  <c r="A1438" i="4"/>
  <c r="B1437" i="4"/>
  <c r="A1437" i="4"/>
  <c r="B1436" i="4"/>
  <c r="A1436" i="4"/>
  <c r="B1435" i="4"/>
  <c r="A1435" i="4"/>
  <c r="B1434" i="4"/>
  <c r="A1434" i="4"/>
  <c r="B1433" i="4"/>
  <c r="A1433" i="4"/>
  <c r="B1432" i="4"/>
  <c r="A1432" i="4"/>
  <c r="B1431" i="4"/>
  <c r="A1431" i="4"/>
  <c r="B1430" i="4"/>
  <c r="A1430" i="4"/>
  <c r="B1429" i="4"/>
  <c r="A1429" i="4"/>
  <c r="B1428" i="4"/>
  <c r="A1428" i="4"/>
  <c r="B1427" i="4"/>
  <c r="A1427" i="4"/>
  <c r="B1426" i="4"/>
  <c r="A1426" i="4"/>
  <c r="B1425" i="4"/>
  <c r="A1425" i="4"/>
  <c r="B1424" i="4"/>
  <c r="A1424" i="4"/>
  <c r="B1423" i="4"/>
  <c r="A1423" i="4"/>
  <c r="B1422" i="4"/>
  <c r="A1422" i="4"/>
  <c r="B1421" i="4"/>
  <c r="A1421" i="4"/>
  <c r="B1420" i="4"/>
  <c r="A1420" i="4"/>
  <c r="B1419" i="4"/>
  <c r="A1419" i="4"/>
  <c r="B1418" i="4"/>
  <c r="A1418" i="4"/>
  <c r="B1417" i="4"/>
  <c r="A1417" i="4"/>
  <c r="B1416" i="4"/>
  <c r="A1416" i="4"/>
  <c r="B1415" i="4"/>
  <c r="A1415" i="4"/>
  <c r="B1414" i="4"/>
  <c r="A1414" i="4"/>
  <c r="B1413" i="4"/>
  <c r="A1413" i="4"/>
  <c r="B1412" i="4"/>
  <c r="A1412" i="4"/>
  <c r="B1411" i="4"/>
  <c r="A1411" i="4"/>
  <c r="B1410" i="4"/>
  <c r="A1410" i="4"/>
  <c r="B1409" i="4"/>
  <c r="A1409" i="4"/>
  <c r="B1408" i="4"/>
  <c r="A1408" i="4"/>
  <c r="B1407" i="4"/>
  <c r="A1407" i="4"/>
  <c r="B1406" i="4"/>
  <c r="A1406" i="4"/>
  <c r="B1405" i="4"/>
  <c r="A1405" i="4"/>
  <c r="B1404" i="4"/>
  <c r="A1404" i="4"/>
  <c r="B1403" i="4"/>
  <c r="A1403" i="4"/>
  <c r="B1402" i="4"/>
  <c r="A1402" i="4"/>
  <c r="B1401" i="4"/>
  <c r="A1401" i="4"/>
  <c r="B1400" i="4"/>
  <c r="A1400" i="4"/>
  <c r="B1399" i="4"/>
  <c r="A1399" i="4"/>
  <c r="B1398" i="4"/>
  <c r="A1398" i="4"/>
  <c r="B1397" i="4"/>
  <c r="A1397" i="4"/>
  <c r="B1396" i="4"/>
  <c r="A1396" i="4"/>
  <c r="B1395" i="4"/>
  <c r="A1395" i="4"/>
  <c r="B1394" i="4"/>
  <c r="A1394" i="4"/>
  <c r="B1393" i="4"/>
  <c r="A1393" i="4"/>
  <c r="B1392" i="4"/>
  <c r="A1392" i="4"/>
  <c r="B1391" i="4"/>
  <c r="A1391" i="4"/>
  <c r="B1390" i="4"/>
  <c r="A1390" i="4"/>
  <c r="B1389" i="4"/>
  <c r="A1389" i="4"/>
  <c r="B1388" i="4"/>
  <c r="A1388" i="4"/>
  <c r="B1387" i="4"/>
  <c r="A1387" i="4"/>
  <c r="B1386" i="4"/>
  <c r="A1386" i="4"/>
  <c r="B1385" i="4"/>
  <c r="A1385" i="4"/>
  <c r="B1384" i="4"/>
  <c r="A1384" i="4"/>
  <c r="B1383" i="4"/>
  <c r="A1383" i="4"/>
  <c r="B1382" i="4"/>
  <c r="A1382" i="4"/>
  <c r="B1381" i="4"/>
  <c r="A1381" i="4"/>
  <c r="B1380" i="4"/>
  <c r="A1380" i="4"/>
  <c r="B1379" i="4"/>
  <c r="A1379" i="4"/>
  <c r="B1378" i="4"/>
  <c r="A1378" i="4"/>
  <c r="B1377" i="4"/>
  <c r="A1377" i="4"/>
  <c r="B1376" i="4"/>
  <c r="A1376" i="4"/>
  <c r="B1375" i="4"/>
  <c r="A1375" i="4"/>
  <c r="B1374" i="4"/>
  <c r="A1374" i="4"/>
  <c r="B1373" i="4"/>
  <c r="A1373" i="4"/>
  <c r="B1372" i="4"/>
  <c r="A1372" i="4"/>
  <c r="B1371" i="4"/>
  <c r="A1371" i="4"/>
  <c r="B1370" i="4"/>
  <c r="A1370" i="4"/>
  <c r="B1369" i="4"/>
  <c r="A1369" i="4"/>
  <c r="B1368" i="4"/>
  <c r="A1368" i="4"/>
  <c r="B1367" i="4"/>
  <c r="A1367" i="4"/>
  <c r="B1366" i="4"/>
  <c r="A1366" i="4"/>
  <c r="B1365" i="4"/>
  <c r="A1365" i="4"/>
  <c r="B1364" i="4"/>
  <c r="A1364" i="4"/>
  <c r="B1363" i="4"/>
  <c r="A1363" i="4"/>
  <c r="B1362" i="4"/>
  <c r="A1362" i="4"/>
  <c r="B1361" i="4"/>
  <c r="A1361" i="4"/>
  <c r="B1360" i="4"/>
  <c r="A1360" i="4"/>
  <c r="B1359" i="4"/>
  <c r="A1359" i="4"/>
  <c r="B1358" i="4"/>
  <c r="A1358" i="4"/>
  <c r="B1357" i="4"/>
  <c r="A1357" i="4"/>
  <c r="B1356" i="4"/>
  <c r="A1356" i="4"/>
  <c r="B1355" i="4"/>
  <c r="A1355" i="4"/>
  <c r="B1354" i="4"/>
  <c r="A1354" i="4"/>
  <c r="B1353" i="4"/>
  <c r="A1353" i="4"/>
  <c r="B1352" i="4"/>
  <c r="A1352" i="4"/>
  <c r="B1351" i="4"/>
  <c r="A1351" i="4"/>
  <c r="B1350" i="4"/>
  <c r="A1350" i="4"/>
  <c r="B1349" i="4"/>
  <c r="A1349" i="4"/>
  <c r="B1348" i="4"/>
  <c r="A1348" i="4"/>
  <c r="B1347" i="4"/>
  <c r="A1347" i="4"/>
  <c r="B1346" i="4"/>
  <c r="A1346" i="4"/>
  <c r="B1345" i="4"/>
  <c r="A1345" i="4"/>
  <c r="B1344" i="4"/>
  <c r="A1344" i="4"/>
  <c r="B1343" i="4"/>
  <c r="A1343" i="4"/>
  <c r="B1342" i="4"/>
  <c r="A1342" i="4"/>
  <c r="B1341" i="4"/>
  <c r="A1341" i="4"/>
  <c r="B1340" i="4"/>
  <c r="A1340" i="4"/>
  <c r="B1339" i="4"/>
  <c r="A1339" i="4"/>
  <c r="B1338" i="4"/>
  <c r="A1338" i="4"/>
  <c r="B1337" i="4"/>
  <c r="A1337" i="4"/>
  <c r="B1336" i="4"/>
  <c r="A1336" i="4"/>
  <c r="B1335" i="4"/>
  <c r="A1335" i="4"/>
  <c r="B1334" i="4"/>
  <c r="A1334" i="4"/>
  <c r="B1333" i="4"/>
  <c r="A1333" i="4"/>
  <c r="B1332" i="4"/>
  <c r="A1332" i="4"/>
  <c r="B1331" i="4"/>
  <c r="A1331" i="4"/>
  <c r="B1330" i="4"/>
  <c r="A1330" i="4"/>
  <c r="B1329" i="4"/>
  <c r="A1329" i="4"/>
  <c r="B1328" i="4"/>
  <c r="A1328" i="4"/>
  <c r="B1327" i="4"/>
  <c r="A1327" i="4"/>
  <c r="B1326" i="4"/>
  <c r="A1326" i="4"/>
  <c r="B1325" i="4"/>
  <c r="A1325" i="4"/>
  <c r="B1324" i="4"/>
  <c r="A1324" i="4"/>
  <c r="B1323" i="4"/>
  <c r="A1323" i="4"/>
  <c r="B1322" i="4"/>
  <c r="A1322" i="4"/>
  <c r="B1321" i="4"/>
  <c r="A1321" i="4"/>
  <c r="B1320" i="4"/>
  <c r="A1320" i="4"/>
  <c r="B1319" i="4"/>
  <c r="A1319" i="4"/>
  <c r="B1318" i="4"/>
  <c r="A1318" i="4"/>
  <c r="B1317" i="4"/>
  <c r="A1317" i="4"/>
  <c r="B1316" i="4"/>
  <c r="A1316" i="4"/>
  <c r="B1315" i="4"/>
  <c r="A1315" i="4"/>
  <c r="B1314" i="4"/>
  <c r="A1314" i="4"/>
  <c r="B1313" i="4"/>
  <c r="A1313" i="4"/>
  <c r="B1312" i="4"/>
  <c r="A1312" i="4"/>
  <c r="B1311" i="4"/>
  <c r="A1311" i="4"/>
  <c r="B1310" i="4"/>
  <c r="A1310" i="4"/>
  <c r="B1309" i="4"/>
  <c r="A1309" i="4"/>
  <c r="B1308" i="4"/>
  <c r="A1308" i="4"/>
  <c r="B1307" i="4"/>
  <c r="A1307" i="4"/>
  <c r="B1306" i="4"/>
  <c r="A1306" i="4"/>
  <c r="B1305" i="4"/>
  <c r="A1305" i="4"/>
  <c r="B1304" i="4"/>
  <c r="A1304" i="4"/>
  <c r="B1303" i="4"/>
  <c r="A1303" i="4"/>
  <c r="B1302" i="4"/>
  <c r="A1302" i="4"/>
  <c r="B1301" i="4"/>
  <c r="A1301" i="4"/>
  <c r="B1300" i="4"/>
  <c r="A1300" i="4"/>
  <c r="B1299" i="4"/>
  <c r="A1299" i="4"/>
  <c r="B1298" i="4"/>
  <c r="A1298" i="4"/>
  <c r="B1297" i="4"/>
  <c r="A1297" i="4"/>
  <c r="B1296" i="4"/>
  <c r="A1296" i="4"/>
  <c r="B1295" i="4"/>
  <c r="A1295" i="4"/>
  <c r="B1294" i="4"/>
  <c r="A1294" i="4"/>
  <c r="B1293" i="4"/>
  <c r="A1293" i="4"/>
  <c r="B1292" i="4"/>
  <c r="A1292" i="4"/>
  <c r="B1291" i="4"/>
  <c r="A1291" i="4"/>
  <c r="B1290" i="4"/>
  <c r="A1290" i="4"/>
  <c r="B1289" i="4"/>
  <c r="A1289" i="4"/>
  <c r="B1288" i="4"/>
  <c r="A1288" i="4"/>
  <c r="B1287" i="4"/>
  <c r="A1287" i="4"/>
  <c r="B1286" i="4"/>
  <c r="A1286" i="4"/>
  <c r="B1285" i="4"/>
  <c r="A1285" i="4"/>
  <c r="B1284" i="4"/>
  <c r="A1284" i="4"/>
  <c r="B1283" i="4"/>
  <c r="A1283" i="4"/>
  <c r="B1282" i="4"/>
  <c r="A1282" i="4"/>
  <c r="B1281" i="4"/>
  <c r="A1281" i="4"/>
  <c r="B1280" i="4"/>
  <c r="A1280" i="4"/>
  <c r="B1279" i="4"/>
  <c r="A1279" i="4"/>
  <c r="B1278" i="4"/>
  <c r="A1278" i="4"/>
  <c r="B1277" i="4"/>
  <c r="A1277" i="4"/>
  <c r="B1276" i="4"/>
  <c r="A1276" i="4"/>
  <c r="B1275" i="4"/>
  <c r="A1275" i="4"/>
  <c r="B1274" i="4"/>
  <c r="A1274" i="4"/>
  <c r="B1273" i="4"/>
  <c r="A1273" i="4"/>
  <c r="B1272" i="4"/>
  <c r="A1272" i="4"/>
  <c r="B1271" i="4"/>
  <c r="A1271" i="4"/>
  <c r="B1270" i="4"/>
  <c r="A1270" i="4"/>
  <c r="B1269" i="4"/>
  <c r="A1269" i="4"/>
  <c r="B1268" i="4"/>
  <c r="A1268" i="4"/>
  <c r="B1267" i="4"/>
  <c r="A1267" i="4"/>
  <c r="B1266" i="4"/>
  <c r="A1266" i="4"/>
  <c r="B1265" i="4"/>
  <c r="A1265" i="4"/>
  <c r="B1264" i="4"/>
  <c r="A1264" i="4"/>
  <c r="B1263" i="4"/>
  <c r="A1263" i="4"/>
  <c r="B1262" i="4"/>
  <c r="A1262" i="4"/>
  <c r="B1261" i="4"/>
  <c r="A1261" i="4"/>
  <c r="B1260" i="4"/>
  <c r="A1260" i="4"/>
  <c r="B1259" i="4"/>
  <c r="A1259" i="4"/>
  <c r="B1258" i="4"/>
  <c r="A1258" i="4"/>
  <c r="B1257" i="4"/>
  <c r="A1257" i="4"/>
  <c r="B1256" i="4"/>
  <c r="A1256" i="4"/>
  <c r="B1255" i="4"/>
  <c r="A1255" i="4"/>
  <c r="B1254" i="4"/>
  <c r="A1254" i="4"/>
  <c r="B1253" i="4"/>
  <c r="A1253" i="4"/>
  <c r="B1252" i="4"/>
  <c r="A1252" i="4"/>
  <c r="B1251" i="4"/>
  <c r="A1251" i="4"/>
  <c r="B1250" i="4"/>
  <c r="A1250" i="4"/>
  <c r="B1249" i="4"/>
  <c r="A1249" i="4"/>
  <c r="B1248" i="4"/>
  <c r="A1248" i="4"/>
  <c r="B1247" i="4"/>
  <c r="A1247" i="4"/>
  <c r="B1246" i="4"/>
  <c r="A1246" i="4"/>
  <c r="B1245" i="4"/>
  <c r="A1245" i="4"/>
  <c r="B1244" i="4"/>
  <c r="A1244" i="4"/>
  <c r="B1243" i="4"/>
  <c r="A1243" i="4"/>
  <c r="B1242" i="4"/>
  <c r="A1242" i="4"/>
  <c r="B1241" i="4"/>
  <c r="A1241" i="4"/>
  <c r="B1240" i="4"/>
  <c r="A1240" i="4"/>
  <c r="B1239" i="4"/>
  <c r="A1239" i="4"/>
  <c r="B1238" i="4"/>
  <c r="A1238" i="4"/>
  <c r="B1237" i="4"/>
  <c r="A1237" i="4"/>
  <c r="B1236" i="4"/>
  <c r="A1236" i="4"/>
  <c r="B1235" i="4"/>
  <c r="A1235" i="4"/>
  <c r="B1234" i="4"/>
  <c r="A1234" i="4"/>
  <c r="B1233" i="4"/>
  <c r="A1233" i="4"/>
  <c r="B1232" i="4"/>
  <c r="A1232" i="4"/>
  <c r="B1231" i="4"/>
  <c r="A1231" i="4"/>
  <c r="B1230" i="4"/>
  <c r="A1230" i="4"/>
  <c r="B1229" i="4"/>
  <c r="A1229" i="4"/>
  <c r="B1228" i="4"/>
  <c r="A1228" i="4"/>
  <c r="B1227" i="4"/>
  <c r="A1227" i="4"/>
  <c r="B1226" i="4"/>
  <c r="A1226" i="4"/>
  <c r="B1225" i="4"/>
  <c r="A1225" i="4"/>
  <c r="B1224" i="4"/>
  <c r="A1224" i="4"/>
  <c r="B1223" i="4"/>
  <c r="A1223" i="4"/>
  <c r="B1222" i="4"/>
  <c r="A1222" i="4"/>
  <c r="B1221" i="4"/>
  <c r="A1221" i="4"/>
  <c r="B1220" i="4"/>
  <c r="A1220" i="4"/>
  <c r="B1219" i="4"/>
  <c r="A1219" i="4"/>
  <c r="B1218" i="4"/>
  <c r="A1218" i="4"/>
  <c r="B1217" i="4"/>
  <c r="A1217" i="4"/>
  <c r="B1216" i="4"/>
  <c r="A1216" i="4"/>
  <c r="B1215" i="4"/>
  <c r="A1215" i="4"/>
  <c r="B1214" i="4"/>
  <c r="A1214" i="4"/>
  <c r="B1213" i="4"/>
  <c r="A1213" i="4"/>
  <c r="B1212" i="4"/>
  <c r="A1212" i="4"/>
  <c r="B1211" i="4"/>
  <c r="A1211" i="4"/>
  <c r="B1210" i="4"/>
  <c r="A1210" i="4"/>
  <c r="B1209" i="4"/>
  <c r="A1209" i="4"/>
  <c r="B1208" i="4"/>
  <c r="A1208" i="4"/>
  <c r="B1207" i="4"/>
  <c r="A1207" i="4"/>
  <c r="B1206" i="4"/>
  <c r="A1206" i="4"/>
  <c r="B1205" i="4"/>
  <c r="A1205" i="4"/>
  <c r="B1204" i="4"/>
  <c r="A1204" i="4"/>
  <c r="B1203" i="4"/>
  <c r="A1203" i="4"/>
  <c r="B1202" i="4"/>
  <c r="A1202" i="4"/>
  <c r="B1201" i="4"/>
  <c r="A1201" i="4"/>
  <c r="B1200" i="4"/>
  <c r="A1200" i="4"/>
  <c r="B1199" i="4"/>
  <c r="A1199" i="4"/>
  <c r="B1198" i="4"/>
  <c r="A1198" i="4"/>
  <c r="B1197" i="4"/>
  <c r="A1197" i="4"/>
  <c r="B1196" i="4"/>
  <c r="A1196" i="4"/>
  <c r="B1195" i="4"/>
  <c r="A1195" i="4"/>
  <c r="B1194" i="4"/>
  <c r="A1194" i="4"/>
  <c r="B1193" i="4"/>
  <c r="A1193" i="4"/>
  <c r="B1192" i="4"/>
  <c r="A1192" i="4"/>
  <c r="B1191" i="4"/>
  <c r="A1191" i="4"/>
  <c r="B1190" i="4"/>
  <c r="A1190" i="4"/>
  <c r="B1189" i="4"/>
  <c r="A1189" i="4"/>
  <c r="B1188" i="4"/>
  <c r="A1188" i="4"/>
  <c r="B1187" i="4"/>
  <c r="A1187" i="4"/>
  <c r="B1186" i="4"/>
  <c r="A1186" i="4"/>
  <c r="B1185" i="4"/>
  <c r="A1185" i="4"/>
  <c r="B1184" i="4"/>
  <c r="A1184" i="4"/>
  <c r="B1183" i="4"/>
  <c r="A1183" i="4"/>
  <c r="B1182" i="4"/>
  <c r="A1182" i="4"/>
  <c r="B1181" i="4"/>
  <c r="A1181" i="4"/>
  <c r="B1180" i="4"/>
  <c r="A1180" i="4"/>
  <c r="B1179" i="4"/>
  <c r="A1179" i="4"/>
  <c r="B1178" i="4"/>
  <c r="A1178" i="4"/>
  <c r="B1177" i="4"/>
  <c r="A1177" i="4"/>
  <c r="B1176" i="4"/>
  <c r="A1176" i="4"/>
  <c r="B1175" i="4"/>
  <c r="A1175" i="4"/>
  <c r="B1174" i="4"/>
  <c r="A1174" i="4"/>
  <c r="B1173" i="4"/>
  <c r="A1173" i="4"/>
  <c r="B1172" i="4"/>
  <c r="A1172" i="4"/>
  <c r="B1171" i="4"/>
  <c r="A1171" i="4"/>
  <c r="B1170" i="4"/>
  <c r="A1170" i="4"/>
  <c r="B1169" i="4"/>
  <c r="A1169" i="4"/>
  <c r="B1168" i="4"/>
  <c r="A1168" i="4"/>
  <c r="B1167" i="4"/>
  <c r="A1167" i="4"/>
  <c r="B1166" i="4"/>
  <c r="A1166" i="4"/>
  <c r="B1165" i="4"/>
  <c r="A1165" i="4"/>
  <c r="B1164" i="4"/>
  <c r="A1164" i="4"/>
  <c r="B1163" i="4"/>
  <c r="A1163" i="4"/>
  <c r="B1162" i="4"/>
  <c r="A1162" i="4"/>
  <c r="B1161" i="4"/>
  <c r="A1161" i="4"/>
  <c r="B1160" i="4"/>
  <c r="A1160" i="4"/>
  <c r="B1159" i="4"/>
  <c r="A1159" i="4"/>
  <c r="B1158" i="4"/>
  <c r="A1158" i="4"/>
  <c r="B1157" i="4"/>
  <c r="A1157" i="4"/>
  <c r="B1156" i="4"/>
  <c r="A1156" i="4"/>
  <c r="B1155" i="4"/>
  <c r="A1155" i="4"/>
  <c r="B1154" i="4"/>
  <c r="A1154" i="4"/>
  <c r="B1153" i="4"/>
  <c r="A1153" i="4"/>
  <c r="B1152" i="4"/>
  <c r="A1152" i="4"/>
  <c r="B1151" i="4"/>
  <c r="A1151" i="4"/>
  <c r="B1150" i="4"/>
  <c r="A1150" i="4"/>
  <c r="B1149" i="4"/>
  <c r="A1149" i="4"/>
  <c r="B1148" i="4"/>
  <c r="A1148" i="4"/>
  <c r="B1147" i="4"/>
  <c r="A1147" i="4"/>
  <c r="B1146" i="4"/>
  <c r="A1146" i="4"/>
  <c r="B1145" i="4"/>
  <c r="A1145" i="4"/>
  <c r="B1144" i="4"/>
  <c r="A1144" i="4"/>
  <c r="B1143" i="4"/>
  <c r="A1143" i="4"/>
  <c r="B1142" i="4"/>
  <c r="A1142" i="4"/>
  <c r="B1141" i="4"/>
  <c r="A1141" i="4"/>
  <c r="B1140" i="4"/>
  <c r="A1140" i="4"/>
  <c r="B1139" i="4"/>
  <c r="A1139" i="4"/>
  <c r="B1138" i="4"/>
  <c r="A1138" i="4"/>
  <c r="B1137" i="4"/>
  <c r="A1137" i="4"/>
  <c r="B1136" i="4"/>
  <c r="A1136" i="4"/>
  <c r="B1135" i="4"/>
  <c r="A1135" i="4"/>
  <c r="B1134" i="4"/>
  <c r="A1134" i="4"/>
  <c r="B1133" i="4"/>
  <c r="A1133" i="4"/>
  <c r="B1132" i="4"/>
  <c r="A1132" i="4"/>
  <c r="B1131" i="4"/>
  <c r="A1131" i="4"/>
  <c r="B1130" i="4"/>
  <c r="A1130" i="4"/>
  <c r="B1129" i="4"/>
  <c r="A1129" i="4"/>
  <c r="B1128" i="4"/>
  <c r="A1128" i="4"/>
  <c r="B1127" i="4"/>
  <c r="A1127" i="4"/>
  <c r="B1126" i="4"/>
  <c r="A1126" i="4"/>
  <c r="B1125" i="4"/>
  <c r="A1125" i="4"/>
  <c r="B1124" i="4"/>
  <c r="A1124" i="4"/>
  <c r="B1123" i="4"/>
  <c r="A1123" i="4"/>
  <c r="B1122" i="4"/>
  <c r="A1122" i="4"/>
  <c r="B1121" i="4"/>
  <c r="A1121" i="4"/>
  <c r="B1120" i="4"/>
  <c r="A1120" i="4"/>
  <c r="B1119" i="4"/>
  <c r="A1119" i="4"/>
  <c r="B1118" i="4"/>
  <c r="A1118" i="4"/>
  <c r="B1117" i="4"/>
  <c r="A1117" i="4"/>
  <c r="B1116" i="4"/>
  <c r="A1116" i="4"/>
  <c r="B1115" i="4"/>
  <c r="A1115" i="4"/>
  <c r="B1114" i="4"/>
  <c r="A1114" i="4"/>
  <c r="B1113" i="4"/>
  <c r="A1113" i="4"/>
  <c r="B1112" i="4"/>
  <c r="A1112" i="4"/>
  <c r="B1111" i="4"/>
  <c r="A1111" i="4"/>
  <c r="B1110" i="4"/>
  <c r="A1110" i="4"/>
  <c r="B1109" i="4"/>
  <c r="A1109" i="4"/>
  <c r="B1108" i="4"/>
  <c r="A1108" i="4"/>
  <c r="B1107" i="4"/>
  <c r="A1107" i="4"/>
  <c r="B1106" i="4"/>
  <c r="A1106" i="4"/>
  <c r="B1105" i="4"/>
  <c r="A1105" i="4"/>
  <c r="B1104" i="4"/>
  <c r="A1104" i="4"/>
  <c r="B1103" i="4"/>
  <c r="A1103" i="4"/>
  <c r="B1102" i="4"/>
  <c r="A1102" i="4"/>
  <c r="B1101" i="4"/>
  <c r="A1101" i="4"/>
  <c r="B1100" i="4"/>
  <c r="A1100" i="4"/>
  <c r="B1099" i="4"/>
  <c r="A1099" i="4"/>
  <c r="B1098" i="4"/>
  <c r="A1098" i="4"/>
  <c r="B1097" i="4"/>
  <c r="A1097" i="4"/>
  <c r="B1096" i="4"/>
  <c r="A1096" i="4"/>
  <c r="B1095" i="4"/>
  <c r="A1095" i="4"/>
  <c r="B1094" i="4"/>
  <c r="A1094" i="4"/>
  <c r="B1093" i="4"/>
  <c r="A1093" i="4"/>
  <c r="B1092" i="4"/>
  <c r="A1092" i="4"/>
  <c r="B1091" i="4"/>
  <c r="A1091" i="4"/>
  <c r="B1090" i="4"/>
  <c r="A1090" i="4"/>
  <c r="B1089" i="4"/>
  <c r="A1089" i="4"/>
  <c r="B1088" i="4"/>
  <c r="A1088" i="4"/>
  <c r="B1087" i="4"/>
  <c r="A1087" i="4"/>
  <c r="B1086" i="4"/>
  <c r="A1086" i="4"/>
  <c r="B1085" i="4"/>
  <c r="A1085" i="4"/>
  <c r="B1084" i="4"/>
  <c r="A1084" i="4"/>
  <c r="B1083" i="4"/>
  <c r="A1083" i="4"/>
  <c r="B1082" i="4"/>
  <c r="A1082" i="4"/>
  <c r="B1081" i="4"/>
  <c r="A1081" i="4"/>
  <c r="B1080" i="4"/>
  <c r="A1080" i="4"/>
  <c r="B1079" i="4"/>
  <c r="A1079" i="4"/>
  <c r="B1078" i="4"/>
  <c r="A1078" i="4"/>
  <c r="B1077" i="4"/>
  <c r="A1077" i="4"/>
  <c r="B1076" i="4"/>
  <c r="A1076" i="4"/>
  <c r="B1075" i="4"/>
  <c r="A1075" i="4"/>
  <c r="B1074" i="4"/>
  <c r="A1074" i="4"/>
  <c r="B1073" i="4"/>
  <c r="A1073" i="4"/>
  <c r="B1072" i="4"/>
  <c r="A1072" i="4"/>
  <c r="B1071" i="4"/>
  <c r="A1071" i="4"/>
  <c r="B1070" i="4"/>
  <c r="A1070" i="4"/>
  <c r="B1069" i="4"/>
  <c r="A1069" i="4"/>
  <c r="B1068" i="4"/>
  <c r="A1068" i="4"/>
  <c r="B1067" i="4"/>
  <c r="A1067" i="4"/>
  <c r="B1066" i="4"/>
  <c r="A1066" i="4"/>
  <c r="B1065" i="4"/>
  <c r="A1065" i="4"/>
  <c r="B1064" i="4"/>
  <c r="A1064" i="4"/>
  <c r="B1063" i="4"/>
  <c r="A1063" i="4"/>
  <c r="B1062" i="4"/>
  <c r="A1062" i="4"/>
  <c r="B1061" i="4"/>
  <c r="A1061" i="4"/>
  <c r="B1060" i="4"/>
  <c r="A1060" i="4"/>
  <c r="B1059" i="4"/>
  <c r="A1059" i="4"/>
  <c r="B1058" i="4"/>
  <c r="A1058" i="4"/>
  <c r="B1057" i="4"/>
  <c r="A1057" i="4"/>
  <c r="B1056" i="4"/>
  <c r="A1056" i="4"/>
  <c r="B1055" i="4"/>
  <c r="A1055" i="4"/>
  <c r="B1054" i="4"/>
  <c r="A1054" i="4"/>
  <c r="B1053" i="4"/>
  <c r="A1053" i="4"/>
  <c r="B1052" i="4"/>
  <c r="A1052" i="4"/>
  <c r="B1051" i="4"/>
  <c r="A1051" i="4"/>
  <c r="B1050" i="4"/>
  <c r="A1050" i="4"/>
  <c r="B1049" i="4"/>
  <c r="A1049" i="4"/>
  <c r="B1048" i="4"/>
  <c r="A1048" i="4"/>
  <c r="B1047" i="4"/>
  <c r="A1047" i="4"/>
  <c r="B1046" i="4"/>
  <c r="A1046" i="4"/>
  <c r="B1045" i="4"/>
  <c r="A1045" i="4"/>
  <c r="B1044" i="4"/>
  <c r="A1044" i="4"/>
  <c r="B1043" i="4"/>
  <c r="A1043" i="4"/>
  <c r="B1042" i="4"/>
  <c r="A1042" i="4"/>
  <c r="B1041" i="4"/>
  <c r="A1041" i="4"/>
  <c r="B1040" i="4"/>
  <c r="A1040" i="4"/>
  <c r="B1039" i="4"/>
  <c r="A1039" i="4"/>
  <c r="B1038" i="4"/>
  <c r="A1038" i="4"/>
  <c r="B1037" i="4"/>
  <c r="A1037" i="4"/>
  <c r="B1036" i="4"/>
  <c r="A1036" i="4"/>
  <c r="B1035" i="4"/>
  <c r="A1035" i="4"/>
  <c r="B1034" i="4"/>
  <c r="A1034" i="4"/>
  <c r="B1033" i="4"/>
  <c r="A1033" i="4"/>
  <c r="B1032" i="4"/>
  <c r="A1032" i="4"/>
  <c r="B1031" i="4"/>
  <c r="A1031" i="4"/>
  <c r="B1030" i="4"/>
  <c r="A1030" i="4"/>
  <c r="B1029" i="4"/>
  <c r="A1029" i="4"/>
  <c r="B1028" i="4"/>
  <c r="A1028" i="4"/>
  <c r="B1027" i="4"/>
  <c r="A1027" i="4"/>
  <c r="B1026" i="4"/>
  <c r="A1026" i="4"/>
  <c r="B1025" i="4"/>
  <c r="A1025" i="4"/>
  <c r="B1024" i="4"/>
  <c r="A1024" i="4"/>
  <c r="B1023" i="4"/>
  <c r="A1023" i="4"/>
  <c r="B1022" i="4"/>
  <c r="A1022" i="4"/>
  <c r="B1021" i="4"/>
  <c r="A1021" i="4"/>
  <c r="B1020" i="4"/>
  <c r="A1020" i="4"/>
  <c r="B1019" i="4"/>
  <c r="A1019" i="4"/>
  <c r="B1018" i="4"/>
  <c r="A1018" i="4"/>
  <c r="B1017" i="4"/>
  <c r="A1017" i="4"/>
  <c r="B1016" i="4"/>
  <c r="A1016" i="4"/>
  <c r="B1015" i="4"/>
  <c r="A1015" i="4"/>
  <c r="B1014" i="4"/>
  <c r="A1014" i="4"/>
  <c r="B1013" i="4"/>
  <c r="A1013" i="4"/>
  <c r="B1012" i="4"/>
  <c r="A1012" i="4"/>
  <c r="B1011" i="4"/>
  <c r="A1011" i="4"/>
  <c r="B1010" i="4"/>
  <c r="A1010" i="4"/>
  <c r="B1009" i="4"/>
  <c r="A1009" i="4"/>
  <c r="B1008" i="4"/>
  <c r="A1008" i="4"/>
  <c r="B1007" i="4"/>
  <c r="A1007" i="4"/>
  <c r="B1006" i="4"/>
  <c r="A1006" i="4"/>
  <c r="B1005" i="4"/>
  <c r="A1005" i="4"/>
  <c r="B1004" i="4"/>
  <c r="A1004" i="4"/>
  <c r="B1003" i="4"/>
  <c r="A1003" i="4"/>
  <c r="B1002" i="4"/>
  <c r="A1002" i="4"/>
  <c r="B1001" i="4"/>
  <c r="A1001" i="4"/>
  <c r="B1000" i="4"/>
  <c r="A1000" i="4"/>
  <c r="B999" i="4"/>
  <c r="A999" i="4"/>
  <c r="B998" i="4"/>
  <c r="A998" i="4"/>
  <c r="B997" i="4"/>
  <c r="A997" i="4"/>
  <c r="B996" i="4"/>
  <c r="A996" i="4"/>
  <c r="B995" i="4"/>
  <c r="A995" i="4"/>
  <c r="B994" i="4"/>
  <c r="A994" i="4"/>
  <c r="B993" i="4"/>
  <c r="A993" i="4"/>
  <c r="B992" i="4"/>
  <c r="A992" i="4"/>
  <c r="B991" i="4"/>
  <c r="A991" i="4"/>
  <c r="B990" i="4"/>
  <c r="A990" i="4"/>
  <c r="B989" i="4"/>
  <c r="A989" i="4"/>
  <c r="B988" i="4"/>
  <c r="A988" i="4"/>
  <c r="B987" i="4"/>
  <c r="A987" i="4"/>
  <c r="B986" i="4"/>
  <c r="A986" i="4"/>
  <c r="B985" i="4"/>
  <c r="A985" i="4"/>
  <c r="B984" i="4"/>
  <c r="A984" i="4"/>
  <c r="B983" i="4"/>
  <c r="A983" i="4"/>
  <c r="B982" i="4"/>
  <c r="A982" i="4"/>
  <c r="B981" i="4"/>
  <c r="A981" i="4"/>
  <c r="B980" i="4"/>
  <c r="A980" i="4"/>
  <c r="B979" i="4"/>
  <c r="A979" i="4"/>
  <c r="B978" i="4"/>
  <c r="A978" i="4"/>
  <c r="B977" i="4"/>
  <c r="A977" i="4"/>
  <c r="B976" i="4"/>
  <c r="A976" i="4"/>
  <c r="B975" i="4"/>
  <c r="A975" i="4"/>
  <c r="B974" i="4"/>
  <c r="A974" i="4"/>
  <c r="B973" i="4"/>
  <c r="A973" i="4"/>
  <c r="B972" i="4"/>
  <c r="A972" i="4"/>
  <c r="B971" i="4"/>
  <c r="A971" i="4"/>
  <c r="B970" i="4"/>
  <c r="A970" i="4"/>
  <c r="B969" i="4"/>
  <c r="A969" i="4"/>
  <c r="B968" i="4"/>
  <c r="A968" i="4"/>
  <c r="B967" i="4"/>
  <c r="A967" i="4"/>
  <c r="B966" i="4"/>
  <c r="A966" i="4"/>
  <c r="B965" i="4"/>
  <c r="A965" i="4"/>
  <c r="B964" i="4"/>
  <c r="A964" i="4"/>
  <c r="B963" i="4"/>
  <c r="A963" i="4"/>
  <c r="B962" i="4"/>
  <c r="A962" i="4"/>
  <c r="B961" i="4"/>
  <c r="A961" i="4"/>
  <c r="B960" i="4"/>
  <c r="A960" i="4"/>
  <c r="B959" i="4"/>
  <c r="A959" i="4"/>
  <c r="B958" i="4"/>
  <c r="A958" i="4"/>
  <c r="B957" i="4"/>
  <c r="A957" i="4"/>
  <c r="B956" i="4"/>
  <c r="A956" i="4"/>
  <c r="B955" i="4"/>
  <c r="A955" i="4"/>
  <c r="B954" i="4"/>
  <c r="A954" i="4"/>
  <c r="B953" i="4"/>
  <c r="A953" i="4"/>
  <c r="B952" i="4"/>
  <c r="A952" i="4"/>
  <c r="B951" i="4"/>
  <c r="A951" i="4"/>
  <c r="B950" i="4"/>
  <c r="A950" i="4"/>
  <c r="B949" i="4"/>
  <c r="A949" i="4"/>
  <c r="B948" i="4"/>
  <c r="A948" i="4"/>
  <c r="B947" i="4"/>
  <c r="A947" i="4"/>
  <c r="B946" i="4"/>
  <c r="A946" i="4"/>
  <c r="B945" i="4"/>
  <c r="A945" i="4"/>
  <c r="B944" i="4"/>
  <c r="A944" i="4"/>
  <c r="B943" i="4"/>
  <c r="A943" i="4"/>
  <c r="B942" i="4"/>
  <c r="A942" i="4"/>
  <c r="B941" i="4"/>
  <c r="A941" i="4"/>
  <c r="B940" i="4"/>
  <c r="A940" i="4"/>
  <c r="B939" i="4"/>
  <c r="A939" i="4"/>
  <c r="B938" i="4"/>
  <c r="A938" i="4"/>
  <c r="B937" i="4"/>
  <c r="A937" i="4"/>
  <c r="B936" i="4"/>
  <c r="A936" i="4"/>
  <c r="B935" i="4"/>
  <c r="A935" i="4"/>
  <c r="B934" i="4"/>
  <c r="A934" i="4"/>
  <c r="B933" i="4"/>
  <c r="A933" i="4"/>
  <c r="B932" i="4"/>
  <c r="A932" i="4"/>
  <c r="B931" i="4"/>
  <c r="A931" i="4"/>
  <c r="B930" i="4"/>
  <c r="A930" i="4"/>
  <c r="B929" i="4"/>
  <c r="A929" i="4"/>
  <c r="B928" i="4"/>
  <c r="A928" i="4"/>
  <c r="B927" i="4"/>
  <c r="A927" i="4"/>
  <c r="B926" i="4"/>
  <c r="A926" i="4"/>
  <c r="B925" i="4"/>
  <c r="A925" i="4"/>
  <c r="B924" i="4"/>
  <c r="A924" i="4"/>
  <c r="B923" i="4"/>
  <c r="A923" i="4"/>
  <c r="B922" i="4"/>
  <c r="A922" i="4"/>
  <c r="B921" i="4"/>
  <c r="A921" i="4"/>
  <c r="B920" i="4"/>
  <c r="A920" i="4"/>
  <c r="B919" i="4"/>
  <c r="A919" i="4"/>
  <c r="B918" i="4"/>
  <c r="A918" i="4"/>
  <c r="B917" i="4"/>
  <c r="A917" i="4"/>
  <c r="B916" i="4"/>
  <c r="A916" i="4"/>
  <c r="B915" i="4"/>
  <c r="A915" i="4"/>
  <c r="B914" i="4"/>
  <c r="A914" i="4"/>
  <c r="B913" i="4"/>
  <c r="A913" i="4"/>
  <c r="B912" i="4"/>
  <c r="A912" i="4"/>
  <c r="B911" i="4"/>
  <c r="A911" i="4"/>
  <c r="B910" i="4"/>
  <c r="A910" i="4"/>
  <c r="B909" i="4"/>
  <c r="A909" i="4"/>
  <c r="B908" i="4"/>
  <c r="A908" i="4"/>
  <c r="B907" i="4"/>
  <c r="A907" i="4"/>
  <c r="B906" i="4"/>
  <c r="A906" i="4"/>
  <c r="B905" i="4"/>
  <c r="A905" i="4"/>
  <c r="B904" i="4"/>
  <c r="A904" i="4"/>
  <c r="B903" i="4"/>
  <c r="A903" i="4"/>
  <c r="B902" i="4"/>
  <c r="A902" i="4"/>
  <c r="B901" i="4"/>
  <c r="A901" i="4"/>
  <c r="B900" i="4"/>
  <c r="A900" i="4"/>
  <c r="B899" i="4"/>
  <c r="A899" i="4"/>
  <c r="B898" i="4"/>
  <c r="A898" i="4"/>
  <c r="B897" i="4"/>
  <c r="A897" i="4"/>
  <c r="B896" i="4"/>
  <c r="A896" i="4"/>
  <c r="B895" i="4"/>
  <c r="A895" i="4"/>
  <c r="B894" i="4"/>
  <c r="A894" i="4"/>
  <c r="B893" i="4"/>
  <c r="A893" i="4"/>
  <c r="B892" i="4"/>
  <c r="A892" i="4"/>
  <c r="B891" i="4"/>
  <c r="A891" i="4"/>
  <c r="B890" i="4"/>
  <c r="A890" i="4"/>
  <c r="B889" i="4"/>
  <c r="A889" i="4"/>
  <c r="B888" i="4"/>
  <c r="A888" i="4"/>
  <c r="B887" i="4"/>
  <c r="A887" i="4"/>
  <c r="B886" i="4"/>
  <c r="A886" i="4"/>
  <c r="B885" i="4"/>
  <c r="A885" i="4"/>
  <c r="B884" i="4"/>
  <c r="A884" i="4"/>
  <c r="B883" i="4"/>
  <c r="A883" i="4"/>
  <c r="B882" i="4"/>
  <c r="A882" i="4"/>
  <c r="B881" i="4"/>
  <c r="A881" i="4"/>
  <c r="B880" i="4"/>
  <c r="A880" i="4"/>
  <c r="B879" i="4"/>
  <c r="A879" i="4"/>
  <c r="B878" i="4"/>
  <c r="A878" i="4"/>
  <c r="B877" i="4"/>
  <c r="A877" i="4"/>
  <c r="B876" i="4"/>
  <c r="A876" i="4"/>
  <c r="B875" i="4"/>
  <c r="A875" i="4"/>
  <c r="B874" i="4"/>
  <c r="A874" i="4"/>
  <c r="B873" i="4"/>
  <c r="A873" i="4"/>
  <c r="B872" i="4"/>
  <c r="A872" i="4"/>
  <c r="B871" i="4"/>
  <c r="A871" i="4"/>
  <c r="B870" i="4"/>
  <c r="A870" i="4"/>
  <c r="B869" i="4"/>
  <c r="A869" i="4"/>
  <c r="B868" i="4"/>
  <c r="A868" i="4"/>
  <c r="B867" i="4"/>
  <c r="A867" i="4"/>
  <c r="B866" i="4"/>
  <c r="A866" i="4"/>
  <c r="B865" i="4"/>
  <c r="A865" i="4"/>
  <c r="B864" i="4"/>
  <c r="A864" i="4"/>
  <c r="B863" i="4"/>
  <c r="A863" i="4"/>
  <c r="B862" i="4"/>
  <c r="A862" i="4"/>
  <c r="B861" i="4"/>
  <c r="A861" i="4"/>
  <c r="B860" i="4"/>
  <c r="A860" i="4"/>
  <c r="B859" i="4"/>
  <c r="A859" i="4"/>
  <c r="B858" i="4"/>
  <c r="A858" i="4"/>
  <c r="B857" i="4"/>
  <c r="A857" i="4"/>
  <c r="B856" i="4"/>
  <c r="A856" i="4"/>
  <c r="B855" i="4"/>
  <c r="A855" i="4"/>
  <c r="B854" i="4"/>
  <c r="A854" i="4"/>
  <c r="B853" i="4"/>
  <c r="A853" i="4"/>
  <c r="B852" i="4"/>
  <c r="A852" i="4"/>
  <c r="B851" i="4"/>
  <c r="A851" i="4"/>
  <c r="B850" i="4"/>
  <c r="A850" i="4"/>
  <c r="B849" i="4"/>
  <c r="A849" i="4"/>
  <c r="B848" i="4"/>
  <c r="A848" i="4"/>
  <c r="B847" i="4"/>
  <c r="A847" i="4"/>
  <c r="B846" i="4"/>
  <c r="A846" i="4"/>
  <c r="B845" i="4"/>
  <c r="A845" i="4"/>
  <c r="B844" i="4"/>
  <c r="A844" i="4"/>
  <c r="B843" i="4"/>
  <c r="A843" i="4"/>
  <c r="B842" i="4"/>
  <c r="A842" i="4"/>
  <c r="B841" i="4"/>
  <c r="A841" i="4"/>
  <c r="B840" i="4"/>
  <c r="A840" i="4"/>
  <c r="B839" i="4"/>
  <c r="A839" i="4"/>
  <c r="B838" i="4"/>
  <c r="A838" i="4"/>
  <c r="B837" i="4"/>
  <c r="A837" i="4"/>
  <c r="B836" i="4"/>
  <c r="A836" i="4"/>
  <c r="B835" i="4"/>
  <c r="A835" i="4"/>
  <c r="B834" i="4"/>
  <c r="A834" i="4"/>
  <c r="B833" i="4"/>
  <c r="A833" i="4"/>
  <c r="B832" i="4"/>
  <c r="A832" i="4"/>
  <c r="B831" i="4"/>
  <c r="A831" i="4"/>
  <c r="B830" i="4"/>
  <c r="A830" i="4"/>
  <c r="B829" i="4"/>
  <c r="A829" i="4"/>
  <c r="B828" i="4"/>
  <c r="A828" i="4"/>
  <c r="B827" i="4"/>
  <c r="A827" i="4"/>
  <c r="B826" i="4"/>
  <c r="A826" i="4"/>
  <c r="B825" i="4"/>
  <c r="A825" i="4"/>
  <c r="B824" i="4"/>
  <c r="A824" i="4"/>
  <c r="B823" i="4"/>
  <c r="A823" i="4"/>
  <c r="B822" i="4"/>
  <c r="A822" i="4"/>
  <c r="B821" i="4"/>
  <c r="A821" i="4"/>
  <c r="B820" i="4"/>
  <c r="A820" i="4"/>
  <c r="B819" i="4"/>
  <c r="A819" i="4"/>
  <c r="B818" i="4"/>
  <c r="A818" i="4"/>
  <c r="B817" i="4"/>
  <c r="A817" i="4"/>
  <c r="B816" i="4"/>
  <c r="A816" i="4"/>
  <c r="B815" i="4"/>
  <c r="A815" i="4"/>
  <c r="B814" i="4"/>
  <c r="A814" i="4"/>
  <c r="B813" i="4"/>
  <c r="A813" i="4"/>
  <c r="B812" i="4"/>
  <c r="A812" i="4"/>
  <c r="B811" i="4"/>
  <c r="A811" i="4"/>
  <c r="B810" i="4"/>
  <c r="A810" i="4"/>
  <c r="B809" i="4"/>
  <c r="A809" i="4"/>
  <c r="B808" i="4"/>
  <c r="A808" i="4"/>
  <c r="B807" i="4"/>
  <c r="A807" i="4"/>
  <c r="B806" i="4"/>
  <c r="A806" i="4"/>
  <c r="B805" i="4"/>
  <c r="A805" i="4"/>
  <c r="B804" i="4"/>
  <c r="A804" i="4"/>
  <c r="B803" i="4"/>
  <c r="A803" i="4"/>
  <c r="B802" i="4"/>
  <c r="A802" i="4"/>
  <c r="B801" i="4"/>
  <c r="A801" i="4"/>
  <c r="B800" i="4"/>
  <c r="A800" i="4"/>
  <c r="B799" i="4"/>
  <c r="A799" i="4"/>
  <c r="B798" i="4"/>
  <c r="A798" i="4"/>
  <c r="B797" i="4"/>
  <c r="A797" i="4"/>
  <c r="B796" i="4"/>
  <c r="A796" i="4"/>
  <c r="B795" i="4"/>
  <c r="A795" i="4"/>
  <c r="B794" i="4"/>
  <c r="A794" i="4"/>
  <c r="B793" i="4"/>
  <c r="A793" i="4"/>
  <c r="B792" i="4"/>
  <c r="A792" i="4"/>
  <c r="B791" i="4"/>
  <c r="A791" i="4"/>
  <c r="B790" i="4"/>
  <c r="A790" i="4"/>
  <c r="B789" i="4"/>
  <c r="A789" i="4"/>
  <c r="B788" i="4"/>
  <c r="A788" i="4"/>
  <c r="B787" i="4"/>
  <c r="A787" i="4"/>
  <c r="B786" i="4"/>
  <c r="A786" i="4"/>
  <c r="B785" i="4"/>
  <c r="A785" i="4"/>
  <c r="B784" i="4"/>
  <c r="A784" i="4"/>
  <c r="B783" i="4"/>
  <c r="A783" i="4"/>
  <c r="B782" i="4"/>
  <c r="A782" i="4"/>
  <c r="B781" i="4"/>
  <c r="A781" i="4"/>
  <c r="B780" i="4"/>
  <c r="A780" i="4"/>
  <c r="B779" i="4"/>
  <c r="A779" i="4"/>
  <c r="B778" i="4"/>
  <c r="A778" i="4"/>
  <c r="B777" i="4"/>
  <c r="A777" i="4"/>
  <c r="B776" i="4"/>
  <c r="A776" i="4"/>
  <c r="B775" i="4"/>
  <c r="A775" i="4"/>
  <c r="B774" i="4"/>
  <c r="A774" i="4"/>
  <c r="B773" i="4"/>
  <c r="A773" i="4"/>
  <c r="B772" i="4"/>
  <c r="A772" i="4"/>
  <c r="B771" i="4"/>
  <c r="A771" i="4"/>
  <c r="B770" i="4"/>
  <c r="A770" i="4"/>
  <c r="B769" i="4"/>
  <c r="A769" i="4"/>
  <c r="B768" i="4"/>
  <c r="A768" i="4"/>
  <c r="B767" i="4"/>
  <c r="A767" i="4"/>
  <c r="B766" i="4"/>
  <c r="A766" i="4"/>
  <c r="B765" i="4"/>
  <c r="A765" i="4"/>
  <c r="B764" i="4"/>
  <c r="A764" i="4"/>
  <c r="B763" i="4"/>
  <c r="A763" i="4"/>
  <c r="B762" i="4"/>
  <c r="A762" i="4"/>
  <c r="B761" i="4"/>
  <c r="A761" i="4"/>
  <c r="B760" i="4"/>
  <c r="A760" i="4"/>
  <c r="B759" i="4"/>
  <c r="A759" i="4"/>
  <c r="B758" i="4"/>
  <c r="A758" i="4"/>
  <c r="B757" i="4"/>
  <c r="A757" i="4"/>
  <c r="B756" i="4"/>
  <c r="A756" i="4"/>
  <c r="B755" i="4"/>
  <c r="A755" i="4"/>
  <c r="B754" i="4"/>
  <c r="A754" i="4"/>
  <c r="B753" i="4"/>
  <c r="A753" i="4"/>
  <c r="B752" i="4"/>
  <c r="A752" i="4"/>
  <c r="B751" i="4"/>
  <c r="A751" i="4"/>
  <c r="B750" i="4"/>
  <c r="A750" i="4"/>
  <c r="B749" i="4"/>
  <c r="A749" i="4"/>
  <c r="B748" i="4"/>
  <c r="A748" i="4"/>
  <c r="B747" i="4"/>
  <c r="A747" i="4"/>
  <c r="B746" i="4"/>
  <c r="A746" i="4"/>
  <c r="B745" i="4"/>
  <c r="A745" i="4"/>
  <c r="B744" i="4"/>
  <c r="A744" i="4"/>
  <c r="B743" i="4"/>
  <c r="A743" i="4"/>
  <c r="B742" i="4"/>
  <c r="A742" i="4"/>
  <c r="B741" i="4"/>
  <c r="A741" i="4"/>
  <c r="B740" i="4"/>
  <c r="A740" i="4"/>
  <c r="B739" i="4"/>
  <c r="A739" i="4"/>
  <c r="B738" i="4"/>
  <c r="A738" i="4"/>
  <c r="B737" i="4"/>
  <c r="A737" i="4"/>
  <c r="B736" i="4"/>
  <c r="A736" i="4"/>
  <c r="B735" i="4"/>
  <c r="A735" i="4"/>
  <c r="B734" i="4"/>
  <c r="A734" i="4"/>
  <c r="B733" i="4"/>
  <c r="A733" i="4"/>
  <c r="B732" i="4"/>
  <c r="A732" i="4"/>
  <c r="B731" i="4"/>
  <c r="A731" i="4"/>
  <c r="B730" i="4"/>
  <c r="A730" i="4"/>
  <c r="B729" i="4"/>
  <c r="A729" i="4"/>
  <c r="B728" i="4"/>
  <c r="A728" i="4"/>
  <c r="B727" i="4"/>
  <c r="A727" i="4"/>
  <c r="B726" i="4"/>
  <c r="A726" i="4"/>
  <c r="B725" i="4"/>
  <c r="A725" i="4"/>
  <c r="B724" i="4"/>
  <c r="A724" i="4"/>
  <c r="B723" i="4"/>
  <c r="A723" i="4"/>
  <c r="B722" i="4"/>
  <c r="A722" i="4"/>
  <c r="B721" i="4"/>
  <c r="A721" i="4"/>
  <c r="B720" i="4"/>
  <c r="A720" i="4"/>
  <c r="B719" i="4"/>
  <c r="A719" i="4"/>
  <c r="B718" i="4"/>
  <c r="A718" i="4"/>
  <c r="B717" i="4"/>
  <c r="A717" i="4"/>
  <c r="B716" i="4"/>
  <c r="A716" i="4"/>
  <c r="B715" i="4"/>
  <c r="A715" i="4"/>
  <c r="B714" i="4"/>
  <c r="A714" i="4"/>
  <c r="B713" i="4"/>
  <c r="A713" i="4"/>
  <c r="B712" i="4"/>
  <c r="A712" i="4"/>
  <c r="B711" i="4"/>
  <c r="A711" i="4"/>
  <c r="B710" i="4"/>
  <c r="A710" i="4"/>
  <c r="B709" i="4"/>
  <c r="A709" i="4"/>
  <c r="B708" i="4"/>
  <c r="A708" i="4"/>
  <c r="B707" i="4"/>
  <c r="A707" i="4"/>
  <c r="B706" i="4"/>
  <c r="A706" i="4"/>
  <c r="B705" i="4"/>
  <c r="A705" i="4"/>
  <c r="B704" i="4"/>
  <c r="A704" i="4"/>
  <c r="B703" i="4"/>
  <c r="A703" i="4"/>
  <c r="B702" i="4"/>
  <c r="A702" i="4"/>
  <c r="B701" i="4"/>
  <c r="A701" i="4"/>
  <c r="B700" i="4"/>
  <c r="A700" i="4"/>
  <c r="B699" i="4"/>
  <c r="A699" i="4"/>
  <c r="B698" i="4"/>
  <c r="A698" i="4"/>
  <c r="B697" i="4"/>
  <c r="A697" i="4"/>
  <c r="B696" i="4"/>
  <c r="A696" i="4"/>
  <c r="B695" i="4"/>
  <c r="A695" i="4"/>
  <c r="B694" i="4"/>
  <c r="A694" i="4"/>
  <c r="B693" i="4"/>
  <c r="A693" i="4"/>
  <c r="B692" i="4"/>
  <c r="A692" i="4"/>
  <c r="B691" i="4"/>
  <c r="A691" i="4"/>
  <c r="B690" i="4"/>
  <c r="A690" i="4"/>
  <c r="B689" i="4"/>
  <c r="A689" i="4"/>
  <c r="B688" i="4"/>
  <c r="A688" i="4"/>
  <c r="B687" i="4"/>
  <c r="A687" i="4"/>
  <c r="B686" i="4"/>
  <c r="A686" i="4"/>
  <c r="B685" i="4"/>
  <c r="A685" i="4"/>
  <c r="B684" i="4"/>
  <c r="A684" i="4"/>
  <c r="B683" i="4"/>
  <c r="A683" i="4"/>
  <c r="B682" i="4"/>
  <c r="A682" i="4"/>
  <c r="B681" i="4"/>
  <c r="A681" i="4"/>
  <c r="B680" i="4"/>
  <c r="A680" i="4"/>
  <c r="B679" i="4"/>
  <c r="A679" i="4"/>
  <c r="B678" i="4"/>
  <c r="A678" i="4"/>
  <c r="B677" i="4"/>
  <c r="A677" i="4"/>
  <c r="B676" i="4"/>
  <c r="A676" i="4"/>
  <c r="B675" i="4"/>
  <c r="A675" i="4"/>
  <c r="B674" i="4"/>
  <c r="A674" i="4"/>
  <c r="B673" i="4"/>
  <c r="A673" i="4"/>
  <c r="B672" i="4"/>
  <c r="A672" i="4"/>
  <c r="B671" i="4"/>
  <c r="A671" i="4"/>
  <c r="B670" i="4"/>
  <c r="A670" i="4"/>
  <c r="B669" i="4"/>
  <c r="A669" i="4"/>
  <c r="B668" i="4"/>
  <c r="A668" i="4"/>
  <c r="B667" i="4"/>
  <c r="A667" i="4"/>
  <c r="B666" i="4"/>
  <c r="A666" i="4"/>
  <c r="B665" i="4"/>
  <c r="A665" i="4"/>
  <c r="B664" i="4"/>
  <c r="A664" i="4"/>
  <c r="B663" i="4"/>
  <c r="A663" i="4"/>
  <c r="B662" i="4"/>
  <c r="A662" i="4"/>
  <c r="B661" i="4"/>
  <c r="A661" i="4"/>
  <c r="B660" i="4"/>
  <c r="A660" i="4"/>
  <c r="B659" i="4"/>
  <c r="A659" i="4"/>
  <c r="B658" i="4"/>
  <c r="A658" i="4"/>
  <c r="B657" i="4"/>
  <c r="A657" i="4"/>
  <c r="B656" i="4"/>
  <c r="A656" i="4"/>
  <c r="B655" i="4"/>
  <c r="A655" i="4"/>
  <c r="B654" i="4"/>
  <c r="A654" i="4"/>
  <c r="B653" i="4"/>
  <c r="A653" i="4"/>
  <c r="B652" i="4"/>
  <c r="A652" i="4"/>
  <c r="B651" i="4"/>
  <c r="A651" i="4"/>
  <c r="B650" i="4"/>
  <c r="A650" i="4"/>
  <c r="B649" i="4"/>
  <c r="A649" i="4"/>
  <c r="B648" i="4"/>
  <c r="A648" i="4"/>
  <c r="B647" i="4"/>
  <c r="A647" i="4"/>
  <c r="B646" i="4"/>
  <c r="A646" i="4"/>
  <c r="B645" i="4"/>
  <c r="A645" i="4"/>
  <c r="B644" i="4"/>
  <c r="A644" i="4"/>
  <c r="B643" i="4"/>
  <c r="A643" i="4"/>
  <c r="B642" i="4"/>
  <c r="A642" i="4"/>
  <c r="B641" i="4"/>
  <c r="A641" i="4"/>
  <c r="B640" i="4"/>
  <c r="A640" i="4"/>
  <c r="B639" i="4"/>
  <c r="A639" i="4"/>
  <c r="B638" i="4"/>
  <c r="A638" i="4"/>
  <c r="B637" i="4"/>
  <c r="A637" i="4"/>
  <c r="B636" i="4"/>
  <c r="A636" i="4"/>
  <c r="B635" i="4"/>
  <c r="A635" i="4"/>
  <c r="B634" i="4"/>
  <c r="A634" i="4"/>
  <c r="B633" i="4"/>
  <c r="A633" i="4"/>
  <c r="B632" i="4"/>
  <c r="A632" i="4"/>
  <c r="B631" i="4"/>
  <c r="A631" i="4"/>
  <c r="B630" i="4"/>
  <c r="A630" i="4"/>
  <c r="B629" i="4"/>
  <c r="A629" i="4"/>
  <c r="B628" i="4"/>
  <c r="A628" i="4"/>
  <c r="B627" i="4"/>
  <c r="A627" i="4"/>
  <c r="B626" i="4"/>
  <c r="A626" i="4"/>
  <c r="B625" i="4"/>
  <c r="A625" i="4"/>
  <c r="B624" i="4"/>
  <c r="A624" i="4"/>
  <c r="B623" i="4"/>
  <c r="A623" i="4"/>
  <c r="B622" i="4"/>
  <c r="A622" i="4"/>
  <c r="B621" i="4"/>
  <c r="A621" i="4"/>
  <c r="B620" i="4"/>
  <c r="A620" i="4"/>
  <c r="B619" i="4"/>
  <c r="A619" i="4"/>
  <c r="B618" i="4"/>
  <c r="A618" i="4"/>
  <c r="B617" i="4"/>
  <c r="A617" i="4"/>
  <c r="B616" i="4"/>
  <c r="A616" i="4"/>
  <c r="B615" i="4"/>
  <c r="A615" i="4"/>
  <c r="B614" i="4"/>
  <c r="A614" i="4"/>
  <c r="B613" i="4"/>
  <c r="A613" i="4"/>
  <c r="B612" i="4"/>
  <c r="A612" i="4"/>
  <c r="B611" i="4"/>
  <c r="A611" i="4"/>
  <c r="B610" i="4"/>
  <c r="A610" i="4"/>
  <c r="B609" i="4"/>
  <c r="A609" i="4"/>
  <c r="B608" i="4"/>
  <c r="A608" i="4"/>
  <c r="B607" i="4"/>
  <c r="A607" i="4"/>
  <c r="B606" i="4"/>
  <c r="A606" i="4"/>
  <c r="B605" i="4"/>
  <c r="A605" i="4"/>
  <c r="B604" i="4"/>
  <c r="A604" i="4"/>
  <c r="B603" i="4"/>
  <c r="A603" i="4"/>
  <c r="B602" i="4"/>
  <c r="A602" i="4"/>
  <c r="B601" i="4"/>
  <c r="A601" i="4"/>
  <c r="B600" i="4"/>
  <c r="A600" i="4"/>
  <c r="B599" i="4"/>
  <c r="A599" i="4"/>
  <c r="B598" i="4"/>
  <c r="A598" i="4"/>
  <c r="B597" i="4"/>
  <c r="A597" i="4"/>
  <c r="B596" i="4"/>
  <c r="A596" i="4"/>
  <c r="B595" i="4"/>
  <c r="A595" i="4"/>
  <c r="B594" i="4"/>
  <c r="A594" i="4"/>
  <c r="B593" i="4"/>
  <c r="A593" i="4"/>
  <c r="B592" i="4"/>
  <c r="A592" i="4"/>
  <c r="B591" i="4"/>
  <c r="A591" i="4"/>
  <c r="B590" i="4"/>
  <c r="A590" i="4"/>
  <c r="B589" i="4"/>
  <c r="A589" i="4"/>
  <c r="B588" i="4"/>
  <c r="A588" i="4"/>
  <c r="B587" i="4"/>
  <c r="A587" i="4"/>
  <c r="B586" i="4"/>
  <c r="A586" i="4"/>
  <c r="B585" i="4"/>
  <c r="A585" i="4"/>
  <c r="B584" i="4"/>
  <c r="A584" i="4"/>
  <c r="B583" i="4"/>
  <c r="A583" i="4"/>
  <c r="B582" i="4"/>
  <c r="A582" i="4"/>
  <c r="B581" i="4"/>
  <c r="A581" i="4"/>
  <c r="B580" i="4"/>
  <c r="A580" i="4"/>
  <c r="B579" i="4"/>
  <c r="A579" i="4"/>
  <c r="B578" i="4"/>
  <c r="A578" i="4"/>
  <c r="B577" i="4"/>
  <c r="A577" i="4"/>
  <c r="B576" i="4"/>
  <c r="A576" i="4"/>
  <c r="B575" i="4"/>
  <c r="A575" i="4"/>
  <c r="B574" i="4"/>
  <c r="A574" i="4"/>
  <c r="B573" i="4"/>
  <c r="A573" i="4"/>
  <c r="B572" i="4"/>
  <c r="A572" i="4"/>
  <c r="B571" i="4"/>
  <c r="A571" i="4"/>
  <c r="B570" i="4"/>
  <c r="A570" i="4"/>
  <c r="B569" i="4"/>
  <c r="A569" i="4"/>
  <c r="B568" i="4"/>
  <c r="A568" i="4"/>
  <c r="B567" i="4"/>
  <c r="A567" i="4"/>
  <c r="B566" i="4"/>
  <c r="A566" i="4"/>
  <c r="B565" i="4"/>
  <c r="A565" i="4"/>
  <c r="B564" i="4"/>
  <c r="A564" i="4"/>
  <c r="B563" i="4"/>
  <c r="A563" i="4"/>
  <c r="B562" i="4"/>
  <c r="A562" i="4"/>
  <c r="B561" i="4"/>
  <c r="A561" i="4"/>
  <c r="B560" i="4"/>
  <c r="A560" i="4"/>
  <c r="B559" i="4"/>
  <c r="A559" i="4"/>
  <c r="B558" i="4"/>
  <c r="A558" i="4"/>
  <c r="B557" i="4"/>
  <c r="A557" i="4"/>
  <c r="B556" i="4"/>
  <c r="A556" i="4"/>
  <c r="B555" i="4"/>
  <c r="A555" i="4"/>
  <c r="B554" i="4"/>
  <c r="A554" i="4"/>
  <c r="B553" i="4"/>
  <c r="A553" i="4"/>
  <c r="B552" i="4"/>
  <c r="A552" i="4"/>
  <c r="B551" i="4"/>
  <c r="A551" i="4"/>
  <c r="B550" i="4"/>
  <c r="A550" i="4"/>
  <c r="B549" i="4"/>
  <c r="A549" i="4"/>
  <c r="B548" i="4"/>
  <c r="A548" i="4"/>
  <c r="B547" i="4"/>
  <c r="A547" i="4"/>
  <c r="B546" i="4"/>
  <c r="A546" i="4"/>
  <c r="B545" i="4"/>
  <c r="A545" i="4"/>
  <c r="B544" i="4"/>
  <c r="A544" i="4"/>
  <c r="B543" i="4"/>
  <c r="A543" i="4"/>
  <c r="B542" i="4"/>
  <c r="A542" i="4"/>
  <c r="B541" i="4"/>
  <c r="A541" i="4"/>
  <c r="B540" i="4"/>
  <c r="A540" i="4"/>
  <c r="B539" i="4"/>
  <c r="A539" i="4"/>
  <c r="B538" i="4"/>
  <c r="A538" i="4"/>
  <c r="B537" i="4"/>
  <c r="A537" i="4"/>
  <c r="B536" i="4"/>
  <c r="A536" i="4"/>
  <c r="B535" i="4"/>
  <c r="A535" i="4"/>
  <c r="B534" i="4"/>
  <c r="A534" i="4"/>
  <c r="B533" i="4"/>
  <c r="A533" i="4"/>
  <c r="B532" i="4"/>
  <c r="A532" i="4"/>
  <c r="B531" i="4"/>
  <c r="A531" i="4"/>
  <c r="B530" i="4"/>
  <c r="A530" i="4"/>
  <c r="B529" i="4"/>
  <c r="A529" i="4"/>
  <c r="B528" i="4"/>
  <c r="A528" i="4"/>
  <c r="B527" i="4"/>
  <c r="A527" i="4"/>
  <c r="B526" i="4"/>
  <c r="A526" i="4"/>
  <c r="B525" i="4"/>
  <c r="A525" i="4"/>
  <c r="B524" i="4"/>
  <c r="A524" i="4"/>
  <c r="B523" i="4"/>
  <c r="A523" i="4"/>
  <c r="B522" i="4"/>
  <c r="A522" i="4"/>
  <c r="B521" i="4"/>
  <c r="A521" i="4"/>
  <c r="B520" i="4"/>
  <c r="A520" i="4"/>
  <c r="B519" i="4"/>
  <c r="A519" i="4"/>
  <c r="B518" i="4"/>
  <c r="A518" i="4"/>
  <c r="B517" i="4"/>
  <c r="A517" i="4"/>
  <c r="B516" i="4"/>
  <c r="A516" i="4"/>
  <c r="B515" i="4"/>
  <c r="A515" i="4"/>
  <c r="B514" i="4"/>
  <c r="A514" i="4"/>
  <c r="B513" i="4"/>
  <c r="A513" i="4"/>
  <c r="B512" i="4"/>
  <c r="A512" i="4"/>
  <c r="B511" i="4"/>
  <c r="A511" i="4"/>
  <c r="B510" i="4"/>
  <c r="A510" i="4"/>
  <c r="B509" i="4"/>
  <c r="A509" i="4"/>
  <c r="B508" i="4"/>
  <c r="A508" i="4"/>
  <c r="B507" i="4"/>
  <c r="A507" i="4"/>
  <c r="B506" i="4"/>
  <c r="A506" i="4"/>
  <c r="B505" i="4"/>
  <c r="A505" i="4"/>
  <c r="B504" i="4"/>
  <c r="A504" i="4"/>
  <c r="B503" i="4"/>
  <c r="A503" i="4"/>
  <c r="B502" i="4"/>
  <c r="A502" i="4"/>
  <c r="B501" i="4"/>
  <c r="A501" i="4"/>
  <c r="B500" i="4"/>
  <c r="A500" i="4"/>
  <c r="B499" i="4"/>
  <c r="A499" i="4"/>
  <c r="B498" i="4"/>
  <c r="A498" i="4"/>
  <c r="B497" i="4"/>
  <c r="A497" i="4"/>
  <c r="B496" i="4"/>
  <c r="A496" i="4"/>
  <c r="B495" i="4"/>
  <c r="A495" i="4"/>
  <c r="B494" i="4"/>
  <c r="A494" i="4"/>
  <c r="B493" i="4"/>
  <c r="A493" i="4"/>
  <c r="B492" i="4"/>
  <c r="A492" i="4"/>
  <c r="B491" i="4"/>
  <c r="A491" i="4"/>
  <c r="B490" i="4"/>
  <c r="A490" i="4"/>
  <c r="B489" i="4"/>
  <c r="A489" i="4"/>
  <c r="B488" i="4"/>
  <c r="A488" i="4"/>
  <c r="B487" i="4"/>
  <c r="A487" i="4"/>
  <c r="B486" i="4"/>
  <c r="A486" i="4"/>
  <c r="B485" i="4"/>
  <c r="A485" i="4"/>
  <c r="B484" i="4"/>
  <c r="A484" i="4"/>
  <c r="B483" i="4"/>
  <c r="A483" i="4"/>
  <c r="B482" i="4"/>
  <c r="A482" i="4"/>
  <c r="B481" i="4"/>
  <c r="A481" i="4"/>
  <c r="B480" i="4"/>
  <c r="A480" i="4"/>
  <c r="B479" i="4"/>
  <c r="A479" i="4"/>
  <c r="B478" i="4"/>
  <c r="A478" i="4"/>
  <c r="B477" i="4"/>
  <c r="A477" i="4"/>
  <c r="B476" i="4"/>
  <c r="A476" i="4"/>
  <c r="B475" i="4"/>
  <c r="A475" i="4"/>
  <c r="B474" i="4"/>
  <c r="A474" i="4"/>
  <c r="B473" i="4"/>
  <c r="A473" i="4"/>
  <c r="B472" i="4"/>
  <c r="A472" i="4"/>
  <c r="B471" i="4"/>
  <c r="A471" i="4"/>
  <c r="B470" i="4"/>
  <c r="A470" i="4"/>
  <c r="B469" i="4"/>
  <c r="A469" i="4"/>
  <c r="B468" i="4"/>
  <c r="A468" i="4"/>
  <c r="B467" i="4"/>
  <c r="A467" i="4"/>
  <c r="B466" i="4"/>
  <c r="A466" i="4"/>
  <c r="B465" i="4"/>
  <c r="A465" i="4"/>
  <c r="B464" i="4"/>
  <c r="A464" i="4"/>
  <c r="B463" i="4"/>
  <c r="A463" i="4"/>
  <c r="B462" i="4"/>
  <c r="A462" i="4"/>
  <c r="B461" i="4"/>
  <c r="A461" i="4"/>
  <c r="B460" i="4"/>
  <c r="A460" i="4"/>
  <c r="B459" i="4"/>
  <c r="A459" i="4"/>
  <c r="B458" i="4"/>
  <c r="A458" i="4"/>
  <c r="B457" i="4"/>
  <c r="A457" i="4"/>
  <c r="B456" i="4"/>
  <c r="A456" i="4"/>
  <c r="B455" i="4"/>
  <c r="A455" i="4"/>
  <c r="B454" i="4"/>
  <c r="A454" i="4"/>
  <c r="B453" i="4"/>
  <c r="A453" i="4"/>
  <c r="B452" i="4"/>
  <c r="A452" i="4"/>
  <c r="B451" i="4"/>
  <c r="A451" i="4"/>
  <c r="B450" i="4"/>
  <c r="A450" i="4"/>
  <c r="B449" i="4"/>
  <c r="A449" i="4"/>
  <c r="B448" i="4"/>
  <c r="A448" i="4"/>
  <c r="B447" i="4"/>
  <c r="A447" i="4"/>
  <c r="B446" i="4"/>
  <c r="A446" i="4"/>
  <c r="B445" i="4"/>
  <c r="A445" i="4"/>
  <c r="B444" i="4"/>
  <c r="A444" i="4"/>
  <c r="B443" i="4"/>
  <c r="A443" i="4"/>
  <c r="B442" i="4"/>
  <c r="A442" i="4"/>
  <c r="B441" i="4"/>
  <c r="A441" i="4"/>
  <c r="B440" i="4"/>
  <c r="A440" i="4"/>
  <c r="B439" i="4"/>
  <c r="A439" i="4"/>
  <c r="B438" i="4"/>
  <c r="A438" i="4"/>
  <c r="B437" i="4"/>
  <c r="A437" i="4"/>
  <c r="B436" i="4"/>
  <c r="A436" i="4"/>
  <c r="B435" i="4"/>
  <c r="A435" i="4"/>
  <c r="B434" i="4"/>
  <c r="A434" i="4"/>
  <c r="B433" i="4"/>
  <c r="A433" i="4"/>
  <c r="B432" i="4"/>
  <c r="A432" i="4"/>
  <c r="B431" i="4"/>
  <c r="A431" i="4"/>
  <c r="B430" i="4"/>
  <c r="A430" i="4"/>
  <c r="B429" i="4"/>
  <c r="A429" i="4"/>
  <c r="B428" i="4"/>
  <c r="A428" i="4"/>
  <c r="B427" i="4"/>
  <c r="A427" i="4"/>
  <c r="B426" i="4"/>
  <c r="A426" i="4"/>
  <c r="B425" i="4"/>
  <c r="A425" i="4"/>
  <c r="B424" i="4"/>
  <c r="A424" i="4"/>
  <c r="B423" i="4"/>
  <c r="A423" i="4"/>
  <c r="B422" i="4"/>
  <c r="A422" i="4"/>
  <c r="B421" i="4"/>
  <c r="A421" i="4"/>
  <c r="B420" i="4"/>
  <c r="A420" i="4"/>
  <c r="B419" i="4"/>
  <c r="A419" i="4"/>
  <c r="B418" i="4"/>
  <c r="A418" i="4"/>
  <c r="B417" i="4"/>
  <c r="A417" i="4"/>
  <c r="B416" i="4"/>
  <c r="A416" i="4"/>
  <c r="B415" i="4"/>
  <c r="A415" i="4"/>
  <c r="B414" i="4"/>
  <c r="A414" i="4"/>
  <c r="B413" i="4"/>
  <c r="A413" i="4"/>
  <c r="B412" i="4"/>
  <c r="A412" i="4"/>
  <c r="B411" i="4"/>
  <c r="A411" i="4"/>
  <c r="B410" i="4"/>
  <c r="A410" i="4"/>
  <c r="B409" i="4"/>
  <c r="A409" i="4"/>
  <c r="B408" i="4"/>
  <c r="A408" i="4"/>
  <c r="B407" i="4"/>
  <c r="A407" i="4"/>
  <c r="B406" i="4"/>
  <c r="A406" i="4"/>
  <c r="B405" i="4"/>
  <c r="A405" i="4"/>
  <c r="B404" i="4"/>
  <c r="A404" i="4"/>
  <c r="B403" i="4"/>
  <c r="A403" i="4"/>
  <c r="B402" i="4"/>
  <c r="A402" i="4"/>
  <c r="B401" i="4"/>
  <c r="A401" i="4"/>
  <c r="B400" i="4"/>
  <c r="A400" i="4"/>
  <c r="B399" i="4"/>
  <c r="A399" i="4"/>
  <c r="B398" i="4"/>
  <c r="A398" i="4"/>
  <c r="B397" i="4"/>
  <c r="A397" i="4"/>
  <c r="B396" i="4"/>
  <c r="A396" i="4"/>
  <c r="B395" i="4"/>
  <c r="A395" i="4"/>
  <c r="B394" i="4"/>
  <c r="A394" i="4"/>
  <c r="B393" i="4"/>
  <c r="A393" i="4"/>
  <c r="B392" i="4"/>
  <c r="A392" i="4"/>
  <c r="B391" i="4"/>
  <c r="A391" i="4"/>
  <c r="B390" i="4"/>
  <c r="A390" i="4"/>
  <c r="B389" i="4"/>
  <c r="A389" i="4"/>
  <c r="B388" i="4"/>
  <c r="A388" i="4"/>
  <c r="B387" i="4"/>
  <c r="A387" i="4"/>
  <c r="B386" i="4"/>
  <c r="A386" i="4"/>
  <c r="B385" i="4"/>
  <c r="A385" i="4"/>
  <c r="B384" i="4"/>
  <c r="A384" i="4"/>
  <c r="B383" i="4"/>
  <c r="A383" i="4"/>
  <c r="B382" i="4"/>
  <c r="A382" i="4"/>
  <c r="B381" i="4"/>
  <c r="A381" i="4"/>
  <c r="B380" i="4"/>
  <c r="A380" i="4"/>
  <c r="B379" i="4"/>
  <c r="A379" i="4"/>
  <c r="B378" i="4"/>
  <c r="A378" i="4"/>
  <c r="B377" i="4"/>
  <c r="A377" i="4"/>
  <c r="B376" i="4"/>
  <c r="A376" i="4"/>
  <c r="B375" i="4"/>
  <c r="A375" i="4"/>
  <c r="B374" i="4"/>
  <c r="A374" i="4"/>
  <c r="B373" i="4"/>
  <c r="A373" i="4"/>
  <c r="B372" i="4"/>
  <c r="A372" i="4"/>
  <c r="B371" i="4"/>
  <c r="A371" i="4"/>
  <c r="B370" i="4"/>
  <c r="A370" i="4"/>
  <c r="B369" i="4"/>
  <c r="A369" i="4"/>
  <c r="B368" i="4"/>
  <c r="A368" i="4"/>
  <c r="B367" i="4"/>
  <c r="A367" i="4"/>
  <c r="B366" i="4"/>
  <c r="A366" i="4"/>
  <c r="B365" i="4"/>
  <c r="A365" i="4"/>
  <c r="B364" i="4"/>
  <c r="A364" i="4"/>
  <c r="B363" i="4"/>
  <c r="A363" i="4"/>
  <c r="B362" i="4"/>
  <c r="A362" i="4"/>
  <c r="B361" i="4"/>
  <c r="A361" i="4"/>
  <c r="B360" i="4"/>
  <c r="A360" i="4"/>
  <c r="B359" i="4"/>
  <c r="A359" i="4"/>
  <c r="B358" i="4"/>
  <c r="A358" i="4"/>
  <c r="B357" i="4"/>
  <c r="A357" i="4"/>
  <c r="B356" i="4"/>
  <c r="A356" i="4"/>
  <c r="B355" i="4"/>
  <c r="A355" i="4"/>
  <c r="B354" i="4"/>
  <c r="A354" i="4"/>
  <c r="B353" i="4"/>
  <c r="A353" i="4"/>
  <c r="B352" i="4"/>
  <c r="A352" i="4"/>
  <c r="B351" i="4"/>
  <c r="A351" i="4"/>
  <c r="B350" i="4"/>
  <c r="A350" i="4"/>
  <c r="B349" i="4"/>
  <c r="A349" i="4"/>
  <c r="B348" i="4"/>
  <c r="A348" i="4"/>
  <c r="B347" i="4"/>
  <c r="A347" i="4"/>
  <c r="B346" i="4"/>
  <c r="A346" i="4"/>
  <c r="B345" i="4"/>
  <c r="A345" i="4"/>
  <c r="B344" i="4"/>
  <c r="A344" i="4"/>
  <c r="B343" i="4"/>
  <c r="A343" i="4"/>
  <c r="B342" i="4"/>
  <c r="A342" i="4"/>
  <c r="B341" i="4"/>
  <c r="A341" i="4"/>
  <c r="B340" i="4"/>
  <c r="A340" i="4"/>
  <c r="B339" i="4"/>
  <c r="A339" i="4"/>
  <c r="B338" i="4"/>
  <c r="A338" i="4"/>
  <c r="B337" i="4"/>
  <c r="A337" i="4"/>
  <c r="B336" i="4"/>
  <c r="A336" i="4"/>
  <c r="B335" i="4"/>
  <c r="A335" i="4"/>
  <c r="B334" i="4"/>
  <c r="A334" i="4"/>
  <c r="B333" i="4"/>
  <c r="A333" i="4"/>
  <c r="B332" i="4"/>
  <c r="A332" i="4"/>
  <c r="B331" i="4"/>
  <c r="A331" i="4"/>
  <c r="B330" i="4"/>
  <c r="A330" i="4"/>
  <c r="B329" i="4"/>
  <c r="A329" i="4"/>
  <c r="B328" i="4"/>
  <c r="A328" i="4"/>
  <c r="B327" i="4"/>
  <c r="A327" i="4"/>
  <c r="B326" i="4"/>
  <c r="A326" i="4"/>
  <c r="B325" i="4"/>
  <c r="A325" i="4"/>
  <c r="B324" i="4"/>
  <c r="A324" i="4"/>
  <c r="B323" i="4"/>
  <c r="A323" i="4"/>
  <c r="B322" i="4"/>
  <c r="A322" i="4"/>
  <c r="B321" i="4"/>
  <c r="A321" i="4"/>
  <c r="B320" i="4"/>
  <c r="A320" i="4"/>
  <c r="B319" i="4"/>
  <c r="A319" i="4"/>
  <c r="B318" i="4"/>
  <c r="A318" i="4"/>
  <c r="B317" i="4"/>
  <c r="A317" i="4"/>
  <c r="B316" i="4"/>
  <c r="A316" i="4"/>
  <c r="B315" i="4"/>
  <c r="A315" i="4"/>
  <c r="B314" i="4"/>
  <c r="A314" i="4"/>
  <c r="B313" i="4"/>
  <c r="A313" i="4"/>
  <c r="B312" i="4"/>
  <c r="A312" i="4"/>
  <c r="B311" i="4"/>
  <c r="A311" i="4"/>
  <c r="B310" i="4"/>
  <c r="A310" i="4"/>
  <c r="B309" i="4"/>
  <c r="A309" i="4"/>
  <c r="B308" i="4"/>
  <c r="A308" i="4"/>
  <c r="B307" i="4"/>
  <c r="A307" i="4"/>
  <c r="B306" i="4"/>
  <c r="A306" i="4"/>
  <c r="B305" i="4"/>
  <c r="A305" i="4"/>
  <c r="B304" i="4"/>
  <c r="A304" i="4"/>
  <c r="B303" i="4"/>
  <c r="A303" i="4"/>
  <c r="B302" i="4"/>
  <c r="A302" i="4"/>
  <c r="B301" i="4"/>
  <c r="A301" i="4"/>
  <c r="B300" i="4"/>
  <c r="A300" i="4"/>
  <c r="B299" i="4"/>
  <c r="A299" i="4"/>
  <c r="B298" i="4"/>
  <c r="A298" i="4"/>
  <c r="B297" i="4"/>
  <c r="A297" i="4"/>
  <c r="B296" i="4"/>
  <c r="A296" i="4"/>
  <c r="B295" i="4"/>
  <c r="A295" i="4"/>
  <c r="B294" i="4"/>
  <c r="A294" i="4"/>
  <c r="B293" i="4"/>
  <c r="A293" i="4"/>
  <c r="B292" i="4"/>
  <c r="A292" i="4"/>
  <c r="B291" i="4"/>
  <c r="A291" i="4"/>
  <c r="B290" i="4"/>
  <c r="A290" i="4"/>
  <c r="B289" i="4"/>
  <c r="A289" i="4"/>
  <c r="B288" i="4"/>
  <c r="A288" i="4"/>
  <c r="B287" i="4"/>
  <c r="A287" i="4"/>
  <c r="B286" i="4"/>
  <c r="A286" i="4"/>
  <c r="B285" i="4"/>
  <c r="A285" i="4"/>
  <c r="B284" i="4"/>
  <c r="A284" i="4"/>
  <c r="B283" i="4"/>
  <c r="A283" i="4"/>
  <c r="B282" i="4"/>
  <c r="A282" i="4"/>
  <c r="B281" i="4"/>
  <c r="A281" i="4"/>
  <c r="B280" i="4"/>
  <c r="A280" i="4"/>
  <c r="B279" i="4"/>
  <c r="A279" i="4"/>
  <c r="B278" i="4"/>
  <c r="A278" i="4"/>
  <c r="B277" i="4"/>
  <c r="A277" i="4"/>
  <c r="B276" i="4"/>
  <c r="A276" i="4"/>
  <c r="B275" i="4"/>
  <c r="A275" i="4"/>
  <c r="B274" i="4"/>
  <c r="A274" i="4"/>
  <c r="B273" i="4"/>
  <c r="A273" i="4"/>
  <c r="B272" i="4"/>
  <c r="A272" i="4"/>
  <c r="B271" i="4"/>
  <c r="A271" i="4"/>
  <c r="B270" i="4"/>
  <c r="A270" i="4"/>
  <c r="B269" i="4"/>
  <c r="A269" i="4"/>
  <c r="B268" i="4"/>
  <c r="A268" i="4"/>
  <c r="B267" i="4"/>
  <c r="A267" i="4"/>
  <c r="B266" i="4"/>
  <c r="A266" i="4"/>
  <c r="B265" i="4"/>
  <c r="A265" i="4"/>
  <c r="B264" i="4"/>
  <c r="A264" i="4"/>
  <c r="B263" i="4"/>
  <c r="A263" i="4"/>
  <c r="B262" i="4"/>
  <c r="A262" i="4"/>
  <c r="B261" i="4"/>
  <c r="A261" i="4"/>
  <c r="B260" i="4"/>
  <c r="A260" i="4"/>
  <c r="B259" i="4"/>
  <c r="A259" i="4"/>
  <c r="B258" i="4"/>
  <c r="A258" i="4"/>
  <c r="B257" i="4"/>
  <c r="A257" i="4"/>
  <c r="B256" i="4"/>
  <c r="A256" i="4"/>
  <c r="B255" i="4"/>
  <c r="A255" i="4"/>
  <c r="B254" i="4"/>
  <c r="A254" i="4"/>
  <c r="B253" i="4"/>
  <c r="A253" i="4"/>
  <c r="B252" i="4"/>
  <c r="A252" i="4"/>
  <c r="B251" i="4"/>
  <c r="A251" i="4"/>
  <c r="B250" i="4"/>
  <c r="A250" i="4"/>
  <c r="B249" i="4"/>
  <c r="A249" i="4"/>
  <c r="B248" i="4"/>
  <c r="A248" i="4"/>
  <c r="B247" i="4"/>
  <c r="A247" i="4"/>
  <c r="B246" i="4"/>
  <c r="A246" i="4"/>
  <c r="B245" i="4"/>
  <c r="A245" i="4"/>
  <c r="B244" i="4"/>
  <c r="A244" i="4"/>
  <c r="B243" i="4"/>
  <c r="A243" i="4"/>
  <c r="B242" i="4"/>
  <c r="A242" i="4"/>
  <c r="B241" i="4"/>
  <c r="A241" i="4"/>
  <c r="B240" i="4"/>
  <c r="A240" i="4"/>
  <c r="B239" i="4"/>
  <c r="A239" i="4"/>
  <c r="B238" i="4"/>
  <c r="A238" i="4"/>
  <c r="B237" i="4"/>
  <c r="A237" i="4"/>
  <c r="B236" i="4"/>
  <c r="A236" i="4"/>
  <c r="B235" i="4"/>
  <c r="A235" i="4"/>
  <c r="B234" i="4"/>
  <c r="A234" i="4"/>
  <c r="B233" i="4"/>
  <c r="A233" i="4"/>
  <c r="B232" i="4"/>
  <c r="A232" i="4"/>
  <c r="B231" i="4"/>
  <c r="A231" i="4"/>
  <c r="B230" i="4"/>
  <c r="A230" i="4"/>
  <c r="B229" i="4"/>
  <c r="A229" i="4"/>
  <c r="B228" i="4"/>
  <c r="A228" i="4"/>
  <c r="B227" i="4"/>
  <c r="A227" i="4"/>
  <c r="B226" i="4"/>
  <c r="A226" i="4"/>
  <c r="B225" i="4"/>
  <c r="A225" i="4"/>
  <c r="B224" i="4"/>
  <c r="A224" i="4"/>
  <c r="B223" i="4"/>
  <c r="A223" i="4"/>
  <c r="B222" i="4"/>
  <c r="A222" i="4"/>
  <c r="B221" i="4"/>
  <c r="A221" i="4"/>
  <c r="B220" i="4"/>
  <c r="A220" i="4"/>
  <c r="B219" i="4"/>
  <c r="A219" i="4"/>
  <c r="B218" i="4"/>
  <c r="A218" i="4"/>
  <c r="B217" i="4"/>
  <c r="A217" i="4"/>
  <c r="B216" i="4"/>
  <c r="A216" i="4"/>
  <c r="B215" i="4"/>
  <c r="A215" i="4"/>
  <c r="B214" i="4"/>
  <c r="A214" i="4"/>
  <c r="B213" i="4"/>
  <c r="A213" i="4"/>
  <c r="B212" i="4"/>
  <c r="A212" i="4"/>
  <c r="B211" i="4"/>
  <c r="A211" i="4"/>
  <c r="B210" i="4"/>
  <c r="A210" i="4"/>
  <c r="B209" i="4"/>
  <c r="A209" i="4"/>
  <c r="B208" i="4"/>
  <c r="A208" i="4"/>
  <c r="B207" i="4"/>
  <c r="A207" i="4"/>
  <c r="B206" i="4"/>
  <c r="A206" i="4"/>
  <c r="B205" i="4"/>
  <c r="A205" i="4"/>
  <c r="B204" i="4"/>
  <c r="A204" i="4"/>
  <c r="B203" i="4"/>
  <c r="A203" i="4"/>
  <c r="B202" i="4"/>
  <c r="A202" i="4"/>
  <c r="B201" i="4"/>
  <c r="A201" i="4"/>
  <c r="B200" i="4"/>
  <c r="A200" i="4"/>
  <c r="B199" i="4"/>
  <c r="A199" i="4"/>
  <c r="B198" i="4"/>
  <c r="A198" i="4"/>
  <c r="B197" i="4"/>
  <c r="A197" i="4"/>
  <c r="B196" i="4"/>
  <c r="A196" i="4"/>
  <c r="B195" i="4"/>
  <c r="A195" i="4"/>
  <c r="B194" i="4"/>
  <c r="A194" i="4"/>
  <c r="B193" i="4"/>
  <c r="A193" i="4"/>
  <c r="B192" i="4"/>
  <c r="A192" i="4"/>
  <c r="B191" i="4"/>
  <c r="A191" i="4"/>
  <c r="B190" i="4"/>
  <c r="A190" i="4"/>
  <c r="B189" i="4"/>
  <c r="A189" i="4"/>
  <c r="B188" i="4"/>
  <c r="A188" i="4"/>
  <c r="B187" i="4"/>
  <c r="A187" i="4"/>
  <c r="B186" i="4"/>
  <c r="A186" i="4"/>
  <c r="B185" i="4"/>
  <c r="A185" i="4"/>
  <c r="B184" i="4"/>
  <c r="A184" i="4"/>
  <c r="B183" i="4"/>
  <c r="A183" i="4"/>
  <c r="B182" i="4"/>
  <c r="A182" i="4"/>
  <c r="B181" i="4"/>
  <c r="A181" i="4"/>
  <c r="B180" i="4"/>
  <c r="A180" i="4"/>
  <c r="B179" i="4"/>
  <c r="A179" i="4"/>
  <c r="B178" i="4"/>
  <c r="A178" i="4"/>
  <c r="B177" i="4"/>
  <c r="A177" i="4"/>
  <c r="B176" i="4"/>
  <c r="A176" i="4"/>
  <c r="B175" i="4"/>
  <c r="A175" i="4"/>
  <c r="B174" i="4"/>
  <c r="A174" i="4"/>
  <c r="B173" i="4"/>
  <c r="A173" i="4"/>
  <c r="B172" i="4"/>
  <c r="A172" i="4"/>
  <c r="B171" i="4"/>
  <c r="A171" i="4"/>
  <c r="B170" i="4"/>
  <c r="A170" i="4"/>
  <c r="B169" i="4"/>
  <c r="A169" i="4"/>
  <c r="B168" i="4"/>
  <c r="A168" i="4"/>
  <c r="B167" i="4"/>
  <c r="A167" i="4"/>
  <c r="B166" i="4"/>
  <c r="A166" i="4"/>
  <c r="B165" i="4"/>
  <c r="A165" i="4"/>
  <c r="B164" i="4"/>
  <c r="A164" i="4"/>
  <c r="B163" i="4"/>
  <c r="A163" i="4"/>
  <c r="B162" i="4"/>
  <c r="A162" i="4"/>
  <c r="B161" i="4"/>
  <c r="A161" i="4"/>
  <c r="B160" i="4"/>
  <c r="A160" i="4"/>
  <c r="B159" i="4"/>
  <c r="A159" i="4"/>
  <c r="B158" i="4"/>
  <c r="A158" i="4"/>
  <c r="B157" i="4"/>
  <c r="A157" i="4"/>
  <c r="B156" i="4"/>
  <c r="A156" i="4"/>
  <c r="B155" i="4"/>
  <c r="A155" i="4"/>
  <c r="B154" i="4"/>
  <c r="A154" i="4"/>
  <c r="B153" i="4"/>
  <c r="A153" i="4"/>
  <c r="B152" i="4"/>
  <c r="A152" i="4"/>
  <c r="B151" i="4"/>
  <c r="A151" i="4"/>
  <c r="B150" i="4"/>
  <c r="A150" i="4"/>
  <c r="B149" i="4"/>
  <c r="A149" i="4"/>
  <c r="B148" i="4"/>
  <c r="A148" i="4"/>
  <c r="B147" i="4"/>
  <c r="A147" i="4"/>
  <c r="B146" i="4"/>
  <c r="A146" i="4"/>
  <c r="B145" i="4"/>
  <c r="A145" i="4"/>
  <c r="B144" i="4"/>
  <c r="A144" i="4"/>
  <c r="B143" i="4"/>
  <c r="A143" i="4"/>
  <c r="B142" i="4"/>
  <c r="A142" i="4"/>
  <c r="B141" i="4"/>
  <c r="A141" i="4"/>
  <c r="B140" i="4"/>
  <c r="A140" i="4"/>
  <c r="B139" i="4"/>
  <c r="A139" i="4"/>
  <c r="B138" i="4"/>
  <c r="A138" i="4"/>
  <c r="B137" i="4"/>
  <c r="A137" i="4"/>
  <c r="B136" i="4"/>
  <c r="A136" i="4"/>
  <c r="B135" i="4"/>
  <c r="A135" i="4"/>
  <c r="B134" i="4"/>
  <c r="A134" i="4"/>
  <c r="B133" i="4"/>
  <c r="A133" i="4"/>
  <c r="B132" i="4"/>
  <c r="A132" i="4"/>
  <c r="B131" i="4"/>
  <c r="A131" i="4"/>
  <c r="B130" i="4"/>
  <c r="A130" i="4"/>
  <c r="B129" i="4"/>
  <c r="A129" i="4"/>
  <c r="B128" i="4"/>
  <c r="A128" i="4"/>
  <c r="B127" i="4"/>
  <c r="A127" i="4"/>
  <c r="B126" i="4"/>
  <c r="A126" i="4"/>
  <c r="B125" i="4"/>
  <c r="A125" i="4"/>
  <c r="B124" i="4"/>
  <c r="A124" i="4"/>
  <c r="B123" i="4"/>
  <c r="A123" i="4"/>
  <c r="B122" i="4"/>
  <c r="A122" i="4"/>
  <c r="B121" i="4"/>
  <c r="A121" i="4"/>
  <c r="B120" i="4"/>
  <c r="A120" i="4"/>
  <c r="B119" i="4"/>
  <c r="A119" i="4"/>
  <c r="B118" i="4"/>
  <c r="A118" i="4"/>
  <c r="B117" i="4"/>
  <c r="A117" i="4"/>
  <c r="B116" i="4"/>
  <c r="A116" i="4"/>
  <c r="B115" i="4"/>
  <c r="A115" i="4"/>
  <c r="B114" i="4"/>
  <c r="A114" i="4"/>
  <c r="B113" i="4"/>
  <c r="A113" i="4"/>
  <c r="B112" i="4"/>
  <c r="A112" i="4"/>
  <c r="B111" i="4"/>
  <c r="A111" i="4"/>
  <c r="B110" i="4"/>
  <c r="A110" i="4"/>
  <c r="B109" i="4"/>
  <c r="A109" i="4"/>
  <c r="B108" i="4"/>
  <c r="A108" i="4"/>
  <c r="B107" i="4"/>
  <c r="A107" i="4"/>
  <c r="B106" i="4"/>
  <c r="A106" i="4"/>
  <c r="B105" i="4"/>
  <c r="A105" i="4"/>
  <c r="B104" i="4"/>
  <c r="A104" i="4"/>
  <c r="B103" i="4"/>
  <c r="A103" i="4"/>
  <c r="B102" i="4"/>
  <c r="A102" i="4"/>
  <c r="B101" i="4"/>
  <c r="A101" i="4"/>
  <c r="B100" i="4"/>
  <c r="A100" i="4"/>
  <c r="B99" i="4"/>
  <c r="A99" i="4"/>
  <c r="B98" i="4"/>
  <c r="A98" i="4"/>
  <c r="B97" i="4"/>
  <c r="A97" i="4"/>
  <c r="B96" i="4"/>
  <c r="A96" i="4"/>
  <c r="B95" i="4"/>
  <c r="A95" i="4"/>
  <c r="B94" i="4"/>
  <c r="A94" i="4"/>
  <c r="B93" i="4"/>
  <c r="A93" i="4"/>
  <c r="B92" i="4"/>
  <c r="A92" i="4"/>
  <c r="B91" i="4"/>
  <c r="A91" i="4"/>
  <c r="B90" i="4"/>
  <c r="A90" i="4"/>
  <c r="B89" i="4"/>
  <c r="A89" i="4"/>
  <c r="B88" i="4"/>
  <c r="A88" i="4"/>
  <c r="B87" i="4"/>
  <c r="A87" i="4"/>
  <c r="B86" i="4"/>
  <c r="A86" i="4"/>
  <c r="B85" i="4"/>
  <c r="A85" i="4"/>
  <c r="B84" i="4"/>
  <c r="A84" i="4"/>
  <c r="B83" i="4"/>
  <c r="A83" i="4"/>
  <c r="B82" i="4"/>
  <c r="A82" i="4"/>
  <c r="B81" i="4"/>
  <c r="A81" i="4"/>
  <c r="B80" i="4"/>
  <c r="A80" i="4"/>
  <c r="B79" i="4"/>
  <c r="A79" i="4"/>
  <c r="B78" i="4"/>
  <c r="A78" i="4"/>
  <c r="B77" i="4"/>
  <c r="A77" i="4"/>
  <c r="B76" i="4"/>
  <c r="A76" i="4"/>
  <c r="B75" i="4"/>
  <c r="A75" i="4"/>
  <c r="B74" i="4"/>
  <c r="A74" i="4"/>
  <c r="B73" i="4"/>
  <c r="A73" i="4"/>
  <c r="B72" i="4"/>
  <c r="A72" i="4"/>
  <c r="B71" i="4"/>
  <c r="A71" i="4"/>
  <c r="B70" i="4"/>
  <c r="A70" i="4"/>
  <c r="B69" i="4"/>
  <c r="A69" i="4"/>
  <c r="B68" i="4"/>
  <c r="A68" i="4"/>
  <c r="B67" i="4"/>
  <c r="A67" i="4"/>
  <c r="B66" i="4"/>
  <c r="A66" i="4"/>
  <c r="B65" i="4"/>
  <c r="A65" i="4"/>
  <c r="B64" i="4"/>
  <c r="A64" i="4"/>
  <c r="B63" i="4"/>
  <c r="A63" i="4"/>
  <c r="B62" i="4"/>
  <c r="A62" i="4"/>
  <c r="B61" i="4"/>
  <c r="A61" i="4"/>
  <c r="B60" i="4"/>
  <c r="A60" i="4"/>
  <c r="B59" i="4"/>
  <c r="A59" i="4"/>
  <c r="B58" i="4"/>
  <c r="A58" i="4"/>
  <c r="B57" i="4"/>
  <c r="A57" i="4"/>
  <c r="B56" i="4"/>
  <c r="A56" i="4"/>
  <c r="B55" i="4"/>
  <c r="A55" i="4"/>
  <c r="B54" i="4"/>
  <c r="A54" i="4"/>
  <c r="B53" i="4"/>
  <c r="A53" i="4"/>
  <c r="B52" i="4"/>
  <c r="A52" i="4"/>
  <c r="B51" i="4"/>
  <c r="A51" i="4"/>
  <c r="B50" i="4"/>
  <c r="A50" i="4"/>
  <c r="B49" i="4"/>
  <c r="A49" i="4"/>
  <c r="B48" i="4"/>
  <c r="A48" i="4"/>
  <c r="B47" i="4"/>
  <c r="A47" i="4"/>
  <c r="B46" i="4"/>
  <c r="A46" i="4"/>
  <c r="B45" i="4"/>
  <c r="A45" i="4"/>
  <c r="B44" i="4"/>
  <c r="A44" i="4"/>
  <c r="B43" i="4"/>
  <c r="A43" i="4"/>
  <c r="B42" i="4"/>
  <c r="A42" i="4"/>
  <c r="B41" i="4"/>
  <c r="A41" i="4"/>
  <c r="B40" i="4"/>
  <c r="A40" i="4"/>
  <c r="B39" i="4"/>
  <c r="A39" i="4"/>
  <c r="B38" i="4"/>
  <c r="A38" i="4"/>
  <c r="B37" i="4"/>
  <c r="A37" i="4"/>
  <c r="B36" i="4"/>
  <c r="A36" i="4"/>
  <c r="B35" i="4"/>
  <c r="A35" i="4"/>
  <c r="B34" i="4"/>
  <c r="A34" i="4"/>
  <c r="B33" i="4"/>
  <c r="A33" i="4"/>
  <c r="B32" i="4"/>
  <c r="A32" i="4"/>
  <c r="B31" i="4"/>
  <c r="A31" i="4"/>
  <c r="B30" i="4"/>
  <c r="A30" i="4"/>
  <c r="B29" i="4"/>
  <c r="A29" i="4"/>
  <c r="B28" i="4"/>
  <c r="A28" i="4"/>
  <c r="B27" i="4"/>
  <c r="A27" i="4"/>
  <c r="B26" i="4"/>
  <c r="A26" i="4"/>
  <c r="B25" i="4"/>
  <c r="A25" i="4"/>
  <c r="B24" i="4"/>
  <c r="A24" i="4"/>
  <c r="B23" i="4"/>
  <c r="A23" i="4"/>
  <c r="B22" i="4"/>
  <c r="A22" i="4"/>
  <c r="B21" i="4"/>
  <c r="A21" i="4"/>
  <c r="B20" i="4"/>
  <c r="A20" i="4"/>
  <c r="B19" i="4"/>
  <c r="A19" i="4"/>
  <c r="B18" i="4"/>
  <c r="A18" i="4"/>
  <c r="B17" i="4"/>
  <c r="A17" i="4"/>
  <c r="B16" i="4"/>
  <c r="A16" i="4"/>
  <c r="B15" i="4"/>
  <c r="A15" i="4"/>
  <c r="B14" i="4"/>
  <c r="A14" i="4"/>
  <c r="B13" i="4"/>
  <c r="A13" i="4"/>
  <c r="B12" i="4"/>
  <c r="A12" i="4"/>
  <c r="B11" i="4"/>
  <c r="A11" i="4"/>
  <c r="B10" i="4"/>
  <c r="A10" i="4"/>
  <c r="B9" i="4"/>
  <c r="A9" i="4"/>
  <c r="B8" i="4"/>
  <c r="A8" i="4"/>
  <c r="B7" i="4"/>
  <c r="A7" i="4"/>
  <c r="B6" i="4"/>
  <c r="A6" i="4"/>
  <c r="B5" i="4"/>
  <c r="A5" i="4"/>
  <c r="B4" i="4"/>
  <c r="A4" i="4"/>
  <c r="B3" i="4"/>
  <c r="A3" i="4"/>
  <c r="B1" i="4"/>
  <c r="A1" i="4"/>
  <c r="A1" i="10" l="1"/>
  <c r="B1500" i="11" l="1"/>
  <c r="B1499" i="11"/>
  <c r="B1498" i="11"/>
  <c r="B1497" i="11"/>
  <c r="B1496" i="11"/>
  <c r="B1495" i="11"/>
  <c r="B1494" i="11"/>
  <c r="B1493" i="11"/>
  <c r="B1492" i="11"/>
  <c r="B1491" i="11"/>
  <c r="B1490" i="11"/>
  <c r="B1489" i="11"/>
  <c r="B1488" i="11"/>
  <c r="B1487" i="11"/>
  <c r="B1486" i="11"/>
  <c r="B1485" i="11"/>
  <c r="B1484" i="11"/>
  <c r="B1483" i="11"/>
  <c r="B1482" i="11"/>
  <c r="B1481" i="11"/>
  <c r="B1480" i="11"/>
  <c r="B1479" i="11"/>
  <c r="B1478" i="11"/>
  <c r="B1477" i="11"/>
  <c r="B1476" i="11"/>
  <c r="B1475" i="11"/>
  <c r="B1474" i="11"/>
  <c r="B1473" i="11"/>
  <c r="B1472" i="11"/>
  <c r="B1471" i="11"/>
  <c r="B1470" i="11"/>
  <c r="B1469" i="11"/>
  <c r="B1468" i="11"/>
  <c r="B1467" i="11"/>
  <c r="B1466" i="11"/>
  <c r="B1465" i="11"/>
  <c r="B1464" i="11"/>
  <c r="B1463" i="11"/>
  <c r="B1462" i="11"/>
  <c r="B1461" i="11"/>
  <c r="B1460" i="11"/>
  <c r="B1459" i="11"/>
  <c r="B1458" i="11"/>
  <c r="B1457" i="11"/>
  <c r="B1456" i="11"/>
  <c r="B1455" i="11"/>
  <c r="B1454" i="11"/>
  <c r="B1453" i="11"/>
  <c r="B1452" i="11"/>
  <c r="B1451" i="11"/>
  <c r="B1450" i="11"/>
  <c r="B1449" i="11"/>
  <c r="B1448" i="11"/>
  <c r="B1447" i="11"/>
  <c r="B1446" i="11"/>
  <c r="B1445" i="11"/>
  <c r="B1444" i="11"/>
  <c r="B1443" i="11"/>
  <c r="B1442" i="11"/>
  <c r="B1441" i="11"/>
  <c r="B1440" i="11"/>
  <c r="B1439" i="11"/>
  <c r="B1438" i="11"/>
  <c r="B1437" i="11"/>
  <c r="B1436" i="11"/>
  <c r="B1435" i="11"/>
  <c r="B1434" i="11"/>
  <c r="B1433" i="11"/>
  <c r="B1432" i="11"/>
  <c r="B1431" i="11"/>
  <c r="B1430" i="11"/>
  <c r="B1429" i="11"/>
  <c r="B1428" i="11"/>
  <c r="B1427" i="11"/>
  <c r="B1426" i="11"/>
  <c r="B1425" i="11"/>
  <c r="B1424" i="11"/>
  <c r="B1423" i="11"/>
  <c r="B1422" i="11"/>
  <c r="B1421" i="11"/>
  <c r="B1420" i="11"/>
  <c r="B1419" i="11"/>
  <c r="B1418" i="11"/>
  <c r="B1417" i="11"/>
  <c r="B1416" i="11"/>
  <c r="B1415" i="11"/>
  <c r="B1414" i="11"/>
  <c r="B1413" i="11"/>
  <c r="B1412" i="11"/>
  <c r="B1411" i="11"/>
  <c r="B1410" i="11"/>
  <c r="B1409" i="11"/>
  <c r="B1408" i="11"/>
  <c r="B1407" i="11"/>
  <c r="B1406" i="11"/>
  <c r="B1405" i="11"/>
  <c r="B1404" i="11"/>
  <c r="B1403" i="11"/>
  <c r="B1402" i="11"/>
  <c r="B1401" i="11"/>
  <c r="B1400" i="11"/>
  <c r="B1399" i="11"/>
  <c r="B1398" i="11"/>
  <c r="B1397" i="11"/>
  <c r="B1396" i="11"/>
  <c r="B1395" i="11"/>
  <c r="B1394" i="11"/>
  <c r="B1393" i="11"/>
  <c r="B1392" i="11"/>
  <c r="B1391" i="11"/>
  <c r="B1390" i="11"/>
  <c r="B1389" i="11"/>
  <c r="B1388" i="11"/>
  <c r="B1387" i="11"/>
  <c r="B1386" i="11"/>
  <c r="B1385" i="11"/>
  <c r="B1384" i="11"/>
  <c r="B1383" i="11"/>
  <c r="B1382" i="11"/>
  <c r="B1381" i="11"/>
  <c r="B1380" i="11"/>
  <c r="B1379" i="11"/>
  <c r="B1378" i="11"/>
  <c r="B1377" i="11"/>
  <c r="B1376" i="11"/>
  <c r="B1375" i="11"/>
  <c r="B1374" i="11"/>
  <c r="B1373" i="11"/>
  <c r="B1372" i="11"/>
  <c r="B1371" i="11"/>
  <c r="B1370" i="11"/>
  <c r="B1369" i="11"/>
  <c r="B1368" i="11"/>
  <c r="B1367" i="11"/>
  <c r="B1366" i="11"/>
  <c r="B1365" i="11"/>
  <c r="B1364" i="11"/>
  <c r="B1363" i="11"/>
  <c r="B1362" i="11"/>
  <c r="B1361" i="11"/>
  <c r="B1360" i="11"/>
  <c r="B1359" i="11"/>
  <c r="B1358" i="11"/>
  <c r="B1357" i="11"/>
  <c r="B1356" i="11"/>
  <c r="B1355" i="11"/>
  <c r="B1354" i="11"/>
  <c r="B1353" i="11"/>
  <c r="B1352" i="11"/>
  <c r="B1351" i="11"/>
  <c r="B1350" i="11"/>
  <c r="B1349" i="11"/>
  <c r="B1348" i="11"/>
  <c r="B1347" i="11"/>
  <c r="B1346" i="11"/>
  <c r="B1345" i="11"/>
  <c r="B1344" i="11"/>
  <c r="B1343" i="11"/>
  <c r="B1342" i="11"/>
  <c r="B1341" i="11"/>
  <c r="B1340" i="11"/>
  <c r="B1339" i="11"/>
  <c r="B1338" i="11"/>
  <c r="B1337" i="11"/>
  <c r="B1336" i="11"/>
  <c r="B1335" i="11"/>
  <c r="B1334" i="11"/>
  <c r="B1333" i="11"/>
  <c r="B1332" i="11"/>
  <c r="B1331" i="11"/>
  <c r="B1330" i="11"/>
  <c r="B1329" i="11"/>
  <c r="B1328" i="11"/>
  <c r="B1327" i="11"/>
  <c r="B1326" i="11"/>
  <c r="B1325" i="11"/>
  <c r="B1324" i="11"/>
  <c r="B1323" i="11"/>
  <c r="B1322" i="11"/>
  <c r="B1321" i="11"/>
  <c r="B1320" i="11"/>
  <c r="B1319" i="11"/>
  <c r="B1318" i="11"/>
  <c r="B1317" i="11"/>
  <c r="B1316" i="11"/>
  <c r="B1315" i="11"/>
  <c r="B1314" i="11"/>
  <c r="B1313" i="11"/>
  <c r="B1312" i="11"/>
  <c r="B1311" i="11"/>
  <c r="B1310" i="11"/>
  <c r="B1309" i="11"/>
  <c r="B1308" i="11"/>
  <c r="B1307" i="11"/>
  <c r="B1306" i="11"/>
  <c r="B1305" i="11"/>
  <c r="B1304" i="11"/>
  <c r="B1303" i="11"/>
  <c r="B1302" i="11"/>
  <c r="B1301" i="11"/>
  <c r="B1300" i="11"/>
  <c r="B1299" i="11"/>
  <c r="B1298" i="11"/>
  <c r="B1297" i="11"/>
  <c r="B1296" i="11"/>
  <c r="B1295" i="11"/>
  <c r="B1294" i="11"/>
  <c r="B1293" i="11"/>
  <c r="B1292" i="11"/>
  <c r="B1291" i="11"/>
  <c r="B1290" i="11"/>
  <c r="B1289" i="11"/>
  <c r="B1288" i="11"/>
  <c r="B1287" i="11"/>
  <c r="B1286" i="11"/>
  <c r="B1285" i="11"/>
  <c r="B1284" i="11"/>
  <c r="B1283" i="11"/>
  <c r="B1282" i="11"/>
  <c r="B1281" i="11"/>
  <c r="B1280" i="11"/>
  <c r="B1279" i="11"/>
  <c r="B1278" i="11"/>
  <c r="B1277" i="11"/>
  <c r="B1276" i="11"/>
  <c r="B1275" i="11"/>
  <c r="B1274" i="11"/>
  <c r="B1273" i="11"/>
  <c r="B1272" i="11"/>
  <c r="B1271" i="11"/>
  <c r="B1270" i="11"/>
  <c r="B1269" i="11"/>
  <c r="B1268" i="11"/>
  <c r="B1267" i="11"/>
  <c r="B1266" i="11"/>
  <c r="B1265" i="11"/>
  <c r="B1264" i="11"/>
  <c r="B1263" i="11"/>
  <c r="B1262" i="11"/>
  <c r="B1261" i="11"/>
  <c r="B1260" i="11"/>
  <c r="B1259" i="11"/>
  <c r="B1258" i="11"/>
  <c r="B1257" i="11"/>
  <c r="B1256" i="11"/>
  <c r="B1255" i="11"/>
  <c r="B1254" i="11"/>
  <c r="B1253" i="11"/>
  <c r="B1252" i="11"/>
  <c r="B1251" i="11"/>
  <c r="B1250" i="11"/>
  <c r="B1249" i="11"/>
  <c r="B1248" i="11"/>
  <c r="B1247" i="11"/>
  <c r="B1246" i="11"/>
  <c r="B1245" i="11"/>
  <c r="B1244" i="11"/>
  <c r="B1243" i="11"/>
  <c r="B1242" i="11"/>
  <c r="B1241" i="11"/>
  <c r="B1240" i="11"/>
  <c r="B1239" i="11"/>
  <c r="B1238" i="11"/>
  <c r="B1237" i="11"/>
  <c r="B1236" i="11"/>
  <c r="B1235" i="11"/>
  <c r="B1234" i="11"/>
  <c r="B1233" i="11"/>
  <c r="B1232" i="11"/>
  <c r="B1231" i="11"/>
  <c r="B1230" i="11"/>
  <c r="B1229" i="11"/>
  <c r="B1228" i="11"/>
  <c r="B1227" i="11"/>
  <c r="B1226" i="11"/>
  <c r="B1225" i="11"/>
  <c r="B1224" i="11"/>
  <c r="B1223" i="11"/>
  <c r="B1222" i="11"/>
  <c r="B1221" i="11"/>
  <c r="B1220" i="11"/>
  <c r="B1219" i="11"/>
  <c r="B1218" i="11"/>
  <c r="B1217" i="11"/>
  <c r="B1216" i="11"/>
  <c r="B1215" i="11"/>
  <c r="B1214" i="11"/>
  <c r="B1213" i="11"/>
  <c r="B1212" i="11"/>
  <c r="B1211" i="11"/>
  <c r="B1210" i="11"/>
  <c r="B1209" i="11"/>
  <c r="B1208" i="11"/>
  <c r="B1207" i="11"/>
  <c r="B1206" i="11"/>
  <c r="B1205" i="11"/>
  <c r="B1204" i="11"/>
  <c r="B1203" i="11"/>
  <c r="B1202" i="11"/>
  <c r="B1201" i="11"/>
  <c r="B1200" i="11"/>
  <c r="B1199" i="11"/>
  <c r="B1198" i="11"/>
  <c r="B1197" i="11"/>
  <c r="B1196" i="11"/>
  <c r="B1195" i="11"/>
  <c r="B1194" i="11"/>
  <c r="B1193" i="11"/>
  <c r="B1192" i="11"/>
  <c r="B1191" i="11"/>
  <c r="B1190" i="11"/>
  <c r="B1189" i="11"/>
  <c r="B1188" i="11"/>
  <c r="B1187" i="11"/>
  <c r="B1186" i="11"/>
  <c r="B1185" i="11"/>
  <c r="B1184" i="11"/>
  <c r="B1183" i="11"/>
  <c r="B1182" i="11"/>
  <c r="B1181" i="11"/>
  <c r="B1180" i="11"/>
  <c r="B1179" i="11"/>
  <c r="B1178" i="11"/>
  <c r="B1177" i="11"/>
  <c r="B1176" i="11"/>
  <c r="B1175" i="11"/>
  <c r="B1174" i="11"/>
  <c r="B1173" i="11"/>
  <c r="B1172" i="11"/>
  <c r="B1171" i="11"/>
  <c r="B1170" i="11"/>
  <c r="B1169" i="11"/>
  <c r="B1168" i="11"/>
  <c r="B1167" i="11"/>
  <c r="B1166" i="11"/>
  <c r="B1165" i="11"/>
  <c r="B1164" i="11"/>
  <c r="B1163" i="11"/>
  <c r="B1162" i="11"/>
  <c r="B1161" i="11"/>
  <c r="B1160" i="11"/>
  <c r="B1159" i="11"/>
  <c r="B1158" i="11"/>
  <c r="B1157" i="11"/>
  <c r="B1156" i="11"/>
  <c r="B1155" i="11"/>
  <c r="B1154" i="11"/>
  <c r="B1153" i="11"/>
  <c r="B1152" i="11"/>
  <c r="B1151" i="11"/>
  <c r="B1150" i="11"/>
  <c r="B1149" i="11"/>
  <c r="B1148" i="11"/>
  <c r="B1147" i="11"/>
  <c r="B1146" i="11"/>
  <c r="B1145" i="11"/>
  <c r="B1144" i="11"/>
  <c r="B1143" i="11"/>
  <c r="B1142" i="11"/>
  <c r="B1141" i="11"/>
  <c r="B1140" i="11"/>
  <c r="B1139" i="11"/>
  <c r="B1138" i="11"/>
  <c r="B1137" i="11"/>
  <c r="B1136" i="11"/>
  <c r="B1135" i="11"/>
  <c r="B1134" i="11"/>
  <c r="B1133" i="11"/>
  <c r="B1132" i="11"/>
  <c r="B1131" i="11"/>
  <c r="B1130" i="11"/>
  <c r="B1129" i="11"/>
  <c r="B1128" i="11"/>
  <c r="B1127" i="11"/>
  <c r="B1126" i="11"/>
  <c r="B1125" i="11"/>
  <c r="B1124" i="11"/>
  <c r="B1123" i="11"/>
  <c r="B1122" i="11"/>
  <c r="B1121" i="11"/>
  <c r="B1120" i="11"/>
  <c r="B1119" i="11"/>
  <c r="B1118" i="11"/>
  <c r="B1117" i="11"/>
  <c r="B1116" i="11"/>
  <c r="B1115" i="11"/>
  <c r="B1114" i="11"/>
  <c r="B1113" i="11"/>
  <c r="B1112" i="11"/>
  <c r="B1111" i="11"/>
  <c r="B1110" i="11"/>
  <c r="B1109" i="11"/>
  <c r="B1108" i="11"/>
  <c r="B1107" i="11"/>
  <c r="B1106" i="11"/>
  <c r="B1105" i="11"/>
  <c r="B1104" i="11"/>
  <c r="B1103" i="11"/>
  <c r="B1102" i="11"/>
  <c r="B1101" i="11"/>
  <c r="B1100" i="11"/>
  <c r="B1099" i="11"/>
  <c r="B1098" i="11"/>
  <c r="B1097" i="11"/>
  <c r="B1096" i="11"/>
  <c r="B1095" i="11"/>
  <c r="B1094" i="11"/>
  <c r="B1093" i="11"/>
  <c r="B1092" i="11"/>
  <c r="B1091" i="11"/>
  <c r="B1090" i="11"/>
  <c r="B1089" i="11"/>
  <c r="B1088" i="11"/>
  <c r="B1087" i="11"/>
  <c r="B1086" i="11"/>
  <c r="B1085" i="11"/>
  <c r="B1084" i="11"/>
  <c r="B1083" i="11"/>
  <c r="B1082" i="11"/>
  <c r="B1081" i="11"/>
  <c r="B1080" i="11"/>
  <c r="B1079" i="11"/>
  <c r="B1078" i="11"/>
  <c r="B1077" i="11"/>
  <c r="B1076" i="11"/>
  <c r="B1075" i="11"/>
  <c r="B1074" i="11"/>
  <c r="B1073" i="11"/>
  <c r="B1072" i="11"/>
  <c r="B1071" i="11"/>
  <c r="B1070" i="11"/>
  <c r="B1069" i="11"/>
  <c r="B1068" i="11"/>
  <c r="B1067" i="11"/>
  <c r="B1066" i="11"/>
  <c r="B1065" i="11"/>
  <c r="B1064" i="11"/>
  <c r="B1063" i="11"/>
  <c r="B1062" i="11"/>
  <c r="B1061" i="11"/>
  <c r="B1060" i="11"/>
  <c r="B1059" i="11"/>
  <c r="B1058" i="11"/>
  <c r="B1057" i="11"/>
  <c r="B1056" i="11"/>
  <c r="B1055" i="11"/>
  <c r="B1054" i="11"/>
  <c r="B1053" i="11"/>
  <c r="B1052" i="11"/>
  <c r="B1051" i="11"/>
  <c r="B1050" i="11"/>
  <c r="B1049" i="11"/>
  <c r="B1048" i="11"/>
  <c r="B1047" i="11"/>
  <c r="B1046" i="11"/>
  <c r="B1045" i="11"/>
  <c r="B1044" i="11"/>
  <c r="B1043" i="11"/>
  <c r="B1042" i="11"/>
  <c r="B1041" i="11"/>
  <c r="B1040" i="11"/>
  <c r="B1039" i="11"/>
  <c r="B1038" i="11"/>
  <c r="B1037" i="11"/>
  <c r="B1036" i="11"/>
  <c r="B1035" i="11"/>
  <c r="B1034" i="11"/>
  <c r="B1033" i="11"/>
  <c r="B1032" i="11"/>
  <c r="B1031" i="11"/>
  <c r="B1030" i="11"/>
  <c r="B1029" i="11"/>
  <c r="B1028" i="11"/>
  <c r="B1027" i="11"/>
  <c r="B1026" i="11"/>
  <c r="B1025" i="11"/>
  <c r="B1024" i="11"/>
  <c r="B1023" i="11"/>
  <c r="B1022" i="11"/>
  <c r="B1021" i="11"/>
  <c r="B1020" i="11"/>
  <c r="B1019" i="11"/>
  <c r="B1018" i="11"/>
  <c r="B1017" i="11"/>
  <c r="B1016" i="11"/>
  <c r="B1015" i="11"/>
  <c r="B1014" i="11"/>
  <c r="B1013" i="11"/>
  <c r="B1012" i="11"/>
  <c r="B1011" i="11"/>
  <c r="B1010" i="11"/>
  <c r="B1009" i="11"/>
  <c r="B1008" i="11"/>
  <c r="B1007" i="11"/>
  <c r="B1006" i="11"/>
  <c r="B1005" i="11"/>
  <c r="B1004" i="11"/>
  <c r="B1003" i="11"/>
  <c r="B1002" i="11"/>
  <c r="B1001" i="11"/>
  <c r="B1000" i="11"/>
  <c r="B999" i="11"/>
  <c r="B998" i="11"/>
  <c r="B997" i="11"/>
  <c r="B996" i="11"/>
  <c r="B995" i="11"/>
  <c r="B994" i="11"/>
  <c r="B993" i="11"/>
  <c r="B992" i="11"/>
  <c r="B991" i="11"/>
  <c r="B990" i="11"/>
  <c r="B989" i="11"/>
  <c r="B988" i="11"/>
  <c r="B987" i="11"/>
  <c r="B986" i="11"/>
  <c r="B985" i="11"/>
  <c r="B984" i="11"/>
  <c r="B983" i="11"/>
  <c r="B982" i="11"/>
  <c r="B981" i="11"/>
  <c r="B980" i="11"/>
  <c r="B979" i="11"/>
  <c r="B978" i="11"/>
  <c r="B977" i="11"/>
  <c r="B976" i="11"/>
  <c r="B975" i="11"/>
  <c r="B974" i="11"/>
  <c r="B973" i="11"/>
  <c r="B972" i="11"/>
  <c r="B971" i="11"/>
  <c r="B970" i="11"/>
  <c r="B969" i="11"/>
  <c r="B968" i="11"/>
  <c r="B967" i="11"/>
  <c r="B966" i="11"/>
  <c r="B965" i="11"/>
  <c r="B964" i="11"/>
  <c r="B963" i="11"/>
  <c r="B962" i="11"/>
  <c r="B961" i="11"/>
  <c r="B960" i="11"/>
  <c r="B959" i="11"/>
  <c r="B958" i="11"/>
  <c r="B957" i="11"/>
  <c r="B956" i="11"/>
  <c r="B955" i="11"/>
  <c r="B954" i="11"/>
  <c r="B953" i="11"/>
  <c r="B952" i="11"/>
  <c r="B951" i="11"/>
  <c r="B950" i="11"/>
  <c r="B949" i="11"/>
  <c r="B948" i="11"/>
  <c r="B947" i="11"/>
  <c r="B946" i="11"/>
  <c r="B945" i="11"/>
  <c r="B944" i="11"/>
  <c r="B943" i="11"/>
  <c r="B942" i="11"/>
  <c r="B941" i="11"/>
  <c r="B940" i="11"/>
  <c r="B939" i="11"/>
  <c r="B938" i="11"/>
  <c r="B937" i="11"/>
  <c r="B936" i="11"/>
  <c r="B935" i="11"/>
  <c r="B934" i="11"/>
  <c r="B933" i="11"/>
  <c r="B932" i="11"/>
  <c r="B931" i="11"/>
  <c r="B930" i="11"/>
  <c r="B929" i="11"/>
  <c r="B928" i="11"/>
  <c r="B927" i="11"/>
  <c r="B926" i="11"/>
  <c r="B925" i="11"/>
  <c r="B924" i="11"/>
  <c r="B923" i="11"/>
  <c r="B922" i="11"/>
  <c r="B921" i="11"/>
  <c r="B920" i="11"/>
  <c r="B919" i="11"/>
  <c r="B918" i="11"/>
  <c r="B917" i="11"/>
  <c r="B916" i="11"/>
  <c r="B915" i="11"/>
  <c r="B914" i="11"/>
  <c r="B913" i="11"/>
  <c r="B912" i="11"/>
  <c r="B911" i="11"/>
  <c r="B910" i="11"/>
  <c r="B909" i="11"/>
  <c r="B908" i="11"/>
  <c r="B907" i="11"/>
  <c r="B906" i="11"/>
  <c r="B905" i="11"/>
  <c r="B904" i="11"/>
  <c r="B903" i="11"/>
  <c r="B902" i="11"/>
  <c r="B901" i="11"/>
  <c r="B900" i="11"/>
  <c r="B899" i="11"/>
  <c r="B898" i="11"/>
  <c r="B897" i="11"/>
  <c r="B896" i="11"/>
  <c r="B895" i="11"/>
  <c r="B894" i="11"/>
  <c r="B893" i="11"/>
  <c r="B892" i="11"/>
  <c r="B891" i="11"/>
  <c r="B890" i="11"/>
  <c r="B889" i="11"/>
  <c r="B888" i="11"/>
  <c r="B887" i="11"/>
  <c r="B886" i="11"/>
  <c r="B885" i="11"/>
  <c r="B884" i="11"/>
  <c r="B883" i="11"/>
  <c r="B882" i="11"/>
  <c r="B881" i="11"/>
  <c r="B880" i="11"/>
  <c r="B879" i="11"/>
  <c r="B878" i="11"/>
  <c r="B877" i="11"/>
  <c r="B876" i="11"/>
  <c r="B875" i="11"/>
  <c r="B874" i="11"/>
  <c r="B873" i="11"/>
  <c r="B872" i="11"/>
  <c r="B871" i="11"/>
  <c r="B870" i="11"/>
  <c r="B869" i="11"/>
  <c r="B868" i="11"/>
  <c r="B867" i="11"/>
  <c r="B866" i="11"/>
  <c r="B865" i="11"/>
  <c r="B864" i="11"/>
  <c r="B863" i="11"/>
  <c r="B862" i="11"/>
  <c r="B861" i="11"/>
  <c r="B860" i="11"/>
  <c r="B859" i="11"/>
  <c r="B858" i="11"/>
  <c r="B857" i="11"/>
  <c r="B856" i="11"/>
  <c r="B855" i="11"/>
  <c r="B854" i="11"/>
  <c r="B853" i="11"/>
  <c r="B852" i="11"/>
  <c r="B851" i="11"/>
  <c r="B850" i="11"/>
  <c r="B849" i="11"/>
  <c r="B848" i="11"/>
  <c r="B847" i="11"/>
  <c r="B846" i="11"/>
  <c r="B845" i="11"/>
  <c r="B844" i="11"/>
  <c r="B843" i="11"/>
  <c r="B842" i="11"/>
  <c r="B841" i="11"/>
  <c r="B840" i="11"/>
  <c r="B839" i="11"/>
  <c r="B838" i="11"/>
  <c r="B837" i="11"/>
  <c r="B836" i="11"/>
  <c r="B835" i="11"/>
  <c r="B834" i="11"/>
  <c r="B833" i="11"/>
  <c r="B832" i="11"/>
  <c r="B831" i="11"/>
  <c r="B830" i="11"/>
  <c r="B829" i="11"/>
  <c r="B828" i="11"/>
  <c r="B827" i="11"/>
  <c r="B826" i="11"/>
  <c r="B825" i="11"/>
  <c r="B824" i="11"/>
  <c r="B823" i="11"/>
  <c r="B822" i="11"/>
  <c r="B821" i="11"/>
  <c r="B820" i="11"/>
  <c r="B819" i="11"/>
  <c r="B818" i="11"/>
  <c r="B817" i="11"/>
  <c r="B816" i="11"/>
  <c r="B815" i="11"/>
  <c r="B814" i="11"/>
  <c r="B813" i="11"/>
  <c r="B812" i="11"/>
  <c r="B811" i="11"/>
  <c r="B810" i="11"/>
  <c r="B809" i="11"/>
  <c r="B808" i="11"/>
  <c r="B807" i="11"/>
  <c r="B806" i="11"/>
  <c r="B805" i="11"/>
  <c r="B804" i="11"/>
  <c r="B803" i="11"/>
  <c r="B802" i="11"/>
  <c r="B801" i="11"/>
  <c r="B800" i="11"/>
  <c r="B799" i="11"/>
  <c r="B798" i="11"/>
  <c r="B797" i="11"/>
  <c r="B796" i="11"/>
  <c r="B795" i="11"/>
  <c r="B794" i="11"/>
  <c r="B793" i="11"/>
  <c r="B792" i="11"/>
  <c r="B791" i="11"/>
  <c r="B790" i="11"/>
  <c r="B789" i="11"/>
  <c r="B788" i="11"/>
  <c r="B787" i="11"/>
  <c r="B786" i="11"/>
  <c r="B785" i="11"/>
  <c r="B784" i="11"/>
  <c r="B783" i="11"/>
  <c r="B782" i="11"/>
  <c r="B781" i="11"/>
  <c r="B780" i="11"/>
  <c r="B779" i="11"/>
  <c r="B778" i="11"/>
  <c r="B777" i="11"/>
  <c r="B776" i="11"/>
  <c r="B775" i="11"/>
  <c r="B774" i="11"/>
  <c r="B773" i="11"/>
  <c r="B772" i="11"/>
  <c r="B771" i="11"/>
  <c r="B770" i="11"/>
  <c r="B769" i="11"/>
  <c r="B768" i="11"/>
  <c r="B767" i="11"/>
  <c r="B766" i="11"/>
  <c r="B765" i="11"/>
  <c r="B764" i="11"/>
  <c r="B763" i="11"/>
  <c r="B762" i="11"/>
  <c r="B761" i="11"/>
  <c r="B760" i="11"/>
  <c r="B759" i="11"/>
  <c r="B758" i="11"/>
  <c r="B757" i="11"/>
  <c r="B756" i="11"/>
  <c r="B755" i="11"/>
  <c r="B754" i="11"/>
  <c r="B753" i="11"/>
  <c r="B752" i="11"/>
  <c r="B751" i="11"/>
  <c r="B750" i="11"/>
  <c r="B749" i="11"/>
  <c r="B748" i="11"/>
  <c r="B747" i="11"/>
  <c r="B746" i="11"/>
  <c r="B745" i="11"/>
  <c r="B744" i="11"/>
  <c r="B743" i="11"/>
  <c r="B742" i="11"/>
  <c r="B741" i="11"/>
  <c r="B740" i="11"/>
  <c r="B739" i="11"/>
  <c r="B738" i="11"/>
  <c r="B737" i="11"/>
  <c r="B736" i="11"/>
  <c r="B735" i="11"/>
  <c r="B734" i="11"/>
  <c r="B733" i="11"/>
  <c r="B732" i="11"/>
  <c r="B731" i="11"/>
  <c r="B730" i="11"/>
  <c r="B729" i="11"/>
  <c r="B728" i="11"/>
  <c r="B727" i="11"/>
  <c r="B726" i="11"/>
  <c r="B725" i="11"/>
  <c r="B724" i="11"/>
  <c r="B723" i="11"/>
  <c r="B722" i="11"/>
  <c r="B721" i="11"/>
  <c r="B720" i="11"/>
  <c r="B719" i="11"/>
  <c r="B718" i="11"/>
  <c r="B717" i="11"/>
  <c r="B716" i="11"/>
  <c r="B715" i="11"/>
  <c r="B714" i="11"/>
  <c r="B713" i="11"/>
  <c r="B712" i="11"/>
  <c r="B711" i="11"/>
  <c r="B710" i="11"/>
  <c r="B709" i="11"/>
  <c r="B708" i="11"/>
  <c r="B707" i="11"/>
  <c r="B706" i="11"/>
  <c r="B705" i="11"/>
  <c r="B704" i="11"/>
  <c r="B703" i="11"/>
  <c r="B702" i="11"/>
  <c r="B701" i="11"/>
  <c r="B700" i="11"/>
  <c r="B699" i="11"/>
  <c r="B698" i="11"/>
  <c r="B697" i="11"/>
  <c r="B696" i="11"/>
  <c r="B695" i="11"/>
  <c r="B694" i="11"/>
  <c r="B693" i="11"/>
  <c r="B692" i="11"/>
  <c r="B691" i="11"/>
  <c r="B690" i="11"/>
  <c r="B689" i="11"/>
  <c r="B688" i="11"/>
  <c r="B687" i="11"/>
  <c r="B686" i="11"/>
  <c r="B685" i="11"/>
  <c r="B684" i="11"/>
  <c r="B683" i="11"/>
  <c r="B682" i="11"/>
  <c r="B681" i="11"/>
  <c r="B680" i="11"/>
  <c r="B679" i="11"/>
  <c r="B678" i="11"/>
  <c r="B677" i="11"/>
  <c r="B676" i="11"/>
  <c r="B675" i="11"/>
  <c r="B674" i="11"/>
  <c r="B673" i="11"/>
  <c r="B672" i="11"/>
  <c r="B671" i="11"/>
  <c r="B670" i="11"/>
  <c r="B669" i="11"/>
  <c r="B668" i="11"/>
  <c r="B667" i="11"/>
  <c r="B666" i="11"/>
  <c r="B665" i="11"/>
  <c r="B664" i="11"/>
  <c r="B663" i="11"/>
  <c r="B662" i="11"/>
  <c r="B661" i="11"/>
  <c r="B660" i="11"/>
  <c r="B659" i="11"/>
  <c r="B658" i="11"/>
  <c r="B657" i="11"/>
  <c r="B656" i="11"/>
  <c r="B655" i="11"/>
  <c r="B654" i="11"/>
  <c r="B653" i="11"/>
  <c r="B652" i="11"/>
  <c r="B651" i="11"/>
  <c r="B650" i="11"/>
  <c r="B649" i="11"/>
  <c r="B648" i="11"/>
  <c r="B647" i="11"/>
  <c r="B646" i="11"/>
  <c r="B645" i="11"/>
  <c r="B644" i="11"/>
  <c r="B643" i="11"/>
  <c r="B642" i="11"/>
  <c r="B641" i="11"/>
  <c r="B640" i="11"/>
  <c r="B639" i="11"/>
  <c r="B638" i="11"/>
  <c r="B637" i="11"/>
  <c r="B636" i="11"/>
  <c r="B635" i="11"/>
  <c r="B634" i="11"/>
  <c r="B633" i="11"/>
  <c r="B632" i="11"/>
  <c r="B631" i="11"/>
  <c r="B630" i="11"/>
  <c r="B629" i="11"/>
  <c r="B628" i="11"/>
  <c r="B627" i="11"/>
  <c r="B626" i="11"/>
  <c r="B625" i="11"/>
  <c r="B624" i="11"/>
  <c r="B623" i="11"/>
  <c r="B622" i="11"/>
  <c r="B621" i="11"/>
  <c r="B620" i="11"/>
  <c r="B619" i="11"/>
  <c r="B618" i="11"/>
  <c r="B617" i="11"/>
  <c r="B616" i="11"/>
  <c r="B615" i="11"/>
  <c r="B614" i="11"/>
  <c r="B613" i="11"/>
  <c r="B612" i="11"/>
  <c r="B611" i="11"/>
  <c r="B610" i="11"/>
  <c r="B609" i="11"/>
  <c r="B608" i="11"/>
  <c r="B607" i="11"/>
  <c r="B606" i="11"/>
  <c r="B605" i="11"/>
  <c r="B604" i="11"/>
  <c r="B603" i="11"/>
  <c r="B602" i="11"/>
  <c r="B601" i="11"/>
  <c r="B600" i="11"/>
  <c r="B599" i="11"/>
  <c r="B598" i="11"/>
  <c r="B597" i="11"/>
  <c r="B596" i="11"/>
  <c r="B595" i="11"/>
  <c r="B594" i="11"/>
  <c r="B593" i="11"/>
  <c r="B592" i="11"/>
  <c r="B591" i="11"/>
  <c r="B590" i="11"/>
  <c r="B589" i="11"/>
  <c r="B588" i="11"/>
  <c r="B587" i="11"/>
  <c r="B586" i="11"/>
  <c r="B585" i="11"/>
  <c r="B584" i="11"/>
  <c r="B583" i="11"/>
  <c r="B582" i="11"/>
  <c r="B581" i="11"/>
  <c r="B580" i="11"/>
  <c r="B579" i="11"/>
  <c r="B578" i="11"/>
  <c r="B577" i="11"/>
  <c r="B576" i="11"/>
  <c r="B575" i="11"/>
  <c r="B574" i="11"/>
  <c r="B573" i="11"/>
  <c r="B572" i="11"/>
  <c r="B571" i="11"/>
  <c r="B570" i="11"/>
  <c r="B569" i="11"/>
  <c r="B568" i="11"/>
  <c r="B567" i="11"/>
  <c r="B566" i="11"/>
  <c r="B565" i="11"/>
  <c r="B564" i="11"/>
  <c r="B563" i="11"/>
  <c r="B562" i="11"/>
  <c r="B561" i="11"/>
  <c r="B560" i="11"/>
  <c r="B559" i="11"/>
  <c r="B558" i="11"/>
  <c r="B557" i="11"/>
  <c r="B556" i="11"/>
  <c r="B555" i="11"/>
  <c r="B554" i="11"/>
  <c r="B553" i="11"/>
  <c r="B552" i="11"/>
  <c r="B551" i="11"/>
  <c r="B550" i="11"/>
  <c r="B549" i="11"/>
  <c r="B548" i="11"/>
  <c r="B547" i="11"/>
  <c r="B546" i="11"/>
  <c r="B545" i="11"/>
  <c r="B544" i="11"/>
  <c r="B543" i="11"/>
  <c r="B542" i="11"/>
  <c r="B541" i="11"/>
  <c r="B540" i="11"/>
  <c r="B539" i="11"/>
  <c r="B538" i="11"/>
  <c r="B537" i="11"/>
  <c r="B536" i="11"/>
  <c r="B535" i="11"/>
  <c r="B534" i="11"/>
  <c r="B533" i="11"/>
  <c r="B532" i="11"/>
  <c r="B531" i="11"/>
  <c r="B530" i="11"/>
  <c r="B529" i="11"/>
  <c r="B528" i="11"/>
  <c r="B527" i="11"/>
  <c r="B526" i="11"/>
  <c r="B525" i="11"/>
  <c r="B524" i="11"/>
  <c r="B523" i="11"/>
  <c r="B522" i="11"/>
  <c r="B521" i="11"/>
  <c r="B520" i="11"/>
  <c r="B519" i="11"/>
  <c r="B518" i="11"/>
  <c r="B517" i="11"/>
  <c r="B516" i="11"/>
  <c r="B515" i="11"/>
  <c r="B514" i="11"/>
  <c r="B513" i="11"/>
  <c r="B512" i="11"/>
  <c r="B511" i="11"/>
  <c r="B510" i="11"/>
  <c r="B509" i="11"/>
  <c r="B508" i="11"/>
  <c r="B507" i="11"/>
  <c r="B506" i="11"/>
  <c r="B505" i="11"/>
  <c r="B504" i="11"/>
  <c r="B503" i="11"/>
  <c r="B502" i="11"/>
  <c r="B501" i="11"/>
  <c r="B500" i="11"/>
  <c r="B499" i="11"/>
  <c r="B498" i="11"/>
  <c r="B497" i="11"/>
  <c r="B496" i="11"/>
  <c r="B495" i="11"/>
  <c r="B494" i="11"/>
  <c r="B493" i="11"/>
  <c r="B492" i="11"/>
  <c r="B491" i="11"/>
  <c r="B490" i="11"/>
  <c r="B489" i="11"/>
  <c r="B488" i="11"/>
  <c r="B487" i="11"/>
  <c r="B486" i="11"/>
  <c r="B485" i="11"/>
  <c r="B484" i="11"/>
  <c r="B483" i="11"/>
  <c r="B482" i="11"/>
  <c r="B481" i="11"/>
  <c r="B480" i="11"/>
  <c r="B479" i="11"/>
  <c r="B478" i="11"/>
  <c r="B477" i="11"/>
  <c r="B476" i="11"/>
  <c r="B475" i="11"/>
  <c r="B474" i="11"/>
  <c r="B473" i="11"/>
  <c r="B472" i="11"/>
  <c r="B471" i="11"/>
  <c r="B470" i="11"/>
  <c r="B469" i="11"/>
  <c r="B468" i="11"/>
  <c r="B467" i="11"/>
  <c r="B466" i="11"/>
  <c r="B465" i="11"/>
  <c r="B464" i="11"/>
  <c r="B463" i="11"/>
  <c r="B462" i="11"/>
  <c r="B461" i="11"/>
  <c r="B460" i="11"/>
  <c r="B459" i="11"/>
  <c r="B458" i="11"/>
  <c r="B457" i="11"/>
  <c r="B456" i="11"/>
  <c r="B455" i="11"/>
  <c r="B454" i="11"/>
  <c r="B453" i="11"/>
  <c r="B452" i="11"/>
  <c r="B451" i="11"/>
  <c r="B450" i="11"/>
  <c r="B449" i="11"/>
  <c r="B448" i="11"/>
  <c r="B447" i="11"/>
  <c r="B446" i="11"/>
  <c r="B445" i="11"/>
  <c r="B444" i="11"/>
  <c r="B443" i="11"/>
  <c r="B442" i="11"/>
  <c r="B441" i="11"/>
  <c r="B440" i="11"/>
  <c r="B439" i="11"/>
  <c r="B438" i="11"/>
  <c r="B437" i="11"/>
  <c r="B436" i="11"/>
  <c r="B435" i="11"/>
  <c r="B434" i="11"/>
  <c r="B433" i="11"/>
  <c r="B432" i="11"/>
  <c r="B431" i="11"/>
  <c r="B430" i="11"/>
  <c r="B429" i="11"/>
  <c r="B428" i="11"/>
  <c r="B427" i="11"/>
  <c r="B426" i="11"/>
  <c r="B425" i="11"/>
  <c r="B424" i="11"/>
  <c r="B423" i="11"/>
  <c r="B422" i="11"/>
  <c r="B421" i="11"/>
  <c r="B420" i="11"/>
  <c r="B419" i="11"/>
  <c r="B418" i="11"/>
  <c r="B417" i="11"/>
  <c r="B416" i="11"/>
  <c r="B415" i="11"/>
  <c r="B414" i="11"/>
  <c r="B413" i="11"/>
  <c r="B412" i="11"/>
  <c r="B411" i="11"/>
  <c r="B410" i="11"/>
  <c r="B409" i="11"/>
  <c r="B408" i="11"/>
  <c r="B407" i="11"/>
  <c r="B406" i="11"/>
  <c r="B405" i="11"/>
  <c r="B404" i="11"/>
  <c r="B403" i="11"/>
  <c r="B402" i="11"/>
  <c r="B401" i="11"/>
  <c r="B400" i="11"/>
  <c r="B399" i="11"/>
  <c r="B398" i="11"/>
  <c r="B397" i="11"/>
  <c r="B396" i="11"/>
  <c r="B395" i="11"/>
  <c r="B394" i="11"/>
  <c r="B393" i="11"/>
  <c r="B392" i="11"/>
  <c r="B391" i="11"/>
  <c r="B390" i="11"/>
  <c r="B389" i="11"/>
  <c r="B388" i="11"/>
  <c r="B387" i="11"/>
  <c r="B386" i="11"/>
  <c r="B385" i="11"/>
  <c r="B384" i="11"/>
  <c r="B383" i="11"/>
  <c r="B382" i="11"/>
  <c r="B381" i="11"/>
  <c r="B380" i="11"/>
  <c r="B379" i="11"/>
  <c r="B378" i="11"/>
  <c r="B377" i="11"/>
  <c r="B376" i="11"/>
  <c r="B375" i="11"/>
  <c r="B374" i="11"/>
  <c r="B373" i="11"/>
  <c r="B372" i="11"/>
  <c r="B371" i="11"/>
  <c r="B370" i="11"/>
  <c r="B369" i="11"/>
  <c r="B368" i="11"/>
  <c r="B367" i="11"/>
  <c r="B366" i="11"/>
  <c r="B365" i="11"/>
  <c r="B364" i="11"/>
  <c r="B363" i="11"/>
  <c r="B362" i="11"/>
  <c r="B361" i="11"/>
  <c r="B360" i="11"/>
  <c r="B359" i="11"/>
  <c r="B358" i="11"/>
  <c r="B357" i="11"/>
  <c r="B356" i="11"/>
  <c r="B355" i="11"/>
  <c r="B354" i="11"/>
  <c r="B353" i="11"/>
  <c r="B352" i="11"/>
  <c r="B351" i="11"/>
  <c r="B350" i="11"/>
  <c r="B349" i="11"/>
  <c r="B348" i="11"/>
  <c r="B347" i="11"/>
  <c r="B346" i="11"/>
  <c r="B345" i="11"/>
  <c r="B344" i="11"/>
  <c r="B343" i="11"/>
  <c r="B342" i="11"/>
  <c r="B341" i="11"/>
  <c r="B340" i="11"/>
  <c r="B339" i="11"/>
  <c r="B338" i="11"/>
  <c r="B337" i="11"/>
  <c r="B336" i="11"/>
  <c r="B335" i="11"/>
  <c r="B334" i="11"/>
  <c r="B333" i="11"/>
  <c r="B332" i="11"/>
  <c r="B331" i="11"/>
  <c r="B330" i="11"/>
  <c r="B329" i="11"/>
  <c r="B328" i="11"/>
  <c r="B327" i="11"/>
  <c r="B326" i="11"/>
  <c r="B325" i="11"/>
  <c r="B324" i="11"/>
  <c r="B323" i="11"/>
  <c r="B322" i="11"/>
  <c r="B321" i="11"/>
  <c r="B320" i="11"/>
  <c r="B319" i="11"/>
  <c r="B318" i="11"/>
  <c r="B317" i="11"/>
  <c r="B316" i="11"/>
  <c r="B315" i="11"/>
  <c r="B314" i="11"/>
  <c r="B313" i="11"/>
  <c r="B312" i="11"/>
  <c r="B311" i="11"/>
  <c r="B310" i="11"/>
  <c r="B309" i="11"/>
  <c r="B308" i="11"/>
  <c r="B307" i="11"/>
  <c r="B306" i="11"/>
  <c r="B305" i="11"/>
  <c r="B304" i="11"/>
  <c r="B303" i="11"/>
  <c r="B302" i="11"/>
  <c r="B301" i="11"/>
  <c r="B300" i="11"/>
  <c r="B299" i="11"/>
  <c r="B298" i="11"/>
  <c r="B297" i="11"/>
  <c r="B296" i="11"/>
  <c r="B295" i="11"/>
  <c r="B294" i="11"/>
  <c r="B293" i="11"/>
  <c r="B292" i="11"/>
  <c r="B291" i="11"/>
  <c r="B290" i="11"/>
  <c r="B289" i="11"/>
  <c r="B288" i="11"/>
  <c r="B287" i="11"/>
  <c r="B286" i="11"/>
  <c r="B285" i="11"/>
  <c r="B284" i="11"/>
  <c r="B283" i="11"/>
  <c r="B282" i="11"/>
  <c r="B281" i="11"/>
  <c r="B280" i="11"/>
  <c r="B279" i="11"/>
  <c r="B278" i="11"/>
  <c r="B277" i="11"/>
  <c r="B276" i="11"/>
  <c r="B275" i="11"/>
  <c r="B274" i="11"/>
  <c r="B273" i="11"/>
  <c r="B272" i="11"/>
  <c r="B271" i="11"/>
  <c r="B270" i="11"/>
  <c r="B269" i="11"/>
  <c r="B268" i="11"/>
  <c r="B267" i="11"/>
  <c r="B266" i="11"/>
  <c r="B265" i="11"/>
  <c r="B264" i="11"/>
  <c r="B263" i="11"/>
  <c r="B262" i="11"/>
  <c r="B261" i="11"/>
  <c r="B260" i="11"/>
  <c r="B259" i="11"/>
  <c r="B258" i="11"/>
  <c r="B257" i="11"/>
  <c r="B256" i="11"/>
  <c r="B255" i="11"/>
  <c r="B254" i="11"/>
  <c r="B253" i="11"/>
  <c r="B252" i="11"/>
  <c r="B251" i="11"/>
  <c r="B250" i="11"/>
  <c r="B249" i="11"/>
  <c r="B248" i="11"/>
  <c r="B247" i="11"/>
  <c r="B246" i="11"/>
  <c r="B245" i="11"/>
  <c r="B244" i="11"/>
  <c r="B243" i="11"/>
  <c r="B242" i="11"/>
  <c r="B241" i="11"/>
  <c r="B240" i="11"/>
  <c r="B239" i="11"/>
  <c r="B238" i="11"/>
  <c r="B237" i="11"/>
  <c r="B236" i="11"/>
  <c r="B235" i="11"/>
  <c r="B234" i="11"/>
  <c r="B233" i="11"/>
  <c r="B232" i="11"/>
  <c r="B231" i="11"/>
  <c r="B230" i="11"/>
  <c r="B229" i="11"/>
  <c r="B228" i="11"/>
  <c r="B227" i="11"/>
  <c r="B226" i="11"/>
  <c r="B225" i="11"/>
  <c r="B224" i="11"/>
  <c r="B223" i="11"/>
  <c r="B222" i="11"/>
  <c r="B221" i="11"/>
  <c r="B220" i="11"/>
  <c r="B219" i="11"/>
  <c r="B218" i="11"/>
  <c r="B217" i="11"/>
  <c r="B216" i="11"/>
  <c r="B215" i="11"/>
  <c r="B214" i="11"/>
  <c r="B213" i="11"/>
  <c r="B212" i="11"/>
  <c r="B211" i="11"/>
  <c r="B210" i="11"/>
  <c r="B209" i="11"/>
  <c r="B208" i="11"/>
  <c r="B207" i="11"/>
  <c r="B206" i="11"/>
  <c r="B205" i="11"/>
  <c r="B204" i="11"/>
  <c r="B203" i="11"/>
  <c r="B202" i="11"/>
  <c r="B201" i="11"/>
  <c r="B200" i="11"/>
  <c r="B199" i="11"/>
  <c r="B198" i="11"/>
  <c r="B197" i="11"/>
  <c r="B196" i="11"/>
  <c r="B195" i="11"/>
  <c r="B194" i="11"/>
  <c r="B193" i="11"/>
  <c r="B192" i="11"/>
  <c r="B191" i="11"/>
  <c r="B190" i="11"/>
  <c r="B189" i="11"/>
  <c r="B188" i="11"/>
  <c r="B187" i="11"/>
  <c r="B186" i="11"/>
  <c r="B185" i="11"/>
  <c r="B184" i="11"/>
  <c r="B183" i="11"/>
  <c r="B182" i="11"/>
  <c r="B181" i="11"/>
  <c r="B180" i="11"/>
  <c r="B179" i="11"/>
  <c r="B178" i="11"/>
  <c r="B177" i="11"/>
  <c r="B176" i="11"/>
  <c r="B175" i="11"/>
  <c r="B174" i="11"/>
  <c r="B173" i="11"/>
  <c r="B172" i="11"/>
  <c r="B171" i="11"/>
  <c r="B170" i="11"/>
  <c r="B169" i="11"/>
  <c r="B168" i="11"/>
  <c r="B167" i="11"/>
  <c r="B166" i="11"/>
  <c r="B165" i="11"/>
  <c r="B164" i="11"/>
  <c r="B163" i="11"/>
  <c r="B162" i="11"/>
  <c r="B161" i="11"/>
  <c r="B160" i="11"/>
  <c r="B159" i="11"/>
  <c r="B158" i="11"/>
  <c r="B157" i="11"/>
  <c r="B156" i="11"/>
  <c r="B155" i="11"/>
  <c r="B154" i="11"/>
  <c r="B153" i="11"/>
  <c r="B152" i="11"/>
  <c r="B151" i="11"/>
  <c r="B150" i="11"/>
  <c r="B149" i="11"/>
  <c r="B148" i="11"/>
  <c r="B147" i="11"/>
  <c r="B146" i="11"/>
  <c r="B145" i="1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B115" i="11"/>
  <c r="B114" i="11"/>
  <c r="B113" i="11"/>
  <c r="B112" i="11"/>
  <c r="B111" i="11"/>
  <c r="B110" i="11"/>
  <c r="B109" i="11"/>
  <c r="B108" i="11"/>
  <c r="B107" i="11"/>
  <c r="B106" i="11"/>
  <c r="B105" i="11"/>
  <c r="B104" i="11"/>
  <c r="B103" i="11"/>
  <c r="B102" i="11"/>
  <c r="B101" i="11"/>
  <c r="B100" i="11"/>
  <c r="B99" i="11"/>
  <c r="B98" i="11"/>
  <c r="B97" i="11"/>
  <c r="B96" i="11"/>
  <c r="B95" i="11"/>
  <c r="B94" i="11"/>
  <c r="B93" i="11"/>
  <c r="B92" i="11"/>
  <c r="B91" i="11"/>
  <c r="B90" i="11"/>
  <c r="B89" i="11"/>
  <c r="B88" i="11"/>
  <c r="B87" i="11"/>
  <c r="B86" i="11"/>
  <c r="B85" i="11"/>
  <c r="B84" i="11"/>
  <c r="B83" i="11"/>
  <c r="B82" i="11"/>
  <c r="B81" i="11"/>
  <c r="B80" i="11"/>
  <c r="B79" i="11"/>
  <c r="B78" i="11"/>
  <c r="B77" i="11"/>
  <c r="B76" i="11"/>
  <c r="B75" i="11"/>
  <c r="B74" i="11"/>
  <c r="B73" i="11"/>
  <c r="B72" i="11"/>
  <c r="B71" i="11"/>
  <c r="B70" i="11"/>
  <c r="B69" i="11"/>
  <c r="B68" i="11"/>
  <c r="B67" i="11"/>
  <c r="B66" i="11"/>
  <c r="B65" i="1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A3" i="11"/>
  <c r="A1500" i="11"/>
  <c r="A1499" i="11"/>
  <c r="A1498" i="11"/>
  <c r="A1497" i="11"/>
  <c r="A1496" i="11"/>
  <c r="A1495" i="11"/>
  <c r="A1494" i="11"/>
  <c r="A1493" i="11"/>
  <c r="A1492" i="11"/>
  <c r="A1491" i="11"/>
  <c r="A1490" i="11"/>
  <c r="A1489" i="11"/>
  <c r="A1488" i="11"/>
  <c r="A1487" i="11"/>
  <c r="A1486" i="11"/>
  <c r="A1485" i="11"/>
  <c r="A1484" i="11"/>
  <c r="A1483" i="11"/>
  <c r="A1482" i="11"/>
  <c r="A1481" i="11"/>
  <c r="A1480" i="11"/>
  <c r="A1479" i="11"/>
  <c r="A1478" i="11"/>
  <c r="A1477" i="11"/>
  <c r="A1476" i="11"/>
  <c r="A1475" i="11"/>
  <c r="A1474" i="11"/>
  <c r="A1473" i="11"/>
  <c r="A1472" i="11"/>
  <c r="A1471" i="11"/>
  <c r="A1470" i="11"/>
  <c r="A1469" i="11"/>
  <c r="A1468" i="11"/>
  <c r="A1467" i="11"/>
  <c r="A1466" i="11"/>
  <c r="A1465" i="11"/>
  <c r="A1464" i="11"/>
  <c r="A1463" i="11"/>
  <c r="A1462" i="11"/>
  <c r="A1461" i="11"/>
  <c r="A1460" i="11"/>
  <c r="A1459" i="11"/>
  <c r="A1458" i="11"/>
  <c r="A1457" i="11"/>
  <c r="A1456" i="11"/>
  <c r="A1455" i="11"/>
  <c r="A1454" i="11"/>
  <c r="A1453" i="11"/>
  <c r="A1452" i="11"/>
  <c r="A1451" i="11"/>
  <c r="A1450" i="11"/>
  <c r="A1449" i="11"/>
  <c r="A1448" i="11"/>
  <c r="A1447" i="11"/>
  <c r="A1446" i="11"/>
  <c r="A1445" i="11"/>
  <c r="A1444" i="11"/>
  <c r="A1443" i="11"/>
  <c r="A1442" i="11"/>
  <c r="A1441" i="11"/>
  <c r="A1440" i="11"/>
  <c r="A1439" i="11"/>
  <c r="A1438" i="11"/>
  <c r="A1437" i="11"/>
  <c r="A1436" i="11"/>
  <c r="A1435" i="11"/>
  <c r="A1434" i="11"/>
  <c r="A1433" i="11"/>
  <c r="A1432" i="11"/>
  <c r="A1431" i="11"/>
  <c r="A1430" i="11"/>
  <c r="A1429" i="11"/>
  <c r="A1428" i="11"/>
  <c r="A1427" i="11"/>
  <c r="A1426" i="11"/>
  <c r="A1425" i="11"/>
  <c r="A1424" i="11"/>
  <c r="A1423" i="11"/>
  <c r="A1422" i="11"/>
  <c r="A1421" i="11"/>
  <c r="A1420" i="11"/>
  <c r="A1419" i="11"/>
  <c r="A1418" i="11"/>
  <c r="A1417" i="11"/>
  <c r="A1416" i="11"/>
  <c r="A1415" i="11"/>
  <c r="A1414" i="11"/>
  <c r="A1413" i="11"/>
  <c r="A1412" i="11"/>
  <c r="A1411" i="11"/>
  <c r="A1410" i="11"/>
  <c r="A1409" i="11"/>
  <c r="A1408" i="11"/>
  <c r="A1407" i="11"/>
  <c r="A1406" i="11"/>
  <c r="A1405" i="11"/>
  <c r="A1404" i="11"/>
  <c r="A1403" i="11"/>
  <c r="A1402" i="11"/>
  <c r="A1401" i="11"/>
  <c r="A1400" i="11"/>
  <c r="A1399" i="11"/>
  <c r="A1398" i="11"/>
  <c r="A1397" i="11"/>
  <c r="A1396" i="11"/>
  <c r="A1395" i="11"/>
  <c r="A1394" i="11"/>
  <c r="A1393" i="11"/>
  <c r="A1392" i="11"/>
  <c r="A1391" i="11"/>
  <c r="A1390" i="11"/>
  <c r="A1389" i="11"/>
  <c r="A1388" i="11"/>
  <c r="A1387" i="11"/>
  <c r="A1386" i="11"/>
  <c r="A1385" i="11"/>
  <c r="A1384" i="11"/>
  <c r="A1383" i="11"/>
  <c r="A1382" i="11"/>
  <c r="A1381" i="11"/>
  <c r="A1380" i="11"/>
  <c r="A1379" i="11"/>
  <c r="A1378" i="11"/>
  <c r="A1377" i="11"/>
  <c r="A1376" i="11"/>
  <c r="A1375" i="11"/>
  <c r="A1374" i="11"/>
  <c r="A1373" i="11"/>
  <c r="A1372" i="11"/>
  <c r="A1371" i="11"/>
  <c r="A1370" i="11"/>
  <c r="A1369" i="11"/>
  <c r="A1368" i="11"/>
  <c r="A1367" i="11"/>
  <c r="A1366" i="11"/>
  <c r="A1365" i="11"/>
  <c r="A1364" i="11"/>
  <c r="A1363" i="11"/>
  <c r="A1362" i="11"/>
  <c r="A1361" i="11"/>
  <c r="A1360" i="11"/>
  <c r="A1359" i="11"/>
  <c r="A1358" i="11"/>
  <c r="A1357" i="11"/>
  <c r="A1356" i="11"/>
  <c r="A1355" i="11"/>
  <c r="A1354" i="11"/>
  <c r="A1353" i="11"/>
  <c r="A1352" i="11"/>
  <c r="A1351" i="11"/>
  <c r="A1350" i="11"/>
  <c r="A1349" i="11"/>
  <c r="A1348" i="11"/>
  <c r="A1347" i="11"/>
  <c r="A1346" i="11"/>
  <c r="A1345" i="11"/>
  <c r="A1344" i="11"/>
  <c r="A1343" i="11"/>
  <c r="A1342" i="11"/>
  <c r="A1341" i="11"/>
  <c r="A1340" i="11"/>
  <c r="A1339" i="11"/>
  <c r="A1338" i="11"/>
  <c r="A1337" i="11"/>
  <c r="A1336" i="11"/>
  <c r="A1335" i="11"/>
  <c r="A1334" i="11"/>
  <c r="A1333" i="11"/>
  <c r="A1332" i="11"/>
  <c r="A1331" i="11"/>
  <c r="A1330" i="11"/>
  <c r="A1329" i="11"/>
  <c r="A1328" i="11"/>
  <c r="A1327" i="11"/>
  <c r="A1326" i="11"/>
  <c r="A1325" i="11"/>
  <c r="A1324" i="11"/>
  <c r="A1323" i="11"/>
  <c r="A1322" i="11"/>
  <c r="A1321" i="11"/>
  <c r="A1320" i="11"/>
  <c r="A1319" i="11"/>
  <c r="A1318" i="11"/>
  <c r="A1317" i="11"/>
  <c r="A1316" i="11"/>
  <c r="A1315" i="11"/>
  <c r="A1314" i="11"/>
  <c r="A1313" i="11"/>
  <c r="A1312" i="11"/>
  <c r="A1311" i="11"/>
  <c r="A1310" i="11"/>
  <c r="A1309" i="11"/>
  <c r="A1308" i="11"/>
  <c r="A1307" i="11"/>
  <c r="A1306" i="11"/>
  <c r="A1305" i="11"/>
  <c r="A1304" i="11"/>
  <c r="A1303" i="11"/>
  <c r="A1302" i="11"/>
  <c r="A1301" i="11"/>
  <c r="A1300" i="11"/>
  <c r="A1299" i="11"/>
  <c r="A1298" i="11"/>
  <c r="A1297" i="11"/>
  <c r="A1296" i="11"/>
  <c r="A1295" i="11"/>
  <c r="A1294" i="11"/>
  <c r="A1293" i="11"/>
  <c r="A1292" i="11"/>
  <c r="A1291" i="11"/>
  <c r="A1290" i="11"/>
  <c r="A1289" i="11"/>
  <c r="A1288" i="11"/>
  <c r="A1287" i="11"/>
  <c r="A1286" i="11"/>
  <c r="A1285" i="11"/>
  <c r="A1284" i="11"/>
  <c r="A1283" i="11"/>
  <c r="A1282" i="11"/>
  <c r="A1281" i="11"/>
  <c r="A1280" i="11"/>
  <c r="A1279" i="11"/>
  <c r="A1278" i="11"/>
  <c r="A1277" i="11"/>
  <c r="A1276" i="11"/>
  <c r="A1275" i="11"/>
  <c r="A1274" i="11"/>
  <c r="A1273" i="11"/>
  <c r="A1272" i="11"/>
  <c r="A1271" i="11"/>
  <c r="A1270" i="11"/>
  <c r="A1269" i="11"/>
  <c r="A1268" i="11"/>
  <c r="A1267" i="11"/>
  <c r="A1266" i="11"/>
  <c r="A1265" i="11"/>
  <c r="A1264" i="11"/>
  <c r="A1263" i="11"/>
  <c r="A1262" i="11"/>
  <c r="A1261" i="11"/>
  <c r="A1260" i="11"/>
  <c r="A1259" i="11"/>
  <c r="A1258" i="11"/>
  <c r="A1257" i="11"/>
  <c r="A1256" i="11"/>
  <c r="A1255" i="11"/>
  <c r="A1254" i="11"/>
  <c r="A1253" i="11"/>
  <c r="A1252" i="11"/>
  <c r="A1251" i="11"/>
  <c r="A1250" i="11"/>
  <c r="A1249" i="11"/>
  <c r="A1248" i="11"/>
  <c r="A1247" i="11"/>
  <c r="A1246" i="11"/>
  <c r="A1245" i="11"/>
  <c r="A1244" i="11"/>
  <c r="A1243" i="11"/>
  <c r="A1242" i="11"/>
  <c r="A1241" i="11"/>
  <c r="A1240" i="11"/>
  <c r="A1239" i="11"/>
  <c r="A1238" i="11"/>
  <c r="A1237" i="11"/>
  <c r="A1236" i="11"/>
  <c r="A1235" i="11"/>
  <c r="A1234" i="11"/>
  <c r="A1233" i="11"/>
  <c r="A1232" i="11"/>
  <c r="A1231" i="11"/>
  <c r="A1230" i="11"/>
  <c r="A1229" i="11"/>
  <c r="A1228" i="11"/>
  <c r="A1227" i="11"/>
  <c r="A1226" i="11"/>
  <c r="A1225" i="11"/>
  <c r="A1224" i="11"/>
  <c r="A1223" i="11"/>
  <c r="A1222" i="11"/>
  <c r="A1221" i="11"/>
  <c r="A1220" i="11"/>
  <c r="A1219" i="11"/>
  <c r="A1218" i="11"/>
  <c r="A1217" i="11"/>
  <c r="A1216" i="11"/>
  <c r="A1215" i="11"/>
  <c r="A1214" i="11"/>
  <c r="A1213" i="11"/>
  <c r="A1212" i="11"/>
  <c r="A1211" i="11"/>
  <c r="A1210" i="11"/>
  <c r="A1209" i="11"/>
  <c r="A1208" i="11"/>
  <c r="A1207" i="11"/>
  <c r="A1206" i="11"/>
  <c r="A1205" i="11"/>
  <c r="A1204" i="11"/>
  <c r="A1203" i="11"/>
  <c r="A1202" i="11"/>
  <c r="A1201" i="11"/>
  <c r="A1200" i="11"/>
  <c r="A1199" i="11"/>
  <c r="A1198" i="11"/>
  <c r="A1197" i="11"/>
  <c r="A1196" i="11"/>
  <c r="A1195" i="11"/>
  <c r="A1194" i="11"/>
  <c r="A1193" i="11"/>
  <c r="A1192" i="11"/>
  <c r="A1191" i="11"/>
  <c r="A1190" i="11"/>
  <c r="A1189" i="11"/>
  <c r="A1188" i="11"/>
  <c r="A1187" i="11"/>
  <c r="A1186" i="11"/>
  <c r="A1185" i="11"/>
  <c r="A1184" i="11"/>
  <c r="A1183" i="11"/>
  <c r="A1182" i="11"/>
  <c r="A1181" i="11"/>
  <c r="A1180" i="11"/>
  <c r="A1179" i="11"/>
  <c r="A1178" i="11"/>
  <c r="A1177" i="11"/>
  <c r="A1176" i="11"/>
  <c r="A1175" i="11"/>
  <c r="A1174" i="11"/>
  <c r="A1173" i="11"/>
  <c r="A1172" i="11"/>
  <c r="A1171" i="11"/>
  <c r="A1170" i="11"/>
  <c r="A1169" i="11"/>
  <c r="A1168" i="11"/>
  <c r="A1167" i="11"/>
  <c r="A1166" i="11"/>
  <c r="A1165" i="11"/>
  <c r="A1164" i="11"/>
  <c r="A1163" i="11"/>
  <c r="A1162" i="11"/>
  <c r="A1161" i="11"/>
  <c r="A1160" i="11"/>
  <c r="A1159" i="11"/>
  <c r="A1158" i="11"/>
  <c r="A1157" i="11"/>
  <c r="A1156" i="11"/>
  <c r="A1155" i="11"/>
  <c r="A1154" i="11"/>
  <c r="A1153" i="11"/>
  <c r="A1152" i="11"/>
  <c r="A1151" i="11"/>
  <c r="A1150" i="11"/>
  <c r="A1149" i="11"/>
  <c r="A1148" i="11"/>
  <c r="A1147" i="11"/>
  <c r="A1146" i="11"/>
  <c r="A1145" i="11"/>
  <c r="A1144" i="11"/>
  <c r="A1143" i="11"/>
  <c r="A1142" i="11"/>
  <c r="A1141" i="11"/>
  <c r="A1140" i="11"/>
  <c r="A1139" i="11"/>
  <c r="A1138" i="11"/>
  <c r="A1137" i="11"/>
  <c r="A1136" i="11"/>
  <c r="A1135" i="11"/>
  <c r="A1134" i="11"/>
  <c r="A1133" i="11"/>
  <c r="A1132" i="11"/>
  <c r="A1131" i="11"/>
  <c r="A1130" i="11"/>
  <c r="A1129" i="11"/>
  <c r="A1128" i="11"/>
  <c r="A1127" i="11"/>
  <c r="A1126" i="11"/>
  <c r="A1125" i="11"/>
  <c r="A1124" i="11"/>
  <c r="A1123" i="11"/>
  <c r="A1122" i="11"/>
  <c r="A1121" i="11"/>
  <c r="A1120" i="11"/>
  <c r="A1119" i="11"/>
  <c r="A1118" i="11"/>
  <c r="A1117" i="11"/>
  <c r="A1116" i="11"/>
  <c r="A1115" i="11"/>
  <c r="A1114" i="11"/>
  <c r="A1113" i="11"/>
  <c r="A1112" i="11"/>
  <c r="A1111" i="11"/>
  <c r="A1110" i="11"/>
  <c r="A1109" i="11"/>
  <c r="A1108" i="11"/>
  <c r="A1107" i="11"/>
  <c r="A1106" i="11"/>
  <c r="A1105" i="11"/>
  <c r="A1104" i="11"/>
  <c r="A1103" i="11"/>
  <c r="A1102" i="11"/>
  <c r="A1101" i="11"/>
  <c r="A1100" i="11"/>
  <c r="A1099" i="11"/>
  <c r="A1098" i="11"/>
  <c r="A1097" i="11"/>
  <c r="A1096" i="11"/>
  <c r="A1095" i="11"/>
  <c r="A1094" i="11"/>
  <c r="A1093" i="11"/>
  <c r="A1092" i="11"/>
  <c r="A1091" i="11"/>
  <c r="A1090" i="11"/>
  <c r="A1089" i="11"/>
  <c r="A1088" i="11"/>
  <c r="A1087" i="11"/>
  <c r="A1086" i="11"/>
  <c r="A1085" i="11"/>
  <c r="A1084" i="11"/>
  <c r="A1083" i="11"/>
  <c r="A1082" i="11"/>
  <c r="A1081" i="11"/>
  <c r="A1080" i="11"/>
  <c r="A1079" i="11"/>
  <c r="A1078" i="11"/>
  <c r="A1077" i="11"/>
  <c r="A1076" i="11"/>
  <c r="A1075" i="11"/>
  <c r="A1074" i="11"/>
  <c r="A1073" i="11"/>
  <c r="A1072" i="11"/>
  <c r="A1071" i="11"/>
  <c r="A1070" i="11"/>
  <c r="A1069" i="11"/>
  <c r="A1068" i="11"/>
  <c r="A1067" i="11"/>
  <c r="A1066" i="11"/>
  <c r="A1065" i="11"/>
  <c r="A1064" i="11"/>
  <c r="A1063" i="11"/>
  <c r="A1062" i="11"/>
  <c r="A1061" i="11"/>
  <c r="A1060" i="11"/>
  <c r="A1059" i="11"/>
  <c r="A1058" i="11"/>
  <c r="A1057" i="11"/>
  <c r="A1056" i="11"/>
  <c r="A1055" i="11"/>
  <c r="A1054" i="11"/>
  <c r="A1053" i="11"/>
  <c r="A1052" i="11"/>
  <c r="A1051" i="11"/>
  <c r="A1050" i="11"/>
  <c r="A1049" i="11"/>
  <c r="A1048" i="11"/>
  <c r="A1047" i="11"/>
  <c r="A1046" i="11"/>
  <c r="A1045" i="11"/>
  <c r="A1044" i="11"/>
  <c r="A1043" i="11"/>
  <c r="A1042" i="11"/>
  <c r="A1041" i="11"/>
  <c r="A1040" i="11"/>
  <c r="A1039" i="11"/>
  <c r="A1038" i="11"/>
  <c r="A1037" i="11"/>
  <c r="A1036" i="11"/>
  <c r="A1035" i="11"/>
  <c r="A1034" i="11"/>
  <c r="A1033" i="11"/>
  <c r="A1032" i="11"/>
  <c r="A1031" i="11"/>
  <c r="A1030" i="11"/>
  <c r="A1029" i="11"/>
  <c r="A1028" i="11"/>
  <c r="A1027" i="11"/>
  <c r="A1026" i="11"/>
  <c r="A1025" i="11"/>
  <c r="A1024" i="11"/>
  <c r="A1023" i="11"/>
  <c r="A1022" i="11"/>
  <c r="A1021" i="11"/>
  <c r="A1020" i="11"/>
  <c r="A1019" i="11"/>
  <c r="A1018" i="11"/>
  <c r="A1017" i="11"/>
  <c r="A1016" i="11"/>
  <c r="A1015" i="11"/>
  <c r="A1014" i="11"/>
  <c r="A1013" i="11"/>
  <c r="A1012" i="11"/>
  <c r="A1011" i="11"/>
  <c r="A1010" i="11"/>
  <c r="A1009" i="11"/>
  <c r="A1008" i="11"/>
  <c r="A1007" i="11"/>
  <c r="A1006" i="11"/>
  <c r="A1005" i="11"/>
  <c r="A1004" i="11"/>
  <c r="A1003" i="11"/>
  <c r="A1002" i="11"/>
  <c r="A1001" i="11"/>
  <c r="A1000" i="11"/>
  <c r="A999" i="11"/>
  <c r="A998" i="11"/>
  <c r="A997" i="11"/>
  <c r="A996" i="11"/>
  <c r="A995" i="11"/>
  <c r="A994" i="11"/>
  <c r="A993" i="11"/>
  <c r="A992" i="11"/>
  <c r="A991" i="11"/>
  <c r="A990" i="11"/>
  <c r="A989" i="11"/>
  <c r="A988" i="11"/>
  <c r="A987" i="11"/>
  <c r="A986" i="11"/>
  <c r="A985" i="11"/>
  <c r="A984" i="11"/>
  <c r="A983" i="11"/>
  <c r="A982" i="11"/>
  <c r="A981" i="11"/>
  <c r="A980" i="11"/>
  <c r="A979" i="11"/>
  <c r="A978" i="11"/>
  <c r="A977" i="11"/>
  <c r="A976" i="11"/>
  <c r="A975" i="11"/>
  <c r="A974" i="11"/>
  <c r="A973" i="11"/>
  <c r="A972" i="11"/>
  <c r="A971" i="11"/>
  <c r="A970" i="11"/>
  <c r="A969" i="11"/>
  <c r="A968" i="11"/>
  <c r="A967" i="11"/>
  <c r="A966" i="11"/>
  <c r="A965" i="11"/>
  <c r="A964" i="11"/>
  <c r="A963" i="11"/>
  <c r="A962" i="11"/>
  <c r="A961" i="11"/>
  <c r="A960" i="11"/>
  <c r="A959" i="11"/>
  <c r="A958" i="11"/>
  <c r="A957" i="11"/>
  <c r="A956" i="11"/>
  <c r="A955" i="11"/>
  <c r="A954" i="11"/>
  <c r="A953" i="11"/>
  <c r="A952" i="11"/>
  <c r="A951" i="11"/>
  <c r="A950" i="11"/>
  <c r="A949" i="11"/>
  <c r="A948" i="11"/>
  <c r="A947" i="11"/>
  <c r="A946" i="11"/>
  <c r="A945" i="11"/>
  <c r="A944" i="11"/>
  <c r="A943" i="11"/>
  <c r="A942" i="11"/>
  <c r="A941" i="11"/>
  <c r="A940" i="11"/>
  <c r="A939" i="11"/>
  <c r="A938" i="11"/>
  <c r="A937" i="11"/>
  <c r="A936" i="11"/>
  <c r="A935" i="11"/>
  <c r="A934" i="11"/>
  <c r="A933" i="11"/>
  <c r="A932" i="11"/>
  <c r="A931" i="11"/>
  <c r="A930" i="11"/>
  <c r="A929" i="11"/>
  <c r="A928" i="11"/>
  <c r="A927" i="11"/>
  <c r="A926" i="11"/>
  <c r="A925" i="11"/>
  <c r="A924" i="11"/>
  <c r="A923" i="11"/>
  <c r="A922" i="11"/>
  <c r="A921" i="11"/>
  <c r="A920" i="11"/>
  <c r="A919" i="11"/>
  <c r="A918" i="11"/>
  <c r="A917" i="11"/>
  <c r="A916" i="11"/>
  <c r="A915" i="11"/>
  <c r="A914" i="11"/>
  <c r="A913" i="11"/>
  <c r="A912" i="11"/>
  <c r="A911" i="11"/>
  <c r="A910" i="11"/>
  <c r="A909" i="11"/>
  <c r="A908" i="11"/>
  <c r="A907" i="11"/>
  <c r="A906" i="11"/>
  <c r="A905" i="11"/>
  <c r="A904" i="11"/>
  <c r="A903" i="11"/>
  <c r="A902" i="11"/>
  <c r="A901" i="11"/>
  <c r="A900" i="11"/>
  <c r="A899" i="11"/>
  <c r="A898" i="11"/>
  <c r="A897" i="11"/>
  <c r="A896" i="11"/>
  <c r="A895" i="11"/>
  <c r="A894" i="11"/>
  <c r="A893" i="11"/>
  <c r="A892" i="11"/>
  <c r="A891" i="11"/>
  <c r="A890" i="11"/>
  <c r="A889" i="11"/>
  <c r="A888" i="11"/>
  <c r="A887" i="11"/>
  <c r="A886" i="11"/>
  <c r="A885" i="11"/>
  <c r="A884" i="11"/>
  <c r="A883" i="11"/>
  <c r="A882" i="11"/>
  <c r="A881" i="11"/>
  <c r="A880" i="11"/>
  <c r="A879" i="11"/>
  <c r="A878" i="11"/>
  <c r="A877" i="11"/>
  <c r="A876" i="11"/>
  <c r="A875" i="11"/>
  <c r="A874" i="11"/>
  <c r="A873" i="11"/>
  <c r="A872" i="11"/>
  <c r="A871" i="11"/>
  <c r="A870" i="11"/>
  <c r="A869" i="11"/>
  <c r="A868" i="11"/>
  <c r="A867" i="11"/>
  <c r="A866" i="11"/>
  <c r="A865" i="11"/>
  <c r="A864" i="11"/>
  <c r="A863" i="11"/>
  <c r="A862" i="11"/>
  <c r="A861" i="11"/>
  <c r="A860" i="11"/>
  <c r="A859" i="11"/>
  <c r="A858" i="11"/>
  <c r="A857" i="11"/>
  <c r="A856" i="11"/>
  <c r="A855" i="11"/>
  <c r="A854" i="11"/>
  <c r="A853" i="11"/>
  <c r="A852" i="11"/>
  <c r="A851" i="11"/>
  <c r="A850" i="11"/>
  <c r="A849" i="11"/>
  <c r="A848" i="11"/>
  <c r="A847" i="11"/>
  <c r="A846" i="11"/>
  <c r="A845" i="11"/>
  <c r="A844" i="11"/>
  <c r="A843" i="11"/>
  <c r="A842" i="11"/>
  <c r="A841" i="11"/>
  <c r="A840" i="11"/>
  <c r="A839" i="11"/>
  <c r="A838" i="11"/>
  <c r="A837" i="11"/>
  <c r="A836" i="11"/>
  <c r="A835" i="11"/>
  <c r="A834" i="11"/>
  <c r="A833" i="11"/>
  <c r="A832" i="11"/>
  <c r="A831" i="11"/>
  <c r="A830" i="11"/>
  <c r="A829" i="11"/>
  <c r="A828" i="11"/>
  <c r="A827" i="11"/>
  <c r="A826" i="11"/>
  <c r="A825" i="11"/>
  <c r="A824" i="11"/>
  <c r="A823" i="11"/>
  <c r="A822" i="11"/>
  <c r="A821" i="11"/>
  <c r="A820" i="11"/>
  <c r="A819" i="11"/>
  <c r="A818" i="11"/>
  <c r="A817" i="11"/>
  <c r="A816" i="11"/>
  <c r="A815" i="11"/>
  <c r="A814" i="11"/>
  <c r="A813" i="11"/>
  <c r="A812" i="11"/>
  <c r="A811" i="11"/>
  <c r="A810" i="11"/>
  <c r="A809" i="11"/>
  <c r="A808" i="11"/>
  <c r="A807" i="11"/>
  <c r="A806" i="11"/>
  <c r="A805" i="11"/>
  <c r="A804" i="11"/>
  <c r="A803" i="11"/>
  <c r="A802" i="11"/>
  <c r="A801" i="11"/>
  <c r="A800" i="11"/>
  <c r="A799" i="11"/>
  <c r="A798" i="11"/>
  <c r="A797" i="11"/>
  <c r="A796" i="11"/>
  <c r="A795" i="11"/>
  <c r="A794" i="11"/>
  <c r="A793" i="11"/>
  <c r="A792" i="11"/>
  <c r="A791" i="11"/>
  <c r="A790" i="11"/>
  <c r="A789" i="11"/>
  <c r="A788" i="11"/>
  <c r="A787" i="11"/>
  <c r="A786" i="11"/>
  <c r="A785" i="11"/>
  <c r="A784" i="11"/>
  <c r="A783" i="11"/>
  <c r="A782" i="11"/>
  <c r="A781" i="11"/>
  <c r="A780" i="11"/>
  <c r="A779" i="11"/>
  <c r="A778" i="11"/>
  <c r="A777" i="11"/>
  <c r="A776" i="11"/>
  <c r="A775" i="11"/>
  <c r="A774" i="11"/>
  <c r="A773" i="11"/>
  <c r="A772" i="11"/>
  <c r="A771" i="11"/>
  <c r="A770" i="11"/>
  <c r="A769" i="11"/>
  <c r="A768" i="11"/>
  <c r="A767" i="11"/>
  <c r="A766" i="11"/>
  <c r="A765" i="11"/>
  <c r="A764" i="11"/>
  <c r="A763" i="11"/>
  <c r="A762" i="11"/>
  <c r="A761" i="11"/>
  <c r="A760" i="11"/>
  <c r="A759" i="11"/>
  <c r="A758" i="11"/>
  <c r="A757" i="11"/>
  <c r="A756" i="11"/>
  <c r="A755" i="11"/>
  <c r="A754" i="11"/>
  <c r="A753" i="11"/>
  <c r="A752" i="11"/>
  <c r="A751" i="11"/>
  <c r="A750" i="11"/>
  <c r="A749" i="11"/>
  <c r="A748" i="11"/>
  <c r="A747" i="11"/>
  <c r="A746" i="11"/>
  <c r="A745" i="11"/>
  <c r="A744" i="11"/>
  <c r="A743" i="11"/>
  <c r="A742" i="11"/>
  <c r="A741" i="11"/>
  <c r="A740" i="11"/>
  <c r="A739" i="11"/>
  <c r="A738" i="11"/>
  <c r="A737" i="11"/>
  <c r="A736" i="11"/>
  <c r="A735" i="11"/>
  <c r="A734" i="11"/>
  <c r="A733" i="11"/>
  <c r="A732" i="11"/>
  <c r="A731" i="11"/>
  <c r="A730" i="11"/>
  <c r="A729" i="11"/>
  <c r="A728" i="11"/>
  <c r="A727" i="11"/>
  <c r="A726" i="11"/>
  <c r="A725" i="11"/>
  <c r="A724" i="11"/>
  <c r="A723" i="11"/>
  <c r="A722" i="11"/>
  <c r="A721" i="11"/>
  <c r="A720" i="11"/>
  <c r="A719" i="11"/>
  <c r="A718" i="11"/>
  <c r="A717" i="11"/>
  <c r="A716" i="11"/>
  <c r="A715" i="11"/>
  <c r="A714" i="11"/>
  <c r="A713" i="11"/>
  <c r="A712" i="11"/>
  <c r="A711" i="11"/>
  <c r="A710" i="11"/>
  <c r="A709" i="11"/>
  <c r="A708" i="11"/>
  <c r="A707" i="11"/>
  <c r="A706" i="11"/>
  <c r="A705" i="11"/>
  <c r="A704" i="11"/>
  <c r="A703" i="11"/>
  <c r="A702" i="11"/>
  <c r="A701" i="11"/>
  <c r="A700" i="11"/>
  <c r="A699" i="11"/>
  <c r="A698" i="11"/>
  <c r="A697" i="11"/>
  <c r="A696" i="11"/>
  <c r="A695" i="11"/>
  <c r="A694" i="11"/>
  <c r="A693" i="11"/>
  <c r="A692" i="11"/>
  <c r="A691" i="11"/>
  <c r="A690" i="11"/>
  <c r="A689" i="11"/>
  <c r="A688" i="11"/>
  <c r="A687" i="11"/>
  <c r="A686" i="11"/>
  <c r="A685" i="11"/>
  <c r="A684" i="11"/>
  <c r="A683" i="11"/>
  <c r="A682" i="11"/>
  <c r="A681" i="11"/>
  <c r="A680" i="11"/>
  <c r="A679" i="11"/>
  <c r="A678" i="11"/>
  <c r="A677" i="11"/>
  <c r="A676" i="11"/>
  <c r="A675" i="11"/>
  <c r="A674" i="11"/>
  <c r="A673" i="11"/>
  <c r="A672" i="11"/>
  <c r="A671" i="11"/>
  <c r="A670" i="11"/>
  <c r="A669" i="11"/>
  <c r="A668" i="11"/>
  <c r="A667" i="11"/>
  <c r="A666" i="11"/>
  <c r="A665" i="11"/>
  <c r="A664" i="11"/>
  <c r="A663" i="11"/>
  <c r="A662" i="11"/>
  <c r="A661" i="11"/>
  <c r="A660" i="11"/>
  <c r="A659" i="11"/>
  <c r="A658" i="11"/>
  <c r="A657" i="11"/>
  <c r="A656" i="11"/>
  <c r="A655" i="11"/>
  <c r="A654" i="11"/>
  <c r="A653" i="11"/>
  <c r="A652" i="11"/>
  <c r="A651" i="11"/>
  <c r="A650" i="11"/>
  <c r="A649" i="11"/>
  <c r="A648" i="11"/>
  <c r="A647" i="11"/>
  <c r="A646" i="11"/>
  <c r="A645" i="11"/>
  <c r="A644" i="11"/>
  <c r="A643" i="11"/>
  <c r="A642" i="11"/>
  <c r="A641" i="11"/>
  <c r="A640" i="11"/>
  <c r="A639" i="11"/>
  <c r="A638" i="11"/>
  <c r="A637" i="11"/>
  <c r="A636" i="11"/>
  <c r="A635" i="11"/>
  <c r="A634" i="11"/>
  <c r="A633" i="11"/>
  <c r="A632" i="11"/>
  <c r="A631" i="11"/>
  <c r="A630" i="11"/>
  <c r="A629" i="11"/>
  <c r="A628" i="11"/>
  <c r="A627" i="11"/>
  <c r="A626" i="11"/>
  <c r="A625" i="11"/>
  <c r="A624" i="11"/>
  <c r="A623" i="11"/>
  <c r="A622" i="11"/>
  <c r="A621" i="11"/>
  <c r="A620" i="11"/>
  <c r="A619" i="11"/>
  <c r="A618" i="11"/>
  <c r="A617" i="11"/>
  <c r="A616" i="11"/>
  <c r="A615" i="11"/>
  <c r="A614" i="11"/>
  <c r="A613" i="11"/>
  <c r="A612" i="11"/>
  <c r="A611" i="11"/>
  <c r="A610" i="11"/>
  <c r="A609" i="11"/>
  <c r="A608" i="11"/>
  <c r="A607" i="11"/>
  <c r="A606" i="11"/>
  <c r="A605" i="11"/>
  <c r="A604" i="11"/>
  <c r="A603" i="11"/>
  <c r="A602" i="11"/>
  <c r="A601" i="11"/>
  <c r="A600" i="11"/>
  <c r="A599" i="11"/>
  <c r="A598" i="11"/>
  <c r="A597" i="11"/>
  <c r="A596" i="11"/>
  <c r="A595" i="11"/>
  <c r="A594" i="11"/>
  <c r="A593" i="11"/>
  <c r="A592" i="11"/>
  <c r="A591" i="11"/>
  <c r="A590" i="11"/>
  <c r="A589" i="11"/>
  <c r="A588" i="11"/>
  <c r="A587" i="11"/>
  <c r="A586" i="11"/>
  <c r="A585" i="11"/>
  <c r="A584" i="11"/>
  <c r="A583" i="11"/>
  <c r="A582" i="11"/>
  <c r="A581" i="11"/>
  <c r="A580" i="11"/>
  <c r="A579" i="11"/>
  <c r="A578" i="11"/>
  <c r="A577" i="11"/>
  <c r="A576" i="11"/>
  <c r="A575" i="11"/>
  <c r="A574" i="11"/>
  <c r="A573" i="11"/>
  <c r="A572" i="11"/>
  <c r="A571" i="11"/>
  <c r="A570" i="11"/>
  <c r="A569" i="11"/>
  <c r="A568" i="11"/>
  <c r="A567" i="11"/>
  <c r="A566" i="11"/>
  <c r="A565" i="11"/>
  <c r="A564" i="11"/>
  <c r="A563" i="11"/>
  <c r="A562" i="11"/>
  <c r="A561" i="11"/>
  <c r="A560" i="11"/>
  <c r="A559" i="11"/>
  <c r="A558" i="11"/>
  <c r="A557" i="11"/>
  <c r="A556" i="11"/>
  <c r="A555" i="11"/>
  <c r="A554" i="11"/>
  <c r="A553" i="11"/>
  <c r="A552" i="11"/>
  <c r="A551" i="11"/>
  <c r="A550" i="11"/>
  <c r="A549" i="11"/>
  <c r="A548" i="11"/>
  <c r="A547" i="11"/>
  <c r="A546" i="11"/>
  <c r="A545" i="11"/>
  <c r="A544" i="11"/>
  <c r="A543" i="11"/>
  <c r="A542" i="11"/>
  <c r="A541" i="11"/>
  <c r="A540" i="11"/>
  <c r="A539" i="11"/>
  <c r="A538" i="11"/>
  <c r="A537" i="11"/>
  <c r="A536" i="11"/>
  <c r="A535" i="11"/>
  <c r="A534" i="11"/>
  <c r="A533" i="11"/>
  <c r="A532" i="11"/>
  <c r="A531" i="11"/>
  <c r="A530" i="11"/>
  <c r="A529" i="11"/>
  <c r="A528" i="11"/>
  <c r="A527" i="11"/>
  <c r="A526" i="11"/>
  <c r="A525" i="11"/>
  <c r="A524" i="11"/>
  <c r="A523" i="11"/>
  <c r="A522" i="11"/>
  <c r="A521" i="11"/>
  <c r="A520" i="11"/>
  <c r="A519" i="11"/>
  <c r="A518" i="11"/>
  <c r="A517" i="11"/>
  <c r="A516" i="11"/>
  <c r="A515" i="11"/>
  <c r="A514" i="11"/>
  <c r="A513" i="11"/>
  <c r="A512" i="11"/>
  <c r="A511" i="11"/>
  <c r="A510" i="11"/>
  <c r="A509" i="11"/>
  <c r="A508" i="11"/>
  <c r="A507" i="11"/>
  <c r="A506" i="11"/>
  <c r="A505" i="11"/>
  <c r="A504" i="11"/>
  <c r="A503" i="11"/>
  <c r="A502" i="11"/>
  <c r="A501" i="11"/>
  <c r="A500" i="11"/>
  <c r="A499" i="11"/>
  <c r="A498" i="11"/>
  <c r="A497" i="11"/>
  <c r="A496" i="11"/>
  <c r="A495" i="11"/>
  <c r="A494" i="11"/>
  <c r="A493" i="11"/>
  <c r="A492" i="11"/>
  <c r="A491" i="11"/>
  <c r="A490" i="11"/>
  <c r="A489" i="11"/>
  <c r="A488" i="11"/>
  <c r="A487" i="11"/>
  <c r="A486" i="11"/>
  <c r="A485" i="11"/>
  <c r="A484" i="11"/>
  <c r="A483" i="11"/>
  <c r="A482" i="11"/>
  <c r="A481" i="11"/>
  <c r="A480" i="11"/>
  <c r="A479" i="11"/>
  <c r="A478" i="11"/>
  <c r="A477" i="11"/>
  <c r="A476" i="11"/>
  <c r="A475" i="11"/>
  <c r="A474" i="11"/>
  <c r="A473" i="11"/>
  <c r="A472" i="11"/>
  <c r="A471" i="11"/>
  <c r="A470" i="11"/>
  <c r="A469" i="11"/>
  <c r="A468" i="11"/>
  <c r="A467" i="11"/>
  <c r="A466" i="11"/>
  <c r="A465" i="11"/>
  <c r="A464" i="11"/>
  <c r="A463" i="11"/>
  <c r="A462" i="11"/>
  <c r="A461" i="11"/>
  <c r="A460" i="11"/>
  <c r="A459" i="11"/>
  <c r="A458" i="11"/>
  <c r="A457" i="11"/>
  <c r="A456" i="11"/>
  <c r="A455" i="11"/>
  <c r="A454" i="11"/>
  <c r="A453" i="11"/>
  <c r="A452" i="11"/>
  <c r="A451" i="11"/>
  <c r="A450" i="11"/>
  <c r="A449" i="11"/>
  <c r="A448" i="11"/>
  <c r="A447" i="11"/>
  <c r="A446" i="11"/>
  <c r="A445" i="11"/>
  <c r="A444" i="11"/>
  <c r="A443" i="11"/>
  <c r="A442" i="11"/>
  <c r="A441" i="11"/>
  <c r="A440" i="11"/>
  <c r="A439" i="11"/>
  <c r="A438" i="11"/>
  <c r="A437" i="11"/>
  <c r="A436" i="11"/>
  <c r="A435" i="11"/>
  <c r="A434" i="11"/>
  <c r="A433" i="11"/>
  <c r="A432" i="11"/>
  <c r="A431" i="11"/>
  <c r="A430" i="11"/>
  <c r="A429" i="11"/>
  <c r="A428" i="11"/>
  <c r="A427" i="11"/>
  <c r="A426" i="11"/>
  <c r="A425" i="11"/>
  <c r="A424" i="11"/>
  <c r="A423" i="11"/>
  <c r="A422" i="11"/>
  <c r="A421" i="11"/>
  <c r="A420" i="11"/>
  <c r="A419" i="11"/>
  <c r="A418" i="11"/>
  <c r="A417" i="11"/>
  <c r="A416" i="11"/>
  <c r="A415" i="11"/>
  <c r="A414" i="11"/>
  <c r="A413" i="11"/>
  <c r="A412" i="11"/>
  <c r="A411" i="11"/>
  <c r="A410" i="11"/>
  <c r="A409" i="11"/>
  <c r="A408" i="11"/>
  <c r="A407" i="11"/>
  <c r="A406" i="11"/>
  <c r="A405" i="11"/>
  <c r="A404" i="11"/>
  <c r="A403" i="11"/>
  <c r="A402" i="11"/>
  <c r="A401" i="11"/>
  <c r="A400" i="11"/>
  <c r="A399" i="11"/>
  <c r="A398" i="11"/>
  <c r="A397" i="11"/>
  <c r="A396" i="11"/>
  <c r="A395" i="11"/>
  <c r="A394" i="11"/>
  <c r="A393" i="11"/>
  <c r="A392" i="11"/>
  <c r="A391" i="11"/>
  <c r="A390" i="11"/>
  <c r="A389" i="11"/>
  <c r="A388" i="11"/>
  <c r="A387" i="11"/>
  <c r="A386" i="11"/>
  <c r="A385" i="11"/>
  <c r="A384" i="11"/>
  <c r="A383" i="11"/>
  <c r="A382" i="11"/>
  <c r="A381" i="11"/>
  <c r="A380" i="11"/>
  <c r="A379" i="11"/>
  <c r="A378" i="11"/>
  <c r="A377" i="11"/>
  <c r="A376" i="11"/>
  <c r="A375" i="11"/>
  <c r="A374" i="11"/>
  <c r="A373" i="11"/>
  <c r="A372" i="11"/>
  <c r="A371" i="11"/>
  <c r="A370" i="11"/>
  <c r="A369" i="11"/>
  <c r="A368" i="11"/>
  <c r="A367" i="11"/>
  <c r="A366" i="11"/>
  <c r="A365" i="11"/>
  <c r="A364" i="11"/>
  <c r="A363" i="11"/>
  <c r="A362" i="11"/>
  <c r="A361" i="11"/>
  <c r="A360" i="11"/>
  <c r="A359" i="11"/>
  <c r="A358" i="11"/>
  <c r="A357" i="11"/>
  <c r="A356" i="11"/>
  <c r="A355" i="11"/>
  <c r="A354" i="11"/>
  <c r="A353" i="11"/>
  <c r="A352" i="11"/>
  <c r="A351" i="11"/>
  <c r="A350" i="11"/>
  <c r="A349" i="11"/>
  <c r="A348" i="11"/>
  <c r="A347" i="11"/>
  <c r="A346" i="11"/>
  <c r="A345" i="11"/>
  <c r="A344" i="11"/>
  <c r="A343" i="11"/>
  <c r="A342" i="11"/>
  <c r="A341" i="11"/>
  <c r="A340" i="11"/>
  <c r="A339" i="11"/>
  <c r="A338" i="11"/>
  <c r="A337" i="11"/>
  <c r="A336" i="11"/>
  <c r="A335" i="11"/>
  <c r="A334" i="11"/>
  <c r="A333" i="11"/>
  <c r="A332" i="11"/>
  <c r="A331" i="11"/>
  <c r="A330" i="11"/>
  <c r="A329" i="11"/>
  <c r="A328" i="11"/>
  <c r="A327" i="11"/>
  <c r="A326" i="11"/>
  <c r="A325" i="11"/>
  <c r="A324" i="11"/>
  <c r="A323" i="11"/>
  <c r="A322" i="11"/>
  <c r="A321" i="11"/>
  <c r="A320" i="11"/>
  <c r="A319" i="11"/>
  <c r="A318" i="11"/>
  <c r="A317" i="11"/>
  <c r="A316" i="11"/>
  <c r="A315" i="11"/>
  <c r="A314" i="11"/>
  <c r="A313" i="11"/>
  <c r="A312" i="11"/>
  <c r="A311" i="11"/>
  <c r="A310" i="11"/>
  <c r="A309" i="11"/>
  <c r="A308" i="11"/>
  <c r="A307" i="11"/>
  <c r="A306" i="11"/>
  <c r="A305" i="11"/>
  <c r="A304" i="11"/>
  <c r="A303" i="11"/>
  <c r="A302" i="11"/>
  <c r="A301" i="11"/>
  <c r="A300" i="11"/>
  <c r="A299" i="11"/>
  <c r="A298" i="11"/>
  <c r="A297" i="11"/>
  <c r="A296" i="11"/>
  <c r="A295" i="11"/>
  <c r="A294" i="11"/>
  <c r="A293" i="11"/>
  <c r="A292" i="11"/>
  <c r="A291" i="11"/>
  <c r="A290" i="11"/>
  <c r="A289" i="11"/>
  <c r="A288" i="11"/>
  <c r="A287" i="11"/>
  <c r="A286" i="11"/>
  <c r="A285" i="11"/>
  <c r="A284" i="11"/>
  <c r="A283" i="11"/>
  <c r="A282" i="11"/>
  <c r="A281" i="11"/>
  <c r="A280" i="11"/>
  <c r="A279" i="11"/>
  <c r="A278" i="11"/>
  <c r="A277" i="11"/>
  <c r="A276" i="11"/>
  <c r="A275" i="11"/>
  <c r="A274" i="11"/>
  <c r="A273" i="11"/>
  <c r="A272" i="11"/>
  <c r="A271" i="11"/>
  <c r="A270" i="11"/>
  <c r="A269" i="11"/>
  <c r="A268" i="11"/>
  <c r="A267" i="11"/>
  <c r="A266" i="11"/>
  <c r="A265" i="11"/>
  <c r="A264" i="11"/>
  <c r="A263" i="11"/>
  <c r="A262" i="11"/>
  <c r="A261" i="11"/>
  <c r="A260" i="11"/>
  <c r="A259" i="11"/>
  <c r="A258" i="11"/>
  <c r="A257" i="11"/>
  <c r="A256" i="11"/>
  <c r="A255" i="11"/>
  <c r="A254" i="11"/>
  <c r="A253" i="11"/>
  <c r="A252" i="11"/>
  <c r="A251" i="11"/>
  <c r="A250" i="11"/>
  <c r="A249" i="11"/>
  <c r="A248" i="11"/>
  <c r="A247" i="11"/>
  <c r="A246" i="11"/>
  <c r="A245" i="11"/>
  <c r="A244" i="11"/>
  <c r="A243" i="11"/>
  <c r="A242" i="11"/>
  <c r="A241" i="11"/>
  <c r="A240" i="11"/>
  <c r="A239" i="11"/>
  <c r="A238" i="11"/>
  <c r="A237" i="11"/>
  <c r="A236" i="11"/>
  <c r="A235" i="11"/>
  <c r="A234" i="11"/>
  <c r="A233" i="11"/>
  <c r="A232" i="11"/>
  <c r="A231" i="11"/>
  <c r="A230" i="11"/>
  <c r="A229" i="11"/>
  <c r="A228" i="11"/>
  <c r="A227" i="11"/>
  <c r="A226" i="11"/>
  <c r="A225" i="11"/>
  <c r="A224" i="11"/>
  <c r="A223" i="11"/>
  <c r="A222" i="11"/>
  <c r="A221" i="11"/>
  <c r="A220" i="11"/>
  <c r="A219" i="11"/>
  <c r="A218" i="11"/>
  <c r="A217" i="11"/>
  <c r="A216" i="11"/>
  <c r="A215" i="11"/>
  <c r="A214" i="11"/>
  <c r="A213" i="11"/>
  <c r="A212" i="11"/>
  <c r="A211" i="11"/>
  <c r="A210" i="11"/>
  <c r="A209" i="11"/>
  <c r="A208" i="11"/>
  <c r="A207" i="11"/>
  <c r="A206" i="11"/>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B1814" i="10"/>
  <c r="B1813" i="10"/>
  <c r="B1812" i="10"/>
  <c r="B1811" i="10"/>
  <c r="B1810" i="10"/>
  <c r="B1809" i="10"/>
  <c r="B1808" i="10"/>
  <c r="B1807" i="10"/>
  <c r="B1806" i="10"/>
  <c r="B1805" i="10"/>
  <c r="B1804" i="10"/>
  <c r="B1803" i="10"/>
  <c r="B1802" i="10"/>
  <c r="B1801" i="10"/>
  <c r="B1800" i="10"/>
  <c r="B1799" i="10"/>
  <c r="B1798" i="10"/>
  <c r="B1797" i="10"/>
  <c r="B1796" i="10"/>
  <c r="B1795" i="10"/>
  <c r="B1794" i="10"/>
  <c r="B1793" i="10"/>
  <c r="B1792" i="10"/>
  <c r="B1791" i="10"/>
  <c r="B1790" i="10"/>
  <c r="B1789" i="10"/>
  <c r="B1788" i="10"/>
  <c r="B1787" i="10"/>
  <c r="B1786" i="10"/>
  <c r="B1785" i="10"/>
  <c r="B1784" i="10"/>
  <c r="B1783" i="10"/>
  <c r="B1782" i="10"/>
  <c r="B1781" i="10"/>
  <c r="B1780" i="10"/>
  <c r="B1779" i="10"/>
  <c r="B1778" i="10"/>
  <c r="B1777" i="10"/>
  <c r="B1776" i="10"/>
  <c r="B1775" i="10"/>
  <c r="B1774" i="10"/>
  <c r="B1773" i="10"/>
  <c r="B1772" i="10"/>
  <c r="B1771" i="10"/>
  <c r="B1770" i="10"/>
  <c r="B1769" i="10"/>
  <c r="B1768" i="10"/>
  <c r="B1767" i="10"/>
  <c r="B1766" i="10"/>
  <c r="B1765" i="10"/>
  <c r="B1764" i="10"/>
  <c r="B1763" i="10"/>
  <c r="B1762" i="10"/>
  <c r="B1761" i="10"/>
  <c r="B1760" i="10"/>
  <c r="B1759" i="10"/>
  <c r="B1758" i="10"/>
  <c r="B1757" i="10"/>
  <c r="B1756" i="10"/>
  <c r="B1755" i="10"/>
  <c r="B1754" i="10"/>
  <c r="B1753" i="10"/>
  <c r="B1752" i="10"/>
  <c r="B1751" i="10"/>
  <c r="B1750" i="10"/>
  <c r="B1749" i="10"/>
  <c r="B1748" i="10"/>
  <c r="B1747" i="10"/>
  <c r="B1746" i="10"/>
  <c r="B1745" i="10"/>
  <c r="B1744" i="10"/>
  <c r="B1743" i="10"/>
  <c r="B1742" i="10"/>
  <c r="B1741" i="10"/>
  <c r="B1740" i="10"/>
  <c r="B1739" i="10"/>
  <c r="B1738" i="10"/>
  <c r="B1737" i="10"/>
  <c r="B1736" i="10"/>
  <c r="B1735" i="10"/>
  <c r="B1734" i="10"/>
  <c r="B1733" i="10"/>
  <c r="B1732" i="10"/>
  <c r="B1731" i="10"/>
  <c r="B1730" i="10"/>
  <c r="B1729" i="10"/>
  <c r="B1728" i="10"/>
  <c r="B1727" i="10"/>
  <c r="B1726" i="10"/>
  <c r="B1725" i="10"/>
  <c r="B1724" i="10"/>
  <c r="B1723" i="10"/>
  <c r="B1722" i="10"/>
  <c r="B1721" i="10"/>
  <c r="B1720" i="10"/>
  <c r="B1719" i="10"/>
  <c r="B1718" i="10"/>
  <c r="B1717" i="10"/>
  <c r="B1716" i="10"/>
  <c r="B1715" i="10"/>
  <c r="B1714" i="10"/>
  <c r="B1713" i="10"/>
  <c r="B1712" i="10"/>
  <c r="B1711" i="10"/>
  <c r="B1710" i="10"/>
  <c r="B1709" i="10"/>
  <c r="B1708" i="10"/>
  <c r="B1707" i="10"/>
  <c r="B1706" i="10"/>
  <c r="B1705" i="10"/>
  <c r="B1704" i="10"/>
  <c r="B1703" i="10"/>
  <c r="B1702" i="10"/>
  <c r="B1701" i="10"/>
  <c r="B1700" i="10"/>
  <c r="B1699" i="10"/>
  <c r="B1698" i="10"/>
  <c r="B1697" i="10"/>
  <c r="B1696" i="10"/>
  <c r="B1695" i="10"/>
  <c r="B1694" i="10"/>
  <c r="B1693" i="10"/>
  <c r="B1692" i="10"/>
  <c r="B1691" i="10"/>
  <c r="B1690" i="10"/>
  <c r="B1689" i="10"/>
  <c r="B1688" i="10"/>
  <c r="B1687" i="10"/>
  <c r="B1686" i="10"/>
  <c r="B1685" i="10"/>
  <c r="B1684" i="10"/>
  <c r="B1683" i="10"/>
  <c r="B1682" i="10"/>
  <c r="B1681" i="10"/>
  <c r="B1680" i="10"/>
  <c r="B1679" i="10"/>
  <c r="B1678" i="10"/>
  <c r="B1677" i="10"/>
  <c r="B1676" i="10"/>
  <c r="B1675" i="10"/>
  <c r="B1674" i="10"/>
  <c r="B1673" i="10"/>
  <c r="B1672" i="10"/>
  <c r="B1671" i="10"/>
  <c r="B1670" i="10"/>
  <c r="B1669" i="10"/>
  <c r="B1668" i="10"/>
  <c r="B1667" i="10"/>
  <c r="B1666" i="10"/>
  <c r="B1665" i="10"/>
  <c r="B1664" i="10"/>
  <c r="B1663" i="10"/>
  <c r="B1662" i="10"/>
  <c r="B1661" i="10"/>
  <c r="B1660" i="10"/>
  <c r="B1659" i="10"/>
  <c r="B1658" i="10"/>
  <c r="B1657" i="10"/>
  <c r="B1656" i="10"/>
  <c r="B1655" i="10"/>
  <c r="B1654" i="10"/>
  <c r="B1653" i="10"/>
  <c r="B1652" i="10"/>
  <c r="B1651" i="10"/>
  <c r="B1650" i="10"/>
  <c r="B1649" i="10"/>
  <c r="B1648" i="10"/>
  <c r="B1647" i="10"/>
  <c r="B1646" i="10"/>
  <c r="B1645" i="10"/>
  <c r="B1644" i="10"/>
  <c r="B1643" i="10"/>
  <c r="B1642" i="10"/>
  <c r="B1641" i="10"/>
  <c r="B1640" i="10"/>
  <c r="B1639" i="10"/>
  <c r="B1638" i="10"/>
  <c r="B1637" i="10"/>
  <c r="B1636" i="10"/>
  <c r="B1635" i="10"/>
  <c r="B1634" i="10"/>
  <c r="B1633" i="10"/>
  <c r="B1632" i="10"/>
  <c r="B1631" i="10"/>
  <c r="B1630" i="10"/>
  <c r="B1629" i="10"/>
  <c r="B1628" i="10"/>
  <c r="B1627" i="10"/>
  <c r="B1626" i="10"/>
  <c r="B1625" i="10"/>
  <c r="B1624" i="10"/>
  <c r="B1623" i="10"/>
  <c r="B1622" i="10"/>
  <c r="B1621" i="10"/>
  <c r="B1620" i="10"/>
  <c r="B1619" i="10"/>
  <c r="B1618" i="10"/>
  <c r="B1617" i="10"/>
  <c r="B1616" i="10"/>
  <c r="B1615" i="10"/>
  <c r="B1614" i="10"/>
  <c r="B1613" i="10"/>
  <c r="B1612" i="10"/>
  <c r="B1611" i="10"/>
  <c r="B1610" i="10"/>
  <c r="B1609" i="10"/>
  <c r="B1608" i="10"/>
  <c r="B1607" i="10"/>
  <c r="B1606" i="10"/>
  <c r="B1605" i="10"/>
  <c r="B1604" i="10"/>
  <c r="B1603" i="10"/>
  <c r="B1602" i="10"/>
  <c r="B1601" i="10"/>
  <c r="B1600" i="10"/>
  <c r="B1599" i="10"/>
  <c r="B1598" i="10"/>
  <c r="B1597" i="10"/>
  <c r="B1596" i="10"/>
  <c r="B1595" i="10"/>
  <c r="B1594" i="10"/>
  <c r="B1593" i="10"/>
  <c r="B1592" i="10"/>
  <c r="B1591" i="10"/>
  <c r="B1590" i="10"/>
  <c r="B1589" i="10"/>
  <c r="B1588" i="10"/>
  <c r="B1587" i="10"/>
  <c r="B1586" i="10"/>
  <c r="B1585" i="10"/>
  <c r="B1584" i="10"/>
  <c r="B1583" i="10"/>
  <c r="B1582" i="10"/>
  <c r="B1581" i="10"/>
  <c r="B1580" i="10"/>
  <c r="B1579" i="10"/>
  <c r="B1578" i="10"/>
  <c r="B1577" i="10"/>
  <c r="B1576" i="10"/>
  <c r="B1575" i="10"/>
  <c r="B1574" i="10"/>
  <c r="B1573" i="10"/>
  <c r="B1572" i="10"/>
  <c r="B1571" i="10"/>
  <c r="B1570" i="10"/>
  <c r="B1569" i="10"/>
  <c r="B1568" i="10"/>
  <c r="B1567" i="10"/>
  <c r="B1566" i="10"/>
  <c r="B1565" i="10"/>
  <c r="B1564" i="10"/>
  <c r="B1563" i="10"/>
  <c r="B1562" i="10"/>
  <c r="B1561" i="10"/>
  <c r="B1560" i="10"/>
  <c r="B1559" i="10"/>
  <c r="B1558" i="10"/>
  <c r="B1557" i="10"/>
  <c r="B1556" i="10"/>
  <c r="B1555" i="10"/>
  <c r="B1554" i="10"/>
  <c r="B1553" i="10"/>
  <c r="B1552" i="10"/>
  <c r="B1551" i="10"/>
  <c r="B1550" i="10"/>
  <c r="B1549" i="10"/>
  <c r="B1548" i="10"/>
  <c r="B1547" i="10"/>
  <c r="B1546" i="10"/>
  <c r="B1545" i="10"/>
  <c r="B1544" i="10"/>
  <c r="B1543" i="10"/>
  <c r="B1542" i="10"/>
  <c r="B1541" i="10"/>
  <c r="B1540" i="10"/>
  <c r="B1539" i="10"/>
  <c r="B1538" i="10"/>
  <c r="B1537" i="10"/>
  <c r="B1536" i="10"/>
  <c r="B1535" i="10"/>
  <c r="B1534" i="10"/>
  <c r="B1533" i="10"/>
  <c r="B1532" i="10"/>
  <c r="B1531" i="10"/>
  <c r="B1530" i="10"/>
  <c r="B1529" i="10"/>
  <c r="B1528" i="10"/>
  <c r="B1527" i="10"/>
  <c r="B1526" i="10"/>
  <c r="B1525" i="10"/>
  <c r="B1524" i="10"/>
  <c r="B1523" i="10"/>
  <c r="B1522" i="10"/>
  <c r="B1521" i="10"/>
  <c r="B1520" i="10"/>
  <c r="B1519" i="10"/>
  <c r="B1518" i="10"/>
  <c r="B1517" i="10"/>
  <c r="B1516" i="10"/>
  <c r="B1515" i="10"/>
  <c r="B1514" i="10"/>
  <c r="B1513" i="10"/>
  <c r="B1512" i="10"/>
  <c r="B1511" i="10"/>
  <c r="B1510" i="10"/>
  <c r="B1509" i="10"/>
  <c r="B1508" i="10"/>
  <c r="B1507" i="10"/>
  <c r="B1506" i="10"/>
  <c r="B1505" i="10"/>
  <c r="B1504" i="10"/>
  <c r="B1503" i="10"/>
  <c r="B1502" i="10"/>
  <c r="B1501" i="10"/>
  <c r="B1500" i="10"/>
  <c r="B1499" i="10"/>
  <c r="B1498" i="10"/>
  <c r="B1497" i="10"/>
  <c r="B1496" i="10"/>
  <c r="B1495" i="10"/>
  <c r="B1494" i="10"/>
  <c r="B1493" i="10"/>
  <c r="B1492" i="10"/>
  <c r="B1491" i="10"/>
  <c r="B1490" i="10"/>
  <c r="B1489" i="10"/>
  <c r="B1488" i="10"/>
  <c r="B1487" i="10"/>
  <c r="B1486" i="10"/>
  <c r="B1485" i="10"/>
  <c r="B1484" i="10"/>
  <c r="B1483" i="10"/>
  <c r="B1482" i="10"/>
  <c r="B1481" i="10"/>
  <c r="B1480" i="10"/>
  <c r="B1479" i="10"/>
  <c r="B1478" i="10"/>
  <c r="B1477" i="10"/>
  <c r="B1476" i="10"/>
  <c r="B1475" i="10"/>
  <c r="B1474" i="10"/>
  <c r="B1473" i="10"/>
  <c r="B1472" i="10"/>
  <c r="B1471" i="10"/>
  <c r="B1470" i="10"/>
  <c r="B1469" i="10"/>
  <c r="B1468" i="10"/>
  <c r="B1467" i="10"/>
  <c r="B1466" i="10"/>
  <c r="B1465" i="10"/>
  <c r="B1464" i="10"/>
  <c r="B1463" i="10"/>
  <c r="B1462" i="10"/>
  <c r="B1461" i="10"/>
  <c r="B1460" i="10"/>
  <c r="B1459" i="10"/>
  <c r="B1458" i="10"/>
  <c r="B1457" i="10"/>
  <c r="B1456" i="10"/>
  <c r="B1455" i="10"/>
  <c r="B1454" i="10"/>
  <c r="B1453" i="10"/>
  <c r="B1452" i="10"/>
  <c r="B1451" i="10"/>
  <c r="B1450" i="10"/>
  <c r="B1449" i="10"/>
  <c r="B1448" i="10"/>
  <c r="B1447" i="10"/>
  <c r="B1446" i="10"/>
  <c r="B1445" i="10"/>
  <c r="B1444" i="10"/>
  <c r="B1443" i="10"/>
  <c r="B1442" i="10"/>
  <c r="B1441" i="10"/>
  <c r="B1440" i="10"/>
  <c r="B1439" i="10"/>
  <c r="B1438" i="10"/>
  <c r="B1437" i="10"/>
  <c r="B1436" i="10"/>
  <c r="B1435" i="10"/>
  <c r="B1434" i="10"/>
  <c r="B1433" i="10"/>
  <c r="B1432" i="10"/>
  <c r="B1431" i="10"/>
  <c r="B1430" i="10"/>
  <c r="B1429" i="10"/>
  <c r="B1428" i="10"/>
  <c r="B1427" i="10"/>
  <c r="B1426" i="10"/>
  <c r="B1425" i="10"/>
  <c r="B1424" i="10"/>
  <c r="B1423" i="10"/>
  <c r="B1422" i="10"/>
  <c r="B1421" i="10"/>
  <c r="B1420" i="10"/>
  <c r="B1419" i="10"/>
  <c r="B1418" i="10"/>
  <c r="B1417" i="10"/>
  <c r="B1416" i="10"/>
  <c r="B1415" i="10"/>
  <c r="B1414" i="10"/>
  <c r="B1413" i="10"/>
  <c r="B1412" i="10"/>
  <c r="B1411" i="10"/>
  <c r="B1410" i="10"/>
  <c r="B1409" i="10"/>
  <c r="B1408" i="10"/>
  <c r="B1407" i="10"/>
  <c r="B1406" i="10"/>
  <c r="B1405" i="10"/>
  <c r="B1404" i="10"/>
  <c r="B1403" i="10"/>
  <c r="B1402" i="10"/>
  <c r="B1401" i="10"/>
  <c r="B1400" i="10"/>
  <c r="B1399" i="10"/>
  <c r="B1398" i="10"/>
  <c r="B1397" i="10"/>
  <c r="B1396" i="10"/>
  <c r="B1395" i="10"/>
  <c r="B1394" i="10"/>
  <c r="B1393" i="10"/>
  <c r="B1392" i="10"/>
  <c r="B1391" i="10"/>
  <c r="B1390" i="10"/>
  <c r="B1389" i="10"/>
  <c r="B1388" i="10"/>
  <c r="B1387" i="10"/>
  <c r="B1386" i="10"/>
  <c r="B1385" i="10"/>
  <c r="B1384" i="10"/>
  <c r="B1383" i="10"/>
  <c r="B1382" i="10"/>
  <c r="B1381" i="10"/>
  <c r="B1380" i="10"/>
  <c r="B1379" i="10"/>
  <c r="B1378" i="10"/>
  <c r="B1377" i="10"/>
  <c r="B1376" i="10"/>
  <c r="B1375" i="10"/>
  <c r="B1374" i="10"/>
  <c r="B1373" i="10"/>
  <c r="B1372" i="10"/>
  <c r="B1371" i="10"/>
  <c r="B1370" i="10"/>
  <c r="B1369" i="10"/>
  <c r="B1368" i="10"/>
  <c r="B1367" i="10"/>
  <c r="B1366" i="10"/>
  <c r="B1365" i="10"/>
  <c r="B1364" i="10"/>
  <c r="B1363" i="10"/>
  <c r="B1362" i="10"/>
  <c r="B1361" i="10"/>
  <c r="B1360" i="10"/>
  <c r="B1359" i="10"/>
  <c r="B1358" i="10"/>
  <c r="B1357" i="10"/>
  <c r="B1356" i="10"/>
  <c r="B1355" i="10"/>
  <c r="B1354" i="10"/>
  <c r="B1353" i="10"/>
  <c r="B1352" i="10"/>
  <c r="B1351" i="10"/>
  <c r="B1350" i="10"/>
  <c r="B1349" i="10"/>
  <c r="B1348" i="10"/>
  <c r="B1347" i="10"/>
  <c r="B1346" i="10"/>
  <c r="B1345" i="10"/>
  <c r="B1344" i="10"/>
  <c r="B1343" i="10"/>
  <c r="B1342" i="10"/>
  <c r="B1341" i="10"/>
  <c r="B1340" i="10"/>
  <c r="B1339" i="10"/>
  <c r="B1338" i="10"/>
  <c r="B1337" i="10"/>
  <c r="B1336" i="10"/>
  <c r="B1335" i="10"/>
  <c r="B1334" i="10"/>
  <c r="B1333" i="10"/>
  <c r="B1332" i="10"/>
  <c r="B1331" i="10"/>
  <c r="B1330" i="10"/>
  <c r="B1329" i="10"/>
  <c r="B1328" i="10"/>
  <c r="B1327" i="10"/>
  <c r="B1326" i="10"/>
  <c r="B1325" i="10"/>
  <c r="B1324" i="10"/>
  <c r="B1323" i="10"/>
  <c r="B1322" i="10"/>
  <c r="B1321" i="10"/>
  <c r="B1320" i="10"/>
  <c r="B1319" i="10"/>
  <c r="B1318" i="10"/>
  <c r="B1317" i="10"/>
  <c r="B1316" i="10"/>
  <c r="B1315" i="10"/>
  <c r="B1314" i="10"/>
  <c r="B1313" i="10"/>
  <c r="B1312" i="10"/>
  <c r="B1311" i="10"/>
  <c r="B1310" i="10"/>
  <c r="B1309" i="10"/>
  <c r="B1308" i="10"/>
  <c r="B1307" i="10"/>
  <c r="B1306" i="10"/>
  <c r="B1305" i="10"/>
  <c r="B1304" i="10"/>
  <c r="B1303" i="10"/>
  <c r="B1302" i="10"/>
  <c r="B1301" i="10"/>
  <c r="B1300" i="10"/>
  <c r="B1299" i="10"/>
  <c r="B1298" i="10"/>
  <c r="B1297" i="10"/>
  <c r="B1296" i="10"/>
  <c r="B1295" i="10"/>
  <c r="B1294" i="10"/>
  <c r="B1293" i="10"/>
  <c r="B1292" i="10"/>
  <c r="B1291" i="10"/>
  <c r="B1290" i="10"/>
  <c r="B1289" i="10"/>
  <c r="B1288" i="10"/>
  <c r="B1287" i="10"/>
  <c r="B1286" i="10"/>
  <c r="B1285" i="10"/>
  <c r="B1284" i="10"/>
  <c r="B1283" i="10"/>
  <c r="B1282" i="10"/>
  <c r="B1281" i="10"/>
  <c r="B1280" i="10"/>
  <c r="B1279" i="10"/>
  <c r="B1278" i="10"/>
  <c r="B1277" i="10"/>
  <c r="B1276" i="10"/>
  <c r="B1275" i="10"/>
  <c r="B1274" i="10"/>
  <c r="B1273" i="10"/>
  <c r="B1272" i="10"/>
  <c r="B1271" i="10"/>
  <c r="B1270" i="10"/>
  <c r="B1269" i="10"/>
  <c r="B1268" i="10"/>
  <c r="B1267" i="10"/>
  <c r="B1266" i="10"/>
  <c r="B1265" i="10"/>
  <c r="B1264" i="10"/>
  <c r="B1263" i="10"/>
  <c r="B1262" i="10"/>
  <c r="B1261" i="10"/>
  <c r="B1260" i="10"/>
  <c r="B1259" i="10"/>
  <c r="B1258" i="10"/>
  <c r="B1257" i="10"/>
  <c r="B1256" i="10"/>
  <c r="B1255" i="10"/>
  <c r="B1254" i="10"/>
  <c r="B1253" i="10"/>
  <c r="B1252" i="10"/>
  <c r="B1251" i="10"/>
  <c r="B1250" i="10"/>
  <c r="B1249" i="10"/>
  <c r="B1248" i="10"/>
  <c r="B1247" i="10"/>
  <c r="B1246" i="10"/>
  <c r="B1245" i="10"/>
  <c r="B1244" i="10"/>
  <c r="B1243" i="10"/>
  <c r="B1242" i="10"/>
  <c r="B1241" i="10"/>
  <c r="B1240" i="10"/>
  <c r="B1239" i="10"/>
  <c r="B1238" i="10"/>
  <c r="B1237" i="10"/>
  <c r="B1236" i="10"/>
  <c r="B1235" i="10"/>
  <c r="B1234" i="10"/>
  <c r="B1233" i="10"/>
  <c r="B1232" i="10"/>
  <c r="B1231" i="10"/>
  <c r="B1230" i="10"/>
  <c r="B1229" i="10"/>
  <c r="B1228" i="10"/>
  <c r="B1227" i="10"/>
  <c r="B1226" i="10"/>
  <c r="B1225" i="10"/>
  <c r="B1224" i="10"/>
  <c r="B1223" i="10"/>
  <c r="B1222" i="10"/>
  <c r="B1221" i="10"/>
  <c r="B1220" i="10"/>
  <c r="B1219" i="10"/>
  <c r="B1218" i="10"/>
  <c r="B1217" i="10"/>
  <c r="B1216" i="10"/>
  <c r="B1215" i="10"/>
  <c r="B1214" i="10"/>
  <c r="B1213" i="10"/>
  <c r="B1212" i="10"/>
  <c r="B1211" i="10"/>
  <c r="B1210" i="10"/>
  <c r="B1209" i="10"/>
  <c r="B1208" i="10"/>
  <c r="B1207" i="10"/>
  <c r="B1206" i="10"/>
  <c r="B1205" i="10"/>
  <c r="B1204" i="10"/>
  <c r="B1203" i="10"/>
  <c r="B1202" i="10"/>
  <c r="B1201" i="10"/>
  <c r="B1200" i="10"/>
  <c r="B1199" i="10"/>
  <c r="B1198" i="10"/>
  <c r="B1197" i="10"/>
  <c r="B1196" i="10"/>
  <c r="B1195" i="10"/>
  <c r="B1194" i="10"/>
  <c r="B1193" i="10"/>
  <c r="B1192" i="10"/>
  <c r="B1191" i="10"/>
  <c r="B1190" i="10"/>
  <c r="B1189" i="10"/>
  <c r="B1188" i="10"/>
  <c r="B1187" i="10"/>
  <c r="B1186" i="10"/>
  <c r="B1185" i="10"/>
  <c r="B1184" i="10"/>
  <c r="B1183" i="10"/>
  <c r="B1182" i="10"/>
  <c r="B1181" i="10"/>
  <c r="B1180" i="10"/>
  <c r="B1179" i="10"/>
  <c r="B1178" i="10"/>
  <c r="B1177" i="10"/>
  <c r="B1176" i="10"/>
  <c r="B1175" i="10"/>
  <c r="B1174" i="10"/>
  <c r="B1173" i="10"/>
  <c r="B1172" i="10"/>
  <c r="B1171" i="10"/>
  <c r="B1170" i="10"/>
  <c r="B1169" i="10"/>
  <c r="B1168" i="10"/>
  <c r="B1167" i="10"/>
  <c r="B1166" i="10"/>
  <c r="B1165" i="10"/>
  <c r="B1164" i="10"/>
  <c r="B1163" i="10"/>
  <c r="B1162" i="10"/>
  <c r="B1161" i="10"/>
  <c r="B1160" i="10"/>
  <c r="B1159" i="10"/>
  <c r="B1158" i="10"/>
  <c r="B1157" i="10"/>
  <c r="B1156" i="10"/>
  <c r="B1155" i="10"/>
  <c r="B1154" i="10"/>
  <c r="B1153" i="10"/>
  <c r="B1152" i="10"/>
  <c r="B1151" i="10"/>
  <c r="B1150" i="10"/>
  <c r="B1149" i="10"/>
  <c r="B1148" i="10"/>
  <c r="B1147" i="10"/>
  <c r="B1146" i="10"/>
  <c r="B1145" i="10"/>
  <c r="B1144" i="10"/>
  <c r="B1143" i="10"/>
  <c r="B1142" i="10"/>
  <c r="B1141" i="10"/>
  <c r="B1140" i="10"/>
  <c r="B1139" i="10"/>
  <c r="B1138" i="10"/>
  <c r="B1137" i="10"/>
  <c r="B1136" i="10"/>
  <c r="B1135" i="10"/>
  <c r="B1134" i="10"/>
  <c r="B1133" i="10"/>
  <c r="B1132" i="10"/>
  <c r="B1131" i="10"/>
  <c r="B1130" i="10"/>
  <c r="B1129" i="10"/>
  <c r="B1128" i="10"/>
  <c r="B1127" i="10"/>
  <c r="B1126" i="10"/>
  <c r="B1125" i="10"/>
  <c r="B1124" i="10"/>
  <c r="B1123" i="10"/>
  <c r="B1122" i="10"/>
  <c r="B1121" i="10"/>
  <c r="B1120" i="10"/>
  <c r="B1119" i="10"/>
  <c r="B1118" i="10"/>
  <c r="B1117" i="10"/>
  <c r="B1116" i="10"/>
  <c r="B1115" i="10"/>
  <c r="B1114" i="10"/>
  <c r="B1113" i="10"/>
  <c r="B1112" i="10"/>
  <c r="B1111" i="10"/>
  <c r="B1110" i="10"/>
  <c r="B1109" i="10"/>
  <c r="B1108" i="10"/>
  <c r="B1107" i="10"/>
  <c r="B1106" i="10"/>
  <c r="B1105" i="10"/>
  <c r="B1104" i="10"/>
  <c r="B1103" i="10"/>
  <c r="B1102" i="10"/>
  <c r="B1101" i="10"/>
  <c r="B1100" i="10"/>
  <c r="B1099" i="10"/>
  <c r="B1098" i="10"/>
  <c r="B1097" i="10"/>
  <c r="B1096" i="10"/>
  <c r="B1095" i="10"/>
  <c r="B1094" i="10"/>
  <c r="B1093" i="10"/>
  <c r="B1092" i="10"/>
  <c r="B1091" i="10"/>
  <c r="B1090" i="10"/>
  <c r="B1089" i="10"/>
  <c r="B1088" i="10"/>
  <c r="B1087" i="10"/>
  <c r="B1086" i="10"/>
  <c r="B1085" i="10"/>
  <c r="B1084" i="10"/>
  <c r="B1083" i="10"/>
  <c r="B1082" i="10"/>
  <c r="B1081" i="10"/>
  <c r="B1080" i="10"/>
  <c r="B1079" i="10"/>
  <c r="B1078" i="10"/>
  <c r="B1077" i="10"/>
  <c r="B1076" i="10"/>
  <c r="B1075" i="10"/>
  <c r="B1074" i="10"/>
  <c r="B1073" i="10"/>
  <c r="B1072" i="10"/>
  <c r="B1071" i="10"/>
  <c r="B1070" i="10"/>
  <c r="B1069" i="10"/>
  <c r="B1068" i="10"/>
  <c r="B1067" i="10"/>
  <c r="B1066" i="10"/>
  <c r="B1065" i="10"/>
  <c r="B1064" i="10"/>
  <c r="B1063" i="10"/>
  <c r="B1062" i="10"/>
  <c r="B1061" i="10"/>
  <c r="B1060" i="10"/>
  <c r="B1059" i="10"/>
  <c r="B1058" i="10"/>
  <c r="B1057" i="10"/>
  <c r="B1056" i="10"/>
  <c r="B1055" i="10"/>
  <c r="B1054" i="10"/>
  <c r="B1053" i="10"/>
  <c r="B1052" i="10"/>
  <c r="B1051" i="10"/>
  <c r="B1050" i="10"/>
  <c r="B1049" i="10"/>
  <c r="B1048" i="10"/>
  <c r="B1047" i="10"/>
  <c r="B1046" i="10"/>
  <c r="B1045" i="10"/>
  <c r="B1044" i="10"/>
  <c r="B1043" i="10"/>
  <c r="B1042" i="10"/>
  <c r="B1041" i="10"/>
  <c r="B1040" i="10"/>
  <c r="B1039" i="10"/>
  <c r="B1038" i="10"/>
  <c r="B1037" i="10"/>
  <c r="B1036" i="10"/>
  <c r="B1035" i="10"/>
  <c r="B1034" i="10"/>
  <c r="B1033" i="10"/>
  <c r="B1032" i="10"/>
  <c r="B1031" i="10"/>
  <c r="B1030" i="10"/>
  <c r="B1029" i="10"/>
  <c r="B1028" i="10"/>
  <c r="B1027" i="10"/>
  <c r="B1026" i="10"/>
  <c r="B1025" i="10"/>
  <c r="B1024" i="10"/>
  <c r="B1023" i="10"/>
  <c r="B1022" i="10"/>
  <c r="B1021" i="10"/>
  <c r="B1020" i="10"/>
  <c r="B1019" i="10"/>
  <c r="B1018" i="10"/>
  <c r="B1017" i="10"/>
  <c r="B1016" i="10"/>
  <c r="B1015" i="10"/>
  <c r="B1014" i="10"/>
  <c r="B1013" i="10"/>
  <c r="B1012" i="10"/>
  <c r="B1011" i="10"/>
  <c r="B1010" i="10"/>
  <c r="B1009" i="10"/>
  <c r="B1008" i="10"/>
  <c r="B1007" i="10"/>
  <c r="B1006" i="10"/>
  <c r="B1005" i="10"/>
  <c r="B1004" i="10"/>
  <c r="B1003" i="10"/>
  <c r="B1002" i="10"/>
  <c r="B1001" i="10"/>
  <c r="B1000" i="10"/>
  <c r="B999" i="10"/>
  <c r="B998" i="10"/>
  <c r="B997" i="10"/>
  <c r="B996" i="10"/>
  <c r="B995" i="10"/>
  <c r="B994" i="10"/>
  <c r="B993" i="10"/>
  <c r="B992" i="10"/>
  <c r="B991" i="10"/>
  <c r="B990" i="10"/>
  <c r="B989" i="10"/>
  <c r="B988" i="10"/>
  <c r="B987" i="10"/>
  <c r="B986" i="10"/>
  <c r="B985" i="10"/>
  <c r="B984" i="10"/>
  <c r="B983" i="10"/>
  <c r="B982" i="10"/>
  <c r="B981" i="10"/>
  <c r="B980" i="10"/>
  <c r="B979" i="10"/>
  <c r="B978" i="10"/>
  <c r="B977" i="10"/>
  <c r="B976" i="10"/>
  <c r="B975" i="10"/>
  <c r="B974" i="10"/>
  <c r="B973" i="10"/>
  <c r="B972" i="10"/>
  <c r="B971" i="10"/>
  <c r="B970" i="10"/>
  <c r="B969" i="10"/>
  <c r="B968" i="10"/>
  <c r="B967" i="10"/>
  <c r="B966" i="10"/>
  <c r="B965" i="10"/>
  <c r="B964" i="10"/>
  <c r="B963" i="10"/>
  <c r="B962" i="10"/>
  <c r="B961" i="10"/>
  <c r="B960" i="10"/>
  <c r="B959" i="10"/>
  <c r="B958" i="10"/>
  <c r="B957" i="10"/>
  <c r="B956" i="10"/>
  <c r="B955" i="10"/>
  <c r="B954" i="10"/>
  <c r="B953" i="10"/>
  <c r="B952" i="10"/>
  <c r="B951" i="10"/>
  <c r="B950" i="10"/>
  <c r="B949" i="10"/>
  <c r="B948" i="10"/>
  <c r="B947" i="10"/>
  <c r="B946" i="10"/>
  <c r="B945" i="10"/>
  <c r="B944" i="10"/>
  <c r="B943" i="10"/>
  <c r="B942" i="10"/>
  <c r="B941" i="10"/>
  <c r="B940" i="10"/>
  <c r="B939" i="10"/>
  <c r="B938" i="10"/>
  <c r="B937" i="10"/>
  <c r="B936" i="10"/>
  <c r="B935" i="10"/>
  <c r="B934" i="10"/>
  <c r="B933" i="10"/>
  <c r="B932" i="10"/>
  <c r="B931" i="10"/>
  <c r="B930" i="10"/>
  <c r="B929" i="10"/>
  <c r="B928" i="10"/>
  <c r="B927" i="10"/>
  <c r="B926" i="10"/>
  <c r="B925" i="10"/>
  <c r="B924" i="10"/>
  <c r="B923" i="10"/>
  <c r="B922" i="10"/>
  <c r="B921" i="10"/>
  <c r="B920" i="10"/>
  <c r="B919" i="10"/>
  <c r="B918" i="10"/>
  <c r="B917" i="10"/>
  <c r="B916" i="10"/>
  <c r="B915" i="10"/>
  <c r="B914" i="10"/>
  <c r="B913" i="10"/>
  <c r="B912" i="10"/>
  <c r="B911" i="10"/>
  <c r="B910" i="10"/>
  <c r="B909" i="10"/>
  <c r="B908" i="10"/>
  <c r="B907" i="10"/>
  <c r="B906" i="10"/>
  <c r="B905" i="10"/>
  <c r="B904" i="10"/>
  <c r="B903" i="10"/>
  <c r="B902" i="10"/>
  <c r="B901" i="10"/>
  <c r="B900" i="10"/>
  <c r="B899" i="10"/>
  <c r="B898" i="10"/>
  <c r="B897" i="10"/>
  <c r="B896" i="10"/>
  <c r="B895" i="10"/>
  <c r="B894" i="10"/>
  <c r="B893" i="10"/>
  <c r="B892" i="10"/>
  <c r="B891" i="10"/>
  <c r="B890" i="10"/>
  <c r="B889" i="10"/>
  <c r="B888" i="10"/>
  <c r="B887" i="10"/>
  <c r="B886" i="10"/>
  <c r="B885" i="10"/>
  <c r="B884" i="10"/>
  <c r="B883" i="10"/>
  <c r="B882" i="10"/>
  <c r="B881" i="10"/>
  <c r="B880" i="10"/>
  <c r="B879" i="10"/>
  <c r="B878" i="10"/>
  <c r="B877" i="10"/>
  <c r="B876" i="10"/>
  <c r="B875" i="10"/>
  <c r="B874" i="10"/>
  <c r="B873" i="10"/>
  <c r="B872" i="10"/>
  <c r="B871" i="10"/>
  <c r="B870" i="10"/>
  <c r="B869" i="10"/>
  <c r="B868" i="10"/>
  <c r="B867" i="10"/>
  <c r="B866" i="10"/>
  <c r="B865" i="10"/>
  <c r="B864" i="10"/>
  <c r="B863" i="10"/>
  <c r="B862" i="10"/>
  <c r="B861" i="10"/>
  <c r="B860" i="10"/>
  <c r="B859" i="10"/>
  <c r="B858" i="10"/>
  <c r="B857" i="10"/>
  <c r="B856" i="10"/>
  <c r="B855" i="10"/>
  <c r="B854" i="10"/>
  <c r="B853" i="10"/>
  <c r="B852" i="10"/>
  <c r="B851" i="10"/>
  <c r="B850" i="10"/>
  <c r="B849" i="10"/>
  <c r="B848" i="10"/>
  <c r="B847" i="10"/>
  <c r="B846" i="10"/>
  <c r="B845" i="10"/>
  <c r="B844" i="10"/>
  <c r="B843" i="10"/>
  <c r="B842" i="10"/>
  <c r="B841" i="10"/>
  <c r="B840" i="10"/>
  <c r="B839" i="10"/>
  <c r="B838" i="10"/>
  <c r="B837" i="10"/>
  <c r="B836" i="10"/>
  <c r="B835" i="10"/>
  <c r="B834" i="10"/>
  <c r="B833" i="10"/>
  <c r="B832" i="10"/>
  <c r="B831" i="10"/>
  <c r="B830" i="10"/>
  <c r="B829" i="10"/>
  <c r="B828" i="10"/>
  <c r="B827" i="10"/>
  <c r="B826" i="10"/>
  <c r="B825" i="10"/>
  <c r="B824" i="10"/>
  <c r="B823" i="10"/>
  <c r="B822" i="10"/>
  <c r="B821" i="10"/>
  <c r="B820" i="10"/>
  <c r="B819" i="10"/>
  <c r="B818" i="10"/>
  <c r="B817" i="10"/>
  <c r="B816" i="10"/>
  <c r="B815" i="10"/>
  <c r="B814" i="10"/>
  <c r="B813" i="10"/>
  <c r="B812" i="10"/>
  <c r="B811" i="10"/>
  <c r="B810" i="10"/>
  <c r="B809" i="10"/>
  <c r="B808" i="10"/>
  <c r="B807" i="10"/>
  <c r="B806" i="10"/>
  <c r="B805" i="10"/>
  <c r="B804" i="10"/>
  <c r="B803" i="10"/>
  <c r="B802" i="10"/>
  <c r="B801" i="10"/>
  <c r="B800" i="10"/>
  <c r="B799" i="10"/>
  <c r="B798" i="10"/>
  <c r="B797" i="10"/>
  <c r="B796" i="10"/>
  <c r="B795" i="10"/>
  <c r="B794" i="10"/>
  <c r="B793" i="10"/>
  <c r="B792" i="10"/>
  <c r="B791" i="10"/>
  <c r="B790" i="10"/>
  <c r="B789" i="10"/>
  <c r="B788" i="10"/>
  <c r="B787" i="10"/>
  <c r="B786" i="10"/>
  <c r="B785" i="10"/>
  <c r="B784" i="10"/>
  <c r="B783" i="10"/>
  <c r="B782" i="10"/>
  <c r="B781" i="10"/>
  <c r="B780" i="10"/>
  <c r="B779" i="10"/>
  <c r="B778" i="10"/>
  <c r="B777" i="10"/>
  <c r="B776" i="10"/>
  <c r="B775" i="10"/>
  <c r="B774" i="10"/>
  <c r="B773" i="10"/>
  <c r="B772" i="10"/>
  <c r="B771" i="10"/>
  <c r="B770" i="10"/>
  <c r="B769" i="10"/>
  <c r="B768" i="10"/>
  <c r="B767" i="10"/>
  <c r="B766" i="10"/>
  <c r="B765" i="10"/>
  <c r="B764" i="10"/>
  <c r="B763" i="10"/>
  <c r="B762" i="10"/>
  <c r="B761" i="10"/>
  <c r="B760" i="10"/>
  <c r="B759" i="10"/>
  <c r="B758" i="10"/>
  <c r="B757" i="10"/>
  <c r="B756" i="10"/>
  <c r="B755" i="10"/>
  <c r="B754" i="10"/>
  <c r="B753" i="10"/>
  <c r="B752" i="10"/>
  <c r="B751" i="10"/>
  <c r="B750" i="10"/>
  <c r="B749" i="10"/>
  <c r="B748" i="10"/>
  <c r="B747" i="10"/>
  <c r="B746" i="10"/>
  <c r="B745" i="10"/>
  <c r="B744" i="10"/>
  <c r="B743" i="10"/>
  <c r="B742" i="10"/>
  <c r="B741" i="10"/>
  <c r="B740" i="10"/>
  <c r="B739" i="10"/>
  <c r="B738" i="10"/>
  <c r="B737" i="10"/>
  <c r="B736" i="10"/>
  <c r="B735" i="10"/>
  <c r="B734" i="10"/>
  <c r="B733" i="10"/>
  <c r="B732" i="10"/>
  <c r="B731" i="10"/>
  <c r="B730" i="10"/>
  <c r="B729" i="10"/>
  <c r="B728" i="10"/>
  <c r="B727" i="10"/>
  <c r="B726" i="10"/>
  <c r="B725" i="10"/>
  <c r="B724" i="10"/>
  <c r="B723" i="10"/>
  <c r="B722" i="10"/>
  <c r="B721" i="10"/>
  <c r="B720" i="10"/>
  <c r="B719" i="10"/>
  <c r="B718" i="10"/>
  <c r="B717" i="10"/>
  <c r="B716" i="10"/>
  <c r="B715" i="10"/>
  <c r="B714" i="10"/>
  <c r="B713" i="10"/>
  <c r="B712" i="10"/>
  <c r="B711" i="10"/>
  <c r="B710" i="10"/>
  <c r="B709" i="10"/>
  <c r="B708" i="10"/>
  <c r="B707" i="10"/>
  <c r="B706" i="10"/>
  <c r="B705" i="10"/>
  <c r="B704" i="10"/>
  <c r="B703" i="10"/>
  <c r="B702" i="10"/>
  <c r="B701" i="10"/>
  <c r="B700" i="10"/>
  <c r="B699" i="10"/>
  <c r="B698" i="10"/>
  <c r="B697" i="10"/>
  <c r="B696" i="10"/>
  <c r="B695" i="10"/>
  <c r="B694" i="10"/>
  <c r="B693" i="10"/>
  <c r="B692" i="10"/>
  <c r="B691" i="10"/>
  <c r="B690" i="10"/>
  <c r="B689" i="10"/>
  <c r="B688" i="10"/>
  <c r="B687" i="10"/>
  <c r="B686" i="10"/>
  <c r="B685" i="10"/>
  <c r="B684" i="10"/>
  <c r="B683" i="10"/>
  <c r="B682" i="10"/>
  <c r="B681" i="10"/>
  <c r="B680" i="10"/>
  <c r="B679" i="10"/>
  <c r="B678" i="10"/>
  <c r="B677" i="10"/>
  <c r="B676" i="10"/>
  <c r="B675" i="10"/>
  <c r="B674" i="10"/>
  <c r="B673" i="10"/>
  <c r="B672" i="10"/>
  <c r="B671" i="10"/>
  <c r="B670" i="10"/>
  <c r="B669" i="10"/>
  <c r="B668" i="10"/>
  <c r="B667" i="10"/>
  <c r="B666" i="10"/>
  <c r="B665" i="10"/>
  <c r="B664" i="10"/>
  <c r="B663" i="10"/>
  <c r="B662" i="10"/>
  <c r="B661" i="10"/>
  <c r="B660" i="10"/>
  <c r="B659" i="10"/>
  <c r="B658" i="10"/>
  <c r="B657" i="10"/>
  <c r="B656" i="10"/>
  <c r="B655" i="10"/>
  <c r="B654" i="10"/>
  <c r="B653" i="10"/>
  <c r="B652" i="10"/>
  <c r="B651" i="10"/>
  <c r="B650" i="10"/>
  <c r="B649" i="10"/>
  <c r="B648" i="10"/>
  <c r="B647" i="10"/>
  <c r="B646" i="10"/>
  <c r="B645" i="10"/>
  <c r="B644" i="10"/>
  <c r="B643" i="10"/>
  <c r="B642" i="10"/>
  <c r="B641" i="10"/>
  <c r="B640" i="10"/>
  <c r="B639" i="10"/>
  <c r="B638" i="10"/>
  <c r="B637" i="10"/>
  <c r="B636" i="10"/>
  <c r="B635" i="10"/>
  <c r="B634" i="10"/>
  <c r="B633" i="10"/>
  <c r="B632" i="10"/>
  <c r="B631" i="10"/>
  <c r="B630" i="10"/>
  <c r="B629" i="10"/>
  <c r="B628" i="10"/>
  <c r="B627" i="10"/>
  <c r="B626" i="10"/>
  <c r="B625" i="10"/>
  <c r="B624" i="10"/>
  <c r="B623" i="10"/>
  <c r="B622" i="10"/>
  <c r="B621" i="10"/>
  <c r="B620" i="10"/>
  <c r="B619" i="10"/>
  <c r="B618" i="10"/>
  <c r="B617" i="10"/>
  <c r="B616" i="10"/>
  <c r="B615" i="10"/>
  <c r="B614" i="10"/>
  <c r="B613" i="10"/>
  <c r="B612" i="10"/>
  <c r="B611" i="10"/>
  <c r="B610" i="10"/>
  <c r="B609" i="10"/>
  <c r="B608" i="10"/>
  <c r="B607" i="10"/>
  <c r="B606" i="10"/>
  <c r="B605" i="10"/>
  <c r="B604" i="10"/>
  <c r="B603" i="10"/>
  <c r="B602" i="10"/>
  <c r="B601" i="10"/>
  <c r="B600" i="10"/>
  <c r="B599" i="10"/>
  <c r="B598" i="10"/>
  <c r="B597" i="10"/>
  <c r="B596" i="10"/>
  <c r="B595" i="10"/>
  <c r="B594" i="10"/>
  <c r="B593" i="10"/>
  <c r="B592" i="10"/>
  <c r="B591" i="10"/>
  <c r="B590" i="10"/>
  <c r="B589" i="10"/>
  <c r="B588" i="10"/>
  <c r="B587" i="10"/>
  <c r="B586" i="10"/>
  <c r="B585" i="10"/>
  <c r="B584" i="10"/>
  <c r="B583" i="10"/>
  <c r="B582" i="10"/>
  <c r="B581" i="10"/>
  <c r="B580" i="10"/>
  <c r="B579" i="10"/>
  <c r="B578" i="10"/>
  <c r="B577" i="10"/>
  <c r="B576" i="10"/>
  <c r="B575" i="10"/>
  <c r="B574" i="10"/>
  <c r="B573" i="10"/>
  <c r="B572" i="10"/>
  <c r="B571" i="10"/>
  <c r="B570" i="10"/>
  <c r="B569" i="10"/>
  <c r="B568" i="10"/>
  <c r="B567" i="10"/>
  <c r="B566" i="10"/>
  <c r="B565" i="10"/>
  <c r="B564" i="10"/>
  <c r="B563" i="10"/>
  <c r="B562" i="10"/>
  <c r="B561" i="10"/>
  <c r="B560" i="10"/>
  <c r="B559" i="10"/>
  <c r="B558" i="10"/>
  <c r="B557" i="10"/>
  <c r="B556" i="10"/>
  <c r="B555" i="10"/>
  <c r="B554" i="10"/>
  <c r="B553" i="10"/>
  <c r="B552" i="10"/>
  <c r="B551" i="10"/>
  <c r="B550" i="10"/>
  <c r="B549" i="10"/>
  <c r="B548" i="10"/>
  <c r="B547" i="10"/>
  <c r="B546" i="10"/>
  <c r="B545" i="10"/>
  <c r="B544" i="10"/>
  <c r="B543" i="10"/>
  <c r="B542" i="10"/>
  <c r="B541" i="10"/>
  <c r="B540" i="10"/>
  <c r="B539" i="10"/>
  <c r="B538" i="10"/>
  <c r="B537" i="10"/>
  <c r="B536" i="10"/>
  <c r="B535" i="10"/>
  <c r="B534" i="10"/>
  <c r="B533" i="10"/>
  <c r="B532" i="10"/>
  <c r="B531" i="10"/>
  <c r="B530" i="10"/>
  <c r="B529" i="10"/>
  <c r="B528" i="10"/>
  <c r="B527" i="10"/>
  <c r="B526" i="10"/>
  <c r="B525" i="10"/>
  <c r="B524" i="10"/>
  <c r="B523" i="10"/>
  <c r="B522" i="10"/>
  <c r="B521" i="10"/>
  <c r="B520" i="10"/>
  <c r="B519" i="10"/>
  <c r="B518" i="10"/>
  <c r="B517" i="10"/>
  <c r="B516" i="10"/>
  <c r="B515" i="10"/>
  <c r="B514" i="10"/>
  <c r="B513" i="10"/>
  <c r="B512" i="10"/>
  <c r="B511" i="10"/>
  <c r="B510" i="10"/>
  <c r="B509" i="10"/>
  <c r="B508" i="10"/>
  <c r="B507" i="10"/>
  <c r="B506" i="10"/>
  <c r="B505" i="10"/>
  <c r="B504" i="10"/>
  <c r="B503" i="10"/>
  <c r="B502" i="10"/>
  <c r="B501" i="10"/>
  <c r="B500" i="10"/>
  <c r="B499" i="10"/>
  <c r="B498" i="10"/>
  <c r="B497" i="10"/>
  <c r="B496" i="10"/>
  <c r="B495" i="10"/>
  <c r="B494" i="10"/>
  <c r="B493" i="10"/>
  <c r="B492" i="10"/>
  <c r="B491" i="10"/>
  <c r="B490" i="10"/>
  <c r="B489" i="10"/>
  <c r="B488" i="10"/>
  <c r="B487" i="10"/>
  <c r="B486" i="10"/>
  <c r="B485" i="10"/>
  <c r="B484" i="10"/>
  <c r="B483" i="10"/>
  <c r="B482" i="10"/>
  <c r="B481" i="10"/>
  <c r="B480" i="10"/>
  <c r="B479" i="10"/>
  <c r="B478" i="10"/>
  <c r="B477" i="10"/>
  <c r="B476" i="10"/>
  <c r="B475" i="10"/>
  <c r="B474" i="10"/>
  <c r="B473" i="10"/>
  <c r="B472" i="10"/>
  <c r="B471" i="10"/>
  <c r="B470" i="10"/>
  <c r="B469" i="10"/>
  <c r="B468" i="10"/>
  <c r="B467" i="10"/>
  <c r="B466" i="10"/>
  <c r="B465" i="10"/>
  <c r="B464" i="10"/>
  <c r="B463" i="10"/>
  <c r="B462" i="10"/>
  <c r="B461" i="10"/>
  <c r="B460" i="10"/>
  <c r="B459"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369" i="10"/>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A1814" i="10"/>
  <c r="A1813" i="10"/>
  <c r="A1812" i="10"/>
  <c r="A1811" i="10"/>
  <c r="A1810" i="10"/>
  <c r="A1809" i="10"/>
  <c r="A1808" i="10"/>
  <c r="A1807" i="10"/>
  <c r="A1806" i="10"/>
  <c r="A1805" i="10"/>
  <c r="A180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B1500" i="12" l="1"/>
  <c r="A1500" i="12"/>
  <c r="B1499" i="12"/>
  <c r="A1499" i="12"/>
  <c r="B1498" i="12"/>
  <c r="A1498" i="12"/>
  <c r="B1497" i="12"/>
  <c r="A1497" i="12"/>
  <c r="B1496" i="12"/>
  <c r="A1496" i="12"/>
  <c r="B1495" i="12"/>
  <c r="A1495" i="12"/>
  <c r="B1494" i="12"/>
  <c r="A1494" i="12"/>
  <c r="B1493" i="12"/>
  <c r="A1493" i="12"/>
  <c r="B1492" i="12"/>
  <c r="A1492" i="12"/>
  <c r="B1491" i="12"/>
  <c r="A1491" i="12"/>
  <c r="B1490" i="12"/>
  <c r="A1490" i="12"/>
  <c r="B1489" i="12"/>
  <c r="A1489" i="12"/>
  <c r="B1488" i="12"/>
  <c r="A1488" i="12"/>
  <c r="B1487" i="12"/>
  <c r="A1487" i="12"/>
  <c r="B1486" i="12"/>
  <c r="A1486" i="12"/>
  <c r="B1485" i="12"/>
  <c r="A1485" i="12"/>
  <c r="B1484" i="12"/>
  <c r="A1484" i="12"/>
  <c r="B1483" i="12"/>
  <c r="A1483" i="12"/>
  <c r="B1482" i="12"/>
  <c r="A1482" i="12"/>
  <c r="B1481" i="12"/>
  <c r="A1481" i="12"/>
  <c r="B1480" i="12"/>
  <c r="A1480" i="12"/>
  <c r="B1479" i="12"/>
  <c r="A1479" i="12"/>
  <c r="B1478" i="12"/>
  <c r="A1478" i="12"/>
  <c r="B1477" i="12"/>
  <c r="A1477" i="12"/>
  <c r="B1476" i="12"/>
  <c r="A1476" i="12"/>
  <c r="B1475" i="12"/>
  <c r="A1475" i="12"/>
  <c r="B1474" i="12"/>
  <c r="A1474" i="12"/>
  <c r="B1473" i="12"/>
  <c r="A1473" i="12"/>
  <c r="B1472" i="12"/>
  <c r="A1472" i="12"/>
  <c r="B1471" i="12"/>
  <c r="A1471" i="12"/>
  <c r="B1470" i="12"/>
  <c r="A1470" i="12"/>
  <c r="B1469" i="12"/>
  <c r="A1469" i="12"/>
  <c r="B1468" i="12"/>
  <c r="A1468" i="12"/>
  <c r="B1467" i="12"/>
  <c r="A1467" i="12"/>
  <c r="B1466" i="12"/>
  <c r="A1466" i="12"/>
  <c r="B1465" i="12"/>
  <c r="A1465" i="12"/>
  <c r="B1464" i="12"/>
  <c r="A1464" i="12"/>
  <c r="B1463" i="12"/>
  <c r="A1463" i="12"/>
  <c r="B1462" i="12"/>
  <c r="A1462" i="12"/>
  <c r="B1461" i="12"/>
  <c r="A1461" i="12"/>
  <c r="B1460" i="12"/>
  <c r="A1460" i="12"/>
  <c r="B1459" i="12"/>
  <c r="A1459" i="12"/>
  <c r="B1458" i="12"/>
  <c r="A1458" i="12"/>
  <c r="B1457" i="12"/>
  <c r="A1457" i="12"/>
  <c r="B1456" i="12"/>
  <c r="A1456" i="12"/>
  <c r="B1455" i="12"/>
  <c r="A1455" i="12"/>
  <c r="B1454" i="12"/>
  <c r="A1454" i="12"/>
  <c r="B1453" i="12"/>
  <c r="A1453" i="12"/>
  <c r="B1452" i="12"/>
  <c r="A1452" i="12"/>
  <c r="B1451" i="12"/>
  <c r="A1451" i="12"/>
  <c r="B1450" i="12"/>
  <c r="A1450" i="12"/>
  <c r="B1449" i="12"/>
  <c r="A1449" i="12"/>
  <c r="B1448" i="12"/>
  <c r="A1448" i="12"/>
  <c r="B1447" i="12"/>
  <c r="A1447" i="12"/>
  <c r="B1446" i="12"/>
  <c r="A1446" i="12"/>
  <c r="B1445" i="12"/>
  <c r="A1445" i="12"/>
  <c r="B1444" i="12"/>
  <c r="A1444" i="12"/>
  <c r="B1443" i="12"/>
  <c r="A1443" i="12"/>
  <c r="B1442" i="12"/>
  <c r="A1442" i="12"/>
  <c r="B1441" i="12"/>
  <c r="A1441" i="12"/>
  <c r="B1440" i="12"/>
  <c r="A1440" i="12"/>
  <c r="B1439" i="12"/>
  <c r="A1439" i="12"/>
  <c r="B1438" i="12"/>
  <c r="A1438" i="12"/>
  <c r="B1437" i="12"/>
  <c r="A1437" i="12"/>
  <c r="B1436" i="12"/>
  <c r="A1436" i="12"/>
  <c r="B1435" i="12"/>
  <c r="A1435" i="12"/>
  <c r="B1434" i="12"/>
  <c r="A1434" i="12"/>
  <c r="B1433" i="12"/>
  <c r="A1433" i="12"/>
  <c r="B1432" i="12"/>
  <c r="A1432" i="12"/>
  <c r="B1431" i="12"/>
  <c r="A1431" i="12"/>
  <c r="B1430" i="12"/>
  <c r="A1430" i="12"/>
  <c r="B1429" i="12"/>
  <c r="A1429" i="12"/>
  <c r="B1428" i="12"/>
  <c r="A1428" i="12"/>
  <c r="B1427" i="12"/>
  <c r="A1427" i="12"/>
  <c r="B1426" i="12"/>
  <c r="A1426" i="12"/>
  <c r="B1425" i="12"/>
  <c r="A1425" i="12"/>
  <c r="B1424" i="12"/>
  <c r="A1424" i="12"/>
  <c r="B1423" i="12"/>
  <c r="A1423" i="12"/>
  <c r="B1422" i="12"/>
  <c r="A1422" i="12"/>
  <c r="B1421" i="12"/>
  <c r="A1421" i="12"/>
  <c r="B1420" i="12"/>
  <c r="A1420" i="12"/>
  <c r="B1419" i="12"/>
  <c r="A1419" i="12"/>
  <c r="B1418" i="12"/>
  <c r="A1418" i="12"/>
  <c r="B1417" i="12"/>
  <c r="A1417" i="12"/>
  <c r="B1416" i="12"/>
  <c r="A1416" i="12"/>
  <c r="B1415" i="12"/>
  <c r="A1415" i="12"/>
  <c r="B1414" i="12"/>
  <c r="A1414" i="12"/>
  <c r="B1413" i="12"/>
  <c r="A1413" i="12"/>
  <c r="B1412" i="12"/>
  <c r="A1412" i="12"/>
  <c r="B1411" i="12"/>
  <c r="A1411" i="12"/>
  <c r="B1410" i="12"/>
  <c r="A1410" i="12"/>
  <c r="B1409" i="12"/>
  <c r="A1409" i="12"/>
  <c r="B1408" i="12"/>
  <c r="A1408" i="12"/>
  <c r="B1407" i="12"/>
  <c r="A1407" i="12"/>
  <c r="B1406" i="12"/>
  <c r="A1406" i="12"/>
  <c r="B1405" i="12"/>
  <c r="A1405" i="12"/>
  <c r="B1404" i="12"/>
  <c r="A1404" i="12"/>
  <c r="B1403" i="12"/>
  <c r="A1403" i="12"/>
  <c r="B1402" i="12"/>
  <c r="A1402" i="12"/>
  <c r="B1401" i="12"/>
  <c r="A1401" i="12"/>
  <c r="B1400" i="12"/>
  <c r="A1400" i="12"/>
  <c r="B1399" i="12"/>
  <c r="A1399" i="12"/>
  <c r="B1398" i="12"/>
  <c r="A1398" i="12"/>
  <c r="B1397" i="12"/>
  <c r="A1397" i="12"/>
  <c r="B1396" i="12"/>
  <c r="A1396" i="12"/>
  <c r="B1395" i="12"/>
  <c r="A1395" i="12"/>
  <c r="B1394" i="12"/>
  <c r="A1394" i="12"/>
  <c r="B1393" i="12"/>
  <c r="A1393" i="12"/>
  <c r="B1392" i="12"/>
  <c r="A1392" i="12"/>
  <c r="B1391" i="12"/>
  <c r="A1391" i="12"/>
  <c r="B1390" i="12"/>
  <c r="A1390" i="12"/>
  <c r="B1389" i="12"/>
  <c r="A1389" i="12"/>
  <c r="B1388" i="12"/>
  <c r="A1388" i="12"/>
  <c r="B1387" i="12"/>
  <c r="A1387" i="12"/>
  <c r="B1386" i="12"/>
  <c r="A1386" i="12"/>
  <c r="B1385" i="12"/>
  <c r="A1385" i="12"/>
  <c r="B1384" i="12"/>
  <c r="A1384" i="12"/>
  <c r="B1383" i="12"/>
  <c r="A1383" i="12"/>
  <c r="B1382" i="12"/>
  <c r="A1382" i="12"/>
  <c r="B1381" i="12"/>
  <c r="A1381" i="12"/>
  <c r="B1380" i="12"/>
  <c r="A1380" i="12"/>
  <c r="B1379" i="12"/>
  <c r="A1379" i="12"/>
  <c r="B1378" i="12"/>
  <c r="A1378" i="12"/>
  <c r="B1377" i="12"/>
  <c r="A1377" i="12"/>
  <c r="B1376" i="12"/>
  <c r="A1376" i="12"/>
  <c r="B1375" i="12"/>
  <c r="A1375" i="12"/>
  <c r="B1374" i="12"/>
  <c r="A1374" i="12"/>
  <c r="B1373" i="12"/>
  <c r="A1373" i="12"/>
  <c r="B1372" i="12"/>
  <c r="A1372" i="12"/>
  <c r="B1371" i="12"/>
  <c r="A1371" i="12"/>
  <c r="B1370" i="12"/>
  <c r="A1370" i="12"/>
  <c r="B1369" i="12"/>
  <c r="A1369" i="12"/>
  <c r="B1368" i="12"/>
  <c r="A1368" i="12"/>
  <c r="B1367" i="12"/>
  <c r="A1367" i="12"/>
  <c r="B1366" i="12"/>
  <c r="A1366" i="12"/>
  <c r="B1365" i="12"/>
  <c r="A1365" i="12"/>
  <c r="B1364" i="12"/>
  <c r="A1364" i="12"/>
  <c r="B1363" i="12"/>
  <c r="A1363" i="12"/>
  <c r="B1362" i="12"/>
  <c r="A1362" i="12"/>
  <c r="B1361" i="12"/>
  <c r="A1361" i="12"/>
  <c r="B1360" i="12"/>
  <c r="A1360" i="12"/>
  <c r="B1359" i="12"/>
  <c r="A1359" i="12"/>
  <c r="B1358" i="12"/>
  <c r="A1358" i="12"/>
  <c r="B1357" i="12"/>
  <c r="A1357" i="12"/>
  <c r="B1356" i="12"/>
  <c r="A1356" i="12"/>
  <c r="B1355" i="12"/>
  <c r="A1355" i="12"/>
  <c r="B1354" i="12"/>
  <c r="A1354" i="12"/>
  <c r="B1353" i="12"/>
  <c r="A1353" i="12"/>
  <c r="B1352" i="12"/>
  <c r="A1352" i="12"/>
  <c r="B1351" i="12"/>
  <c r="A1351" i="12"/>
  <c r="B1350" i="12"/>
  <c r="A1350" i="12"/>
  <c r="B1349" i="12"/>
  <c r="A1349" i="12"/>
  <c r="B1348" i="12"/>
  <c r="A1348" i="12"/>
  <c r="B1347" i="12"/>
  <c r="A1347" i="12"/>
  <c r="B1346" i="12"/>
  <c r="A1346" i="12"/>
  <c r="B1345" i="12"/>
  <c r="A1345" i="12"/>
  <c r="B1344" i="12"/>
  <c r="A1344" i="12"/>
  <c r="B1343" i="12"/>
  <c r="A1343" i="12"/>
  <c r="B1342" i="12"/>
  <c r="A1342" i="12"/>
  <c r="B1341" i="12"/>
  <c r="A1341" i="12"/>
  <c r="B1340" i="12"/>
  <c r="A1340" i="12"/>
  <c r="B1339" i="12"/>
  <c r="A1339" i="12"/>
  <c r="B1338" i="12"/>
  <c r="A1338" i="12"/>
  <c r="B1337" i="12"/>
  <c r="A1337" i="12"/>
  <c r="B1336" i="12"/>
  <c r="A1336" i="12"/>
  <c r="B1335" i="12"/>
  <c r="A1335" i="12"/>
  <c r="B1334" i="12"/>
  <c r="A1334" i="12"/>
  <c r="B1333" i="12"/>
  <c r="A1333" i="12"/>
  <c r="B1332" i="12"/>
  <c r="A1332" i="12"/>
  <c r="B1331" i="12"/>
  <c r="A1331" i="12"/>
  <c r="B1330" i="12"/>
  <c r="A1330" i="12"/>
  <c r="B1329" i="12"/>
  <c r="A1329" i="12"/>
  <c r="B1328" i="12"/>
  <c r="A1328" i="12"/>
  <c r="B1327" i="12"/>
  <c r="A1327" i="12"/>
  <c r="B1326" i="12"/>
  <c r="A1326" i="12"/>
  <c r="B1325" i="12"/>
  <c r="A1325" i="12"/>
  <c r="B1324" i="12"/>
  <c r="A1324" i="12"/>
  <c r="B1323" i="12"/>
  <c r="A1323" i="12"/>
  <c r="B1322" i="12"/>
  <c r="A1322" i="12"/>
  <c r="B1321" i="12"/>
  <c r="A1321" i="12"/>
  <c r="B1320" i="12"/>
  <c r="A1320" i="12"/>
  <c r="B1319" i="12"/>
  <c r="A1319" i="12"/>
  <c r="B1318" i="12"/>
  <c r="A1318" i="12"/>
  <c r="B1317" i="12"/>
  <c r="A1317" i="12"/>
  <c r="B1316" i="12"/>
  <c r="A1316" i="12"/>
  <c r="B1315" i="12"/>
  <c r="A1315" i="12"/>
  <c r="B1314" i="12"/>
  <c r="A1314" i="12"/>
  <c r="B1313" i="12"/>
  <c r="A1313" i="12"/>
  <c r="B1312" i="12"/>
  <c r="A1312" i="12"/>
  <c r="B1311" i="12"/>
  <c r="A1311" i="12"/>
  <c r="B1310" i="12"/>
  <c r="A1310" i="12"/>
  <c r="B1309" i="12"/>
  <c r="A1309" i="12"/>
  <c r="B1308" i="12"/>
  <c r="A1308" i="12"/>
  <c r="B1307" i="12"/>
  <c r="A1307" i="12"/>
  <c r="B1306" i="12"/>
  <c r="A1306" i="12"/>
  <c r="B1305" i="12"/>
  <c r="A1305" i="12"/>
  <c r="B1304" i="12"/>
  <c r="A1304" i="12"/>
  <c r="B1303" i="12"/>
  <c r="A1303" i="12"/>
  <c r="B1302" i="12"/>
  <c r="A1302" i="12"/>
  <c r="B1301" i="12"/>
  <c r="A1301" i="12"/>
  <c r="B1300" i="12"/>
  <c r="A1300" i="12"/>
  <c r="B1299" i="12"/>
  <c r="A1299" i="12"/>
  <c r="B1298" i="12"/>
  <c r="A1298" i="12"/>
  <c r="B1297" i="12"/>
  <c r="A1297" i="12"/>
  <c r="B1296" i="12"/>
  <c r="A1296" i="12"/>
  <c r="B1295" i="12"/>
  <c r="A1295" i="12"/>
  <c r="B1294" i="12"/>
  <c r="A1294" i="12"/>
  <c r="B1293" i="12"/>
  <c r="A1293" i="12"/>
  <c r="B1292" i="12"/>
  <c r="A1292" i="12"/>
  <c r="B1291" i="12"/>
  <c r="A1291" i="12"/>
  <c r="B1290" i="12"/>
  <c r="A1290" i="12"/>
  <c r="B1289" i="12"/>
  <c r="A1289" i="12"/>
  <c r="B1288" i="12"/>
  <c r="A1288" i="12"/>
  <c r="B1287" i="12"/>
  <c r="A1287" i="12"/>
  <c r="B1286" i="12"/>
  <c r="A1286" i="12"/>
  <c r="B1285" i="12"/>
  <c r="A1285" i="12"/>
  <c r="B1284" i="12"/>
  <c r="A1284" i="12"/>
  <c r="B1283" i="12"/>
  <c r="A1283" i="12"/>
  <c r="B1282" i="12"/>
  <c r="A1282" i="12"/>
  <c r="B1281" i="12"/>
  <c r="A1281" i="12"/>
  <c r="B1280" i="12"/>
  <c r="A1280" i="12"/>
  <c r="B1279" i="12"/>
  <c r="A1279" i="12"/>
  <c r="B1278" i="12"/>
  <c r="A1278" i="12"/>
  <c r="B1277" i="12"/>
  <c r="A1277" i="12"/>
  <c r="B1276" i="12"/>
  <c r="A1276" i="12"/>
  <c r="B1275" i="12"/>
  <c r="A1275" i="12"/>
  <c r="B1274" i="12"/>
  <c r="A1274" i="12"/>
  <c r="B1273" i="12"/>
  <c r="A1273" i="12"/>
  <c r="B1272" i="12"/>
  <c r="A1272" i="12"/>
  <c r="B1271" i="12"/>
  <c r="A1271" i="12"/>
  <c r="B1270" i="12"/>
  <c r="A1270" i="12"/>
  <c r="B1269" i="12"/>
  <c r="A1269" i="12"/>
  <c r="B1268" i="12"/>
  <c r="A1268" i="12"/>
  <c r="B1267" i="12"/>
  <c r="A1267" i="12"/>
  <c r="B1266" i="12"/>
  <c r="A1266" i="12"/>
  <c r="B1265" i="12"/>
  <c r="A1265" i="12"/>
  <c r="B1264" i="12"/>
  <c r="A1264" i="12"/>
  <c r="B1263" i="12"/>
  <c r="A1263" i="12"/>
  <c r="B1262" i="12"/>
  <c r="A1262" i="12"/>
  <c r="B1261" i="12"/>
  <c r="A1261" i="12"/>
  <c r="B1260" i="12"/>
  <c r="A1260" i="12"/>
  <c r="B1259" i="12"/>
  <c r="A1259" i="12"/>
  <c r="B1258" i="12"/>
  <c r="A1258" i="12"/>
  <c r="B1257" i="12"/>
  <c r="A1257" i="12"/>
  <c r="B1256" i="12"/>
  <c r="A1256" i="12"/>
  <c r="B1255" i="12"/>
  <c r="A1255" i="12"/>
  <c r="B1254" i="12"/>
  <c r="A1254" i="12"/>
  <c r="B1253" i="12"/>
  <c r="A1253" i="12"/>
  <c r="B1252" i="12"/>
  <c r="A1252" i="12"/>
  <c r="B1251" i="12"/>
  <c r="A1251" i="12"/>
  <c r="B1250" i="12"/>
  <c r="A1250" i="12"/>
  <c r="B1249" i="12"/>
  <c r="A1249" i="12"/>
  <c r="B1248" i="12"/>
  <c r="A1248" i="12"/>
  <c r="B1247" i="12"/>
  <c r="A1247" i="12"/>
  <c r="B1246" i="12"/>
  <c r="A1246" i="12"/>
  <c r="B1245" i="12"/>
  <c r="A1245" i="12"/>
  <c r="B1244" i="12"/>
  <c r="A1244" i="12"/>
  <c r="B1243" i="12"/>
  <c r="A1243" i="12"/>
  <c r="B1242" i="12"/>
  <c r="A1242" i="12"/>
  <c r="B1241" i="12"/>
  <c r="A1241" i="12"/>
  <c r="B1240" i="12"/>
  <c r="A1240" i="12"/>
  <c r="B1239" i="12"/>
  <c r="A1239" i="12"/>
  <c r="B1238" i="12"/>
  <c r="A1238" i="12"/>
  <c r="B1237" i="12"/>
  <c r="A1237" i="12"/>
  <c r="B1236" i="12"/>
  <c r="A1236" i="12"/>
  <c r="B1235" i="12"/>
  <c r="A1235" i="12"/>
  <c r="B1234" i="12"/>
  <c r="A1234" i="12"/>
  <c r="B1233" i="12"/>
  <c r="A1233" i="12"/>
  <c r="B1232" i="12"/>
  <c r="A1232" i="12"/>
  <c r="B1231" i="12"/>
  <c r="A1231" i="12"/>
  <c r="B1230" i="12"/>
  <c r="A1230" i="12"/>
  <c r="B1229" i="12"/>
  <c r="A1229" i="12"/>
  <c r="B1228" i="12"/>
  <c r="A1228" i="12"/>
  <c r="B1227" i="12"/>
  <c r="A1227" i="12"/>
  <c r="B1226" i="12"/>
  <c r="A1226" i="12"/>
  <c r="B1225" i="12"/>
  <c r="A1225" i="12"/>
  <c r="B1224" i="12"/>
  <c r="A1224" i="12"/>
  <c r="B1223" i="12"/>
  <c r="A1223" i="12"/>
  <c r="B1222" i="12"/>
  <c r="A1222" i="12"/>
  <c r="B1221" i="12"/>
  <c r="A1221" i="12"/>
  <c r="B1220" i="12"/>
  <c r="A1220" i="12"/>
  <c r="B1219" i="12"/>
  <c r="A1219" i="12"/>
  <c r="B1218" i="12"/>
  <c r="A1218" i="12"/>
  <c r="B1217" i="12"/>
  <c r="A1217" i="12"/>
  <c r="B1216" i="12"/>
  <c r="A1216" i="12"/>
  <c r="B1215" i="12"/>
  <c r="A1215" i="12"/>
  <c r="B1214" i="12"/>
  <c r="A1214" i="12"/>
  <c r="B1213" i="12"/>
  <c r="A1213" i="12"/>
  <c r="B1212" i="12"/>
  <c r="A1212" i="12"/>
  <c r="B1211" i="12"/>
  <c r="A1211" i="12"/>
  <c r="B1210" i="12"/>
  <c r="A1210" i="12"/>
  <c r="B1209" i="12"/>
  <c r="A1209" i="12"/>
  <c r="B1208" i="12"/>
  <c r="A1208" i="12"/>
  <c r="B1207" i="12"/>
  <c r="A1207" i="12"/>
  <c r="B1206" i="12"/>
  <c r="A1206" i="12"/>
  <c r="B1205" i="12"/>
  <c r="A1205" i="12"/>
  <c r="B1204" i="12"/>
  <c r="A1204" i="12"/>
  <c r="B1203" i="12"/>
  <c r="A1203" i="12"/>
  <c r="B1202" i="12"/>
  <c r="A1202" i="12"/>
  <c r="B1201" i="12"/>
  <c r="A1201" i="12"/>
  <c r="B1200" i="12"/>
  <c r="A1200" i="12"/>
  <c r="B1199" i="12"/>
  <c r="A1199" i="12"/>
  <c r="B1198" i="12"/>
  <c r="A1198" i="12"/>
  <c r="B1197" i="12"/>
  <c r="A1197" i="12"/>
  <c r="B1196" i="12"/>
  <c r="A1196" i="12"/>
  <c r="B1195" i="12"/>
  <c r="A1195" i="12"/>
  <c r="B1194" i="12"/>
  <c r="A1194" i="12"/>
  <c r="B1193" i="12"/>
  <c r="A1193" i="12"/>
  <c r="B1192" i="12"/>
  <c r="A1192" i="12"/>
  <c r="B1191" i="12"/>
  <c r="A1191" i="12"/>
  <c r="B1190" i="12"/>
  <c r="A1190" i="12"/>
  <c r="B1189" i="12"/>
  <c r="A1189" i="12"/>
  <c r="B1188" i="12"/>
  <c r="A1188" i="12"/>
  <c r="B1187" i="12"/>
  <c r="A1187" i="12"/>
  <c r="B1186" i="12"/>
  <c r="A1186" i="12"/>
  <c r="B1185" i="12"/>
  <c r="A1185" i="12"/>
  <c r="B1184" i="12"/>
  <c r="A1184" i="12"/>
  <c r="B1183" i="12"/>
  <c r="A1183" i="12"/>
  <c r="B1182" i="12"/>
  <c r="A1182" i="12"/>
  <c r="B1181" i="12"/>
  <c r="A1181" i="12"/>
  <c r="B1180" i="12"/>
  <c r="A1180" i="12"/>
  <c r="B1179" i="12"/>
  <c r="A1179" i="12"/>
  <c r="B1178" i="12"/>
  <c r="A1178" i="12"/>
  <c r="B1177" i="12"/>
  <c r="A1177" i="12"/>
  <c r="B1176" i="12"/>
  <c r="A1176" i="12"/>
  <c r="B1175" i="12"/>
  <c r="A1175" i="12"/>
  <c r="B1174" i="12"/>
  <c r="A1174" i="12"/>
  <c r="B1173" i="12"/>
  <c r="A1173" i="12"/>
  <c r="B1172" i="12"/>
  <c r="A1172" i="12"/>
  <c r="B1171" i="12"/>
  <c r="A1171" i="12"/>
  <c r="B1170" i="12"/>
  <c r="A1170" i="12"/>
  <c r="B1169" i="12"/>
  <c r="A1169" i="12"/>
  <c r="B1168" i="12"/>
  <c r="A1168" i="12"/>
  <c r="B1167" i="12"/>
  <c r="A1167" i="12"/>
  <c r="B1166" i="12"/>
  <c r="A1166" i="12"/>
  <c r="B1165" i="12"/>
  <c r="A1165" i="12"/>
  <c r="B1164" i="12"/>
  <c r="A1164" i="12"/>
  <c r="B1163" i="12"/>
  <c r="A1163" i="12"/>
  <c r="B1162" i="12"/>
  <c r="A1162" i="12"/>
  <c r="B1161" i="12"/>
  <c r="A1161" i="12"/>
  <c r="B1160" i="12"/>
  <c r="A1160" i="12"/>
  <c r="B1159" i="12"/>
  <c r="A1159" i="12"/>
  <c r="B1158" i="12"/>
  <c r="A1158" i="12"/>
  <c r="B1157" i="12"/>
  <c r="A1157" i="12"/>
  <c r="B1156" i="12"/>
  <c r="A1156" i="12"/>
  <c r="B1155" i="12"/>
  <c r="A1155" i="12"/>
  <c r="B1154" i="12"/>
  <c r="A1154" i="12"/>
  <c r="B1153" i="12"/>
  <c r="A1153" i="12"/>
  <c r="B1152" i="12"/>
  <c r="A1152" i="12"/>
  <c r="B1151" i="12"/>
  <c r="A1151" i="12"/>
  <c r="B1150" i="12"/>
  <c r="A1150" i="12"/>
  <c r="B1149" i="12"/>
  <c r="A1149" i="12"/>
  <c r="B1148" i="12"/>
  <c r="A1148" i="12"/>
  <c r="B1147" i="12"/>
  <c r="A1147" i="12"/>
  <c r="B1146" i="12"/>
  <c r="A1146" i="12"/>
  <c r="B1145" i="12"/>
  <c r="A1145" i="12"/>
  <c r="B1144" i="12"/>
  <c r="A1144" i="12"/>
  <c r="B1143" i="12"/>
  <c r="A1143" i="12"/>
  <c r="B1142" i="12"/>
  <c r="A1142" i="12"/>
  <c r="B1141" i="12"/>
  <c r="A1141" i="12"/>
  <c r="B1140" i="12"/>
  <c r="A1140" i="12"/>
  <c r="B1139" i="12"/>
  <c r="A1139" i="12"/>
  <c r="B1138" i="12"/>
  <c r="A1138" i="12"/>
  <c r="B1137" i="12"/>
  <c r="A1137" i="12"/>
  <c r="B1136" i="12"/>
  <c r="A1136" i="12"/>
  <c r="B1135" i="12"/>
  <c r="A1135" i="12"/>
  <c r="B1134" i="12"/>
  <c r="A1134" i="12"/>
  <c r="B1133" i="12"/>
  <c r="A1133" i="12"/>
  <c r="B1132" i="12"/>
  <c r="A1132" i="12"/>
  <c r="B1131" i="12"/>
  <c r="A1131" i="12"/>
  <c r="B1130" i="12"/>
  <c r="A1130" i="12"/>
  <c r="B1129" i="12"/>
  <c r="A1129" i="12"/>
  <c r="B1128" i="12"/>
  <c r="A1128" i="12"/>
  <c r="B1127" i="12"/>
  <c r="A1127" i="12"/>
  <c r="B1126" i="12"/>
  <c r="A1126" i="12"/>
  <c r="B1125" i="12"/>
  <c r="A1125" i="12"/>
  <c r="B1124" i="12"/>
  <c r="A1124" i="12"/>
  <c r="B1123" i="12"/>
  <c r="A1123" i="12"/>
  <c r="B1122" i="12"/>
  <c r="A1122" i="12"/>
  <c r="B1121" i="12"/>
  <c r="A1121" i="12"/>
  <c r="B1120" i="12"/>
  <c r="A1120" i="12"/>
  <c r="B1119" i="12"/>
  <c r="A1119" i="12"/>
  <c r="B1118" i="12"/>
  <c r="A1118" i="12"/>
  <c r="B1117" i="12"/>
  <c r="A1117" i="12"/>
  <c r="B1116" i="12"/>
  <c r="A1116" i="12"/>
  <c r="B1115" i="12"/>
  <c r="A1115" i="12"/>
  <c r="B1114" i="12"/>
  <c r="A1114" i="12"/>
  <c r="B1113" i="12"/>
  <c r="A1113" i="12"/>
  <c r="B1112" i="12"/>
  <c r="A1112" i="12"/>
  <c r="B1111" i="12"/>
  <c r="A1111" i="12"/>
  <c r="B1110" i="12"/>
  <c r="A1110" i="12"/>
  <c r="B1109" i="12"/>
  <c r="A1109" i="12"/>
  <c r="B1108" i="12"/>
  <c r="A1108" i="12"/>
  <c r="B1107" i="12"/>
  <c r="A1107" i="12"/>
  <c r="B1106" i="12"/>
  <c r="A1106" i="12"/>
  <c r="B1105" i="12"/>
  <c r="A1105" i="12"/>
  <c r="B1104" i="12"/>
  <c r="A1104" i="12"/>
  <c r="B1103" i="12"/>
  <c r="A1103" i="12"/>
  <c r="B1102" i="12"/>
  <c r="A1102" i="12"/>
  <c r="B1101" i="12"/>
  <c r="A1101" i="12"/>
  <c r="B1100" i="12"/>
  <c r="A1100" i="12"/>
  <c r="B1099" i="12"/>
  <c r="A1099" i="12"/>
  <c r="B1098" i="12"/>
  <c r="A1098" i="12"/>
  <c r="B1097" i="12"/>
  <c r="A1097" i="12"/>
  <c r="B1096" i="12"/>
  <c r="A1096" i="12"/>
  <c r="B1095" i="12"/>
  <c r="A1095" i="12"/>
  <c r="B1094" i="12"/>
  <c r="A1094" i="12"/>
  <c r="B1093" i="12"/>
  <c r="A1093" i="12"/>
  <c r="B1092" i="12"/>
  <c r="A1092" i="12"/>
  <c r="B1091" i="12"/>
  <c r="A1091" i="12"/>
  <c r="B1090" i="12"/>
  <c r="A1090" i="12"/>
  <c r="B1089" i="12"/>
  <c r="A1089" i="12"/>
  <c r="B1088" i="12"/>
  <c r="A1088" i="12"/>
  <c r="B1087" i="12"/>
  <c r="A1087" i="12"/>
  <c r="B1086" i="12"/>
  <c r="A1086" i="12"/>
  <c r="B1085" i="12"/>
  <c r="A1085" i="12"/>
  <c r="B1084" i="12"/>
  <c r="A1084" i="12"/>
  <c r="B1083" i="12"/>
  <c r="A1083" i="12"/>
  <c r="B1082" i="12"/>
  <c r="A1082" i="12"/>
  <c r="B1081" i="12"/>
  <c r="A1081" i="12"/>
  <c r="B1080" i="12"/>
  <c r="A1080" i="12"/>
  <c r="B1079" i="12"/>
  <c r="A1079" i="12"/>
  <c r="B1078" i="12"/>
  <c r="A1078" i="12"/>
  <c r="B1077" i="12"/>
  <c r="A1077" i="12"/>
  <c r="B1076" i="12"/>
  <c r="A1076" i="12"/>
  <c r="B1075" i="12"/>
  <c r="A1075" i="12"/>
  <c r="B1074" i="12"/>
  <c r="A1074" i="12"/>
  <c r="B1073" i="12"/>
  <c r="A1073" i="12"/>
  <c r="B1072" i="12"/>
  <c r="A1072" i="12"/>
  <c r="B1071" i="12"/>
  <c r="A1071" i="12"/>
  <c r="B1070" i="12"/>
  <c r="A1070" i="12"/>
  <c r="B1069" i="12"/>
  <c r="A1069" i="12"/>
  <c r="B1068" i="12"/>
  <c r="A1068" i="12"/>
  <c r="B1067" i="12"/>
  <c r="A1067" i="12"/>
  <c r="B1066" i="12"/>
  <c r="A1066" i="12"/>
  <c r="B1065" i="12"/>
  <c r="A1065" i="12"/>
  <c r="B1064" i="12"/>
  <c r="A1064" i="12"/>
  <c r="B1063" i="12"/>
  <c r="A1063" i="12"/>
  <c r="B1062" i="12"/>
  <c r="A1062" i="12"/>
  <c r="B1061" i="12"/>
  <c r="A1061" i="12"/>
  <c r="B1060" i="12"/>
  <c r="A1060" i="12"/>
  <c r="B1059" i="12"/>
  <c r="A1059" i="12"/>
  <c r="B1058" i="12"/>
  <c r="A1058" i="12"/>
  <c r="B1057" i="12"/>
  <c r="A1057" i="12"/>
  <c r="B1056" i="12"/>
  <c r="A1056" i="12"/>
  <c r="B1055" i="12"/>
  <c r="A1055" i="12"/>
  <c r="B1054" i="12"/>
  <c r="A1054" i="12"/>
  <c r="B1053" i="12"/>
  <c r="A1053" i="12"/>
  <c r="B1052" i="12"/>
  <c r="A1052" i="12"/>
  <c r="B1051" i="12"/>
  <c r="A1051" i="12"/>
  <c r="B1050" i="12"/>
  <c r="A1050" i="12"/>
  <c r="B1049" i="12"/>
  <c r="A1049" i="12"/>
  <c r="B1048" i="12"/>
  <c r="A1048" i="12"/>
  <c r="B1047" i="12"/>
  <c r="A1047" i="12"/>
  <c r="B1046" i="12"/>
  <c r="A1046" i="12"/>
  <c r="B1045" i="12"/>
  <c r="A1045" i="12"/>
  <c r="B1044" i="12"/>
  <c r="A1044" i="12"/>
  <c r="B1043" i="12"/>
  <c r="A1043" i="12"/>
  <c r="B1042" i="12"/>
  <c r="A1042" i="12"/>
  <c r="B1041" i="12"/>
  <c r="A1041" i="12"/>
  <c r="B1040" i="12"/>
  <c r="A1040" i="12"/>
  <c r="B1039" i="12"/>
  <c r="A1039" i="12"/>
  <c r="B1038" i="12"/>
  <c r="A1038" i="12"/>
  <c r="B1037" i="12"/>
  <c r="A1037" i="12"/>
  <c r="B1036" i="12"/>
  <c r="A1036" i="12"/>
  <c r="B1035" i="12"/>
  <c r="A1035" i="12"/>
  <c r="B1034" i="12"/>
  <c r="A1034" i="12"/>
  <c r="B1033" i="12"/>
  <c r="A1033" i="12"/>
  <c r="B1032" i="12"/>
  <c r="A1032" i="12"/>
  <c r="B1031" i="12"/>
  <c r="A1031" i="12"/>
  <c r="B1030" i="12"/>
  <c r="A1030" i="12"/>
  <c r="B1029" i="12"/>
  <c r="A1029" i="12"/>
  <c r="B1028" i="12"/>
  <c r="A1028" i="12"/>
  <c r="B1027" i="12"/>
  <c r="A1027" i="12"/>
  <c r="B1026" i="12"/>
  <c r="A1026" i="12"/>
  <c r="B1025" i="12"/>
  <c r="A1025" i="12"/>
  <c r="B1024" i="12"/>
  <c r="A1024" i="12"/>
  <c r="B1023" i="12"/>
  <c r="A1023" i="12"/>
  <c r="B1022" i="12"/>
  <c r="A1022" i="12"/>
  <c r="B1021" i="12"/>
  <c r="A1021" i="12"/>
  <c r="B1020" i="12"/>
  <c r="A1020" i="12"/>
  <c r="B1019" i="12"/>
  <c r="A1019" i="12"/>
  <c r="B1018" i="12"/>
  <c r="A1018" i="12"/>
  <c r="B1017" i="12"/>
  <c r="A1017" i="12"/>
  <c r="B1016" i="12"/>
  <c r="A1016" i="12"/>
  <c r="B1015" i="12"/>
  <c r="A1015" i="12"/>
  <c r="B1014" i="12"/>
  <c r="A1014" i="12"/>
  <c r="B1013" i="12"/>
  <c r="A1013" i="12"/>
  <c r="B1012" i="12"/>
  <c r="A1012" i="12"/>
  <c r="B1011" i="12"/>
  <c r="A1011" i="12"/>
  <c r="B1010" i="12"/>
  <c r="A1010" i="12"/>
  <c r="B1009" i="12"/>
  <c r="A1009" i="12"/>
  <c r="B1008" i="12"/>
  <c r="A1008" i="12"/>
  <c r="B1007" i="12"/>
  <c r="A1007" i="12"/>
  <c r="B1006" i="12"/>
  <c r="A1006" i="12"/>
  <c r="B1005" i="12"/>
  <c r="A1005" i="12"/>
  <c r="B1004" i="12"/>
  <c r="A1004" i="12"/>
  <c r="B1003" i="12"/>
  <c r="A1003" i="12"/>
  <c r="B1002" i="12"/>
  <c r="A1002" i="12"/>
  <c r="B1001" i="12"/>
  <c r="A1001" i="12"/>
  <c r="B1000" i="12"/>
  <c r="A1000" i="12"/>
  <c r="B999" i="12"/>
  <c r="A999" i="12"/>
  <c r="B998" i="12"/>
  <c r="A998" i="12"/>
  <c r="B997" i="12"/>
  <c r="A997" i="12"/>
  <c r="B996" i="12"/>
  <c r="A996" i="12"/>
  <c r="B995" i="12"/>
  <c r="A995" i="12"/>
  <c r="B994" i="12"/>
  <c r="A994" i="12"/>
  <c r="B993" i="12"/>
  <c r="A993" i="12"/>
  <c r="B992" i="12"/>
  <c r="A992" i="12"/>
  <c r="B991" i="12"/>
  <c r="A991" i="12"/>
  <c r="B990" i="12"/>
  <c r="A990" i="12"/>
  <c r="B989" i="12"/>
  <c r="A989" i="12"/>
  <c r="B988" i="12"/>
  <c r="A988" i="12"/>
  <c r="B987" i="12"/>
  <c r="A987" i="12"/>
  <c r="B986" i="12"/>
  <c r="A986" i="12"/>
  <c r="B985" i="12"/>
  <c r="A985" i="12"/>
  <c r="B984" i="12"/>
  <c r="A984" i="12"/>
  <c r="B983" i="12"/>
  <c r="A983" i="12"/>
  <c r="B982" i="12"/>
  <c r="A982" i="12"/>
  <c r="B981" i="12"/>
  <c r="A981" i="12"/>
  <c r="B980" i="12"/>
  <c r="A980" i="12"/>
  <c r="B979" i="12"/>
  <c r="A979" i="12"/>
  <c r="B978" i="12"/>
  <c r="A978" i="12"/>
  <c r="B977" i="12"/>
  <c r="A977" i="12"/>
  <c r="B976" i="12"/>
  <c r="A976" i="12"/>
  <c r="B975" i="12"/>
  <c r="A975" i="12"/>
  <c r="B974" i="12"/>
  <c r="A974" i="12"/>
  <c r="B973" i="12"/>
  <c r="A973" i="12"/>
  <c r="B972" i="12"/>
  <c r="A972" i="12"/>
  <c r="B971" i="12"/>
  <c r="A971" i="12"/>
  <c r="B970" i="12"/>
  <c r="A970" i="12"/>
  <c r="B969" i="12"/>
  <c r="A969" i="12"/>
  <c r="B968" i="12"/>
  <c r="A968" i="12"/>
  <c r="B967" i="12"/>
  <c r="A967" i="12"/>
  <c r="B966" i="12"/>
  <c r="A966" i="12"/>
  <c r="B965" i="12"/>
  <c r="A965" i="12"/>
  <c r="B964" i="12"/>
  <c r="A964" i="12"/>
  <c r="B963" i="12"/>
  <c r="A963" i="12"/>
  <c r="B962" i="12"/>
  <c r="A962" i="12"/>
  <c r="B961" i="12"/>
  <c r="A961" i="12"/>
  <c r="B960" i="12"/>
  <c r="A960" i="12"/>
  <c r="B959" i="12"/>
  <c r="A959" i="12"/>
  <c r="B958" i="12"/>
  <c r="A958" i="12"/>
  <c r="B957" i="12"/>
  <c r="A957" i="12"/>
  <c r="B956" i="12"/>
  <c r="A956" i="12"/>
  <c r="B955" i="12"/>
  <c r="A955" i="12"/>
  <c r="B954" i="12"/>
  <c r="A954" i="12"/>
  <c r="B953" i="12"/>
  <c r="A953" i="12"/>
  <c r="B952" i="12"/>
  <c r="A952" i="12"/>
  <c r="B951" i="12"/>
  <c r="A951" i="12"/>
  <c r="B950" i="12"/>
  <c r="A950" i="12"/>
  <c r="B949" i="12"/>
  <c r="A949" i="12"/>
  <c r="B948" i="12"/>
  <c r="A948" i="12"/>
  <c r="B947" i="12"/>
  <c r="A947" i="12"/>
  <c r="B946" i="12"/>
  <c r="A946" i="12"/>
  <c r="B945" i="12"/>
  <c r="A945" i="12"/>
  <c r="B944" i="12"/>
  <c r="A944" i="12"/>
  <c r="B943" i="12"/>
  <c r="A943" i="12"/>
  <c r="B942" i="12"/>
  <c r="A942" i="12"/>
  <c r="B941" i="12"/>
  <c r="A941" i="12"/>
  <c r="B940" i="12"/>
  <c r="A940" i="12"/>
  <c r="B939" i="12"/>
  <c r="A939" i="12"/>
  <c r="B938" i="12"/>
  <c r="A938" i="12"/>
  <c r="B937" i="12"/>
  <c r="A937" i="12"/>
  <c r="B936" i="12"/>
  <c r="A936" i="12"/>
  <c r="B935" i="12"/>
  <c r="A935" i="12"/>
  <c r="B934" i="12"/>
  <c r="A934" i="12"/>
  <c r="B933" i="12"/>
  <c r="A933" i="12"/>
  <c r="B932" i="12"/>
  <c r="A932" i="12"/>
  <c r="B931" i="12"/>
  <c r="A931" i="12"/>
  <c r="B930" i="12"/>
  <c r="A930" i="12"/>
  <c r="B929" i="12"/>
  <c r="A929" i="12"/>
  <c r="B928" i="12"/>
  <c r="A928" i="12"/>
  <c r="B927" i="12"/>
  <c r="A927" i="12"/>
  <c r="B926" i="12"/>
  <c r="A926" i="12"/>
  <c r="B925" i="12"/>
  <c r="A925" i="12"/>
  <c r="B924" i="12"/>
  <c r="A924" i="12"/>
  <c r="B923" i="12"/>
  <c r="A923" i="12"/>
  <c r="B922" i="12"/>
  <c r="A922" i="12"/>
  <c r="B921" i="12"/>
  <c r="A921" i="12"/>
  <c r="B920" i="12"/>
  <c r="A920" i="12"/>
  <c r="B919" i="12"/>
  <c r="A919" i="12"/>
  <c r="B918" i="12"/>
  <c r="A918" i="12"/>
  <c r="B917" i="12"/>
  <c r="A917" i="12"/>
  <c r="B916" i="12"/>
  <c r="A916" i="12"/>
  <c r="B915" i="12"/>
  <c r="A915" i="12"/>
  <c r="B914" i="12"/>
  <c r="A914" i="12"/>
  <c r="B913" i="12"/>
  <c r="A913" i="12"/>
  <c r="B912" i="12"/>
  <c r="A912" i="12"/>
  <c r="B911" i="12"/>
  <c r="A911" i="12"/>
  <c r="B910" i="12"/>
  <c r="A910" i="12"/>
  <c r="B909" i="12"/>
  <c r="A909" i="12"/>
  <c r="B908" i="12"/>
  <c r="A908" i="12"/>
  <c r="B907" i="12"/>
  <c r="A907" i="12"/>
  <c r="B906" i="12"/>
  <c r="A906" i="12"/>
  <c r="B905" i="12"/>
  <c r="A905" i="12"/>
  <c r="B904" i="12"/>
  <c r="A904" i="12"/>
  <c r="B903" i="12"/>
  <c r="A903" i="12"/>
  <c r="B902" i="12"/>
  <c r="A902" i="12"/>
  <c r="B901" i="12"/>
  <c r="A901" i="12"/>
  <c r="B900" i="12"/>
  <c r="A900" i="12"/>
  <c r="B899" i="12"/>
  <c r="A899" i="12"/>
  <c r="B898" i="12"/>
  <c r="A898" i="12"/>
  <c r="B897" i="12"/>
  <c r="A897" i="12"/>
  <c r="B896" i="12"/>
  <c r="A896" i="12"/>
  <c r="B895" i="12"/>
  <c r="A895" i="12"/>
  <c r="B894" i="12"/>
  <c r="A894" i="12"/>
  <c r="B893" i="12"/>
  <c r="A893" i="12"/>
  <c r="B892" i="12"/>
  <c r="A892" i="12"/>
  <c r="B891" i="12"/>
  <c r="A891" i="12"/>
  <c r="B890" i="12"/>
  <c r="A890" i="12"/>
  <c r="B889" i="12"/>
  <c r="A889" i="12"/>
  <c r="B888" i="12"/>
  <c r="A888" i="12"/>
  <c r="B887" i="12"/>
  <c r="A887" i="12"/>
  <c r="B886" i="12"/>
  <c r="A886" i="12"/>
  <c r="B885" i="12"/>
  <c r="A885" i="12"/>
  <c r="B884" i="12"/>
  <c r="A884" i="12"/>
  <c r="B883" i="12"/>
  <c r="A883" i="12"/>
  <c r="B882" i="12"/>
  <c r="A882" i="12"/>
  <c r="B881" i="12"/>
  <c r="A881" i="12"/>
  <c r="B880" i="12"/>
  <c r="A880" i="12"/>
  <c r="B879" i="12"/>
  <c r="A879" i="12"/>
  <c r="B878" i="12"/>
  <c r="A878" i="12"/>
  <c r="B877" i="12"/>
  <c r="A877" i="12"/>
  <c r="B876" i="12"/>
  <c r="A876" i="12"/>
  <c r="B875" i="12"/>
  <c r="A875" i="12"/>
  <c r="B874" i="12"/>
  <c r="A874" i="12"/>
  <c r="B873" i="12"/>
  <c r="A873" i="12"/>
  <c r="B872" i="12"/>
  <c r="A872" i="12"/>
  <c r="B871" i="12"/>
  <c r="A871" i="12"/>
  <c r="B870" i="12"/>
  <c r="A870" i="12"/>
  <c r="B869" i="12"/>
  <c r="A869" i="12"/>
  <c r="B868" i="12"/>
  <c r="A868" i="12"/>
  <c r="B867" i="12"/>
  <c r="A867" i="12"/>
  <c r="B866" i="12"/>
  <c r="A866" i="12"/>
  <c r="B865" i="12"/>
  <c r="A865" i="12"/>
  <c r="B864" i="12"/>
  <c r="A864" i="12"/>
  <c r="B863" i="12"/>
  <c r="A863" i="12"/>
  <c r="B862" i="12"/>
  <c r="A862" i="12"/>
  <c r="B861" i="12"/>
  <c r="A861" i="12"/>
  <c r="B860" i="12"/>
  <c r="A860" i="12"/>
  <c r="B859" i="12"/>
  <c r="A859" i="12"/>
  <c r="B858" i="12"/>
  <c r="A858" i="12"/>
  <c r="B857" i="12"/>
  <c r="A857" i="12"/>
  <c r="B856" i="12"/>
  <c r="A856" i="12"/>
  <c r="B855" i="12"/>
  <c r="A855" i="12"/>
  <c r="B854" i="12"/>
  <c r="A854" i="12"/>
  <c r="B853" i="12"/>
  <c r="A853" i="12"/>
  <c r="B852" i="12"/>
  <c r="A852" i="12"/>
  <c r="B851" i="12"/>
  <c r="A851" i="12"/>
  <c r="B850" i="12"/>
  <c r="A850" i="12"/>
  <c r="B849" i="12"/>
  <c r="A849" i="12"/>
  <c r="B848" i="12"/>
  <c r="A848" i="12"/>
  <c r="B847" i="12"/>
  <c r="A847" i="12"/>
  <c r="B846" i="12"/>
  <c r="A846" i="12"/>
  <c r="B845" i="12"/>
  <c r="A845" i="12"/>
  <c r="B844" i="12"/>
  <c r="A844" i="12"/>
  <c r="B843" i="12"/>
  <c r="A843" i="12"/>
  <c r="B842" i="12"/>
  <c r="A842" i="12"/>
  <c r="B841" i="12"/>
  <c r="A841" i="12"/>
  <c r="B840" i="12"/>
  <c r="A840" i="12"/>
  <c r="B839" i="12"/>
  <c r="A839" i="12"/>
  <c r="B838" i="12"/>
  <c r="A838" i="12"/>
  <c r="B837" i="12"/>
  <c r="A837" i="12"/>
  <c r="B836" i="12"/>
  <c r="A836" i="12"/>
  <c r="B835" i="12"/>
  <c r="A835" i="12"/>
  <c r="B834" i="12"/>
  <c r="A834" i="12"/>
  <c r="B833" i="12"/>
  <c r="A833" i="12"/>
  <c r="B832" i="12"/>
  <c r="A832" i="12"/>
  <c r="B831" i="12"/>
  <c r="A831" i="12"/>
  <c r="B830" i="12"/>
  <c r="A830" i="12"/>
  <c r="B829" i="12"/>
  <c r="A829" i="12"/>
  <c r="B828" i="12"/>
  <c r="A828" i="12"/>
  <c r="B827" i="12"/>
  <c r="A827" i="12"/>
  <c r="B826" i="12"/>
  <c r="A826" i="12"/>
  <c r="B825" i="12"/>
  <c r="A825" i="12"/>
  <c r="B824" i="12"/>
  <c r="A824" i="12"/>
  <c r="B823" i="12"/>
  <c r="A823" i="12"/>
  <c r="B822" i="12"/>
  <c r="A822" i="12"/>
  <c r="B821" i="12"/>
  <c r="A821" i="12"/>
  <c r="B820" i="12"/>
  <c r="A820" i="12"/>
  <c r="B819" i="12"/>
  <c r="A819" i="12"/>
  <c r="B818" i="12"/>
  <c r="A818" i="12"/>
  <c r="B817" i="12"/>
  <c r="A817" i="12"/>
  <c r="B816" i="12"/>
  <c r="A816" i="12"/>
  <c r="B815" i="12"/>
  <c r="A815" i="12"/>
  <c r="B814" i="12"/>
  <c r="A814" i="12"/>
  <c r="B813" i="12"/>
  <c r="A813" i="12"/>
  <c r="B812" i="12"/>
  <c r="A812" i="12"/>
  <c r="B811" i="12"/>
  <c r="A811" i="12"/>
  <c r="B810" i="12"/>
  <c r="A810" i="12"/>
  <c r="B809" i="12"/>
  <c r="A809" i="12"/>
  <c r="B808" i="12"/>
  <c r="A808" i="12"/>
  <c r="B807" i="12"/>
  <c r="A807" i="12"/>
  <c r="B806" i="12"/>
  <c r="A806" i="12"/>
  <c r="B805" i="12"/>
  <c r="A805" i="12"/>
  <c r="B804" i="12"/>
  <c r="A804" i="12"/>
  <c r="B803" i="12"/>
  <c r="A803" i="12"/>
  <c r="B802" i="12"/>
  <c r="A802" i="12"/>
  <c r="B801" i="12"/>
  <c r="A801" i="12"/>
  <c r="B800" i="12"/>
  <c r="A800" i="12"/>
  <c r="B799" i="12"/>
  <c r="A799" i="12"/>
  <c r="B798" i="12"/>
  <c r="A798" i="12"/>
  <c r="B797" i="12"/>
  <c r="A797" i="12"/>
  <c r="B796" i="12"/>
  <c r="A796" i="12"/>
  <c r="B795" i="12"/>
  <c r="A795" i="12"/>
  <c r="B794" i="12"/>
  <c r="A794" i="12"/>
  <c r="B793" i="12"/>
  <c r="A793" i="12"/>
  <c r="B792" i="12"/>
  <c r="A792" i="12"/>
  <c r="B791" i="12"/>
  <c r="A791" i="12"/>
  <c r="B790" i="12"/>
  <c r="A790" i="12"/>
  <c r="B789" i="12"/>
  <c r="A789" i="12"/>
  <c r="B788" i="12"/>
  <c r="A788" i="12"/>
  <c r="B787" i="12"/>
  <c r="A787" i="12"/>
  <c r="B786" i="12"/>
  <c r="A786" i="12"/>
  <c r="B785" i="12"/>
  <c r="A785" i="12"/>
  <c r="B784" i="12"/>
  <c r="A784" i="12"/>
  <c r="B783" i="12"/>
  <c r="A783" i="12"/>
  <c r="B782" i="12"/>
  <c r="A782" i="12"/>
  <c r="B781" i="12"/>
  <c r="A781" i="12"/>
  <c r="B780" i="12"/>
  <c r="A780" i="12"/>
  <c r="B779" i="12"/>
  <c r="A779" i="12"/>
  <c r="B778" i="12"/>
  <c r="A778" i="12"/>
  <c r="B777" i="12"/>
  <c r="A777" i="12"/>
  <c r="B776" i="12"/>
  <c r="A776" i="12"/>
  <c r="B775" i="12"/>
  <c r="A775" i="12"/>
  <c r="B774" i="12"/>
  <c r="A774" i="12"/>
  <c r="B773" i="12"/>
  <c r="A773" i="12"/>
  <c r="B772" i="12"/>
  <c r="A772" i="12"/>
  <c r="B771" i="12"/>
  <c r="A771" i="12"/>
  <c r="B770" i="12"/>
  <c r="A770" i="12"/>
  <c r="B769" i="12"/>
  <c r="A769" i="12"/>
  <c r="B768" i="12"/>
  <c r="A768" i="12"/>
  <c r="B767" i="12"/>
  <c r="A767" i="12"/>
  <c r="B766" i="12"/>
  <c r="A766" i="12"/>
  <c r="B765" i="12"/>
  <c r="A765" i="12"/>
  <c r="B764" i="12"/>
  <c r="A764" i="12"/>
  <c r="B763" i="12"/>
  <c r="A763" i="12"/>
  <c r="B762" i="12"/>
  <c r="A762" i="12"/>
  <c r="B761" i="12"/>
  <c r="A761" i="12"/>
  <c r="B760" i="12"/>
  <c r="A760" i="12"/>
  <c r="B759" i="12"/>
  <c r="A759" i="12"/>
  <c r="B758" i="12"/>
  <c r="A758" i="12"/>
  <c r="B757" i="12"/>
  <c r="A757" i="12"/>
  <c r="B756" i="12"/>
  <c r="A756" i="12"/>
  <c r="B755" i="12"/>
  <c r="A755" i="12"/>
  <c r="B754" i="12"/>
  <c r="A754" i="12"/>
  <c r="B753" i="12"/>
  <c r="A753" i="12"/>
  <c r="B752" i="12"/>
  <c r="A752" i="12"/>
  <c r="B751" i="12"/>
  <c r="A751" i="12"/>
  <c r="B750" i="12"/>
  <c r="A750" i="12"/>
  <c r="B749" i="12"/>
  <c r="A749" i="12"/>
  <c r="B748" i="12"/>
  <c r="A748" i="12"/>
  <c r="B747" i="12"/>
  <c r="A747" i="12"/>
  <c r="B746" i="12"/>
  <c r="A746" i="12"/>
  <c r="B745" i="12"/>
  <c r="A745" i="12"/>
  <c r="B744" i="12"/>
  <c r="A744" i="12"/>
  <c r="B743" i="12"/>
  <c r="A743" i="12"/>
  <c r="B742" i="12"/>
  <c r="A742" i="12"/>
  <c r="B741" i="12"/>
  <c r="A741" i="12"/>
  <c r="B740" i="12"/>
  <c r="A740" i="12"/>
  <c r="B739" i="12"/>
  <c r="A739" i="12"/>
  <c r="B738" i="12"/>
  <c r="A738" i="12"/>
  <c r="B737" i="12"/>
  <c r="A737" i="12"/>
  <c r="B736" i="12"/>
  <c r="A736" i="12"/>
  <c r="B735" i="12"/>
  <c r="A735" i="12"/>
  <c r="B734" i="12"/>
  <c r="A734" i="12"/>
  <c r="B733" i="12"/>
  <c r="A733" i="12"/>
  <c r="B732" i="12"/>
  <c r="A732" i="12"/>
  <c r="B731" i="12"/>
  <c r="A731" i="12"/>
  <c r="B730" i="12"/>
  <c r="A730" i="12"/>
  <c r="B729" i="12"/>
  <c r="A729" i="12"/>
  <c r="B728" i="12"/>
  <c r="A728" i="12"/>
  <c r="B727" i="12"/>
  <c r="A727" i="12"/>
  <c r="B726" i="12"/>
  <c r="A726" i="12"/>
  <c r="B725" i="12"/>
  <c r="A725" i="12"/>
  <c r="B724" i="12"/>
  <c r="A724" i="12"/>
  <c r="B723" i="12"/>
  <c r="A723" i="12"/>
  <c r="B722" i="12"/>
  <c r="A722" i="12"/>
  <c r="B721" i="12"/>
  <c r="A721" i="12"/>
  <c r="B720" i="12"/>
  <c r="A720" i="12"/>
  <c r="B719" i="12"/>
  <c r="A719" i="12"/>
  <c r="B718" i="12"/>
  <c r="A718" i="12"/>
  <c r="B717" i="12"/>
  <c r="A717" i="12"/>
  <c r="B716" i="12"/>
  <c r="A716" i="12"/>
  <c r="B715" i="12"/>
  <c r="A715" i="12"/>
  <c r="B714" i="12"/>
  <c r="A714" i="12"/>
  <c r="B713" i="12"/>
  <c r="A713" i="12"/>
  <c r="B712" i="12"/>
  <c r="A712" i="12"/>
  <c r="B711" i="12"/>
  <c r="A711" i="12"/>
  <c r="B710" i="12"/>
  <c r="A710" i="12"/>
  <c r="B709" i="12"/>
  <c r="A709" i="12"/>
  <c r="B708" i="12"/>
  <c r="A708" i="12"/>
  <c r="B707" i="12"/>
  <c r="A707" i="12"/>
  <c r="B706" i="12"/>
  <c r="A706" i="12"/>
  <c r="B705" i="12"/>
  <c r="A705" i="12"/>
  <c r="B704" i="12"/>
  <c r="A704" i="12"/>
  <c r="B703" i="12"/>
  <c r="A703" i="12"/>
  <c r="B702" i="12"/>
  <c r="A702" i="12"/>
  <c r="B701" i="12"/>
  <c r="A701" i="12"/>
  <c r="B700" i="12"/>
  <c r="A700" i="12"/>
  <c r="B699" i="12"/>
  <c r="A699" i="12"/>
  <c r="B698" i="12"/>
  <c r="A698" i="12"/>
  <c r="B697" i="12"/>
  <c r="A697" i="12"/>
  <c r="B696" i="12"/>
  <c r="A696" i="12"/>
  <c r="B695" i="12"/>
  <c r="A695" i="12"/>
  <c r="B694" i="12"/>
  <c r="A694" i="12"/>
  <c r="B693" i="12"/>
  <c r="A693" i="12"/>
  <c r="B692" i="12"/>
  <c r="A692" i="12"/>
  <c r="B691" i="12"/>
  <c r="A691" i="12"/>
  <c r="B690" i="12"/>
  <c r="A690" i="12"/>
  <c r="B689" i="12"/>
  <c r="A689" i="12"/>
  <c r="B688" i="12"/>
  <c r="A688" i="12"/>
  <c r="B687" i="12"/>
  <c r="A687" i="12"/>
  <c r="B686" i="12"/>
  <c r="A686" i="12"/>
  <c r="B685" i="12"/>
  <c r="A685" i="12"/>
  <c r="B684" i="12"/>
  <c r="A684" i="12"/>
  <c r="B683" i="12"/>
  <c r="A683" i="12"/>
  <c r="B682" i="12"/>
  <c r="A682" i="12"/>
  <c r="B681" i="12"/>
  <c r="A681" i="12"/>
  <c r="B680" i="12"/>
  <c r="A680" i="12"/>
  <c r="B679" i="12"/>
  <c r="A679" i="12"/>
  <c r="B678" i="12"/>
  <c r="A678" i="12"/>
  <c r="B677" i="12"/>
  <c r="A677" i="12"/>
  <c r="B676" i="12"/>
  <c r="A676" i="12"/>
  <c r="B675" i="12"/>
  <c r="A675" i="12"/>
  <c r="B674" i="12"/>
  <c r="A674" i="12"/>
  <c r="B673" i="12"/>
  <c r="A673" i="12"/>
  <c r="B672" i="12"/>
  <c r="A672" i="12"/>
  <c r="B671" i="12"/>
  <c r="A671" i="12"/>
  <c r="B670" i="12"/>
  <c r="A670" i="12"/>
  <c r="B669" i="12"/>
  <c r="A669" i="12"/>
  <c r="B668" i="12"/>
  <c r="A668" i="12"/>
  <c r="B667" i="12"/>
  <c r="A667" i="12"/>
  <c r="B666" i="12"/>
  <c r="A666" i="12"/>
  <c r="B665" i="12"/>
  <c r="A665" i="12"/>
  <c r="B664" i="12"/>
  <c r="A664" i="12"/>
  <c r="B663" i="12"/>
  <c r="A663" i="12"/>
  <c r="B662" i="12"/>
  <c r="A662" i="12"/>
  <c r="B661" i="12"/>
  <c r="A661" i="12"/>
  <c r="B660" i="12"/>
  <c r="A660" i="12"/>
  <c r="B659" i="12"/>
  <c r="A659" i="12"/>
  <c r="B658" i="12"/>
  <c r="A658" i="12"/>
  <c r="B657" i="12"/>
  <c r="A657" i="12"/>
  <c r="B656" i="12"/>
  <c r="A656" i="12"/>
  <c r="B655" i="12"/>
  <c r="A655" i="12"/>
  <c r="B654" i="12"/>
  <c r="A654" i="12"/>
  <c r="B653" i="12"/>
  <c r="A653" i="12"/>
  <c r="B652" i="12"/>
  <c r="A652" i="12"/>
  <c r="B651" i="12"/>
  <c r="A651" i="12"/>
  <c r="B650" i="12"/>
  <c r="A650" i="12"/>
  <c r="B649" i="12"/>
  <c r="A649" i="12"/>
  <c r="B648" i="12"/>
  <c r="A648" i="12"/>
  <c r="B647" i="12"/>
  <c r="A647" i="12"/>
  <c r="B646" i="12"/>
  <c r="A646" i="12"/>
  <c r="B645" i="12"/>
  <c r="A645" i="12"/>
  <c r="B644" i="12"/>
  <c r="A644" i="12"/>
  <c r="B643" i="12"/>
  <c r="A643" i="12"/>
  <c r="B642" i="12"/>
  <c r="A642" i="12"/>
  <c r="B641" i="12"/>
  <c r="A641" i="12"/>
  <c r="B640" i="12"/>
  <c r="A640" i="12"/>
  <c r="B639" i="12"/>
  <c r="A639" i="12"/>
  <c r="B638" i="12"/>
  <c r="A638" i="12"/>
  <c r="B637" i="12"/>
  <c r="A637" i="12"/>
  <c r="B636" i="12"/>
  <c r="A636" i="12"/>
  <c r="B635" i="12"/>
  <c r="A635" i="12"/>
  <c r="B634" i="12"/>
  <c r="A634" i="12"/>
  <c r="B633" i="12"/>
  <c r="A633" i="12"/>
  <c r="B632" i="12"/>
  <c r="A632" i="12"/>
  <c r="B631" i="12"/>
  <c r="A631" i="12"/>
  <c r="B630" i="12"/>
  <c r="A630" i="12"/>
  <c r="B629" i="12"/>
  <c r="A629" i="12"/>
  <c r="B628" i="12"/>
  <c r="A628" i="12"/>
  <c r="B627" i="12"/>
  <c r="A627" i="12"/>
  <c r="B626" i="12"/>
  <c r="A626" i="12"/>
  <c r="B625" i="12"/>
  <c r="A625" i="12"/>
  <c r="B624" i="12"/>
  <c r="A624" i="12"/>
  <c r="B623" i="12"/>
  <c r="A623" i="12"/>
  <c r="B622" i="12"/>
  <c r="A622" i="12"/>
  <c r="B621" i="12"/>
  <c r="A621" i="12"/>
  <c r="B620" i="12"/>
  <c r="A620" i="12"/>
  <c r="B619" i="12"/>
  <c r="A619" i="12"/>
  <c r="B618" i="12"/>
  <c r="A618" i="12"/>
  <c r="B617" i="12"/>
  <c r="A617" i="12"/>
  <c r="B616" i="12"/>
  <c r="A616" i="12"/>
  <c r="B615" i="12"/>
  <c r="A615" i="12"/>
  <c r="B614" i="12"/>
  <c r="A614" i="12"/>
  <c r="B613" i="12"/>
  <c r="A613" i="12"/>
  <c r="B612" i="12"/>
  <c r="A612" i="12"/>
  <c r="B611" i="12"/>
  <c r="A611" i="12"/>
  <c r="B610" i="12"/>
  <c r="A610" i="12"/>
  <c r="B609" i="12"/>
  <c r="A609" i="12"/>
  <c r="B608" i="12"/>
  <c r="A608" i="12"/>
  <c r="B607" i="12"/>
  <c r="A607" i="12"/>
  <c r="B606" i="12"/>
  <c r="A606" i="12"/>
  <c r="B605" i="12"/>
  <c r="A605" i="12"/>
  <c r="B604" i="12"/>
  <c r="A604" i="12"/>
  <c r="B603" i="12"/>
  <c r="A603" i="12"/>
  <c r="B602" i="12"/>
  <c r="A602" i="12"/>
  <c r="B601" i="12"/>
  <c r="A601" i="12"/>
  <c r="B600" i="12"/>
  <c r="A600" i="12"/>
  <c r="B599" i="12"/>
  <c r="A599" i="12"/>
  <c r="B598" i="12"/>
  <c r="A598" i="12"/>
  <c r="B597" i="12"/>
  <c r="A597" i="12"/>
  <c r="B596" i="12"/>
  <c r="A596" i="12"/>
  <c r="B595" i="12"/>
  <c r="A595" i="12"/>
  <c r="B594" i="12"/>
  <c r="A594" i="12"/>
  <c r="B593" i="12"/>
  <c r="A593" i="12"/>
  <c r="B592" i="12"/>
  <c r="A592" i="12"/>
  <c r="B591" i="12"/>
  <c r="A591" i="12"/>
  <c r="B590" i="12"/>
  <c r="A590" i="12"/>
  <c r="B589" i="12"/>
  <c r="A589" i="12"/>
  <c r="B588" i="12"/>
  <c r="A588" i="12"/>
  <c r="B587" i="12"/>
  <c r="A587" i="12"/>
  <c r="B586" i="12"/>
  <c r="A586" i="12"/>
  <c r="B585" i="12"/>
  <c r="A585" i="12"/>
  <c r="B584" i="12"/>
  <c r="A584" i="12"/>
  <c r="B583" i="12"/>
  <c r="A583" i="12"/>
  <c r="B582" i="12"/>
  <c r="A582" i="12"/>
  <c r="B581" i="12"/>
  <c r="A581" i="12"/>
  <c r="B580" i="12"/>
  <c r="A580" i="12"/>
  <c r="B579" i="12"/>
  <c r="A579" i="12"/>
  <c r="B578" i="12"/>
  <c r="A578" i="12"/>
  <c r="B577" i="12"/>
  <c r="A577" i="12"/>
  <c r="B576" i="12"/>
  <c r="A576" i="12"/>
  <c r="B575" i="12"/>
  <c r="A575" i="12"/>
  <c r="B574" i="12"/>
  <c r="A574" i="12"/>
  <c r="B573" i="12"/>
  <c r="A573" i="12"/>
  <c r="B572" i="12"/>
  <c r="A572" i="12"/>
  <c r="B571" i="12"/>
  <c r="A571" i="12"/>
  <c r="B570" i="12"/>
  <c r="A570" i="12"/>
  <c r="B569" i="12"/>
  <c r="A569" i="12"/>
  <c r="B568" i="12"/>
  <c r="A568" i="12"/>
  <c r="B567" i="12"/>
  <c r="A567" i="12"/>
  <c r="B566" i="12"/>
  <c r="A566" i="12"/>
  <c r="B565" i="12"/>
  <c r="A565" i="12"/>
  <c r="B564" i="12"/>
  <c r="A564" i="12"/>
  <c r="B563" i="12"/>
  <c r="A563" i="12"/>
  <c r="B562" i="12"/>
  <c r="A562" i="12"/>
  <c r="B561" i="12"/>
  <c r="A561" i="12"/>
  <c r="B560" i="12"/>
  <c r="A560" i="12"/>
  <c r="B559" i="12"/>
  <c r="A559" i="12"/>
  <c r="B558" i="12"/>
  <c r="A558" i="12"/>
  <c r="B557" i="12"/>
  <c r="A557" i="12"/>
  <c r="B556" i="12"/>
  <c r="A556" i="12"/>
  <c r="B555" i="12"/>
  <c r="A555" i="12"/>
  <c r="B554" i="12"/>
  <c r="A554" i="12"/>
  <c r="B553" i="12"/>
  <c r="A553" i="12"/>
  <c r="B552" i="12"/>
  <c r="A552" i="12"/>
  <c r="B551" i="12"/>
  <c r="A551" i="12"/>
  <c r="B550" i="12"/>
  <c r="A550" i="12"/>
  <c r="B549" i="12"/>
  <c r="A549" i="12"/>
  <c r="B548" i="12"/>
  <c r="A548" i="12"/>
  <c r="B547" i="12"/>
  <c r="A547" i="12"/>
  <c r="B546" i="12"/>
  <c r="A546" i="12"/>
  <c r="B545" i="12"/>
  <c r="A545" i="12"/>
  <c r="B544" i="12"/>
  <c r="A544" i="12"/>
  <c r="B543" i="12"/>
  <c r="A543" i="12"/>
  <c r="B542" i="12"/>
  <c r="A542" i="12"/>
  <c r="B541" i="12"/>
  <c r="A541" i="12"/>
  <c r="B540" i="12"/>
  <c r="A540" i="12"/>
  <c r="B539" i="12"/>
  <c r="A539" i="12"/>
  <c r="B538" i="12"/>
  <c r="A538" i="12"/>
  <c r="B537" i="12"/>
  <c r="A537" i="12"/>
  <c r="B536" i="12"/>
  <c r="A536" i="12"/>
  <c r="B535" i="12"/>
  <c r="A535" i="12"/>
  <c r="B534" i="12"/>
  <c r="A534" i="12"/>
  <c r="B533" i="12"/>
  <c r="A533" i="12"/>
  <c r="B532" i="12"/>
  <c r="A532" i="12"/>
  <c r="B531" i="12"/>
  <c r="A531" i="12"/>
  <c r="B530" i="12"/>
  <c r="A530" i="12"/>
  <c r="B529" i="12"/>
  <c r="A529" i="12"/>
  <c r="B528" i="12"/>
  <c r="A528" i="12"/>
  <c r="B527" i="12"/>
  <c r="A527" i="12"/>
  <c r="B526" i="12"/>
  <c r="A526" i="12"/>
  <c r="B525" i="12"/>
  <c r="A525" i="12"/>
  <c r="B524" i="12"/>
  <c r="A524" i="12"/>
  <c r="B523" i="12"/>
  <c r="A523" i="12"/>
  <c r="B522" i="12"/>
  <c r="A522" i="12"/>
  <c r="B521" i="12"/>
  <c r="A521" i="12"/>
  <c r="B520" i="12"/>
  <c r="A520" i="12"/>
  <c r="B519" i="12"/>
  <c r="A519" i="12"/>
  <c r="B518" i="12"/>
  <c r="A518" i="12"/>
  <c r="B517" i="12"/>
  <c r="A517" i="12"/>
  <c r="B516" i="12"/>
  <c r="A516" i="12"/>
  <c r="B515" i="12"/>
  <c r="A515" i="12"/>
  <c r="B514" i="12"/>
  <c r="A514" i="12"/>
  <c r="B513" i="12"/>
  <c r="A513" i="12"/>
  <c r="B512" i="12"/>
  <c r="A512" i="12"/>
  <c r="B511" i="12"/>
  <c r="A511" i="12"/>
  <c r="B510" i="12"/>
  <c r="A510" i="12"/>
  <c r="B509" i="12"/>
  <c r="A509" i="12"/>
  <c r="B508" i="12"/>
  <c r="A508" i="12"/>
  <c r="B507" i="12"/>
  <c r="A507" i="12"/>
  <c r="B506" i="12"/>
  <c r="A506" i="12"/>
  <c r="B505" i="12"/>
  <c r="A505" i="12"/>
  <c r="B504" i="12"/>
  <c r="A504" i="12"/>
  <c r="B503" i="12"/>
  <c r="A503" i="12"/>
  <c r="B502" i="12"/>
  <c r="A502" i="12"/>
  <c r="B501" i="12"/>
  <c r="A501" i="12"/>
  <c r="B500" i="12"/>
  <c r="A500" i="12"/>
  <c r="B499" i="12"/>
  <c r="A499" i="12"/>
  <c r="B498" i="12"/>
  <c r="A498" i="12"/>
  <c r="B497" i="12"/>
  <c r="A497" i="12"/>
  <c r="B496" i="12"/>
  <c r="A496" i="12"/>
  <c r="B495" i="12"/>
  <c r="A495" i="12"/>
  <c r="B494" i="12"/>
  <c r="A494" i="12"/>
  <c r="B493" i="12"/>
  <c r="A493" i="12"/>
  <c r="B492" i="12"/>
  <c r="A492" i="12"/>
  <c r="B491" i="12"/>
  <c r="A491" i="12"/>
  <c r="B490" i="12"/>
  <c r="A490" i="12"/>
  <c r="B489" i="12"/>
  <c r="A489" i="12"/>
  <c r="B488" i="12"/>
  <c r="A488" i="12"/>
  <c r="B487" i="12"/>
  <c r="A487" i="12"/>
  <c r="B486" i="12"/>
  <c r="A486" i="12"/>
  <c r="B485" i="12"/>
  <c r="A485" i="12"/>
  <c r="B484" i="12"/>
  <c r="A484" i="12"/>
  <c r="B483" i="12"/>
  <c r="A483" i="12"/>
  <c r="B482" i="12"/>
  <c r="A482" i="12"/>
  <c r="B481" i="12"/>
  <c r="A481" i="12"/>
  <c r="B480" i="12"/>
  <c r="A480" i="12"/>
  <c r="B479" i="12"/>
  <c r="A479" i="12"/>
  <c r="B478" i="12"/>
  <c r="A478" i="12"/>
  <c r="B477" i="12"/>
  <c r="A477" i="12"/>
  <c r="B476" i="12"/>
  <c r="A476" i="12"/>
  <c r="B475" i="12"/>
  <c r="A475" i="12"/>
  <c r="B474" i="12"/>
  <c r="A474" i="12"/>
  <c r="B473" i="12"/>
  <c r="A473" i="12"/>
  <c r="B472" i="12"/>
  <c r="A472" i="12"/>
  <c r="B471" i="12"/>
  <c r="A471" i="12"/>
  <c r="B470" i="12"/>
  <c r="A470" i="12"/>
  <c r="B469" i="12"/>
  <c r="A469" i="12"/>
  <c r="B468" i="12"/>
  <c r="A468" i="12"/>
  <c r="B467" i="12"/>
  <c r="A467" i="12"/>
  <c r="B466" i="12"/>
  <c r="A466" i="12"/>
  <c r="B465" i="12"/>
  <c r="A465" i="12"/>
  <c r="B464" i="12"/>
  <c r="A464" i="12"/>
  <c r="B463" i="12"/>
  <c r="A463" i="12"/>
  <c r="B462" i="12"/>
  <c r="A462" i="12"/>
  <c r="B461" i="12"/>
  <c r="A461" i="12"/>
  <c r="B460" i="12"/>
  <c r="A460" i="12"/>
  <c r="B459" i="12"/>
  <c r="A459" i="12"/>
  <c r="B458" i="12"/>
  <c r="A458" i="12"/>
  <c r="B457" i="12"/>
  <c r="A457" i="12"/>
  <c r="B456" i="12"/>
  <c r="A456" i="12"/>
  <c r="B455" i="12"/>
  <c r="A455" i="12"/>
  <c r="B454" i="12"/>
  <c r="A454" i="12"/>
  <c r="B453" i="12"/>
  <c r="A453" i="12"/>
  <c r="B452" i="12"/>
  <c r="A452" i="12"/>
  <c r="B451" i="12"/>
  <c r="A451" i="12"/>
  <c r="B450" i="12"/>
  <c r="A450" i="12"/>
  <c r="B449" i="12"/>
  <c r="A449" i="12"/>
  <c r="B448" i="12"/>
  <c r="A448" i="12"/>
  <c r="B447" i="12"/>
  <c r="A447" i="12"/>
  <c r="B446" i="12"/>
  <c r="A446" i="12"/>
  <c r="B445" i="12"/>
  <c r="A445" i="12"/>
  <c r="B444" i="12"/>
  <c r="A444" i="12"/>
  <c r="B443" i="12"/>
  <c r="A443" i="12"/>
  <c r="B442" i="12"/>
  <c r="A442" i="12"/>
  <c r="B441" i="12"/>
  <c r="A441" i="12"/>
  <c r="B440" i="12"/>
  <c r="A440" i="12"/>
  <c r="B439" i="12"/>
  <c r="A439" i="12"/>
  <c r="B438" i="12"/>
  <c r="A438" i="12"/>
  <c r="B437" i="12"/>
  <c r="A437" i="12"/>
  <c r="B436" i="12"/>
  <c r="A436" i="12"/>
  <c r="B435" i="12"/>
  <c r="A435" i="12"/>
  <c r="B434" i="12"/>
  <c r="A434" i="12"/>
  <c r="B433" i="12"/>
  <c r="A433" i="12"/>
  <c r="B432" i="12"/>
  <c r="A432" i="12"/>
  <c r="B431" i="12"/>
  <c r="A431" i="12"/>
  <c r="B430" i="12"/>
  <c r="A430" i="12"/>
  <c r="B429" i="12"/>
  <c r="A429" i="12"/>
  <c r="B428" i="12"/>
  <c r="A428" i="12"/>
  <c r="B427" i="12"/>
  <c r="A427" i="12"/>
  <c r="B426" i="12"/>
  <c r="A426" i="12"/>
  <c r="B425" i="12"/>
  <c r="A425" i="12"/>
  <c r="B424" i="12"/>
  <c r="A424" i="12"/>
  <c r="B423" i="12"/>
  <c r="A423" i="12"/>
  <c r="B422" i="12"/>
  <c r="A422" i="12"/>
  <c r="B421" i="12"/>
  <c r="A421" i="12"/>
  <c r="B420" i="12"/>
  <c r="A420" i="12"/>
  <c r="B419" i="12"/>
  <c r="A419" i="12"/>
  <c r="B418" i="12"/>
  <c r="A418" i="12"/>
  <c r="B417" i="12"/>
  <c r="A417" i="12"/>
  <c r="B416" i="12"/>
  <c r="A416" i="12"/>
  <c r="B415" i="12"/>
  <c r="A415" i="12"/>
  <c r="B414" i="12"/>
  <c r="A414" i="12"/>
  <c r="B413" i="12"/>
  <c r="A413" i="12"/>
  <c r="B412" i="12"/>
  <c r="A412" i="12"/>
  <c r="B411" i="12"/>
  <c r="A411" i="12"/>
  <c r="B410" i="12"/>
  <c r="A410" i="12"/>
  <c r="B409" i="12"/>
  <c r="A409" i="12"/>
  <c r="B408" i="12"/>
  <c r="A408" i="12"/>
  <c r="B407" i="12"/>
  <c r="A407" i="12"/>
  <c r="B406" i="12"/>
  <c r="A406" i="12"/>
  <c r="B405" i="12"/>
  <c r="A405" i="12"/>
  <c r="B404" i="12"/>
  <c r="A404" i="12"/>
  <c r="B403" i="12"/>
  <c r="A403" i="12"/>
  <c r="B402" i="12"/>
  <c r="A402" i="12"/>
  <c r="B401" i="12"/>
  <c r="A401" i="12"/>
  <c r="B400" i="12"/>
  <c r="A400" i="12"/>
  <c r="B399" i="12"/>
  <c r="A399" i="12"/>
  <c r="B398" i="12"/>
  <c r="A398" i="12"/>
  <c r="B397" i="12"/>
  <c r="A397" i="12"/>
  <c r="B396" i="12"/>
  <c r="A396" i="12"/>
  <c r="B395" i="12"/>
  <c r="A395" i="12"/>
  <c r="B394" i="12"/>
  <c r="A394" i="12"/>
  <c r="B393" i="12"/>
  <c r="A393" i="12"/>
  <c r="B392" i="12"/>
  <c r="A392" i="12"/>
  <c r="B391" i="12"/>
  <c r="A391" i="12"/>
  <c r="B390" i="12"/>
  <c r="A390" i="12"/>
  <c r="B389" i="12"/>
  <c r="A389" i="12"/>
  <c r="B388" i="12"/>
  <c r="A388" i="12"/>
  <c r="B387" i="12"/>
  <c r="A387" i="12"/>
  <c r="B386" i="12"/>
  <c r="A386" i="12"/>
  <c r="B385" i="12"/>
  <c r="A385" i="12"/>
  <c r="B384" i="12"/>
  <c r="A384" i="12"/>
  <c r="B383" i="12"/>
  <c r="A383" i="12"/>
  <c r="B382" i="12"/>
  <c r="A382" i="12"/>
  <c r="B381" i="12"/>
  <c r="A381" i="12"/>
  <c r="B380" i="12"/>
  <c r="A380" i="12"/>
  <c r="B379" i="12"/>
  <c r="A379" i="12"/>
  <c r="B378" i="12"/>
  <c r="A378" i="12"/>
  <c r="B377" i="12"/>
  <c r="A377" i="12"/>
  <c r="B376" i="12"/>
  <c r="A376" i="12"/>
  <c r="B375" i="12"/>
  <c r="A375" i="12"/>
  <c r="B374" i="12"/>
  <c r="A374" i="12"/>
  <c r="B373" i="12"/>
  <c r="A373" i="12"/>
  <c r="B372" i="12"/>
  <c r="A372" i="12"/>
  <c r="B371" i="12"/>
  <c r="A371" i="12"/>
  <c r="B370" i="12"/>
  <c r="A370" i="12"/>
  <c r="B369" i="12"/>
  <c r="A369" i="12"/>
  <c r="B368" i="12"/>
  <c r="A368" i="12"/>
  <c r="B367" i="12"/>
  <c r="A367" i="12"/>
  <c r="B366" i="12"/>
  <c r="A366" i="12"/>
  <c r="B365" i="12"/>
  <c r="A365" i="12"/>
  <c r="B364" i="12"/>
  <c r="A364" i="12"/>
  <c r="B363" i="12"/>
  <c r="A363" i="12"/>
  <c r="B362" i="12"/>
  <c r="A362" i="12"/>
  <c r="B361" i="12"/>
  <c r="A361" i="12"/>
  <c r="B360" i="12"/>
  <c r="A360" i="12"/>
  <c r="B359" i="12"/>
  <c r="A359" i="12"/>
  <c r="B358" i="12"/>
  <c r="A358" i="12"/>
  <c r="B357" i="12"/>
  <c r="A357" i="12"/>
  <c r="B356" i="12"/>
  <c r="A356" i="12"/>
  <c r="B355" i="12"/>
  <c r="A355" i="12"/>
  <c r="B354" i="12"/>
  <c r="A354" i="12"/>
  <c r="B353" i="12"/>
  <c r="A353" i="12"/>
  <c r="B352" i="12"/>
  <c r="A352" i="12"/>
  <c r="B351" i="12"/>
  <c r="A351" i="12"/>
  <c r="B350" i="12"/>
  <c r="A350" i="12"/>
  <c r="B349" i="12"/>
  <c r="A349" i="12"/>
  <c r="B348" i="12"/>
  <c r="A348" i="12"/>
  <c r="B347" i="12"/>
  <c r="A347" i="12"/>
  <c r="B346" i="12"/>
  <c r="A346" i="12"/>
  <c r="B345" i="12"/>
  <c r="A345" i="12"/>
  <c r="B344" i="12"/>
  <c r="A344" i="12"/>
  <c r="B343" i="12"/>
  <c r="A343" i="12"/>
  <c r="B342" i="12"/>
  <c r="A342" i="12"/>
  <c r="B341" i="12"/>
  <c r="A341" i="12"/>
  <c r="B340" i="12"/>
  <c r="A340" i="12"/>
  <c r="B339" i="12"/>
  <c r="A339" i="12"/>
  <c r="B338" i="12"/>
  <c r="A338" i="12"/>
  <c r="B337" i="12"/>
  <c r="A337" i="12"/>
  <c r="B336" i="12"/>
  <c r="A336" i="12"/>
  <c r="B335" i="12"/>
  <c r="A335" i="12"/>
  <c r="B334" i="12"/>
  <c r="A334" i="12"/>
  <c r="B333" i="12"/>
  <c r="A333" i="12"/>
  <c r="B332" i="12"/>
  <c r="A332" i="12"/>
  <c r="B331" i="12"/>
  <c r="A331" i="12"/>
  <c r="B330" i="12"/>
  <c r="A330" i="12"/>
  <c r="B329" i="12"/>
  <c r="A329" i="12"/>
  <c r="B328" i="12"/>
  <c r="A328" i="12"/>
  <c r="B327" i="12"/>
  <c r="A327" i="12"/>
  <c r="B326" i="12"/>
  <c r="A326" i="12"/>
  <c r="B325" i="12"/>
  <c r="A325" i="12"/>
  <c r="B324" i="12"/>
  <c r="A324" i="12"/>
  <c r="B323" i="12"/>
  <c r="A323" i="12"/>
  <c r="B322" i="12"/>
  <c r="A322" i="12"/>
  <c r="B321" i="12"/>
  <c r="A321" i="12"/>
  <c r="B320" i="12"/>
  <c r="A320" i="12"/>
  <c r="B319" i="12"/>
  <c r="A319" i="12"/>
  <c r="B318" i="12"/>
  <c r="A318" i="12"/>
  <c r="B317" i="12"/>
  <c r="A317" i="12"/>
  <c r="B316" i="12"/>
  <c r="A316" i="12"/>
  <c r="B315" i="12"/>
  <c r="A315" i="12"/>
  <c r="B314" i="12"/>
  <c r="A314" i="12"/>
  <c r="B313" i="12"/>
  <c r="A313" i="12"/>
  <c r="B312" i="12"/>
  <c r="A312" i="12"/>
  <c r="B311" i="12"/>
  <c r="A311" i="12"/>
  <c r="B310" i="12"/>
  <c r="A310" i="12"/>
  <c r="B309" i="12"/>
  <c r="A309" i="12"/>
  <c r="B308" i="12"/>
  <c r="A308" i="12"/>
  <c r="B307" i="12"/>
  <c r="A307" i="12"/>
  <c r="B306" i="12"/>
  <c r="A306" i="12"/>
  <c r="B305" i="12"/>
  <c r="A305" i="12"/>
  <c r="B304" i="12"/>
  <c r="A304" i="12"/>
  <c r="B303" i="12"/>
  <c r="A303" i="12"/>
  <c r="B302" i="12"/>
  <c r="A302" i="12"/>
  <c r="B301" i="12"/>
  <c r="A301" i="12"/>
  <c r="B300" i="12"/>
  <c r="A300" i="12"/>
  <c r="B299" i="12"/>
  <c r="A299" i="12"/>
  <c r="B298" i="12"/>
  <c r="A298" i="12"/>
  <c r="B297" i="12"/>
  <c r="A297" i="12"/>
  <c r="B296" i="12"/>
  <c r="A296" i="12"/>
  <c r="B295" i="12"/>
  <c r="A295" i="12"/>
  <c r="B294" i="12"/>
  <c r="A294" i="12"/>
  <c r="B293" i="12"/>
  <c r="A293" i="12"/>
  <c r="B292" i="12"/>
  <c r="A292" i="12"/>
  <c r="B291" i="12"/>
  <c r="A291" i="12"/>
  <c r="B290" i="12"/>
  <c r="A290" i="12"/>
  <c r="B289" i="12"/>
  <c r="A289" i="12"/>
  <c r="B288" i="12"/>
  <c r="A288" i="12"/>
  <c r="B287" i="12"/>
  <c r="A287" i="12"/>
  <c r="B286" i="12"/>
  <c r="A286" i="12"/>
  <c r="B285" i="12"/>
  <c r="A285" i="12"/>
  <c r="B284" i="12"/>
  <c r="A284" i="12"/>
  <c r="B283" i="12"/>
  <c r="A283" i="12"/>
  <c r="B282" i="12"/>
  <c r="A282" i="12"/>
  <c r="B281" i="12"/>
  <c r="A281" i="12"/>
  <c r="B280" i="12"/>
  <c r="A280" i="12"/>
  <c r="B279" i="12"/>
  <c r="A279" i="12"/>
  <c r="B278" i="12"/>
  <c r="A278" i="12"/>
  <c r="B277" i="12"/>
  <c r="A277" i="12"/>
  <c r="B276" i="12"/>
  <c r="A276" i="12"/>
  <c r="B275" i="12"/>
  <c r="A275" i="12"/>
  <c r="B274" i="12"/>
  <c r="A274" i="12"/>
  <c r="B273" i="12"/>
  <c r="A273" i="12"/>
  <c r="B272" i="12"/>
  <c r="A272" i="12"/>
  <c r="B271" i="12"/>
  <c r="A271" i="12"/>
  <c r="B270" i="12"/>
  <c r="A270" i="12"/>
  <c r="B269" i="12"/>
  <c r="A269" i="12"/>
  <c r="B268" i="12"/>
  <c r="A268" i="12"/>
  <c r="B267" i="12"/>
  <c r="A267" i="12"/>
  <c r="B266" i="12"/>
  <c r="A266" i="12"/>
  <c r="B265" i="12"/>
  <c r="A265" i="12"/>
  <c r="B264" i="12"/>
  <c r="A264" i="12"/>
  <c r="B263" i="12"/>
  <c r="A263" i="12"/>
  <c r="B262" i="12"/>
  <c r="A262" i="12"/>
  <c r="B261" i="12"/>
  <c r="A261" i="12"/>
  <c r="B260" i="12"/>
  <c r="A260" i="12"/>
  <c r="B259" i="12"/>
  <c r="A259" i="12"/>
  <c r="B258" i="12"/>
  <c r="A258" i="12"/>
  <c r="B257" i="12"/>
  <c r="A257" i="12"/>
  <c r="B256" i="12"/>
  <c r="A256" i="12"/>
  <c r="B255" i="12"/>
  <c r="A255" i="12"/>
  <c r="B254" i="12"/>
  <c r="A254" i="12"/>
  <c r="B253" i="12"/>
  <c r="A253" i="12"/>
  <c r="B252" i="12"/>
  <c r="A252" i="12"/>
  <c r="B251" i="12"/>
  <c r="A251" i="12"/>
  <c r="B250" i="12"/>
  <c r="A250" i="12"/>
  <c r="B249" i="12"/>
  <c r="A249" i="12"/>
  <c r="B248" i="12"/>
  <c r="A248" i="12"/>
  <c r="B247" i="12"/>
  <c r="A247" i="12"/>
  <c r="B246" i="12"/>
  <c r="A246" i="12"/>
  <c r="B245" i="12"/>
  <c r="A245" i="12"/>
  <c r="B244" i="12"/>
  <c r="A244" i="12"/>
  <c r="B243" i="12"/>
  <c r="A243" i="12"/>
  <c r="B242" i="12"/>
  <c r="A242" i="12"/>
  <c r="B241" i="12"/>
  <c r="A241" i="12"/>
  <c r="B240" i="12"/>
  <c r="A240" i="12"/>
  <c r="B239" i="12"/>
  <c r="A239" i="12"/>
  <c r="B238" i="12"/>
  <c r="A238" i="12"/>
  <c r="B237" i="12"/>
  <c r="A237" i="12"/>
  <c r="B236" i="12"/>
  <c r="A236" i="12"/>
  <c r="B235" i="12"/>
  <c r="A235" i="12"/>
  <c r="B234" i="12"/>
  <c r="A234" i="12"/>
  <c r="B233" i="12"/>
  <c r="A233" i="12"/>
  <c r="B232" i="12"/>
  <c r="A232" i="12"/>
  <c r="B231" i="12"/>
  <c r="A231" i="12"/>
  <c r="B230" i="12"/>
  <c r="A230" i="12"/>
  <c r="B229" i="12"/>
  <c r="A229" i="12"/>
  <c r="B228" i="12"/>
  <c r="A228" i="12"/>
  <c r="B227" i="12"/>
  <c r="A227" i="12"/>
  <c r="B226" i="12"/>
  <c r="A226" i="12"/>
  <c r="B225" i="12"/>
  <c r="A225" i="12"/>
  <c r="B224" i="12"/>
  <c r="A224" i="12"/>
  <c r="B223" i="12"/>
  <c r="A223" i="12"/>
  <c r="B222" i="12"/>
  <c r="A222" i="12"/>
  <c r="B221" i="12"/>
  <c r="A221" i="12"/>
  <c r="B220" i="12"/>
  <c r="A220" i="12"/>
  <c r="B219" i="12"/>
  <c r="A219" i="12"/>
  <c r="B218" i="12"/>
  <c r="A218" i="12"/>
  <c r="B217" i="12"/>
  <c r="A217" i="12"/>
  <c r="B216" i="12"/>
  <c r="A216" i="12"/>
  <c r="B215" i="12"/>
  <c r="A215" i="12"/>
  <c r="B214" i="12"/>
  <c r="A214" i="12"/>
  <c r="B213" i="12"/>
  <c r="A213" i="12"/>
  <c r="B212" i="12"/>
  <c r="A212" i="12"/>
  <c r="B211" i="12"/>
  <c r="A211" i="12"/>
  <c r="B210" i="12"/>
  <c r="A210" i="12"/>
  <c r="B209" i="12"/>
  <c r="A209" i="12"/>
  <c r="B208" i="12"/>
  <c r="A208" i="12"/>
  <c r="B207" i="12"/>
  <c r="A207" i="12"/>
  <c r="B206" i="12"/>
  <c r="A206" i="12"/>
  <c r="B205" i="12"/>
  <c r="A205" i="12"/>
  <c r="B204" i="12"/>
  <c r="A204" i="12"/>
  <c r="B203" i="12"/>
  <c r="A203" i="12"/>
  <c r="B202" i="12"/>
  <c r="A202" i="12"/>
  <c r="B201" i="12"/>
  <c r="A201" i="12"/>
  <c r="B200" i="12"/>
  <c r="A200" i="12"/>
  <c r="B199" i="12"/>
  <c r="A199" i="12"/>
  <c r="B198" i="12"/>
  <c r="A198" i="12"/>
  <c r="B197" i="12"/>
  <c r="A197" i="12"/>
  <c r="B196" i="12"/>
  <c r="A196" i="12"/>
  <c r="B195" i="12"/>
  <c r="A195" i="12"/>
  <c r="B194" i="12"/>
  <c r="A194" i="12"/>
  <c r="B193" i="12"/>
  <c r="A193" i="12"/>
  <c r="B192" i="12"/>
  <c r="A192" i="12"/>
  <c r="B191" i="12"/>
  <c r="A191" i="12"/>
  <c r="B190" i="12"/>
  <c r="A190" i="12"/>
  <c r="B189" i="12"/>
  <c r="A189" i="12"/>
  <c r="B188" i="12"/>
  <c r="A188" i="12"/>
  <c r="B187" i="12"/>
  <c r="A187" i="12"/>
  <c r="B186" i="12"/>
  <c r="A186" i="12"/>
  <c r="B185" i="12"/>
  <c r="A185" i="12"/>
  <c r="B184" i="12"/>
  <c r="A184" i="12"/>
  <c r="B183" i="12"/>
  <c r="A183" i="12"/>
  <c r="B182" i="12"/>
  <c r="A182" i="12"/>
  <c r="B181" i="12"/>
  <c r="A181" i="12"/>
  <c r="B180" i="12"/>
  <c r="A180" i="12"/>
  <c r="B179" i="12"/>
  <c r="A179" i="12"/>
  <c r="B178" i="12"/>
  <c r="A178" i="12"/>
  <c r="B177" i="12"/>
  <c r="A177" i="12"/>
  <c r="B176" i="12"/>
  <c r="A176" i="12"/>
  <c r="B175" i="12"/>
  <c r="A175" i="12"/>
  <c r="B174" i="12"/>
  <c r="A174" i="12"/>
  <c r="B173" i="12"/>
  <c r="A173" i="12"/>
  <c r="B172" i="12"/>
  <c r="A172" i="12"/>
  <c r="B171" i="12"/>
  <c r="A171" i="12"/>
  <c r="B170" i="12"/>
  <c r="A170" i="12"/>
  <c r="B169" i="12"/>
  <c r="A169" i="12"/>
  <c r="B168" i="12"/>
  <c r="A168" i="12"/>
  <c r="B167" i="12"/>
  <c r="A167" i="12"/>
  <c r="B166" i="12"/>
  <c r="A166" i="12"/>
  <c r="B165" i="12"/>
  <c r="A165" i="12"/>
  <c r="B164" i="12"/>
  <c r="A164" i="12"/>
  <c r="B163" i="12"/>
  <c r="A163" i="12"/>
  <c r="B162" i="12"/>
  <c r="A162" i="12"/>
  <c r="B161" i="12"/>
  <c r="A161" i="12"/>
  <c r="B160" i="12"/>
  <c r="A160" i="12"/>
  <c r="B159" i="12"/>
  <c r="A159" i="12"/>
  <c r="B158" i="12"/>
  <c r="A158" i="12"/>
  <c r="B157" i="12"/>
  <c r="A157" i="12"/>
  <c r="B156" i="12"/>
  <c r="A156" i="12"/>
  <c r="B155" i="12"/>
  <c r="A155" i="12"/>
  <c r="B154" i="12"/>
  <c r="A154" i="12"/>
  <c r="B153" i="12"/>
  <c r="A153" i="12"/>
  <c r="B152" i="12"/>
  <c r="A152" i="12"/>
  <c r="B151" i="12"/>
  <c r="A151" i="12"/>
  <c r="B150" i="12"/>
  <c r="A150" i="12"/>
  <c r="B149" i="12"/>
  <c r="A149" i="12"/>
  <c r="B148" i="12"/>
  <c r="A148" i="12"/>
  <c r="B147" i="12"/>
  <c r="A147" i="12"/>
  <c r="B146" i="12"/>
  <c r="A146" i="12"/>
  <c r="B145" i="12"/>
  <c r="A145" i="12"/>
  <c r="B144" i="12"/>
  <c r="A144" i="12"/>
  <c r="B143" i="12"/>
  <c r="A143" i="12"/>
  <c r="B142" i="12"/>
  <c r="A142" i="12"/>
  <c r="B141" i="12"/>
  <c r="A141" i="12"/>
  <c r="B140" i="12"/>
  <c r="A140" i="12"/>
  <c r="B139" i="12"/>
  <c r="A139" i="12"/>
  <c r="B138" i="12"/>
  <c r="A138" i="12"/>
  <c r="B137" i="12"/>
  <c r="A137" i="12"/>
  <c r="B136" i="12"/>
  <c r="A136" i="12"/>
  <c r="B135" i="12"/>
  <c r="A135" i="12"/>
  <c r="B134" i="12"/>
  <c r="A134" i="12"/>
  <c r="B133" i="12"/>
  <c r="A133" i="12"/>
  <c r="B132" i="12"/>
  <c r="A132" i="12"/>
  <c r="B131" i="12"/>
  <c r="A131" i="12"/>
  <c r="B130" i="12"/>
  <c r="A130" i="12"/>
  <c r="B129" i="12"/>
  <c r="A129" i="12"/>
  <c r="B128" i="12"/>
  <c r="A128" i="12"/>
  <c r="B127" i="12"/>
  <c r="A127" i="12"/>
  <c r="B126" i="12"/>
  <c r="A126" i="12"/>
  <c r="B125" i="12"/>
  <c r="A125" i="12"/>
  <c r="B124" i="12"/>
  <c r="A124" i="12"/>
  <c r="B123" i="12"/>
  <c r="A123" i="12"/>
  <c r="B122" i="12"/>
  <c r="A122" i="12"/>
  <c r="B121" i="12"/>
  <c r="A121" i="12"/>
  <c r="B120" i="12"/>
  <c r="A120" i="12"/>
  <c r="B119" i="12"/>
  <c r="A119" i="12"/>
  <c r="B118" i="12"/>
  <c r="A118" i="12"/>
  <c r="B117" i="12"/>
  <c r="A117" i="12"/>
  <c r="B116" i="12"/>
  <c r="A116" i="12"/>
  <c r="B115" i="12"/>
  <c r="A115" i="12"/>
  <c r="B114" i="12"/>
  <c r="A114" i="12"/>
  <c r="B113" i="12"/>
  <c r="A113" i="12"/>
  <c r="B112" i="12"/>
  <c r="A112" i="12"/>
  <c r="B111" i="12"/>
  <c r="A111" i="12"/>
  <c r="B110" i="12"/>
  <c r="A110" i="12"/>
  <c r="B109" i="12"/>
  <c r="A109" i="12"/>
  <c r="B108" i="12"/>
  <c r="A108" i="12"/>
  <c r="B107" i="12"/>
  <c r="A107" i="12"/>
  <c r="B106" i="12"/>
  <c r="A106" i="12"/>
  <c r="B105" i="12"/>
  <c r="A105" i="12"/>
  <c r="B104" i="12"/>
  <c r="A104" i="12"/>
  <c r="B103" i="12"/>
  <c r="A103" i="12"/>
  <c r="B102" i="12"/>
  <c r="A102" i="12"/>
  <c r="B101" i="12"/>
  <c r="A101" i="12"/>
  <c r="B100" i="12"/>
  <c r="A100" i="12"/>
  <c r="B99" i="12"/>
  <c r="A99" i="12"/>
  <c r="B98" i="12"/>
  <c r="A98" i="12"/>
  <c r="B97" i="12"/>
  <c r="A97" i="12"/>
  <c r="B96" i="12"/>
  <c r="A96" i="12"/>
  <c r="B95" i="12"/>
  <c r="A95" i="12"/>
  <c r="B94" i="12"/>
  <c r="A94" i="12"/>
  <c r="B93" i="12"/>
  <c r="A93" i="12"/>
  <c r="B92" i="12"/>
  <c r="A92" i="12"/>
  <c r="B91" i="12"/>
  <c r="A91" i="12"/>
  <c r="B90" i="12"/>
  <c r="A90" i="12"/>
  <c r="B89" i="12"/>
  <c r="A89" i="12"/>
  <c r="B88" i="12"/>
  <c r="A88" i="12"/>
  <c r="B87" i="12"/>
  <c r="A87" i="12"/>
  <c r="B86" i="12"/>
  <c r="A86" i="12"/>
  <c r="B85" i="12"/>
  <c r="A85" i="12"/>
  <c r="B84" i="12"/>
  <c r="A84" i="12"/>
  <c r="B83" i="12"/>
  <c r="A83" i="12"/>
  <c r="B82" i="12"/>
  <c r="A82" i="12"/>
  <c r="B81" i="12"/>
  <c r="A81" i="12"/>
  <c r="B80" i="12"/>
  <c r="A80" i="12"/>
  <c r="B79" i="12"/>
  <c r="A79" i="12"/>
  <c r="B78" i="12"/>
  <c r="A78" i="12"/>
  <c r="B77" i="12"/>
  <c r="A77" i="12"/>
  <c r="B76" i="12"/>
  <c r="A76" i="12"/>
  <c r="B75" i="12"/>
  <c r="A75" i="12"/>
  <c r="B74" i="12"/>
  <c r="A74" i="12"/>
  <c r="B73" i="12"/>
  <c r="A73" i="12"/>
  <c r="B72" i="12"/>
  <c r="A72" i="12"/>
  <c r="B71" i="12"/>
  <c r="A71" i="12"/>
  <c r="B70" i="12"/>
  <c r="A70" i="12"/>
  <c r="B69" i="12"/>
  <c r="A69" i="12"/>
  <c r="B68" i="12"/>
  <c r="A68" i="12"/>
  <c r="B67" i="12"/>
  <c r="A67" i="12"/>
  <c r="B66" i="12"/>
  <c r="A66" i="12"/>
  <c r="B65" i="12"/>
  <c r="A65" i="12"/>
  <c r="B64" i="12"/>
  <c r="A64" i="12"/>
  <c r="B63" i="12"/>
  <c r="A63" i="12"/>
  <c r="B62" i="12"/>
  <c r="A62" i="12"/>
  <c r="B61" i="12"/>
  <c r="A61" i="12"/>
  <c r="B60" i="12"/>
  <c r="A60" i="12"/>
  <c r="B59" i="12"/>
  <c r="A59" i="12"/>
  <c r="B58" i="12"/>
  <c r="A58" i="12"/>
  <c r="B57" i="12"/>
  <c r="A57" i="12"/>
  <c r="B56" i="12"/>
  <c r="A56" i="12"/>
  <c r="B55" i="12"/>
  <c r="A55" i="12"/>
  <c r="B54" i="12"/>
  <c r="A54" i="12"/>
  <c r="B53" i="12"/>
  <c r="A53" i="12"/>
  <c r="B52" i="12"/>
  <c r="A52" i="12"/>
  <c r="B51" i="12"/>
  <c r="A51" i="12"/>
  <c r="B50" i="12"/>
  <c r="A50" i="12"/>
  <c r="B49" i="12"/>
  <c r="A49" i="12"/>
  <c r="B48" i="12"/>
  <c r="A48" i="12"/>
  <c r="B47" i="12"/>
  <c r="A47" i="12"/>
  <c r="B46" i="12"/>
  <c r="A46" i="12"/>
  <c r="B45" i="12"/>
  <c r="A45" i="12"/>
  <c r="B44" i="12"/>
  <c r="A44" i="12"/>
  <c r="B43" i="12"/>
  <c r="A43" i="12"/>
  <c r="B42" i="12"/>
  <c r="A42" i="12"/>
  <c r="B41" i="12"/>
  <c r="A41" i="12"/>
  <c r="B40" i="12"/>
  <c r="A40" i="12"/>
  <c r="B39" i="12"/>
  <c r="A39" i="12"/>
  <c r="B38" i="12"/>
  <c r="A38" i="12"/>
  <c r="B37" i="12"/>
  <c r="A37" i="12"/>
  <c r="B36" i="12"/>
  <c r="A36" i="12"/>
  <c r="B35" i="12"/>
  <c r="A35" i="12"/>
  <c r="B34" i="12"/>
  <c r="A34" i="12"/>
  <c r="B33" i="12"/>
  <c r="A33" i="12"/>
  <c r="B32" i="12"/>
  <c r="A32" i="12"/>
  <c r="B31" i="12"/>
  <c r="A31" i="12"/>
  <c r="B30" i="12"/>
  <c r="A30" i="12"/>
  <c r="B29" i="12"/>
  <c r="A29" i="12"/>
  <c r="B28" i="12"/>
  <c r="A28" i="12"/>
  <c r="B27" i="12"/>
  <c r="A27" i="12"/>
  <c r="B26" i="12"/>
  <c r="A26" i="12"/>
  <c r="B25" i="12"/>
  <c r="A25" i="12"/>
  <c r="B24" i="12"/>
  <c r="A24" i="12"/>
  <c r="B23" i="12"/>
  <c r="A23" i="12"/>
  <c r="B22" i="12"/>
  <c r="A22" i="12"/>
  <c r="B21" i="12"/>
  <c r="A21" i="12"/>
  <c r="B20" i="12"/>
  <c r="A20" i="12"/>
  <c r="B19" i="12"/>
  <c r="A19" i="12"/>
  <c r="B18" i="12"/>
  <c r="A18" i="12"/>
  <c r="B17" i="12"/>
  <c r="A17" i="12"/>
  <c r="B16" i="12"/>
  <c r="A16" i="12"/>
  <c r="B15" i="12"/>
  <c r="A15" i="12"/>
  <c r="B14" i="12"/>
  <c r="A14" i="12"/>
  <c r="B13" i="12"/>
  <c r="A13" i="12"/>
  <c r="B12" i="12"/>
  <c r="A12" i="12"/>
  <c r="B11" i="12"/>
  <c r="A11" i="12"/>
  <c r="B10" i="12"/>
  <c r="A10" i="12"/>
  <c r="B9" i="12"/>
  <c r="A9" i="12"/>
  <c r="B8" i="12"/>
  <c r="A8" i="12"/>
  <c r="B7" i="12"/>
  <c r="A7" i="12"/>
  <c r="B6" i="12"/>
  <c r="A6" i="12"/>
  <c r="B5" i="12"/>
  <c r="A5" i="12"/>
  <c r="B4" i="12"/>
  <c r="A4" i="12"/>
  <c r="B3" i="12"/>
  <c r="A3" i="12"/>
  <c r="B1" i="12"/>
  <c r="A1" i="12"/>
  <c r="B1" i="9"/>
  <c r="A1" i="9"/>
</calcChain>
</file>

<file path=xl/sharedStrings.xml><?xml version="1.0" encoding="utf-8"?>
<sst xmlns="http://schemas.openxmlformats.org/spreadsheetml/2006/main" count="35138" uniqueCount="15775">
  <si>
    <t>ﾀｹｳﾁWAO
業務番号</t>
  </si>
  <si>
    <t>物件名</t>
  </si>
  <si>
    <t>建設地</t>
  </si>
  <si>
    <t>町</t>
  </si>
  <si>
    <t>延床面積
[㎡]</t>
  </si>
  <si>
    <t>建築面積
[㎡]</t>
  </si>
  <si>
    <t>改良面積
[㎡]</t>
  </si>
  <si>
    <t>一次改良</t>
  </si>
  <si>
    <t>配合量
（kg/ｍ３）</t>
  </si>
  <si>
    <t>材料搬入量
(ton)</t>
  </si>
  <si>
    <t>使用材料</t>
  </si>
  <si>
    <t>二次改良</t>
  </si>
  <si>
    <t>OCRmin</t>
  </si>
  <si>
    <t>土間厚
200超</t>
  </si>
  <si>
    <t>TNF+</t>
  </si>
  <si>
    <t>T-BAGS</t>
  </si>
  <si>
    <t>ハイブリッド</t>
  </si>
  <si>
    <t>WT</t>
  </si>
  <si>
    <t>台形基礎</t>
  </si>
  <si>
    <t>テクノロジー</t>
  </si>
  <si>
    <t>基礎仕様</t>
  </si>
  <si>
    <t>Volume</t>
  </si>
  <si>
    <t>160378-2</t>
  </si>
  <si>
    <t>160378-3</t>
  </si>
  <si>
    <t>160378-4</t>
  </si>
  <si>
    <t>180020-3</t>
  </si>
  <si>
    <t>180020-4</t>
  </si>
  <si>
    <t>180020-5</t>
  </si>
  <si>
    <t>150604-1</t>
  </si>
  <si>
    <t>150604-2</t>
  </si>
  <si>
    <t>160378-1</t>
  </si>
  <si>
    <t>170038-1</t>
  </si>
  <si>
    <t>170038-2</t>
  </si>
  <si>
    <t>170088-1</t>
  </si>
  <si>
    <t>170088-2</t>
  </si>
  <si>
    <t>170142-2</t>
  </si>
  <si>
    <t>170199-1</t>
  </si>
  <si>
    <t>170199-2</t>
  </si>
  <si>
    <t>170236-1</t>
  </si>
  <si>
    <t>170236-2</t>
  </si>
  <si>
    <t>170236-3</t>
  </si>
  <si>
    <t>180020-1</t>
  </si>
  <si>
    <t>180020-2</t>
  </si>
  <si>
    <t>180112-2</t>
  </si>
  <si>
    <t>180112-3</t>
  </si>
  <si>
    <t>180118-3</t>
  </si>
  <si>
    <t>180219-3</t>
  </si>
  <si>
    <t>180100-2</t>
  </si>
  <si>
    <t>180100-3</t>
  </si>
  <si>
    <t>180111-1</t>
  </si>
  <si>
    <t>180111-2</t>
  </si>
  <si>
    <t>180112-1</t>
  </si>
  <si>
    <t>180118-2</t>
  </si>
  <si>
    <t>180125-1</t>
  </si>
  <si>
    <t>180145-1</t>
  </si>
  <si>
    <t>180181-1</t>
  </si>
  <si>
    <t>180181-2</t>
  </si>
  <si>
    <t>180185-1</t>
  </si>
  <si>
    <t>180185-2</t>
  </si>
  <si>
    <t>180207-2</t>
  </si>
  <si>
    <t>180219-2</t>
  </si>
  <si>
    <t>ハローズ西大寺店</t>
  </si>
  <si>
    <t>ウォンツ西大寺店</t>
  </si>
  <si>
    <t>ハローズ西大寺店テナント棟</t>
  </si>
  <si>
    <t>アイスタ矢野</t>
  </si>
  <si>
    <t>サン工業</t>
  </si>
  <si>
    <t>ハピッシュ国府市場店</t>
  </si>
  <si>
    <t>ハローズ乙島店テナント棟</t>
  </si>
  <si>
    <t>東武運輸 一般倉庫棟</t>
  </si>
  <si>
    <t>東武運輸 テント倉庫棟</t>
  </si>
  <si>
    <t>コスモス薬品西大寺</t>
  </si>
  <si>
    <t>ジュンテンドー南岩国</t>
  </si>
  <si>
    <t>田中種苗社屋建設 事務所棟</t>
  </si>
  <si>
    <t>田中種苗社屋建設 倉庫棟</t>
  </si>
  <si>
    <t>広島醤油㈱工場</t>
  </si>
  <si>
    <t>ジュンテンドー岡山神崎</t>
  </si>
  <si>
    <t>ジュンテンドー大崎</t>
  </si>
  <si>
    <t>ジュンテンドー廿日市</t>
  </si>
  <si>
    <t>山口地域鉄道部乗務員センター外新設</t>
  </si>
  <si>
    <t>ハローズ花尻 テナント棟</t>
  </si>
  <si>
    <t>ハローズ花尻店</t>
  </si>
  <si>
    <t>百済駅</t>
  </si>
  <si>
    <t>カインズモール大利根（ベイシア電器棟）</t>
  </si>
  <si>
    <t>カインズモール大利根（オートアールズ棟）</t>
  </si>
  <si>
    <t>ハローズ十日市店</t>
  </si>
  <si>
    <t>バロー碧南</t>
  </si>
  <si>
    <t>あかのれん碧南</t>
  </si>
  <si>
    <t>カインズ玉造</t>
  </si>
  <si>
    <t>ハローズ岡南店</t>
  </si>
  <si>
    <t>カインズモール大利根（カインズ棟）</t>
  </si>
  <si>
    <t>カインズモール大利根（ベイシア棟）</t>
  </si>
  <si>
    <t>イズミヤ広陵</t>
  </si>
  <si>
    <t>ジュンテンドー中庄</t>
  </si>
  <si>
    <t>ワンダーグー玉造</t>
  </si>
  <si>
    <t>日吉製菓</t>
  </si>
  <si>
    <t>バロー高浜</t>
  </si>
  <si>
    <t>ニトリ大崎</t>
  </si>
  <si>
    <t>バロー静波</t>
  </si>
  <si>
    <t>ニトリ大仙</t>
  </si>
  <si>
    <t>タチヤ木曽岬</t>
  </si>
  <si>
    <t>ケーズデンキ仙台太白</t>
  </si>
  <si>
    <t>JRB矢賀ハイツ</t>
  </si>
  <si>
    <t>バロー堀越</t>
  </si>
  <si>
    <t>ニトリ上越</t>
  </si>
  <si>
    <t>ニトリ木更津</t>
  </si>
  <si>
    <t>ファミリーマート和田岬</t>
  </si>
  <si>
    <t>ニトリ仙台新港</t>
  </si>
  <si>
    <t>オリンピック西尾久</t>
  </si>
  <si>
    <t>あかのれん東海名和</t>
  </si>
  <si>
    <t>バロー東海名和</t>
  </si>
  <si>
    <t>吹田(信)荷捌上屋他建築設計</t>
  </si>
  <si>
    <t>ケーズデンキ本巣</t>
  </si>
  <si>
    <t>河辺モール 本棟</t>
  </si>
  <si>
    <t>河辺モール B棟</t>
  </si>
  <si>
    <t>バロー上田秋和</t>
  </si>
  <si>
    <t>共立クリニック</t>
  </si>
  <si>
    <t>河内永和</t>
  </si>
  <si>
    <t>ナルス上越インター</t>
  </si>
  <si>
    <t>ウエルシア薬局川口峯</t>
  </si>
  <si>
    <t>JR阪和線長居駅北高架下店舗開発</t>
  </si>
  <si>
    <t>バロー常滑陶郷店</t>
  </si>
  <si>
    <t>カインズ宇都宮</t>
  </si>
  <si>
    <t>清水駒越SC</t>
  </si>
  <si>
    <t>秋田物流倉庫</t>
  </si>
  <si>
    <t>寺島薬局下妻田下店</t>
  </si>
  <si>
    <t>寺島薬局土浦田中店</t>
  </si>
  <si>
    <t>バロー豊川</t>
  </si>
  <si>
    <t>ジャンボエンチョー豊橋店</t>
  </si>
  <si>
    <t>バロー富木島店</t>
  </si>
  <si>
    <t>ユース北日野</t>
  </si>
  <si>
    <t>ウエルシア薬局八千代大和田店</t>
  </si>
  <si>
    <t>ウインク倉庫</t>
  </si>
  <si>
    <t>ウインク事務所</t>
  </si>
  <si>
    <t>ハローズ高松春日</t>
  </si>
  <si>
    <t>特養ひまわり園</t>
  </si>
  <si>
    <t>三洋堂書店　当知店</t>
  </si>
  <si>
    <t>ひまわり第一保育園</t>
  </si>
  <si>
    <t>ロジネットサポート藤枝倉庫</t>
  </si>
  <si>
    <t>フォレストモール河口湖A</t>
  </si>
  <si>
    <t>フォレストモール河口湖B</t>
  </si>
  <si>
    <t>フォレストモール河口湖C</t>
  </si>
  <si>
    <t>フォレストモール河口湖D</t>
  </si>
  <si>
    <t>北川精機スライシング工場</t>
  </si>
  <si>
    <t>ベリー藤里</t>
  </si>
  <si>
    <t>クレストホール印田</t>
  </si>
  <si>
    <t>鳩山鉄工</t>
  </si>
  <si>
    <t>ZAGZAG高松春日店</t>
  </si>
  <si>
    <t>杉山テスター</t>
  </si>
  <si>
    <t>ジュンテンドー熊野</t>
  </si>
  <si>
    <t>配送センター冷凍庫等</t>
  </si>
  <si>
    <t>いちやまマート諏訪</t>
  </si>
  <si>
    <t>とりせん新井</t>
  </si>
  <si>
    <t>洋服の青山亜松井山手店</t>
  </si>
  <si>
    <t>カメラのキタムラ 松井山手店</t>
  </si>
  <si>
    <t>バロー飯田</t>
  </si>
  <si>
    <t>ケーズデンキ大河原</t>
  </si>
  <si>
    <t>ケーズデンキ幸手</t>
  </si>
  <si>
    <t>琉球大学</t>
  </si>
  <si>
    <t>ウエルシア薬局我孫子若松</t>
  </si>
  <si>
    <t>ウィズ諏訪</t>
  </si>
  <si>
    <t>ドラッグてらしま かすみがうら大和田店</t>
  </si>
  <si>
    <t>バロー浜松中島</t>
  </si>
  <si>
    <t>ハローズ高松春日 ﾃﾅﾝﾄ2棟</t>
  </si>
  <si>
    <t>天王南SC</t>
  </si>
  <si>
    <t>バロー栗東</t>
  </si>
  <si>
    <t>ドラッグてらしまつくば研究学園店</t>
  </si>
  <si>
    <t>協和エクシオ</t>
  </si>
  <si>
    <t>神宮寺公民館</t>
  </si>
  <si>
    <t>東亜紙業㈱三郷工場計画</t>
  </si>
  <si>
    <t>コープ伊豆センター</t>
  </si>
  <si>
    <t>㈱信ナカ　ビーエスセンター資材置場</t>
  </si>
  <si>
    <t>本道の街サービスセンター</t>
  </si>
  <si>
    <t>九州児湯フーズ大分支店　建替計画</t>
  </si>
  <si>
    <t>柿崎セレモニーホールへいあん</t>
  </si>
  <si>
    <t>AO京都白川</t>
  </si>
  <si>
    <t>ケーズデンキ鷹巣</t>
  </si>
  <si>
    <t>新三田PCB保管庫</t>
  </si>
  <si>
    <t>ゴルフクラブ大樹・大府</t>
  </si>
  <si>
    <t>ヤマザワ古川北店</t>
  </si>
  <si>
    <t>ハローズ西条 テナント1棟</t>
  </si>
  <si>
    <t>新加美駅</t>
  </si>
  <si>
    <t>勝山様ぶなしめじ生産施設</t>
  </si>
  <si>
    <t>SHIMA SEIKI</t>
  </si>
  <si>
    <t>マックスバリュ江戸川区松島</t>
  </si>
  <si>
    <t>バロー坂本</t>
  </si>
  <si>
    <t>中部薬品大垣東店</t>
  </si>
  <si>
    <t>豚舎計画 排水処理</t>
  </si>
  <si>
    <t>豚舎計画 堆肥舎</t>
  </si>
  <si>
    <t>豚舎計画 野菜作業所</t>
  </si>
  <si>
    <t>大阪大学（医）自走式立体駐車場</t>
  </si>
  <si>
    <t>えんとく培養センター廃培地リサイクル施設</t>
  </si>
  <si>
    <t>下条町4丁目マンション</t>
  </si>
  <si>
    <t>ハピッシュ新小田中</t>
  </si>
  <si>
    <t>バロー東起</t>
  </si>
  <si>
    <t>ルネサンス野田</t>
  </si>
  <si>
    <t>ジュンテンドー大柿</t>
  </si>
  <si>
    <t>JAめぐみの可児地域通所介護施設建設工事</t>
  </si>
  <si>
    <t>マックスバリュ竹の塚</t>
  </si>
  <si>
    <t>バロー焼津 事務所倉庫</t>
  </si>
  <si>
    <t>バロー焼津 食品スーパー棟</t>
  </si>
  <si>
    <t>カインズホーム佐倉</t>
  </si>
  <si>
    <t>ヤマザワ宮町</t>
  </si>
  <si>
    <t>カインズ半田</t>
  </si>
  <si>
    <t>ホーマック広面</t>
  </si>
  <si>
    <t>バロー伊勢上地</t>
  </si>
  <si>
    <t>丸中ゴム</t>
  </si>
  <si>
    <t>ドンキホーテ岐阜</t>
  </si>
  <si>
    <t>カインズホーム高坂</t>
  </si>
  <si>
    <t>ご縁横町</t>
  </si>
  <si>
    <t>ヤマザワ新川西</t>
  </si>
  <si>
    <t>ドラッグセイムス高知宝永</t>
  </si>
  <si>
    <t>マルハンつくば</t>
  </si>
  <si>
    <t>流山老人ホーム</t>
  </si>
  <si>
    <t>宜野湾店舗</t>
  </si>
  <si>
    <t>望月工業　佐賀工場</t>
  </si>
  <si>
    <t>クリエイト寒川倉見</t>
  </si>
  <si>
    <t>SVH岩槻店</t>
  </si>
  <si>
    <t>大越マテックス三郷事業所</t>
  </si>
  <si>
    <t>バロー北浜田</t>
  </si>
  <si>
    <t>イエローハット広面店南</t>
  </si>
  <si>
    <t>武里総合貸店舗</t>
  </si>
  <si>
    <t>三重三菱自動車販売㈱　桑名江場</t>
  </si>
  <si>
    <t>オーロラ・ホール南浦和</t>
  </si>
  <si>
    <t>バロー蟹江</t>
  </si>
  <si>
    <t>バロー伊那境</t>
  </si>
  <si>
    <t>勝部マンション</t>
  </si>
  <si>
    <t>三島フルーツパーク</t>
  </si>
  <si>
    <t>ヤマザワ新松見町</t>
  </si>
  <si>
    <t>山陰一畑クッキング</t>
  </si>
  <si>
    <t>バロー上越門前</t>
  </si>
  <si>
    <t>バロー浜松中野</t>
  </si>
  <si>
    <t>キタセキ酒田</t>
  </si>
  <si>
    <t>リョービ東倉庫</t>
  </si>
  <si>
    <t>あさの冷蔵庫</t>
  </si>
  <si>
    <t>スーパーベルクス七光台</t>
  </si>
  <si>
    <t>上牧医療モール 新築工事</t>
  </si>
  <si>
    <t>宮城ダイハツ 気仙沼</t>
  </si>
  <si>
    <t>インドアゴルフサロン</t>
  </si>
  <si>
    <t>佐藤鋼材第二工場</t>
  </si>
  <si>
    <t>ヤマザワ古川北貸店舗（美容室ロゼッタ様）</t>
  </si>
  <si>
    <t>マルハン宮崎</t>
  </si>
  <si>
    <t>ニシムラ鶴岡</t>
  </si>
  <si>
    <t>スギコ産業</t>
  </si>
  <si>
    <t>浦和すみれ幼稚園</t>
  </si>
  <si>
    <t>ドラッグヤマザワ旭新町</t>
  </si>
  <si>
    <t>ウェルネス出雲ドーム北</t>
  </si>
  <si>
    <t>ひまわり第2保育園</t>
  </si>
  <si>
    <t>韓国広場倉庫</t>
  </si>
  <si>
    <t>西長柄マンション</t>
  </si>
  <si>
    <t>ZAGZAG福山山手</t>
  </si>
  <si>
    <t>ケーズデンキ喜多方</t>
  </si>
  <si>
    <t>七十七銀行内脇支店</t>
  </si>
  <si>
    <t>バロー焼津石津</t>
  </si>
  <si>
    <t>マルハン橿原北</t>
  </si>
  <si>
    <t>オービシ東大阪物流センター倉庫</t>
  </si>
  <si>
    <t>ジェイアールバス周防・岡山</t>
  </si>
  <si>
    <t>浪速区塩草店舗新築工事</t>
  </si>
  <si>
    <t>治田の里小規模特別養護老人ホーム</t>
  </si>
  <si>
    <t>バロー鏡島</t>
  </si>
  <si>
    <t>ドラッグセイムス安芸矢ノ丸</t>
  </si>
  <si>
    <t>バロー大津ショッピングセンター</t>
  </si>
  <si>
    <t>沖縄ブライダル計画</t>
  </si>
  <si>
    <t>業務スーパー磐田</t>
  </si>
  <si>
    <t>セリア古川</t>
  </si>
  <si>
    <t>ジュンテンドー深溝</t>
  </si>
  <si>
    <t>なないろ保育園</t>
  </si>
  <si>
    <t>鈴木邸</t>
  </si>
  <si>
    <t>ドラッグトップス</t>
  </si>
  <si>
    <t>日通トランスポート</t>
  </si>
  <si>
    <t>JA東西しらかわ矢吹総合支店</t>
  </si>
  <si>
    <t>岩本工業㈱倉庫</t>
  </si>
  <si>
    <t>ユース安曇川</t>
  </si>
  <si>
    <t>富士香料化工</t>
  </si>
  <si>
    <t>アイエス総合倉庫</t>
  </si>
  <si>
    <t>させぼ五番街</t>
  </si>
  <si>
    <t>バロー津藤方</t>
  </si>
  <si>
    <t>サンドラッグ鏡島</t>
  </si>
  <si>
    <t>中部薬品北区中切</t>
  </si>
  <si>
    <t>アクティブ三郷中間処理場</t>
  </si>
  <si>
    <t>若松ホール</t>
  </si>
  <si>
    <t>新日鉄 北九州寮駐車場</t>
  </si>
  <si>
    <t>熊本光の森店舗</t>
  </si>
  <si>
    <t>うるま店舗</t>
  </si>
  <si>
    <t>メゾンヴェールいずも</t>
  </si>
  <si>
    <t>シバ工芸</t>
  </si>
  <si>
    <t>ZAGZAG津山小原</t>
  </si>
  <si>
    <t>イズモホール桜丘</t>
  </si>
  <si>
    <t>カインズ浦和御園</t>
  </si>
  <si>
    <t>バロー水口</t>
  </si>
  <si>
    <t>JA山口大島小松支店</t>
  </si>
  <si>
    <t>原商鳥取支店</t>
  </si>
  <si>
    <t>KT.INTHENSE PARK二期工事(SVH春日部)</t>
  </si>
  <si>
    <t>カインズ下妻</t>
  </si>
  <si>
    <t>西松屋 赤磐高屋</t>
  </si>
  <si>
    <t>羽鳥市高齢者計画</t>
  </si>
  <si>
    <t>ドラッグセイムス川口天神橋</t>
  </si>
  <si>
    <t>ミヤカン新工場</t>
  </si>
  <si>
    <t>大分銀行しきど支店</t>
  </si>
  <si>
    <t>浜山保育園</t>
  </si>
  <si>
    <t>ツルハドラッグ大内</t>
  </si>
  <si>
    <t>備北丘陵公園 展望台</t>
  </si>
  <si>
    <t>宮坂米菓倉庫</t>
  </si>
  <si>
    <t>やまみ関西工場</t>
  </si>
  <si>
    <t>ジョーシン射水</t>
  </si>
  <si>
    <t>大川魚店</t>
  </si>
  <si>
    <t>東北マツダ秋田ＢＰ</t>
  </si>
  <si>
    <t>バロー上越寺</t>
  </si>
  <si>
    <t>中部薬品越前</t>
  </si>
  <si>
    <t>女川中央</t>
  </si>
  <si>
    <t>直方保線所 社屋</t>
  </si>
  <si>
    <t>アンフィニ福島工場</t>
  </si>
  <si>
    <t>丸一ゴム工業</t>
  </si>
  <si>
    <t>小池えのき栽培施設</t>
  </si>
  <si>
    <t>ハローズ住吉</t>
  </si>
  <si>
    <t>ツルハドラッグ村山河島</t>
  </si>
  <si>
    <t>スーパーサンシ</t>
  </si>
  <si>
    <t>福松屋運送</t>
  </si>
  <si>
    <t>濃飛西濃運輸上越支店 自家用給油所</t>
  </si>
  <si>
    <t>薬王堂気仙沼鹿折</t>
  </si>
  <si>
    <t>豊田車両 工場棟</t>
  </si>
  <si>
    <t>㈱ARCA新社屋</t>
  </si>
  <si>
    <t>ヤンマー船用システム</t>
  </si>
  <si>
    <t>まじま歯科クリニック</t>
  </si>
  <si>
    <t>モダン・プロ本社 事務所・倉庫</t>
  </si>
  <si>
    <t>薬王堂富谷成田</t>
  </si>
  <si>
    <t>ツルハドラッグ登米米山</t>
  </si>
  <si>
    <t>ツルハドラッグ新潟彩野</t>
  </si>
  <si>
    <t>春藤葬儀造花店 ｾﾚﾓﾆｰﾎｰﾙ</t>
  </si>
  <si>
    <t>ツルハドラッグ函館湯川西</t>
  </si>
  <si>
    <t>矢野口自工福島 浜通り</t>
  </si>
  <si>
    <t>草加谷塚上町計画 D棟</t>
  </si>
  <si>
    <t>工藤組 新社屋</t>
  </si>
  <si>
    <t>やまみ富士山麓工場</t>
  </si>
  <si>
    <t>モダン・プロ 店舗</t>
  </si>
  <si>
    <t>桜山テラス</t>
  </si>
  <si>
    <t>吾郷税理士事務所社屋</t>
  </si>
  <si>
    <t>万治モータース（工場）</t>
  </si>
  <si>
    <t>万治モータース（ｼｮｰﾙｰﾑ）</t>
  </si>
  <si>
    <t>コスモス薬品備中高松</t>
  </si>
  <si>
    <t>バロー浜松有玉店(A棟)</t>
  </si>
  <si>
    <t>バロー浜松有玉店(B棟)</t>
  </si>
  <si>
    <t>ベイシア電器玉造</t>
  </si>
  <si>
    <t>ウエルシア薬局新潟さつき野店</t>
  </si>
  <si>
    <t>ウエルシア松本高宮西</t>
  </si>
  <si>
    <t>ウエルシア薬局山武成東店</t>
  </si>
  <si>
    <t>ウエルシア東川口</t>
  </si>
  <si>
    <t>ウエルシア千葉土気</t>
  </si>
  <si>
    <t>ウエルシア薬局君津西坂田店</t>
  </si>
  <si>
    <t>コープ大野辻</t>
  </si>
  <si>
    <t>市川市田尻商業施設計画</t>
  </si>
  <si>
    <t>俊徳道駅高架下店舗開発</t>
  </si>
  <si>
    <t>西遠丸百農業協同組合事務所</t>
  </si>
  <si>
    <t>ウエルシア薬局甲府富竹</t>
  </si>
  <si>
    <t>ウエルシア新潟大学前</t>
  </si>
  <si>
    <t>諏訪2丁目住宅マンション建替事業 A棟</t>
  </si>
  <si>
    <t>諏訪3丁目住宅マンション建替事業 B棟</t>
  </si>
  <si>
    <t>諏訪4丁目住宅マンション建替事業 C棟</t>
  </si>
  <si>
    <t>バロー各務原HC</t>
  </si>
  <si>
    <t>バロー各務原SM</t>
  </si>
  <si>
    <t>V・drug各務原</t>
  </si>
  <si>
    <t>カミタケモータース(店舗棟)</t>
  </si>
  <si>
    <t>カミタケモータース(工場棟)</t>
  </si>
  <si>
    <t>グリーンライフ商品倉庫</t>
  </si>
  <si>
    <t>バロー掛川成滝</t>
  </si>
  <si>
    <t>新竹原信号機器室</t>
  </si>
  <si>
    <t>七福の湯 習志野店</t>
  </si>
  <si>
    <t>ドンキホーテ弘前高田</t>
  </si>
  <si>
    <t>日立物流大黒センター</t>
  </si>
  <si>
    <t>ユニバース青柳店</t>
  </si>
  <si>
    <t>ナイス飯島</t>
  </si>
  <si>
    <t>バロー大垣中ノ江</t>
  </si>
  <si>
    <t>中金子公民館</t>
  </si>
  <si>
    <t>キリン堂 助任橋店</t>
  </si>
  <si>
    <t>若草保育園</t>
  </si>
  <si>
    <t>マルハン上小田井</t>
  </si>
  <si>
    <t>ベルクス西船橋</t>
  </si>
  <si>
    <t>なんじゃ村上越インター</t>
  </si>
  <si>
    <t>バロー松本</t>
  </si>
  <si>
    <t>山新土浦店</t>
  </si>
  <si>
    <t>越谷保育専門学校附属認定こども園</t>
  </si>
  <si>
    <t>ベルクス墨田(ダイソー棟)</t>
  </si>
  <si>
    <t>ベルクス墨田(パシオス棟)</t>
  </si>
  <si>
    <t>P-ARK竹の塚プロジェクト</t>
  </si>
  <si>
    <t>フレイン大分</t>
  </si>
  <si>
    <t>サンタウンプラザ立体駐車場</t>
  </si>
  <si>
    <t>バロー竜南</t>
  </si>
  <si>
    <t>HIひろせスーパーコンボ菊陽</t>
  </si>
  <si>
    <t>春日部市・大場・増田神田</t>
  </si>
  <si>
    <t>守口MV計画</t>
  </si>
  <si>
    <t>ライフコミュニティプラザ</t>
  </si>
  <si>
    <t>マナベインテリアハーツ</t>
  </si>
  <si>
    <t>八潮市物販店舗</t>
  </si>
  <si>
    <t>吉本内科・外科クリニック</t>
  </si>
  <si>
    <t>カネキチ阿部源</t>
  </si>
  <si>
    <t>ツルハドラッグ鶴岡新海店</t>
  </si>
  <si>
    <t>三栄商事 営業倉庫</t>
  </si>
  <si>
    <t>ホームセンターバロー松阪松ヶ崎</t>
  </si>
  <si>
    <t>南東北クボタ庄内</t>
  </si>
  <si>
    <t>高齢者向け住宅東津田</t>
  </si>
  <si>
    <t>津軽西北地区葬祭ホール</t>
  </si>
  <si>
    <t>軽井沢ゴルフ</t>
  </si>
  <si>
    <t>スズキショールーム鹿の子台</t>
  </si>
  <si>
    <t>軽井沢プリンスショッピングセンター</t>
  </si>
  <si>
    <t>宏和工業㈱本社・倉庫</t>
  </si>
  <si>
    <t>積村不動産事務所</t>
  </si>
  <si>
    <t>くぼたクリニック</t>
  </si>
  <si>
    <t>稲和ファーム</t>
  </si>
  <si>
    <t>新大阪　味の街</t>
  </si>
  <si>
    <t>協伸建材興業</t>
  </si>
  <si>
    <t>佐野製作所</t>
  </si>
  <si>
    <t>三郷市立新和小学校</t>
  </si>
  <si>
    <t>仁愛幼育園</t>
  </si>
  <si>
    <t>東北マツダ多賀城</t>
  </si>
  <si>
    <t>カインズ船橋南習志野</t>
  </si>
  <si>
    <t>ツルハドラッグ天童芳賀</t>
  </si>
  <si>
    <t>KOA株式会社水戸営業所</t>
  </si>
  <si>
    <t>緑２丁目計画</t>
  </si>
  <si>
    <t>阪急オアシス宝塚中筋</t>
  </si>
  <si>
    <t>花畑団地F 街区商業施設計画</t>
  </si>
  <si>
    <t>ファミリー大型新店舗</t>
  </si>
  <si>
    <t>六甲アイランドフェラーリ</t>
  </si>
  <si>
    <t>シートス本社工場</t>
  </si>
  <si>
    <t>カインズ信州中野</t>
  </si>
  <si>
    <t>あおぞらクリニックみさわ</t>
  </si>
  <si>
    <t>池伝㈱　大阪支店移転計画</t>
  </si>
  <si>
    <t>さくらの里</t>
  </si>
  <si>
    <t>Audiりんくうショールーム</t>
  </si>
  <si>
    <t>バロー岡崎福岡</t>
  </si>
  <si>
    <t>富田薬品㈱本社 製品倉庫</t>
  </si>
  <si>
    <t>草加市栄町3丁目ビル</t>
  </si>
  <si>
    <t>大阪運輸㈱大阪港事務所</t>
  </si>
  <si>
    <t>ラ・カーサ天童</t>
  </si>
  <si>
    <t>ドラッグセイムス足立保木間</t>
  </si>
  <si>
    <t>特別養護老人ホーム 天神(小山園)</t>
  </si>
  <si>
    <t>藤久運輸倉庫株式会社・倉庫棟</t>
  </si>
  <si>
    <t>ダイユーエイト寺内</t>
  </si>
  <si>
    <t>FG跡地計画</t>
  </si>
  <si>
    <t>ホンダカーズ明舞 学園南</t>
  </si>
  <si>
    <t>シュテルン広島</t>
  </si>
  <si>
    <t>ドラッグコスモス阿南</t>
  </si>
  <si>
    <t>東北クボタ東根営業所</t>
  </si>
  <si>
    <t>イエローハット加美</t>
  </si>
  <si>
    <t>京滋マツダ大津 A棟</t>
  </si>
  <si>
    <t>伊野福祉会ケアハウス</t>
  </si>
  <si>
    <t>主婦の店新南</t>
  </si>
  <si>
    <t>中部薬品美浜</t>
  </si>
  <si>
    <t>福島公民館</t>
  </si>
  <si>
    <t>紀の川ボード艇庫</t>
  </si>
  <si>
    <t>越谷某葬祭ホール</t>
  </si>
  <si>
    <t>MV京橋</t>
  </si>
  <si>
    <t>ホンダカーズ斐川(中古車棟)</t>
  </si>
  <si>
    <t>ホンダカーズ斐川(ショールーム棟)</t>
  </si>
  <si>
    <t>バロー西尾平坂</t>
  </si>
  <si>
    <t>イオンビッグ玉城</t>
  </si>
  <si>
    <t>大剛新工場</t>
  </si>
  <si>
    <t>バロー四日市別名</t>
  </si>
  <si>
    <t>水口邸</t>
  </si>
  <si>
    <t>ジョーシン高岡蓮花寺</t>
  </si>
  <si>
    <t>京滋マツダ大津 B棟</t>
  </si>
  <si>
    <t>京滋マツダ大津 C棟</t>
  </si>
  <si>
    <t>京滋マツダ大津 D棟</t>
  </si>
  <si>
    <t>京滋マツダ大津 E棟</t>
  </si>
  <si>
    <t>中部薬品高岡蓮花寺</t>
  </si>
  <si>
    <t>市立寺津公民館</t>
  </si>
  <si>
    <t>ドラッグヤマザワ花沢</t>
  </si>
  <si>
    <t>新鎌ヶ谷駅</t>
  </si>
  <si>
    <t>てらお八千代</t>
  </si>
  <si>
    <t>いちやまマート岡谷</t>
  </si>
  <si>
    <t>ワークオフィス滝井Ⅰ</t>
  </si>
  <si>
    <t>ロピア希望ヶ丘</t>
  </si>
  <si>
    <t>都城店舗(ドンキホーテ)</t>
  </si>
  <si>
    <t>川崎事業所工場見学施設(味の素)</t>
  </si>
  <si>
    <t>JSSスイミングスクール鶴見中央</t>
  </si>
  <si>
    <t>佛所護念会教団　青森教会</t>
  </si>
  <si>
    <t>ニラク渋川白井</t>
  </si>
  <si>
    <t>赤レンガ倉庫</t>
  </si>
  <si>
    <t>ユニバース湊高台</t>
  </si>
  <si>
    <t>グループホームほのぼの苑光南</t>
  </si>
  <si>
    <t>さいたま市内谷ビル(ベルクス)</t>
  </si>
  <si>
    <t>バロー松任東</t>
  </si>
  <si>
    <t>マルイ上井</t>
  </si>
  <si>
    <t>越谷保育園 さくらの森</t>
  </si>
  <si>
    <t>佐賀あかつき保育園</t>
  </si>
  <si>
    <t>新鋭工業㈱広島支店</t>
  </si>
  <si>
    <t>地域密着型特別養護老人ホーム 朝霞苑</t>
  </si>
  <si>
    <t>弓ヶ浜水産株式会社 加工工場</t>
  </si>
  <si>
    <t>南牧村基幹集落センター</t>
  </si>
  <si>
    <t>ホームセンターバロー各務原店 タイヤ市場</t>
  </si>
  <si>
    <t>ささめ保育園</t>
  </si>
  <si>
    <t>ラ・ムー和歌山西浜</t>
  </si>
  <si>
    <t>MV栗東</t>
  </si>
  <si>
    <t>カインズホーム名古屋当知</t>
  </si>
  <si>
    <t>ビーアイケー社屋</t>
  </si>
  <si>
    <t>庄交SC・A棟</t>
  </si>
  <si>
    <t>ビッグモーター守山</t>
  </si>
  <si>
    <t>ドラッグセイムス稲葉</t>
  </si>
  <si>
    <t>向島1丁目倉庫</t>
  </si>
  <si>
    <t>日産登美ケ丘</t>
  </si>
  <si>
    <t>中部薬品松任東店</t>
  </si>
  <si>
    <t>ディサービスまちなか</t>
  </si>
  <si>
    <t>鳥繁産業本社工場</t>
  </si>
  <si>
    <t>こだましめじ工場</t>
  </si>
  <si>
    <t>戸田市新曽有料老人ホーム</t>
  </si>
  <si>
    <t>三重三菱自動車販売 津岩田</t>
  </si>
  <si>
    <t>ドコモショップ藤代</t>
  </si>
  <si>
    <t>平和堂大河端</t>
  </si>
  <si>
    <t>こと京都</t>
  </si>
  <si>
    <t>ケアタウンいの</t>
  </si>
  <si>
    <t>マセラティ神戸</t>
  </si>
  <si>
    <t>関東マツダ朝霞</t>
  </si>
  <si>
    <t>西糀谷二丁目グループホーム</t>
  </si>
  <si>
    <t>キョーエイ新山城橋</t>
  </si>
  <si>
    <t>バロー塩尻</t>
  </si>
  <si>
    <t>トーザイ貿易重機置場</t>
  </si>
  <si>
    <t>わにぶち保育所</t>
  </si>
  <si>
    <t>製缶陸運㈱事務所、倉庫</t>
  </si>
  <si>
    <t>イオンタウン成田</t>
  </si>
  <si>
    <t>ツルハドラッグ宮城河北</t>
  </si>
  <si>
    <t>ハローズ乙島 増築</t>
  </si>
  <si>
    <t>バロー西春</t>
  </si>
  <si>
    <t>Myanmar Japan Steel</t>
  </si>
  <si>
    <t>ひまり大庭</t>
  </si>
  <si>
    <t>ホーマックスーパーデポ横手</t>
  </si>
  <si>
    <t>ホーマック留萌</t>
  </si>
  <si>
    <t>キムラ鉄工所</t>
  </si>
  <si>
    <t>日清食材株式会社工場</t>
  </si>
  <si>
    <t>みちのく銀行沖館支店</t>
  </si>
  <si>
    <t>児玉産業株式会社 住宅</t>
  </si>
  <si>
    <t>ファミリーマート平塚広川</t>
  </si>
  <si>
    <t>ジェイポートリサイクル工場</t>
  </si>
  <si>
    <t>グレースメイト練馬</t>
  </si>
  <si>
    <t>宇多興産株式会社 河原町建屋</t>
  </si>
  <si>
    <t>玉縄子どもセンター</t>
  </si>
  <si>
    <t>株式会社リード R3工場</t>
  </si>
  <si>
    <t>ふるさとホーム春日部武里</t>
  </si>
  <si>
    <t>KAT結城営業所</t>
  </si>
  <si>
    <t>(株)アドバネクス埼玉工場</t>
  </si>
  <si>
    <t>コンドーテック 盛岡営業所</t>
  </si>
  <si>
    <t>ホームセンターバロー北方</t>
  </si>
  <si>
    <t>安城プロジェクト</t>
  </si>
  <si>
    <t>中津川リサイクル</t>
  </si>
  <si>
    <t>龍喜飯店 尼崎倉庫</t>
  </si>
  <si>
    <t>キタセキ白岡</t>
  </si>
  <si>
    <t>バロー守山小島</t>
  </si>
  <si>
    <t>阿賀マリノポリス地区上屋</t>
  </si>
  <si>
    <t>くすりのレデイ井口</t>
  </si>
  <si>
    <t>旭北歯科医院</t>
  </si>
  <si>
    <t>サウスモール・ミーナ C棟</t>
  </si>
  <si>
    <t>オートテラス長苗代</t>
  </si>
  <si>
    <t>大江町中央公民館</t>
  </si>
  <si>
    <t>サンライズ産業</t>
  </si>
  <si>
    <t>ケーズデンキ東生駒</t>
  </si>
  <si>
    <t>ハタノ新工場</t>
  </si>
  <si>
    <t>中部薬品長島</t>
  </si>
  <si>
    <t>バロー甲府昭和</t>
  </si>
  <si>
    <t>ヤマザワ寒河江</t>
  </si>
  <si>
    <t>ジャパンフードサポート</t>
  </si>
  <si>
    <t>ホーマック倶知安</t>
  </si>
  <si>
    <t>高萩自動車工業</t>
  </si>
  <si>
    <t>美濃工業㈱坂本工場D棟</t>
  </si>
  <si>
    <t>日立建機(株) 山陰営業所</t>
  </si>
  <si>
    <t>座間2丁目計画</t>
  </si>
  <si>
    <t>姫島高架下賃貸建物</t>
  </si>
  <si>
    <t>夙川学院ﾎﾟｰﾄｱｲﾗﾝﾄﾞｷｬﾝﾊﾟｽｽﾎﾟｰﾂ</t>
  </si>
  <si>
    <t>九州児湯フーズ北九州</t>
  </si>
  <si>
    <t>アリオンテック株式会社 第三工場</t>
  </si>
  <si>
    <t>東北企業(株)酒田支店</t>
  </si>
  <si>
    <t>埼玉ダイハツ販売 越谷北店</t>
  </si>
  <si>
    <t>田原本唐古マンション</t>
  </si>
  <si>
    <t>協栄マリンテクノロジ</t>
  </si>
  <si>
    <t>エンヂェルハート保育園</t>
  </si>
  <si>
    <t>尻手駅前計画</t>
  </si>
  <si>
    <t>あいづダストセンター会津坂下</t>
  </si>
  <si>
    <t>牡蠣の星</t>
  </si>
  <si>
    <t>タイヤランド小名浜</t>
  </si>
  <si>
    <t>サンデーいわき泉店</t>
  </si>
  <si>
    <t>おおつ保育園</t>
  </si>
  <si>
    <t>MV小野原</t>
  </si>
  <si>
    <t>千代田機電株式会社小矢部車庫</t>
  </si>
  <si>
    <t>Honda Cars南北海道函館亀田支点</t>
  </si>
  <si>
    <t>正覚寺 納骨堂</t>
  </si>
  <si>
    <t>ホリコーポレーション</t>
  </si>
  <si>
    <t>ダイハツ広島販売 曙店</t>
  </si>
  <si>
    <t>中西邸</t>
  </si>
  <si>
    <t>西新井店</t>
  </si>
  <si>
    <t>扇工業様新社屋</t>
  </si>
  <si>
    <t>ユニバースむつ</t>
  </si>
  <si>
    <t>逗子披露山の家</t>
  </si>
  <si>
    <t>中国通運株式会社冷蔵倉庫</t>
  </si>
  <si>
    <t>三井造船(株)プラスト工場</t>
  </si>
  <si>
    <t>V・drug蟹江</t>
  </si>
  <si>
    <t>グッディウシオ大田</t>
  </si>
  <si>
    <t>内村電機工務店 倉庫</t>
  </si>
  <si>
    <t>第2みさとしらゆり保育園</t>
  </si>
  <si>
    <t>ナルシマ工場・事務所</t>
  </si>
  <si>
    <t>内信寺東三河別院 納骨堂</t>
  </si>
  <si>
    <t>ユニバース惣菜センター</t>
  </si>
  <si>
    <t>千種新西店舗</t>
  </si>
  <si>
    <t>バロー安城</t>
  </si>
  <si>
    <t>復興公営住宅</t>
  </si>
  <si>
    <t>K's Dining</t>
  </si>
  <si>
    <t>函館どっく(株)造船・修繕事務所</t>
  </si>
  <si>
    <t>双葉運輸　倉庫・事務所</t>
  </si>
  <si>
    <t>新東京機材センター</t>
  </si>
  <si>
    <t>H HOUSE</t>
  </si>
  <si>
    <t>南鳩ヶ谷6丁目計画</t>
  </si>
  <si>
    <t>大森新社屋</t>
  </si>
  <si>
    <t>ケーアイ・オギワラ</t>
  </si>
  <si>
    <t>東北マツダ酒田</t>
  </si>
  <si>
    <t>特別養護老人ホーム さくらそう</t>
  </si>
  <si>
    <t>広野米倉庫</t>
  </si>
  <si>
    <t>マルカワ渋川せんべい新工場</t>
  </si>
  <si>
    <t>越ケ谷保育園</t>
  </si>
  <si>
    <t>せんだん会ｻｰﾋﾞｽ付住宅</t>
  </si>
  <si>
    <t>ダイナム宮城角田</t>
  </si>
  <si>
    <t>十和田市東十一番町SS</t>
  </si>
  <si>
    <t>平野鋼線㈱ 幸手倉庫・工場</t>
  </si>
  <si>
    <t>吉田容器店第2立花ヤード</t>
  </si>
  <si>
    <t>ウェルネス出雲中野</t>
  </si>
  <si>
    <t>スズキショールーム豊岡</t>
  </si>
  <si>
    <t>八尾楽音寺</t>
  </si>
  <si>
    <t>中部工業(株)工場</t>
  </si>
  <si>
    <t>石巻商工信用組合本店</t>
  </si>
  <si>
    <t>関西マツダ住之江</t>
  </si>
  <si>
    <t>北海道カントリークラブ</t>
  </si>
  <si>
    <t>プラスワン長野</t>
  </si>
  <si>
    <t>マルハン新発田</t>
  </si>
  <si>
    <t>高和保育園</t>
  </si>
  <si>
    <t>東和プリント</t>
  </si>
  <si>
    <t>ルネスマンション足立区千住旭町</t>
  </si>
  <si>
    <t>JA郡山市耕作物共同利用施設整備</t>
  </si>
  <si>
    <t>浪岡配送センター</t>
  </si>
  <si>
    <t>アートコーポレーション㈱大阪市港区支店</t>
  </si>
  <si>
    <t>ほのぼの会 厨房棟</t>
  </si>
  <si>
    <t>益田自動車工業</t>
  </si>
  <si>
    <t>ダイナム山口宇部港町</t>
  </si>
  <si>
    <t>スズキショールーム橿原</t>
  </si>
  <si>
    <t>油脂タンク</t>
  </si>
  <si>
    <t>ナプラス産業廃棄物処理施設</t>
  </si>
  <si>
    <t>ジョイフィット津桜橋</t>
  </si>
  <si>
    <t>関西トランスウェイ 岸和田物流センター</t>
  </si>
  <si>
    <t>新浦安有明海プロジェクト</t>
  </si>
  <si>
    <t>中川保育園</t>
  </si>
  <si>
    <t>ドラッグユタカ南陽</t>
  </si>
  <si>
    <t>アシーズブリッジ米子</t>
  </si>
  <si>
    <t>福島県中建設事務所</t>
  </si>
  <si>
    <t>スガテック東京事業所</t>
  </si>
  <si>
    <t>利岡邸</t>
  </si>
  <si>
    <t>マルハン赤穂</t>
  </si>
  <si>
    <t>ドラッグセイムス吉川</t>
  </si>
  <si>
    <t>マルハン橋本台</t>
  </si>
  <si>
    <t>大分県大分市宮崎店舗</t>
  </si>
  <si>
    <t>千代田機電 小松営業所</t>
  </si>
  <si>
    <t>ヨークベニマル塩釜北浜</t>
  </si>
  <si>
    <t>カインズ静岡清水</t>
  </si>
  <si>
    <t>メディング板野</t>
  </si>
  <si>
    <t>児童養護施設 恵愛学園</t>
  </si>
  <si>
    <t>エスポット相模原淵野</t>
  </si>
  <si>
    <t>遠藤商事 新野菜工場</t>
  </si>
  <si>
    <t>御所野物流センター(秋田物流倉庫)</t>
  </si>
  <si>
    <t>中部薬品 武豊店</t>
  </si>
  <si>
    <t>河原木保育園</t>
  </si>
  <si>
    <t>石井製作所</t>
  </si>
  <si>
    <t>薬王堂由利本荘大内</t>
  </si>
  <si>
    <t>みたけ老人福祉センター</t>
  </si>
  <si>
    <t>ラ・ムー和歌山直川</t>
  </si>
  <si>
    <t>ツルハドラッグ直川</t>
  </si>
  <si>
    <t>光洋 駒川中野</t>
  </si>
  <si>
    <t>橋本様 貸事務所(郡山クリエイト)</t>
  </si>
  <si>
    <t>竹原火力</t>
  </si>
  <si>
    <t>赤野の家</t>
  </si>
  <si>
    <t>KI-HOUSE</t>
  </si>
  <si>
    <t>ホーマック室蘭</t>
  </si>
  <si>
    <t>十文字チキンカンパニー久慈工場</t>
  </si>
  <si>
    <t>GU三川</t>
  </si>
  <si>
    <t>三和鋲螺</t>
  </si>
  <si>
    <t>大潟村同友会</t>
  </si>
  <si>
    <t>大進創寫館</t>
  </si>
  <si>
    <t>東田店舗計画</t>
  </si>
  <si>
    <t>境港海陸運送</t>
  </si>
  <si>
    <t>出雲ｹｰﾌﾞﾙﾋﾞｼﾞｮﾝ</t>
  </si>
  <si>
    <t>DCMｶｰﾏ豊田五ヶ丘</t>
  </si>
  <si>
    <t>ヤマザワ荒井南</t>
  </si>
  <si>
    <t>ホーマックニコット藤代</t>
  </si>
  <si>
    <t>ｲｰｱﾝﾄﾞｴﾑ発寒ﾌﾟﾗｽﾃｨｯｸ破砕施設</t>
  </si>
  <si>
    <t>バロー寝屋川</t>
  </si>
  <si>
    <t>東北マツダ柴田</t>
  </si>
  <si>
    <t>東北マツダ北上</t>
  </si>
  <si>
    <t>臨港バス駐車場</t>
  </si>
  <si>
    <t>サンライズ産業㈱ 浪岡第三倉庫</t>
  </si>
  <si>
    <t>コメリPW佐沼店</t>
  </si>
  <si>
    <t>高砂医科工業</t>
  </si>
  <si>
    <t>ﾌｨｰﾙﾄﾞﾒﾝﾃﾅﾝｽ倉庫棟</t>
  </si>
  <si>
    <t>エンドレス・テック棟 丘珠配送センター</t>
  </si>
  <si>
    <t>新発寒2条1丁目計画(ﾏｯｸｽﾊﾞﾘｭ棟)</t>
  </si>
  <si>
    <t>新発寒2条1丁目計画(ｻﾂﾄﾞﾗﾀﾞｲｿｰ棟)</t>
  </si>
  <si>
    <t>コメリPW岩見沢</t>
  </si>
  <si>
    <t>100満ボルト東苗穂</t>
  </si>
  <si>
    <t>ホーマック東苗穂</t>
  </si>
  <si>
    <t>山形飛鳥 水産加工施設</t>
  </si>
  <si>
    <t>亀岡大井町ストックヤード(整備場棟)</t>
  </si>
  <si>
    <t>亀岡大井町ストックヤード(駐車場棟)</t>
  </si>
  <si>
    <t>羽田倉庫</t>
  </si>
  <si>
    <t>羽田営業所</t>
  </si>
  <si>
    <t>おおぼし保育園</t>
  </si>
  <si>
    <t>協同組合八戸青果センター野菜加工施設</t>
  </si>
  <si>
    <t>西四国マツダ中村</t>
  </si>
  <si>
    <t>山傳商店仙台港工場</t>
  </si>
  <si>
    <t>徳力商業施設</t>
  </si>
  <si>
    <t>ツルハドラッグ中田7丁目</t>
  </si>
  <si>
    <t>ダイナム福岡川崎</t>
  </si>
  <si>
    <t>ヨークベニマル山形落合</t>
  </si>
  <si>
    <t>東大阪営業所</t>
  </si>
  <si>
    <t>北総鉄道東松戸駅高架下店舗</t>
  </si>
  <si>
    <t>㈱南木曽発条 田立工場</t>
  </si>
  <si>
    <t>Honda Cars熊本東 新車置場</t>
  </si>
  <si>
    <t>助任学童保育会館</t>
  </si>
  <si>
    <t>バロー大津茶が崎</t>
  </si>
  <si>
    <t>ナイス苫小牧</t>
  </si>
  <si>
    <t>平安神宮</t>
  </si>
  <si>
    <t>観音地区グループホーム</t>
  </si>
  <si>
    <t>ランプロジェクト</t>
  </si>
  <si>
    <t>インテルノ新工場</t>
  </si>
  <si>
    <t>稲田製作所</t>
  </si>
  <si>
    <t>石巻かわまち商業施設</t>
  </si>
  <si>
    <t>山進運輸㈱配送センター</t>
  </si>
  <si>
    <t>セレモニーホール篠原</t>
  </si>
  <si>
    <t>佐野寛様貸店舗(ローソン清水)</t>
  </si>
  <si>
    <t>マルハン高槻</t>
  </si>
  <si>
    <t>特別養護老人ホーム 偕生園</t>
  </si>
  <si>
    <t>JSSスイミングスクール立石</t>
  </si>
  <si>
    <t>ケーズデンキ佐沼</t>
  </si>
  <si>
    <t>薬王堂由利本荘荒町</t>
  </si>
  <si>
    <t>シシドモータース塗装工場</t>
  </si>
  <si>
    <t>V・drug中部薬品大垣西</t>
  </si>
  <si>
    <t>バロー春江</t>
  </si>
  <si>
    <t>関西マツダ鳳BPセンター</t>
  </si>
  <si>
    <t>巽冷凍食品</t>
  </si>
  <si>
    <t>じゃんじゃん亭環七梅島</t>
  </si>
  <si>
    <t>福相食品工業小高第２工場</t>
  </si>
  <si>
    <t>島根電工(株)出雲支店</t>
  </si>
  <si>
    <t>M-CLINIC</t>
  </si>
  <si>
    <t>マルハン光明池</t>
  </si>
  <si>
    <t>長浜事業所</t>
  </si>
  <si>
    <t>マツダ平野</t>
  </si>
  <si>
    <t>マツダ金岡</t>
  </si>
  <si>
    <t>ラムー和歌山紀三井寺</t>
  </si>
  <si>
    <t>マルイ国府</t>
  </si>
  <si>
    <t>バロー春江 ﾃﾅﾝﾄ棟</t>
  </si>
  <si>
    <t>ヤマザワ寒河江 テナント棟</t>
  </si>
  <si>
    <t>悦和産業</t>
  </si>
  <si>
    <t>原きのこ園</t>
  </si>
  <si>
    <t>荻原きのこ園</t>
  </si>
  <si>
    <t>大熊きのこ園</t>
  </si>
  <si>
    <t>室通北広島3号倉庫</t>
  </si>
  <si>
    <t>城陽工場(日建ﾘｰｽ工業)</t>
  </si>
  <si>
    <t>錦町アピタ太陽2</t>
  </si>
  <si>
    <t>バロー湖西古見</t>
  </si>
  <si>
    <t>中部薬品二瀬</t>
  </si>
  <si>
    <t>中部薬品笠松</t>
  </si>
  <si>
    <t>酔鯨酒造</t>
  </si>
  <si>
    <t>矢賀新町マンション</t>
  </si>
  <si>
    <t>スズキショールーム鹿の子台(増築)</t>
  </si>
  <si>
    <t>バロー北寺島</t>
  </si>
  <si>
    <t>サン・サポート岡宮</t>
  </si>
  <si>
    <t>今井運送</t>
  </si>
  <si>
    <t>新子安方面保育所</t>
  </si>
  <si>
    <t>イズモホール根堅</t>
  </si>
  <si>
    <t>協立エアテック</t>
  </si>
  <si>
    <t>阪神自動車</t>
  </si>
  <si>
    <t>静岡銀行</t>
  </si>
  <si>
    <t>アルス(株)工場</t>
  </si>
  <si>
    <t>福島県買取型復興公営住宅</t>
  </si>
  <si>
    <t>中央変電所</t>
  </si>
  <si>
    <t>ヤマザワ村山駅西町</t>
  </si>
  <si>
    <t>ヤマイシ水産加工施設</t>
  </si>
  <si>
    <t>ハローズ三原</t>
  </si>
  <si>
    <t>岩国錦帯橋空港立体駐車場整備工場</t>
  </si>
  <si>
    <t>ツルハドラッグ岩見沢鉄北</t>
  </si>
  <si>
    <t>和幸セントラルハウス</t>
  </si>
  <si>
    <t>東和食品(株)鮭フィレー工場</t>
  </si>
  <si>
    <t>地域密着型介護老人福祉施設(石木医院)</t>
  </si>
  <si>
    <t>なないろ芥見</t>
  </si>
  <si>
    <t>スシロー西大津</t>
  </si>
  <si>
    <t>スズキショールーム御国野町国分寺</t>
  </si>
  <si>
    <t>山陰ヤクルト</t>
  </si>
  <si>
    <t>エムジーホールディング株式会社事務所</t>
  </si>
  <si>
    <t>ネッツトヨタ島根浜田</t>
  </si>
  <si>
    <t>JA呉 高須支店</t>
  </si>
  <si>
    <t>ツルハドラッグ石巻新蛇田南</t>
  </si>
  <si>
    <t>ｽﾀｰﾊﾞｯｸｽｺｰﾋｰ神戸ﾒﾘｹﾝﾊﾟｰｸ</t>
  </si>
  <si>
    <t>こと京野菜 亀岡工場</t>
  </si>
  <si>
    <t>西新井七丁目(ベルクス)</t>
  </si>
  <si>
    <t>九州産廃 焼却施設</t>
  </si>
  <si>
    <t>ヤマナカ水産加工場</t>
  </si>
  <si>
    <t>酒田酒造</t>
  </si>
  <si>
    <t>信州培養センター資材置場</t>
  </si>
  <si>
    <t>キタセキ蓮野</t>
  </si>
  <si>
    <t>ボーネルンドキドキド学園南</t>
  </si>
  <si>
    <t>三共ゴム平林営業所</t>
  </si>
  <si>
    <t>農事組合法人U.M.A.S.I穀類乾燥調製・育苗施設</t>
  </si>
  <si>
    <t>鶴見ファッションモール</t>
  </si>
  <si>
    <t>ナイス山手台</t>
  </si>
  <si>
    <t>ネッツトヨタ高知 駅前通り</t>
  </si>
  <si>
    <t>カインズ相模原当麻</t>
  </si>
  <si>
    <t>V・drug日進赤池</t>
  </si>
  <si>
    <t>マルセン食品</t>
  </si>
  <si>
    <t>ホーマックニコット当別太美</t>
  </si>
  <si>
    <t>ヨークベニマルいわき泉下川</t>
  </si>
  <si>
    <t>フレスポいわき泉(ﾏﾂｷﾖ)</t>
  </si>
  <si>
    <t>多機能型事業所ふれんず</t>
  </si>
  <si>
    <t>カインズ宇土</t>
  </si>
  <si>
    <t>ツルハドラッグ登米加賀野</t>
  </si>
  <si>
    <t>ｼﾝｼｮｳﾄﾞｳ広島事務所・倉庫</t>
  </si>
  <si>
    <t>新高岡ストックヤード(ﾌﾟﾗｯﾄﾎｰﾑ)</t>
  </si>
  <si>
    <t>新高岡ストックヤード(ｽﾄｯｸﾔｰﾄﾞA)</t>
  </si>
  <si>
    <t>新高岡ストックヤード(ｽﾄｯｸﾔｰﾄﾞB)</t>
  </si>
  <si>
    <t>新高岡ストックヤード(受付棟)</t>
  </si>
  <si>
    <t>V・drug安城今池</t>
  </si>
  <si>
    <t>ﾃﾝﾎｳ・ﾌｰｽﾞ工場</t>
  </si>
  <si>
    <t>ヤンマーアグリジャパン(株)白石支店倉庫</t>
  </si>
  <si>
    <t>四日市海運(株)霞事務所</t>
  </si>
  <si>
    <t>赤田運輸産業様 倉庫・事務所</t>
  </si>
  <si>
    <t>ライオンズ平野町北</t>
  </si>
  <si>
    <t>上組 名古屋支店 飛鳥ｺﾝﾃﾅｾﾝﾀｰ</t>
  </si>
  <si>
    <t>バロー勝川</t>
  </si>
  <si>
    <t>内山商事 東京営業所</t>
  </si>
  <si>
    <t>ドラッグコスモス八幡屋</t>
  </si>
  <si>
    <t>ハローズ万代</t>
  </si>
  <si>
    <t>益田乙吉町(ｾﾌﾞﾝｲﾚﾌﾞﾝ)</t>
  </si>
  <si>
    <t>ﾄﾖﾀｶﾛｰﾗ帯広</t>
  </si>
  <si>
    <t>阿久津医院</t>
  </si>
  <si>
    <t>東名電機 株式会社 事務所</t>
  </si>
  <si>
    <t>ヨークタウン落合2号棟(ﾎｰﾏｯｸ)</t>
  </si>
  <si>
    <t>三和シャッター工業(株)広島工場塗装ライン</t>
  </si>
  <si>
    <t>「いわて純情米」県北広域集出荷施設</t>
  </si>
  <si>
    <t>介護付き有料老人ﾎｰﾑ さわやかあおい館</t>
  </si>
  <si>
    <t>ゆうび苑</t>
  </si>
  <si>
    <t>造道複合物販店舗</t>
  </si>
  <si>
    <t>SDTソーラーパワー山口発電所</t>
  </si>
  <si>
    <t>薬王堂青森五所川原稲実</t>
  </si>
  <si>
    <t>南小泉複合施設</t>
  </si>
  <si>
    <t>V・drug刈谷下重原</t>
  </si>
  <si>
    <t>V・drug中部薬品岐阜県庁西</t>
  </si>
  <si>
    <t>ヤマザワ村山駅西町 ダイソー棟</t>
  </si>
  <si>
    <t>安楽亭 加平</t>
  </si>
  <si>
    <t>SVH大垣</t>
  </si>
  <si>
    <t>仙北信用組合迫</t>
  </si>
  <si>
    <t>クリハラ工場</t>
  </si>
  <si>
    <t>ツルハドラッグ紀三井寺</t>
  </si>
  <si>
    <t>錦織運送(株)倉庫</t>
  </si>
  <si>
    <t>ﾊﾆｰｽﾞ物流ｾﾝﾀｰ倉庫</t>
  </si>
  <si>
    <t>ﾌｧｰｽﾄｷｬﾋﾞﾝ西梅田</t>
  </si>
  <si>
    <t>清光 新工場</t>
  </si>
  <si>
    <t>みどりｻｰﾋﾞｽやすらぎﾎｰﾙさかた</t>
  </si>
  <si>
    <t>辻徳産業</t>
  </si>
  <si>
    <t>ｹｲｽﾞﾍﾞﾙﾃｯｸ</t>
  </si>
  <si>
    <t>田川商運(株)定温倉庫</t>
  </si>
  <si>
    <t>味の素Customer Technology Center</t>
  </si>
  <si>
    <t>ﾎｸｽｲ工場</t>
  </si>
  <si>
    <t>V・drug北丸子</t>
  </si>
  <si>
    <t>ヨークベニマル古川</t>
  </si>
  <si>
    <t>ハローズ向島</t>
  </si>
  <si>
    <t>ハローズ向島 テナント棟</t>
  </si>
  <si>
    <t>中国醸造 蒸留酒製造工場</t>
  </si>
  <si>
    <t>THE GARDEN ORIENTAL OSAKA 西庭プロジェクト</t>
  </si>
  <si>
    <t>関西トランスウェイA棟(冷蔵)</t>
  </si>
  <si>
    <t>関西トランスウェイB棟(常温)</t>
  </si>
  <si>
    <t>三岐通運</t>
  </si>
  <si>
    <t>ｱﾄﾞ・ﾜﾝ・ﾌｧｰﾑ丘珠農場</t>
  </si>
  <si>
    <t>企業主導型保育所ｷｯｽﾞﾙｰﾑにこにこ</t>
  </si>
  <si>
    <t>豊頃町農業協同組合種子馬鈴薯選別貯蔵施設</t>
  </si>
  <si>
    <t>奈良日産自動車</t>
  </si>
  <si>
    <t>東北マツダ横手</t>
  </si>
  <si>
    <t>事務所北側倉庫</t>
  </si>
  <si>
    <t>関西マツダ松原</t>
  </si>
  <si>
    <t>特別養護老人ホーム「真砂寮」</t>
  </si>
  <si>
    <t>日立建機日本(株)徳島南営業所</t>
  </si>
  <si>
    <t>ﾗﾝﾎﾞﾙｷﾞｰﾆ名古屋</t>
  </si>
  <si>
    <t>伊豆長岡学園</t>
  </si>
  <si>
    <t>ヤマザワ漆山</t>
  </si>
  <si>
    <t>下田部FM</t>
  </si>
  <si>
    <t>京伸精機</t>
  </si>
  <si>
    <t>山幸物流</t>
  </si>
  <si>
    <t>ツルハドラッグ南幌</t>
  </si>
  <si>
    <t>四国ｽﾊﾞﾙ(株)高知桟橋通</t>
  </si>
  <si>
    <t>いりあいﾌｧｰﾑ滝の頭 ﾗｲｽｾﾝﾀｰ</t>
  </si>
  <si>
    <t>新星工業社出島第二工場(工場棟)</t>
  </si>
  <si>
    <t>新星工業社出島第二工場(事務所棟)</t>
  </si>
  <si>
    <t>西二区事務所兼倉庫</t>
  </si>
  <si>
    <t>東区丘珠流通施設</t>
  </si>
  <si>
    <t>空調技研工業様倉庫</t>
  </si>
  <si>
    <t>弘前貨物米倉庫</t>
  </si>
  <si>
    <t>はま寿司 益田</t>
  </si>
  <si>
    <t>JA山形おきたま営農ｾﾝﾀｰ</t>
  </si>
  <si>
    <t>秋田市広面診療所</t>
  </si>
  <si>
    <t>ツルハドラッグ鹿島台</t>
  </si>
  <si>
    <t>BPS上甲子園</t>
  </si>
  <si>
    <t>ｻﾂﾄﾞﾗ倶知安</t>
  </si>
  <si>
    <t>フレスポいわき泉(ｻｰﾋﾞｽ棟)</t>
  </si>
  <si>
    <t>九州薬品工業 山鹿工場</t>
  </si>
  <si>
    <t>仁平自動車工場・事務所</t>
  </si>
  <si>
    <t>仁徳砂利社屋</t>
  </si>
  <si>
    <t>日本通運株式会社 士別倉庫</t>
  </si>
  <si>
    <t>認定こども園</t>
  </si>
  <si>
    <t>ｻﾂﾄﾞﾗﾆｾｺ</t>
  </si>
  <si>
    <t>富山産業</t>
  </si>
  <si>
    <t>北陸マツダ開発</t>
  </si>
  <si>
    <t>ホーマックニコット磯原木皿</t>
  </si>
  <si>
    <t>JAにしみの上多度農業倉庫</t>
  </si>
  <si>
    <t>株式会社上組名古屋支店飛島埠頭内野積場及び事務所</t>
  </si>
  <si>
    <t>セイムス古川東</t>
  </si>
  <si>
    <t>ケーズデンキ下関</t>
  </si>
  <si>
    <t>関西マツダ池田</t>
  </si>
  <si>
    <t>テニスコート東側倉庫</t>
  </si>
  <si>
    <t>ふじよし川崎工場</t>
  </si>
  <si>
    <t>太陽鉱油㈱4号線庄和SS</t>
  </si>
  <si>
    <t>エスキー工機㈱組立工場</t>
  </si>
  <si>
    <t>大和製作所</t>
  </si>
  <si>
    <t>スギモト生肉冷凍倉庫</t>
  </si>
  <si>
    <t>日本テクノロジーソリューション</t>
  </si>
  <si>
    <t>釧路厚生社 発酵2号棟</t>
  </si>
  <si>
    <t>アクティオ千葉</t>
  </si>
  <si>
    <t>西四国マツダ高知中央</t>
  </si>
  <si>
    <t>大勢シェル工場</t>
  </si>
  <si>
    <t>かどや製油㈱小豆島工場焙煎工場</t>
  </si>
  <si>
    <t>久保田工業 本社工場【工場棟】</t>
  </si>
  <si>
    <t>久保田工業 本社工場【事務所棟】</t>
  </si>
  <si>
    <t>ﾎﾟﾙｼｪｾﾝﾀｰ岡山ｼｮｰﾙｰﾑ</t>
  </si>
  <si>
    <t>枚方信用金庫</t>
  </si>
  <si>
    <t>キャリオン第2期倉庫</t>
  </si>
  <si>
    <t>プラージュ古川駅東</t>
  </si>
  <si>
    <t>早坂牧場 牛舎</t>
  </si>
  <si>
    <t>島根大学医学部付属病院ｱﾒﾆﾃｨｰ施設</t>
  </si>
  <si>
    <t>福島FRC製造設備</t>
  </si>
  <si>
    <t>東北マツダ本荘</t>
  </si>
  <si>
    <t>三昇新工場</t>
  </si>
  <si>
    <t>バロー国高</t>
  </si>
  <si>
    <t>豊洲プロジェクト</t>
  </si>
  <si>
    <t>ｶﾈｷﾝ川村水産 虻田工場</t>
  </si>
  <si>
    <t>KO-HOUSE</t>
  </si>
  <si>
    <t>林建設工業 新社屋</t>
  </si>
  <si>
    <t>若杉幼稚園</t>
  </si>
  <si>
    <t>モンクール北浦和</t>
  </si>
  <si>
    <t>三岐通運 増築工事【二期】</t>
  </si>
  <si>
    <t>丸運ロジステック</t>
  </si>
  <si>
    <t>アクティオ千葉 テント倉庫</t>
  </si>
  <si>
    <t>薬王堂能代寺向</t>
  </si>
  <si>
    <t>清水産業株式会社 佐賀事業所</t>
  </si>
  <si>
    <t>花のまちマリナヴィラ駐車場</t>
  </si>
  <si>
    <t>ニシムラ倉庫</t>
  </si>
  <si>
    <t>伊藤様六町ﾀｶﾗｽﾀﾝﾀﾞｰﾄﾞｼｮｰﾙｰﾑ</t>
  </si>
  <si>
    <t>フレッシュ物流配送センター</t>
  </si>
  <si>
    <t>たかだ原動機 新工場</t>
  </si>
  <si>
    <t>HO-HOUSE</t>
  </si>
  <si>
    <t>ツルハドラッグ石巻鹿又</t>
  </si>
  <si>
    <t>ホワイトウィング清水本社ビル</t>
  </si>
  <si>
    <t>ヤンマーアグリジャパン(株)玉名支店</t>
  </si>
  <si>
    <t>美野里運送倉庫 上越営業所</t>
  </si>
  <si>
    <t>ヨークベニマル米沢春日</t>
  </si>
  <si>
    <t>JA邑楽館林 板倉A重油充填施設</t>
  </si>
  <si>
    <t>石狩ディストリビューションセンター</t>
  </si>
  <si>
    <t>バロー下恵土</t>
  </si>
  <si>
    <t>ダイレックス三原宮浦</t>
  </si>
  <si>
    <t>PCB一時払出設備製作・設置・撤去工事(某川崎案件)</t>
  </si>
  <si>
    <t>ほのか㈱共同利用穀類乾燥調整施設</t>
  </si>
  <si>
    <t>クリエイトエスディー足立綾瀬</t>
  </si>
  <si>
    <t>ﾊｶﾙﾌﾟﾗｽ株式会社 食堂・社員寮</t>
  </si>
  <si>
    <t>長府製作所 駐車場</t>
  </si>
  <si>
    <t>ホームセンターバロー久居インター</t>
  </si>
  <si>
    <t>栄光堂印刷所様事務所及び貸ﾃﾅﾝﾄﾋﾞﾙ</t>
  </si>
  <si>
    <t>ツルハドラッグ大河原</t>
  </si>
  <si>
    <t>ｾﾝﾄﾗﾙﾌｨｯﾄﾈｽｸﾗﾌﾞ名取仙台南</t>
  </si>
  <si>
    <t>バロー高辻 本体棟</t>
  </si>
  <si>
    <t>バロー高辻 テナント棟</t>
  </si>
  <si>
    <t>浅倉水道社屋</t>
  </si>
  <si>
    <t>オートバックス東雲</t>
  </si>
  <si>
    <t>ヤマザワ中の島(セリア)</t>
  </si>
  <si>
    <t>アイサワ工業 広島支店</t>
  </si>
  <si>
    <t>ビーンズプレス様吉川倉庫</t>
  </si>
  <si>
    <t>フレートサービス</t>
  </si>
  <si>
    <t>尻内保育園</t>
  </si>
  <si>
    <t>ツルハドラッグ新宮城山元</t>
  </si>
  <si>
    <t>松本邸</t>
  </si>
  <si>
    <t>V・drug港区宝神</t>
  </si>
  <si>
    <t>ダイナム山形天童</t>
  </si>
  <si>
    <t>共同冷蔵 大井物流センター</t>
  </si>
  <si>
    <t>関西マツダ都島</t>
  </si>
  <si>
    <t>薬王堂柴田槻木</t>
  </si>
  <si>
    <t>コープさっぽろ元町</t>
  </si>
  <si>
    <t>太平洋ｾﾒﾝﾄ㈱ｻｰﾋﾞｽｽﾃｰｼｮﾝ</t>
  </si>
  <si>
    <t>釧路厚生社焼却炉</t>
  </si>
  <si>
    <t>カインズ幕張</t>
  </si>
  <si>
    <t>介護予防センターさくら</t>
  </si>
  <si>
    <t>まるか食品 本社工場</t>
  </si>
  <si>
    <t>キグチテクニクス切断センター</t>
  </si>
  <si>
    <t>南佃分譲マンション</t>
  </si>
  <si>
    <t>セイリン新社屋</t>
  </si>
  <si>
    <t>気仙沼 宮脇書店</t>
  </si>
  <si>
    <t>城陽加工場</t>
  </si>
  <si>
    <t>井口流通センター</t>
  </si>
  <si>
    <t>オスカー技研</t>
  </si>
  <si>
    <t>キタセキ伊勢崎</t>
  </si>
  <si>
    <t>ジュンテンドー新安来</t>
  </si>
  <si>
    <t>西松屋Jモール西舞鶴</t>
  </si>
  <si>
    <t>ユニクロJモール西舞鶴</t>
  </si>
  <si>
    <t>大創Jモール西舞鶴</t>
  </si>
  <si>
    <t>HIヒロセSUC竹田</t>
  </si>
  <si>
    <t>大久保地区公共施設再生事業(習志野計画)</t>
  </si>
  <si>
    <t>ツルハドラッグ南気仙沼</t>
  </si>
  <si>
    <t>前田道路㈱福山営業所</t>
  </si>
  <si>
    <t>ツルハドラッグ男鹿船川</t>
  </si>
  <si>
    <t>T医薬物流倉庫計画</t>
  </si>
  <si>
    <t>大田クリニックデイケア</t>
  </si>
  <si>
    <t>V・drug三重川越</t>
  </si>
  <si>
    <t>正覚寺庫裏</t>
  </si>
  <si>
    <t>コアレックス道栄 倶知安</t>
  </si>
  <si>
    <t>中葛西7丁目28番 店舗(ｻﾝﾍﾞﾙｸｽ)</t>
  </si>
  <si>
    <t>コニーリョ西出雲(勝部マンションⅡ)</t>
  </si>
  <si>
    <t>秋田ﾄﾖﾀ由利本荘【洗車場】</t>
  </si>
  <si>
    <t>秋田ﾄﾖﾀ由利本荘【整備工場】</t>
  </si>
  <si>
    <t>秋田ﾄﾖﾀ由利本荘【ｼｮｰﾙｰﾑ】</t>
  </si>
  <si>
    <t>秋田ﾄﾖﾀ由利本荘【ﾌﾞｯｸｽﾓｱ】</t>
  </si>
  <si>
    <t>秋田ﾄﾖﾀ由利本荘【ﾊﾟｰｺﾞﾗ】</t>
  </si>
  <si>
    <t>東北マツダ大館</t>
  </si>
  <si>
    <t>JA山形おきたま低温米倉庫</t>
  </si>
  <si>
    <t>前田運送㈱E棟倉庫</t>
  </si>
  <si>
    <t>月ヶ瀬みのり園 第二工場</t>
  </si>
  <si>
    <t>甲府国母(ドンキ甲府)</t>
  </si>
  <si>
    <t>日立建機日本(株)成田整備工場</t>
  </si>
  <si>
    <t>ツルハドラッグ青森桜川</t>
  </si>
  <si>
    <t>上塩冶マンション</t>
  </si>
  <si>
    <t>横浜川和町(クリエイトエスディー)</t>
  </si>
  <si>
    <t>水産鮮度処理施設整備事務所</t>
  </si>
  <si>
    <t>リードR3工場 増築工事</t>
  </si>
  <si>
    <t>薬王堂山形川西</t>
  </si>
  <si>
    <t>ツルハドラッグ伏古11条</t>
  </si>
  <si>
    <t>竹内邸</t>
  </si>
  <si>
    <t>新高畠町立図書館</t>
  </si>
  <si>
    <t>奈良日産大安寺</t>
  </si>
  <si>
    <t>北陸マツダ金沢西</t>
  </si>
  <si>
    <t>ロジュマン松原</t>
  </si>
  <si>
    <t>県民生協 青森桜川</t>
  </si>
  <si>
    <t>豊頃農業共同組合 店舗兼資材事務所・肥料倉庫・外倉庫</t>
  </si>
  <si>
    <t>保育園 七色のみち</t>
  </si>
  <si>
    <t>アイダ本社</t>
  </si>
  <si>
    <t>横浜別所(ｸﾘｴｲﾄｴｽﾃﾞｨｰ)</t>
  </si>
  <si>
    <t>ダイレックス相生</t>
  </si>
  <si>
    <t>サンライズ産業㈱花巻 第二倉庫</t>
  </si>
  <si>
    <t>バロー各務原中央 SM棟増築</t>
  </si>
  <si>
    <t>ｲﾄﾊﾗ水産朝酌商品ｾｯﾄｾﾝﾀｰ</t>
  </si>
  <si>
    <t>株式会社 阿部 新社屋</t>
  </si>
  <si>
    <t>ツルハドラッグ仙台中田</t>
  </si>
  <si>
    <t>ベア・ロジコ株式会社 天童低温物流センター</t>
  </si>
  <si>
    <t>アリオンテック㈱本社</t>
  </si>
  <si>
    <t>キタセキ下妻</t>
  </si>
  <si>
    <t>日立建機日本 函館営業所 レンタル倉庫</t>
  </si>
  <si>
    <t>ヨンキュウ製氷施設</t>
  </si>
  <si>
    <t>秋田恵みキリスト教会</t>
  </si>
  <si>
    <t>ﾗﾝﾎﾞﾙｷﾞｰﾆ名古屋 外部整備場</t>
  </si>
  <si>
    <t>マルコンデンソー</t>
  </si>
  <si>
    <t>ユニクロ ル・パーク三川</t>
  </si>
  <si>
    <t>やまみ３期 増築工事</t>
  </si>
  <si>
    <t>栄鍛冶ヶ谷店(ｸﾘｴｲﾄｴｽﾃﾞｨｰ)</t>
  </si>
  <si>
    <t>福岡県警航空隊【庁舎】</t>
  </si>
  <si>
    <t>福岡県警航空隊【事務所】</t>
  </si>
  <si>
    <t>福岡県警航空隊【増築棟】</t>
  </si>
  <si>
    <t>犬猫専門病院併用住宅</t>
  </si>
  <si>
    <t>山中産業 八代倉庫</t>
  </si>
  <si>
    <t>ホーマック菊水</t>
  </si>
  <si>
    <t>関東マツダ溝の口</t>
  </si>
  <si>
    <t>弘前倉庫㈱ 五所川原(旧 青森営業所)</t>
  </si>
  <si>
    <t>バロー淡路</t>
  </si>
  <si>
    <t>半田西工場内 整備工場</t>
  </si>
  <si>
    <t>キタセキ所沢</t>
  </si>
  <si>
    <t>城谷保育所</t>
  </si>
  <si>
    <t>ｼﾝｸｽｺｰﾎﾟﾚｰｼｮﾝ神戸工場 工場棟</t>
  </si>
  <si>
    <t>ｼﾝｸｽｺｰﾎﾟﾚｰｼｮﾝ神戸工場 事務所棟</t>
  </si>
  <si>
    <t>ｼﾝｸｽｺｰﾎﾟﾚｰｼｮﾝ神戸工場 機械式駐車場</t>
  </si>
  <si>
    <t>草加谷塚上町計画 A棟</t>
  </si>
  <si>
    <t>草加谷塚上町計画 B棟</t>
  </si>
  <si>
    <t>草加谷塚上町計画 C棟</t>
  </si>
  <si>
    <t>SF宇部太陽光発電所</t>
  </si>
  <si>
    <t>バロー勝川 増築</t>
  </si>
  <si>
    <t>ツルハドラッグひより台</t>
  </si>
  <si>
    <t>大串定住住宅</t>
  </si>
  <si>
    <t>ツルハドラッグ宮城村田</t>
  </si>
  <si>
    <t>U350 第2工場計画 製造棟</t>
  </si>
  <si>
    <t>U350 第2工場計画 充填・包装棟</t>
  </si>
  <si>
    <t>U350 第2工場計画 ごま倉庫</t>
  </si>
  <si>
    <t>㈱佐藤鋼材第二工場</t>
  </si>
  <si>
    <t>島根ダイハツ販売㈱出雲</t>
  </si>
  <si>
    <t>土谷特殊農機具製作所厚生棟</t>
  </si>
  <si>
    <t>東京理科大学 学生寮</t>
  </si>
  <si>
    <t>茂原工場 事務所棟</t>
  </si>
  <si>
    <t>家族葬ホール一休館船岡(旧 ｾﾚﾓﾆｰﾎｰﾙ掬水苑船岡)</t>
  </si>
  <si>
    <t>中川鋼管 倉庫棟</t>
  </si>
  <si>
    <t>中川鋼管 事務所棟</t>
  </si>
  <si>
    <t>沖縄サントリー株式会社 事務所棟</t>
  </si>
  <si>
    <t>カンダ技工 未利用資源開発工場 殺菌加工棟</t>
  </si>
  <si>
    <t>あすなろ第二保育園</t>
  </si>
  <si>
    <t>株式会社カナエ 新包装技術開発ｾﾝﾀｰ</t>
  </si>
  <si>
    <t>栃木県畜産公社新食肉ｾﾝﾀｰ</t>
  </si>
  <si>
    <t>しおさい公園レストラン計画</t>
  </si>
  <si>
    <t>ﾌｧｯｼｮﾝｾﾝﾀｰしまむら保木間</t>
  </si>
  <si>
    <t>大船渡発電所／バイオマス発電設備</t>
  </si>
  <si>
    <t>シマヤフーズ工場</t>
  </si>
  <si>
    <t>浦幌デイリーファーム</t>
  </si>
  <si>
    <t>堺製油所体感訓練設備の導入(旧 コスモ石油㈱訓練棟新築計画)</t>
  </si>
  <si>
    <t>丸山ＨＤ倉庫</t>
  </si>
  <si>
    <t>グリーンタウン甲府東ツルハドラッグ甲府向町</t>
  </si>
  <si>
    <t>ホームセンターバロー名港</t>
  </si>
  <si>
    <t>柳川冷凍食品(株)工場</t>
  </si>
  <si>
    <t>スギ薬局 江戸川瑞江</t>
  </si>
  <si>
    <t>日本ｼｰﾚｰｸ㈱東部支店 事務所棟</t>
  </si>
  <si>
    <t>日本ｼｰﾚｰｸ㈱東部支店 検査室棟</t>
  </si>
  <si>
    <t>東洋アイテック鳥取工場</t>
  </si>
  <si>
    <t>上新電機 長田西</t>
  </si>
  <si>
    <t>G-steps(荒川区PJ)</t>
  </si>
  <si>
    <t>クレバハウス潮崎</t>
  </si>
  <si>
    <t>エア・リキード蒲郡水素ステーション</t>
  </si>
  <si>
    <t>ﾃｨ･ｴﾑ･ﾀｰﾐﾅﾙ㈱市原事業所 倉庫・事務所</t>
  </si>
  <si>
    <t>安岡蒲鉾工場</t>
  </si>
  <si>
    <t>JA会津よつば猪苗代 ライスターミナル</t>
  </si>
  <si>
    <t>バロー中志段味</t>
  </si>
  <si>
    <t>成澤鉄工所</t>
  </si>
  <si>
    <t>イオンリテール美園三丁目</t>
  </si>
  <si>
    <t>八幡浜幼稚園</t>
  </si>
  <si>
    <t>黒川牧場 VMS牛舎</t>
  </si>
  <si>
    <t>スーパーセンターオークワ掛川下垂木</t>
  </si>
  <si>
    <t>ツルハドラッグ村上西</t>
  </si>
  <si>
    <t>ホンダカーズ五所川原</t>
  </si>
  <si>
    <t>Honda Cars埼玉中レイクタウン南店工場棟</t>
  </si>
  <si>
    <t>Honda Cars埼玉中レイクタウン南店店舗棟</t>
  </si>
  <si>
    <t>SVH四日市</t>
  </si>
  <si>
    <t>るいけ温泉</t>
  </si>
  <si>
    <t>ｾﾝﾄﾗﾙﾌｨｯﾄﾈｽｸﾗﾌﾞ蘇我</t>
  </si>
  <si>
    <t>イズモホール山梨</t>
  </si>
  <si>
    <t>海王食品ホタテ加工場</t>
  </si>
  <si>
    <t>(株)アドバネクス埼玉工場 増築</t>
  </si>
  <si>
    <t>MINI岡山整備工場</t>
  </si>
  <si>
    <t>稲田建設社屋</t>
  </si>
  <si>
    <t>整備管理所PCB保管庫</t>
  </si>
  <si>
    <t>株式会社NIPPO足立合材工場 事務所</t>
  </si>
  <si>
    <t>西新井6丁目商業施設(ｻﾝﾄﾞﾗｯｸﾞ)</t>
  </si>
  <si>
    <t>ユニバース八戸食肉プロセスセンター</t>
  </si>
  <si>
    <t>共和産業株式会社 鮮魚作業場</t>
  </si>
  <si>
    <t>ナイス由利本荘</t>
  </si>
  <si>
    <t>ベイシア潮来</t>
  </si>
  <si>
    <t>青森港地方創生拠点施設(青森港新中央埠頭旅客ﾀｰﾐﾅﾙ)</t>
  </si>
  <si>
    <t>JA全農山形 庄内南部ﾗｲｽｽﾃｰｼｮﾝ</t>
  </si>
  <si>
    <t>株式会社 滋賀運送竜王物流ｾﾝﾀｰ 倉庫棟</t>
  </si>
  <si>
    <t>株式会社 滋賀運送竜王物流ｾﾝﾀｰ 事務所棟</t>
  </si>
  <si>
    <t>株式会社 滋賀運送竜王物流ｾﾝﾀｰ 休憩棟</t>
  </si>
  <si>
    <t>SP工場</t>
  </si>
  <si>
    <t>共同組合 ビジバークおらが事務所</t>
  </si>
  <si>
    <t>北陸スバル福井開発 整備工場</t>
  </si>
  <si>
    <t>本田興業 株式会社 本社ビル 事務所棟</t>
  </si>
  <si>
    <t>本田興業 株式会社 本社ビル 倉庫棟</t>
  </si>
  <si>
    <t>本田興業 株式会社 本社ビル 工場棟</t>
  </si>
  <si>
    <t>大宮区天沼町一丁目計画</t>
  </si>
  <si>
    <t>向島流通ｻｰﾋﾞｽ㈱広野倉庫</t>
  </si>
  <si>
    <t>HTB駐車場</t>
  </si>
  <si>
    <t>スズキ自販関西枚方新店</t>
  </si>
  <si>
    <t>有料老人ホーム・デイサービスセンター</t>
  </si>
  <si>
    <t>フーデリー霧島</t>
  </si>
  <si>
    <t>鴨沢塗料㈱販売取扱所</t>
  </si>
  <si>
    <t>MINI北大阪</t>
  </si>
  <si>
    <t>ラムー新潟亀田</t>
  </si>
  <si>
    <t>原町田6丁目駐車場</t>
  </si>
  <si>
    <t>網岡マンション</t>
  </si>
  <si>
    <t>金町Ⅱ計画 店舗棟</t>
  </si>
  <si>
    <t>八木橋工業自社工場</t>
  </si>
  <si>
    <t>東洋アイテック鳥取工場 学生寮</t>
  </si>
  <si>
    <t>セルポール山形</t>
  </si>
  <si>
    <t>広島バス㈱井口車庫事務所</t>
  </si>
  <si>
    <t>㈱川健川村商店倉庫</t>
  </si>
  <si>
    <t>MA-HOUSE</t>
  </si>
  <si>
    <t>複合観光施設</t>
  </si>
  <si>
    <t>CFC茂原</t>
  </si>
  <si>
    <t>コメリ上越</t>
  </si>
  <si>
    <t>関東マツダ墨田 店舗棟</t>
  </si>
  <si>
    <t>関東マツダ墨田 工場棟</t>
  </si>
  <si>
    <t>ソーデナガノ松本工場</t>
  </si>
  <si>
    <t>竹原市立たけはら認定こども園</t>
  </si>
  <si>
    <t>ドラッグセイムス上尾井戸木</t>
  </si>
  <si>
    <t>スギヤマ紙業 倉庫</t>
  </si>
  <si>
    <t>ｽｲﾐﾝｸﾞｽｸｰﾙﾋﾞｯｸﾞ･ｴｽ鶴見</t>
  </si>
  <si>
    <t>ツルハドラッグ韮崎龍岡</t>
  </si>
  <si>
    <t>サンフィッシュ新工場</t>
  </si>
  <si>
    <t>BPS/MINI NEXT加古川</t>
  </si>
  <si>
    <t>ツルハドラッグ新発田</t>
  </si>
  <si>
    <t>HA-HOUSE</t>
  </si>
  <si>
    <t>カナモト山梨営業所</t>
  </si>
  <si>
    <t>ヤマザワ角田 SM棟</t>
  </si>
  <si>
    <t>ヤマザワ角田 DR棟</t>
  </si>
  <si>
    <t>ヤマザワ角田 100均棟</t>
  </si>
  <si>
    <t>クスリのアオキ潟端</t>
  </si>
  <si>
    <t>コーリツ笠岡工場</t>
  </si>
  <si>
    <t>ナルス直江津東</t>
  </si>
  <si>
    <t>小林精機 新工場</t>
  </si>
  <si>
    <t>房州CCクラブハウス</t>
  </si>
  <si>
    <t>ホクガン冷凍立体駐車場</t>
  </si>
  <si>
    <t>一柳運送倉庫</t>
  </si>
  <si>
    <t>佐々木酒造店 工場及び店舗</t>
  </si>
  <si>
    <t>七蔵複合商業施設 ｽｰﾊﾟｰﾏｰｹｯﾄ棟(公正屋下九沢)</t>
  </si>
  <si>
    <t>薬王堂にかほ象潟</t>
  </si>
  <si>
    <t>東北臨海興業㈱事務所</t>
  </si>
  <si>
    <t>株式会社 十勝大福本舗 東京工場 事務所棟</t>
  </si>
  <si>
    <t>㈱柳川合同 西蒲池センター</t>
  </si>
  <si>
    <t>㈱ケイ・エム環境(車庫)</t>
  </si>
  <si>
    <t>太平洋ｾﾒﾝﾄ和歌山SS倉庫</t>
  </si>
  <si>
    <t>V・drug千種公園北</t>
  </si>
  <si>
    <t>つり具センター手稲富丘(旧 アイビック富丘)</t>
  </si>
  <si>
    <t>かりや愛知中央生活協同組合新物流センター</t>
  </si>
  <si>
    <t>関東マツダ吉野町 リフレッシュセンター</t>
  </si>
  <si>
    <t>倉岡紙工新工場</t>
  </si>
  <si>
    <t>デンソー山形Ⅱ期工事</t>
  </si>
  <si>
    <t>コナズ珈琲幕張</t>
  </si>
  <si>
    <t>マルエーミニ金石</t>
  </si>
  <si>
    <t>米山電導機 社屋 増築</t>
  </si>
  <si>
    <t>コメリPW札幌発寒</t>
  </si>
  <si>
    <t>アルビス笠舞</t>
  </si>
  <si>
    <t>イエローハット利府</t>
  </si>
  <si>
    <t>TSUTAYA利府</t>
  </si>
  <si>
    <t>ツルハドラック大河原小島</t>
  </si>
  <si>
    <t>大丸防音㈱茨城機材ｾﾝﾀｰ倉庫</t>
  </si>
  <si>
    <t>日幸産業運輸石狩第二配送センター</t>
  </si>
  <si>
    <t>コープながのｺｰﾌﾟﾃﾞﾘ諏訪ｾﾝﾀｰ</t>
  </si>
  <si>
    <t>ツルハドラッグ百合が原</t>
  </si>
  <si>
    <t>東京精密器具製作所</t>
  </si>
  <si>
    <t>トラストシステム</t>
  </si>
  <si>
    <t>KAPAS広島支店</t>
  </si>
  <si>
    <t>与那原商業施設(ｽｰﾊﾟｰ棟)</t>
  </si>
  <si>
    <t>クレタ北広島 事務所棟、工場棟</t>
  </si>
  <si>
    <t>丸力運送㈱倉庫</t>
  </si>
  <si>
    <t>ハローズ大林</t>
  </si>
  <si>
    <t>レント中京管理センター 倉庫棟</t>
  </si>
  <si>
    <t>福祉協同サービス移転</t>
  </si>
  <si>
    <t>北綾瀬高架下店舗</t>
  </si>
  <si>
    <t>V・drug蘇原</t>
  </si>
  <si>
    <t>株式会社 かねせん 新社屋</t>
  </si>
  <si>
    <t>ネッツトヨタ東都 株式会社 水元</t>
  </si>
  <si>
    <t>サテライト八代</t>
  </si>
  <si>
    <t>与那原商業施設(ﾃﾅﾝﾄ棟)</t>
  </si>
  <si>
    <t>薬王堂多賀城</t>
  </si>
  <si>
    <t>岩田産業㈱南熊本支店</t>
  </si>
  <si>
    <t>株式会社 清水製作所工場</t>
  </si>
  <si>
    <t>ツルハドラッグ五所川原広田</t>
  </si>
  <si>
    <t>薬王堂山形遊佐</t>
  </si>
  <si>
    <t>宮崎駅東2丁目事務所</t>
  </si>
  <si>
    <t>Av・Br伊万里</t>
  </si>
  <si>
    <t>つくば市学園の森(日本郵便)</t>
  </si>
  <si>
    <t>みちのくクボタ稲垣</t>
  </si>
  <si>
    <t>ドラッグコスモス西浜</t>
  </si>
  <si>
    <t>丸三食品株式会社</t>
  </si>
  <si>
    <t>浪田商事農産物一時保管倉庫</t>
  </si>
  <si>
    <t>株式会社 右門 第二工場</t>
  </si>
  <si>
    <t>ハマイ大多喜工場 第7号棟</t>
  </si>
  <si>
    <t>ハローズ佐古</t>
  </si>
  <si>
    <t>弘前倉庫㈱五所川原倉庫増築</t>
  </si>
  <si>
    <t>Note:Chỉ Yes hoặc No hay Y or N</t>
  </si>
  <si>
    <t>移動
Vĩ độ</t>
  </si>
  <si>
    <t>軽度
Kinh độ</t>
  </si>
  <si>
    <t>Start
Ngày bắt đầu</t>
  </si>
  <si>
    <t>End
Ngày kết thúc</t>
  </si>
  <si>
    <t>県
Tỉnh</t>
  </si>
  <si>
    <t>市区
Huyện,quận</t>
  </si>
  <si>
    <t>詳細
Mức chi tết</t>
  </si>
  <si>
    <t>郵便局番号
Mã bưu điện</t>
  </si>
  <si>
    <t>FEM解析
Có thực hiện FEM ?</t>
  </si>
  <si>
    <t>近隣
状況
Điều kiện xung quanh?</t>
  </si>
  <si>
    <t>盛土
計画有
Có kè hay không?</t>
  </si>
  <si>
    <t>狭小地
境界近い
Vị trí hẹp?</t>
  </si>
  <si>
    <t>２期(以上)
工事
Công trình nhiều kỳ?</t>
  </si>
  <si>
    <t xml:space="preserve">埋設文化財
Có tài sản văn hóa? </t>
  </si>
  <si>
    <t>冷凍庫
温度
Nhiệt độ kho đông?</t>
  </si>
  <si>
    <t>官庁
Công trình cho chỉnh phủ?</t>
  </si>
  <si>
    <t>計算書</t>
  </si>
  <si>
    <t>液状化</t>
  </si>
  <si>
    <t>Flmin</t>
  </si>
  <si>
    <t>圧密沈下</t>
  </si>
  <si>
    <t>積雪量
[cm]
Lượng tuyết</t>
  </si>
  <si>
    <t>構造
種別
Loại cấu trúc</t>
  </si>
  <si>
    <t>規模
Quy mô</t>
  </si>
  <si>
    <t>用途
Mục đích sử dụng</t>
  </si>
  <si>
    <t>RF屋根
Kiểu mái</t>
  </si>
  <si>
    <t xml:space="preserve">設計
ルート
Cách thiết kế </t>
  </si>
  <si>
    <t>積載
荷重
Trọng tải
[kN/㎡]</t>
  </si>
  <si>
    <t>鉄骨量
Lượng cốt thép</t>
  </si>
  <si>
    <t>柱(kg)</t>
  </si>
  <si>
    <t>大梁(kg)</t>
  </si>
  <si>
    <t>小梁(kg)</t>
  </si>
  <si>
    <t>沿川
Vị trí gần sông
(km)</t>
  </si>
  <si>
    <t>沿海
Vị trí gần biển
(km)</t>
  </si>
  <si>
    <t>東京都</t>
  </si>
  <si>
    <t>多摩市</t>
  </si>
  <si>
    <t>諏訪</t>
  </si>
  <si>
    <t>京都府</t>
  </si>
  <si>
    <t>秋田県</t>
  </si>
  <si>
    <t>北秋田市</t>
  </si>
  <si>
    <t>栄</t>
  </si>
  <si>
    <t>兵庫県</t>
  </si>
  <si>
    <t>三田市</t>
  </si>
  <si>
    <t>加茂</t>
  </si>
  <si>
    <t>愛知県</t>
  </si>
  <si>
    <t>大府市</t>
  </si>
  <si>
    <t>宮城県</t>
  </si>
  <si>
    <t>大崎市</t>
  </si>
  <si>
    <t>古川江合寿町</t>
  </si>
  <si>
    <t>愛媛県</t>
  </si>
  <si>
    <t>西条市</t>
  </si>
  <si>
    <t>岐阜県</t>
  </si>
  <si>
    <t>各務原市</t>
  </si>
  <si>
    <t>蘇原青雲町</t>
  </si>
  <si>
    <t>大阪府</t>
  </si>
  <si>
    <t>枚方市</t>
  </si>
  <si>
    <t>星丘</t>
  </si>
  <si>
    <t>長野県</t>
  </si>
  <si>
    <t>中野市</t>
  </si>
  <si>
    <t>和歌山県</t>
  </si>
  <si>
    <t>和歌山市</t>
  </si>
  <si>
    <t>坂田</t>
  </si>
  <si>
    <t>江戸川区</t>
  </si>
  <si>
    <t>松島</t>
  </si>
  <si>
    <t>中津川市</t>
  </si>
  <si>
    <t>茄子川</t>
  </si>
  <si>
    <t>大垣市</t>
  </si>
  <si>
    <t>今宿</t>
  </si>
  <si>
    <t>吹田市</t>
  </si>
  <si>
    <t>山田丘</t>
  </si>
  <si>
    <t>山形県</t>
  </si>
  <si>
    <t>山形市</t>
  </si>
  <si>
    <t>岡山県</t>
  </si>
  <si>
    <t>津山市</t>
  </si>
  <si>
    <t>小田中</t>
  </si>
  <si>
    <t>千葉県</t>
  </si>
  <si>
    <t>野田市</t>
  </si>
  <si>
    <t>足立区</t>
  </si>
  <si>
    <t>竹の塚</t>
  </si>
  <si>
    <t>静岡県</t>
  </si>
  <si>
    <t>焼津市</t>
  </si>
  <si>
    <t>新潟県</t>
  </si>
  <si>
    <t>三条市</t>
  </si>
  <si>
    <t>帯織</t>
  </si>
  <si>
    <t>佐倉市</t>
  </si>
  <si>
    <t>寺崎</t>
  </si>
  <si>
    <t>宮町</t>
  </si>
  <si>
    <t>半田市</t>
  </si>
  <si>
    <t>北浜田町</t>
  </si>
  <si>
    <t>秋田市</t>
  </si>
  <si>
    <t>三重県</t>
  </si>
  <si>
    <t>伊勢市</t>
  </si>
  <si>
    <t>上地町</t>
  </si>
  <si>
    <t>東海市</t>
  </si>
  <si>
    <t>瑞穂市</t>
  </si>
  <si>
    <t>稲里</t>
  </si>
  <si>
    <t>埼玉県</t>
  </si>
  <si>
    <t>島根県</t>
  </si>
  <si>
    <t>出雲市</t>
  </si>
  <si>
    <t>大社町杵築南</t>
  </si>
  <si>
    <t>掛川市</t>
  </si>
  <si>
    <t>成滝</t>
  </si>
  <si>
    <t>高知県</t>
  </si>
  <si>
    <t>高知市</t>
  </si>
  <si>
    <t>宝永町</t>
  </si>
  <si>
    <t>茨城県</t>
  </si>
  <si>
    <t>つくば市</t>
  </si>
  <si>
    <t>流山市</t>
  </si>
  <si>
    <t>東深井</t>
  </si>
  <si>
    <t>佐賀県</t>
  </si>
  <si>
    <t>佐賀市</t>
  </si>
  <si>
    <t>神奈川県</t>
  </si>
  <si>
    <t>三郷市</t>
  </si>
  <si>
    <t>四日市市</t>
  </si>
  <si>
    <t>春日部市</t>
  </si>
  <si>
    <t>桑名市</t>
  </si>
  <si>
    <t>伊那市</t>
  </si>
  <si>
    <t>境</t>
  </si>
  <si>
    <t>三島市</t>
  </si>
  <si>
    <t>塚原新田</t>
  </si>
  <si>
    <t>松見町</t>
  </si>
  <si>
    <t>上越市</t>
  </si>
  <si>
    <t>下門前</t>
  </si>
  <si>
    <t>中野町</t>
  </si>
  <si>
    <t>酒田市</t>
  </si>
  <si>
    <t>京田</t>
  </si>
  <si>
    <t>広島県</t>
  </si>
  <si>
    <t>府中市</t>
  </si>
  <si>
    <t>鵜飼町</t>
  </si>
  <si>
    <t>香美市</t>
  </si>
  <si>
    <t>気仙沼市</t>
  </si>
  <si>
    <t>南郷</t>
  </si>
  <si>
    <t>名取市</t>
  </si>
  <si>
    <t>三柳</t>
  </si>
  <si>
    <t>鶴岡市</t>
  </si>
  <si>
    <t>旭新町</t>
  </si>
  <si>
    <t>平野町</t>
  </si>
  <si>
    <t>奈良県</t>
  </si>
  <si>
    <t>天理市</t>
  </si>
  <si>
    <t>西長柄町</t>
  </si>
  <si>
    <t>福山市</t>
  </si>
  <si>
    <t>山手町</t>
  </si>
  <si>
    <t>田中前</t>
  </si>
  <si>
    <t>石津</t>
  </si>
  <si>
    <t>橿原市</t>
  </si>
  <si>
    <t>十市町</t>
  </si>
  <si>
    <t>千曲市</t>
  </si>
  <si>
    <t>岐阜市</t>
  </si>
  <si>
    <t>西荘</t>
  </si>
  <si>
    <t>安芸市</t>
  </si>
  <si>
    <t>矢ノ丸</t>
  </si>
  <si>
    <t>滋賀県</t>
  </si>
  <si>
    <t>大津市</t>
  </si>
  <si>
    <t>におの浜</t>
  </si>
  <si>
    <t>磐田市</t>
  </si>
  <si>
    <t>今之浦</t>
  </si>
  <si>
    <t>竹原市</t>
  </si>
  <si>
    <t>新庄町</t>
  </si>
  <si>
    <t>山口県</t>
  </si>
  <si>
    <t>山口市</t>
  </si>
  <si>
    <t>深溝</t>
  </si>
  <si>
    <t>龍ケ崎市</t>
  </si>
  <si>
    <t>長沖町</t>
  </si>
  <si>
    <t>目黒区</t>
  </si>
  <si>
    <t>目黒本町</t>
  </si>
  <si>
    <t>青森県</t>
  </si>
  <si>
    <t>三沢市</t>
  </si>
  <si>
    <t>中央町</t>
  </si>
  <si>
    <t>福島県</t>
  </si>
  <si>
    <t>八幡町</t>
  </si>
  <si>
    <t>高島市</t>
  </si>
  <si>
    <t>安曇川町末広</t>
  </si>
  <si>
    <t>津市</t>
  </si>
  <si>
    <t>習志野市</t>
  </si>
  <si>
    <t>大久保</t>
  </si>
  <si>
    <t>番匠免</t>
  </si>
  <si>
    <t>弘前市</t>
  </si>
  <si>
    <t>高田</t>
  </si>
  <si>
    <t>福岡県</t>
  </si>
  <si>
    <t>青森市</t>
  </si>
  <si>
    <t>青柳</t>
  </si>
  <si>
    <t>土崎港北</t>
  </si>
  <si>
    <t>熊本県</t>
  </si>
  <si>
    <t>八潮市</t>
  </si>
  <si>
    <t>中ノ江</t>
  </si>
  <si>
    <t>諏訪市</t>
  </si>
  <si>
    <t>中洲</t>
  </si>
  <si>
    <t>豊橋市</t>
  </si>
  <si>
    <t>徳島県</t>
  </si>
  <si>
    <t>徳島市</t>
  </si>
  <si>
    <t>福井県</t>
  </si>
  <si>
    <t>福井市</t>
  </si>
  <si>
    <t>城東</t>
  </si>
  <si>
    <t>甲賀市</t>
  </si>
  <si>
    <t>水口町水口</t>
  </si>
  <si>
    <t>船橋市</t>
  </si>
  <si>
    <t>山野町</t>
  </si>
  <si>
    <t>松本市</t>
  </si>
  <si>
    <t>笹部</t>
  </si>
  <si>
    <t>土浦市</t>
  </si>
  <si>
    <t>東真鍋町</t>
  </si>
  <si>
    <t>越谷市</t>
  </si>
  <si>
    <t>墨田区</t>
  </si>
  <si>
    <t>墨田</t>
  </si>
  <si>
    <t>奈良市</t>
  </si>
  <si>
    <t>右京</t>
  </si>
  <si>
    <t>守口市</t>
  </si>
  <si>
    <t>高瀬町</t>
  </si>
  <si>
    <t>川西市</t>
  </si>
  <si>
    <t>新海町</t>
  </si>
  <si>
    <t>下妻市</t>
  </si>
  <si>
    <t>原</t>
  </si>
  <si>
    <t>松阪市</t>
  </si>
  <si>
    <t>松崎浦町</t>
  </si>
  <si>
    <t>東町</t>
  </si>
  <si>
    <t>松江市</t>
  </si>
  <si>
    <t>東津田町</t>
  </si>
  <si>
    <t>赤磐市</t>
  </si>
  <si>
    <t>常陸太田市</t>
  </si>
  <si>
    <t>金井町</t>
  </si>
  <si>
    <t>西中島</t>
  </si>
  <si>
    <t>羽島市</t>
  </si>
  <si>
    <t>草津市</t>
  </si>
  <si>
    <t>山寺町</t>
  </si>
  <si>
    <t>多賀城市</t>
  </si>
  <si>
    <t>八幡</t>
  </si>
  <si>
    <t>習志野</t>
  </si>
  <si>
    <t>天童市</t>
  </si>
  <si>
    <t>芳賀</t>
  </si>
  <si>
    <t>ひたちなか市</t>
  </si>
  <si>
    <t>緑</t>
  </si>
  <si>
    <t>宝塚市</t>
  </si>
  <si>
    <t>中筋</t>
  </si>
  <si>
    <t>花畑</t>
  </si>
  <si>
    <t>可児市</t>
  </si>
  <si>
    <t>川合</t>
  </si>
  <si>
    <t>豊中市</t>
  </si>
  <si>
    <t>穂積</t>
  </si>
  <si>
    <t>五所川原市</t>
  </si>
  <si>
    <t>岡崎市</t>
  </si>
  <si>
    <t>鳴門市</t>
  </si>
  <si>
    <t>草加市</t>
  </si>
  <si>
    <t>栄町</t>
  </si>
  <si>
    <t>天神町</t>
  </si>
  <si>
    <t>刈谷市</t>
  </si>
  <si>
    <t>寺内蛭根</t>
  </si>
  <si>
    <t>恵美須東</t>
  </si>
  <si>
    <t>川口市</t>
  </si>
  <si>
    <t>本浜町</t>
  </si>
  <si>
    <t>観音新町</t>
  </si>
  <si>
    <t>阿南市</t>
  </si>
  <si>
    <t>千石町</t>
  </si>
  <si>
    <t>湊</t>
  </si>
  <si>
    <t>弥生町</t>
  </si>
  <si>
    <t>西尾市</t>
  </si>
  <si>
    <t>平坂町</t>
  </si>
  <si>
    <t>別名</t>
  </si>
  <si>
    <t>五台山</t>
  </si>
  <si>
    <t>富山県</t>
  </si>
  <si>
    <t>高岡市</t>
  </si>
  <si>
    <t>蓮花寺</t>
  </si>
  <si>
    <t>寺津</t>
  </si>
  <si>
    <t>米沢市</t>
  </si>
  <si>
    <t>花沢町</t>
  </si>
  <si>
    <t>八千代市</t>
  </si>
  <si>
    <t>大和田新田</t>
  </si>
  <si>
    <t>岡谷市</t>
  </si>
  <si>
    <t>長地権現町</t>
  </si>
  <si>
    <t>梅園町</t>
  </si>
  <si>
    <t>港町</t>
  </si>
  <si>
    <t>群馬県</t>
  </si>
  <si>
    <t>渋川市</t>
  </si>
  <si>
    <t>白井</t>
  </si>
  <si>
    <t>八戸市</t>
  </si>
  <si>
    <t>湊高台</t>
  </si>
  <si>
    <t>石川県</t>
  </si>
  <si>
    <t>白山市</t>
  </si>
  <si>
    <t>番匠町</t>
  </si>
  <si>
    <t>鳥取県</t>
  </si>
  <si>
    <t>倉吉市</t>
  </si>
  <si>
    <t>伊木</t>
  </si>
  <si>
    <t>彦成</t>
  </si>
  <si>
    <t>境港市</t>
  </si>
  <si>
    <t>竹内団地</t>
  </si>
  <si>
    <t>戸田市</t>
  </si>
  <si>
    <t>笹目</t>
  </si>
  <si>
    <t>西浜</t>
  </si>
  <si>
    <t>谷中町</t>
  </si>
  <si>
    <t>守山市</t>
  </si>
  <si>
    <t>東大阪市</t>
  </si>
  <si>
    <t>稲葉</t>
  </si>
  <si>
    <t>富山市</t>
  </si>
  <si>
    <t>新曽</t>
  </si>
  <si>
    <t>取手市</t>
  </si>
  <si>
    <t>藤代南</t>
  </si>
  <si>
    <t>金沢市</t>
  </si>
  <si>
    <t>大河端町</t>
  </si>
  <si>
    <t>新座市</t>
  </si>
  <si>
    <t>野火止</t>
  </si>
  <si>
    <t>大田区</t>
  </si>
  <si>
    <t>西糀谷</t>
  </si>
  <si>
    <t>南昭和町</t>
  </si>
  <si>
    <t>塩尻市</t>
  </si>
  <si>
    <t>桟敷</t>
  </si>
  <si>
    <t>石巻市</t>
  </si>
  <si>
    <t>倉敷市</t>
  </si>
  <si>
    <t>玉島乙島</t>
  </si>
  <si>
    <t>北名古屋市</t>
  </si>
  <si>
    <t>横手市</t>
  </si>
  <si>
    <t>北海道</t>
  </si>
  <si>
    <t>留萌市</t>
  </si>
  <si>
    <t>南町</t>
  </si>
  <si>
    <t>小樽市</t>
  </si>
  <si>
    <t>篠田</t>
  </si>
  <si>
    <t>平塚市</t>
  </si>
  <si>
    <t>公所</t>
  </si>
  <si>
    <t>練馬区</t>
  </si>
  <si>
    <t>桜台</t>
  </si>
  <si>
    <t>泉大津市</t>
  </si>
  <si>
    <t>河原町</t>
  </si>
  <si>
    <t>鎌倉市</t>
  </si>
  <si>
    <t>岡本</t>
  </si>
  <si>
    <t>本庄市</t>
  </si>
  <si>
    <t>下野堂</t>
  </si>
  <si>
    <t>岩手県</t>
  </si>
  <si>
    <t>尼崎市</t>
  </si>
  <si>
    <t>末広町</t>
  </si>
  <si>
    <t>白岡市</t>
  </si>
  <si>
    <t>由利本荘市</t>
  </si>
  <si>
    <t>旭北栄町</t>
  </si>
  <si>
    <t>川越市</t>
  </si>
  <si>
    <t>いわき市</t>
  </si>
  <si>
    <t>本町</t>
  </si>
  <si>
    <t>函館市</t>
  </si>
  <si>
    <t>印西市</t>
  </si>
  <si>
    <t>箕面市</t>
  </si>
  <si>
    <t>小野原東</t>
  </si>
  <si>
    <t>亀田町</t>
  </si>
  <si>
    <t>徳島町</t>
  </si>
  <si>
    <t>西新井本町</t>
  </si>
  <si>
    <t>加賀</t>
  </si>
  <si>
    <t>むつ市</t>
  </si>
  <si>
    <t>柳町</t>
  </si>
  <si>
    <t>大田市</t>
  </si>
  <si>
    <t>大田町大田</t>
  </si>
  <si>
    <t>小島町</t>
  </si>
  <si>
    <t>北インター工業団地</t>
  </si>
  <si>
    <t>常磐関船町</t>
  </si>
  <si>
    <t>弁天町</t>
  </si>
  <si>
    <t>市川市</t>
  </si>
  <si>
    <t>本行徳</t>
  </si>
  <si>
    <t>南鳩ヶ谷</t>
  </si>
  <si>
    <t>魚町</t>
  </si>
  <si>
    <t>射水市</t>
  </si>
  <si>
    <t>安来市</t>
  </si>
  <si>
    <t>安来町</t>
  </si>
  <si>
    <t>角田市</t>
  </si>
  <si>
    <t>十和田市</t>
  </si>
  <si>
    <t>東十一番町</t>
  </si>
  <si>
    <t>立花</t>
  </si>
  <si>
    <t>豊岡市</t>
  </si>
  <si>
    <t>日高町土居</t>
  </si>
  <si>
    <t>中央</t>
  </si>
  <si>
    <t>長野市</t>
  </si>
  <si>
    <t>北長池</t>
  </si>
  <si>
    <t>新発田市</t>
  </si>
  <si>
    <t>新栄町</t>
  </si>
  <si>
    <t>足立</t>
  </si>
  <si>
    <t>千住旭町</t>
  </si>
  <si>
    <t>郡山市</t>
  </si>
  <si>
    <t>八橋新川向</t>
  </si>
  <si>
    <t>万田町</t>
  </si>
  <si>
    <t>益田市</t>
  </si>
  <si>
    <t>有明町</t>
  </si>
  <si>
    <t>宇部市</t>
  </si>
  <si>
    <t>城陽市</t>
  </si>
  <si>
    <t>桜橋</t>
  </si>
  <si>
    <t>岸和田市</t>
  </si>
  <si>
    <t>浦安市</t>
  </si>
  <si>
    <t>明海</t>
  </si>
  <si>
    <t>米子市</t>
  </si>
  <si>
    <t>淀江町佐陀</t>
  </si>
  <si>
    <t>麓山</t>
  </si>
  <si>
    <t>江東区</t>
  </si>
  <si>
    <t>大島</t>
  </si>
  <si>
    <t>赤穂市</t>
  </si>
  <si>
    <t>中広</t>
  </si>
  <si>
    <t>吉川市</t>
  </si>
  <si>
    <t>吉川</t>
  </si>
  <si>
    <t>清池</t>
  </si>
  <si>
    <t>御所野堤台</t>
  </si>
  <si>
    <t>下長</t>
  </si>
  <si>
    <t>盛岡市</t>
  </si>
  <si>
    <t>みたけ</t>
  </si>
  <si>
    <t>直川</t>
  </si>
  <si>
    <t>室蘭市</t>
  </si>
  <si>
    <t>中島本町</t>
  </si>
  <si>
    <t>久慈市</t>
  </si>
  <si>
    <t>小久慈町</t>
  </si>
  <si>
    <t>吉田本町</t>
  </si>
  <si>
    <t>竹内町</t>
  </si>
  <si>
    <t>塩冶町</t>
  </si>
  <si>
    <t>直方市</t>
  </si>
  <si>
    <t>藤代</t>
  </si>
  <si>
    <t>寝屋川市</t>
  </si>
  <si>
    <t>寝屋南</t>
  </si>
  <si>
    <t>北上市</t>
  </si>
  <si>
    <t>村崎野</t>
  </si>
  <si>
    <t>登米市</t>
  </si>
  <si>
    <t>迫町佐沼</t>
  </si>
  <si>
    <t>柏市</t>
  </si>
  <si>
    <t>大青田</t>
  </si>
  <si>
    <t>岩見沢市</t>
  </si>
  <si>
    <t>亀岡市</t>
  </si>
  <si>
    <t>京浜島</t>
  </si>
  <si>
    <t>妙見</t>
  </si>
  <si>
    <t>四万十市</t>
  </si>
  <si>
    <t>具同</t>
  </si>
  <si>
    <t>落合町</t>
  </si>
  <si>
    <t>東鴻池町</t>
  </si>
  <si>
    <t>松戸市</t>
  </si>
  <si>
    <t>東松戸</t>
  </si>
  <si>
    <t>下助任町</t>
  </si>
  <si>
    <t>茶が崎</t>
  </si>
  <si>
    <t>苫小牧市</t>
  </si>
  <si>
    <t>柏原</t>
  </si>
  <si>
    <t>若穂綿内</t>
  </si>
  <si>
    <t>高槻市</t>
  </si>
  <si>
    <t>南庄所町</t>
  </si>
  <si>
    <t>浜田市</t>
  </si>
  <si>
    <t>葛飾区</t>
  </si>
  <si>
    <t>立石</t>
  </si>
  <si>
    <t>荒町</t>
  </si>
  <si>
    <t>笠岡市</t>
  </si>
  <si>
    <t>坂井市</t>
  </si>
  <si>
    <t>南相馬市</t>
  </si>
  <si>
    <t>斐川町併川</t>
  </si>
  <si>
    <t>長浜</t>
  </si>
  <si>
    <t>紀三井寺</t>
  </si>
  <si>
    <t>鳥取市</t>
  </si>
  <si>
    <t>国府町新通り</t>
  </si>
  <si>
    <t>寒河江市</t>
  </si>
  <si>
    <t>北広島市</t>
  </si>
  <si>
    <t>北の里</t>
  </si>
  <si>
    <t>釧路市</t>
  </si>
  <si>
    <t>錦町</t>
  </si>
  <si>
    <t>湖西市</t>
  </si>
  <si>
    <t>古見</t>
  </si>
  <si>
    <t>村山市</t>
  </si>
  <si>
    <t>沼津市</t>
  </si>
  <si>
    <t>岡宮</t>
  </si>
  <si>
    <t>弥富市</t>
  </si>
  <si>
    <t>八幡原</t>
  </si>
  <si>
    <t>楯岡</t>
  </si>
  <si>
    <t>三原市</t>
  </si>
  <si>
    <t>皆実</t>
  </si>
  <si>
    <t>岩国市</t>
  </si>
  <si>
    <t>旭町</t>
  </si>
  <si>
    <t>裾野市</t>
  </si>
  <si>
    <t>かちどき橋</t>
  </si>
  <si>
    <t>下府町</t>
  </si>
  <si>
    <t>呉市</t>
  </si>
  <si>
    <t>音戸町高須</t>
  </si>
  <si>
    <t>蛇田</t>
  </si>
  <si>
    <t>西新井</t>
  </si>
  <si>
    <t>幸町</t>
  </si>
  <si>
    <t>今市町</t>
  </si>
  <si>
    <t>山手台</t>
  </si>
  <si>
    <t>北本町</t>
  </si>
  <si>
    <t>日進市</t>
  </si>
  <si>
    <t>赤池</t>
  </si>
  <si>
    <t>中通</t>
  </si>
  <si>
    <t>安城市</t>
  </si>
  <si>
    <t>今池町</t>
  </si>
  <si>
    <t>霞</t>
  </si>
  <si>
    <t>春日井市</t>
  </si>
  <si>
    <t>小野町</t>
  </si>
  <si>
    <t>入谷</t>
  </si>
  <si>
    <t>万代町</t>
  </si>
  <si>
    <t>乙吉町</t>
  </si>
  <si>
    <t>帯広市</t>
  </si>
  <si>
    <t>高砂</t>
  </si>
  <si>
    <t>富士市</t>
  </si>
  <si>
    <t>今泉</t>
  </si>
  <si>
    <t>安芸高田市</t>
  </si>
  <si>
    <t>下奈良</t>
  </si>
  <si>
    <t>西加平</t>
  </si>
  <si>
    <t>外野</t>
  </si>
  <si>
    <t>伊勢崎市</t>
  </si>
  <si>
    <t>新家</t>
  </si>
  <si>
    <t>曙町</t>
  </si>
  <si>
    <t>江戸</t>
  </si>
  <si>
    <t>昭和町</t>
  </si>
  <si>
    <t>古川駅東</t>
  </si>
  <si>
    <t>尾道市</t>
  </si>
  <si>
    <t>向島町</t>
  </si>
  <si>
    <t>廿日市市</t>
  </si>
  <si>
    <t>桜尾</t>
  </si>
  <si>
    <t>碧南市</t>
  </si>
  <si>
    <t>玉津浦町</t>
  </si>
  <si>
    <t>松原市</t>
  </si>
  <si>
    <t>三宅西</t>
  </si>
  <si>
    <t>論田町</t>
  </si>
  <si>
    <t>長岡</t>
  </si>
  <si>
    <t>漆山</t>
  </si>
  <si>
    <t>引野町</t>
  </si>
  <si>
    <t>桟橋通</t>
  </si>
  <si>
    <t>門外</t>
  </si>
  <si>
    <t>士別市</t>
  </si>
  <si>
    <t>西開発</t>
  </si>
  <si>
    <t>北茨城市</t>
  </si>
  <si>
    <t>磯原町木皿</t>
  </si>
  <si>
    <t>池田市</t>
  </si>
  <si>
    <t>城南</t>
  </si>
  <si>
    <t>水角</t>
  </si>
  <si>
    <t>川岸上</t>
  </si>
  <si>
    <t>新野</t>
  </si>
  <si>
    <t>市原市</t>
  </si>
  <si>
    <t>八幡浦</t>
  </si>
  <si>
    <t>香川県</t>
  </si>
  <si>
    <t>門真市</t>
  </si>
  <si>
    <t>下馬伏町</t>
  </si>
  <si>
    <t>大清水町</t>
  </si>
  <si>
    <t>中畝</t>
  </si>
  <si>
    <t>越前市</t>
  </si>
  <si>
    <t>国高</t>
  </si>
  <si>
    <t>丸子</t>
  </si>
  <si>
    <t>能代市</t>
  </si>
  <si>
    <t>寺向</t>
  </si>
  <si>
    <t>神埼市</t>
  </si>
  <si>
    <t>千代田町餘江</t>
  </si>
  <si>
    <t>西宮市</t>
  </si>
  <si>
    <t>西宮浜</t>
  </si>
  <si>
    <t>河原田町</t>
  </si>
  <si>
    <t>唐津市</t>
  </si>
  <si>
    <t>相知町相知</t>
  </si>
  <si>
    <t>玉名市</t>
  </si>
  <si>
    <t>春日</t>
  </si>
  <si>
    <t>石狩市</t>
  </si>
  <si>
    <t>新港南</t>
  </si>
  <si>
    <t>下恵土</t>
  </si>
  <si>
    <t>宮浦</t>
  </si>
  <si>
    <t>小松島市</t>
  </si>
  <si>
    <t>坂野町</t>
  </si>
  <si>
    <t>綾瀬</t>
  </si>
  <si>
    <t>仲町</t>
  </si>
  <si>
    <t>中の島</t>
  </si>
  <si>
    <t>今治市</t>
  </si>
  <si>
    <t>東鳥生町</t>
  </si>
  <si>
    <t>尻内町</t>
  </si>
  <si>
    <t>成田</t>
  </si>
  <si>
    <t>上神田</t>
  </si>
  <si>
    <t>一日町</t>
  </si>
  <si>
    <t>芝園</t>
  </si>
  <si>
    <t>山居町</t>
  </si>
  <si>
    <t>美ノ郷町本郷</t>
  </si>
  <si>
    <t>南佃</t>
  </si>
  <si>
    <t>井口</t>
  </si>
  <si>
    <t>五目牛町</t>
  </si>
  <si>
    <t>男鹿市</t>
  </si>
  <si>
    <t>西葛西</t>
  </si>
  <si>
    <t>山梨県</t>
  </si>
  <si>
    <t>甲府市</t>
  </si>
  <si>
    <t>国母</t>
  </si>
  <si>
    <t>桜川</t>
  </si>
  <si>
    <t>大安寺町</t>
  </si>
  <si>
    <t>近岡町</t>
  </si>
  <si>
    <t>高州</t>
  </si>
  <si>
    <t>別所</t>
  </si>
  <si>
    <t>花巻市</t>
  </si>
  <si>
    <t>空港南</t>
  </si>
  <si>
    <t>栃木県</t>
  </si>
  <si>
    <t>栃木市</t>
  </si>
  <si>
    <t>北斗市</t>
  </si>
  <si>
    <t>七重浜</t>
  </si>
  <si>
    <t>三浦市</t>
  </si>
  <si>
    <t>三崎</t>
  </si>
  <si>
    <t>水口町さつきが丘</t>
  </si>
  <si>
    <t>=工事一般情報!B1</t>
  </si>
  <si>
    <t>S造</t>
  </si>
  <si>
    <t>店舗</t>
  </si>
  <si>
    <t>倉庫</t>
  </si>
  <si>
    <t>工場</t>
  </si>
  <si>
    <t>平屋建</t>
  </si>
  <si>
    <t>事務所</t>
  </si>
  <si>
    <t>RC造</t>
  </si>
  <si>
    <t>牛舎</t>
  </si>
  <si>
    <t>幼稚園</t>
  </si>
  <si>
    <t>駐車場</t>
  </si>
  <si>
    <t>住宅</t>
  </si>
  <si>
    <t>診療所</t>
  </si>
  <si>
    <t>ｽﾎﾟｰﾂ施設</t>
  </si>
  <si>
    <t>物流ｾﾝﾀｰ</t>
  </si>
  <si>
    <t>WRC造</t>
  </si>
  <si>
    <t>共同住宅</t>
  </si>
  <si>
    <t>木造</t>
  </si>
  <si>
    <t>-</t>
  </si>
  <si>
    <t>木造+RC造</t>
  </si>
  <si>
    <t>2F建</t>
  </si>
  <si>
    <t>3F建</t>
  </si>
  <si>
    <t>4F建</t>
  </si>
  <si>
    <t>2層3段</t>
  </si>
  <si>
    <t>平屋建(一部2F)</t>
  </si>
  <si>
    <t>4層5段</t>
  </si>
  <si>
    <t>堆肥処理
施設</t>
  </si>
  <si>
    <t>デイサービスセンター</t>
  </si>
  <si>
    <t>老人福祉施設</t>
  </si>
  <si>
    <t>食堂</t>
  </si>
  <si>
    <t>医療所</t>
  </si>
  <si>
    <t>病院</t>
  </si>
  <si>
    <t>教会</t>
  </si>
  <si>
    <t>保育所</t>
  </si>
  <si>
    <t>展望台</t>
  </si>
  <si>
    <t>車庫</t>
  </si>
  <si>
    <t>米倉庫</t>
  </si>
  <si>
    <t>工場・倉庫</t>
  </si>
  <si>
    <t>店舗・工場</t>
  </si>
  <si>
    <t>事務所・倉庫</t>
  </si>
  <si>
    <t>事務所・工場</t>
  </si>
  <si>
    <t>ｽﾄｯｸﾔｰﾄﾞ</t>
  </si>
  <si>
    <t>特別養護老人ホーム</t>
  </si>
  <si>
    <t>作業場</t>
  </si>
  <si>
    <t>ﾗｲｽｾﾝﾀｰ</t>
  </si>
  <si>
    <t>店舗・集会施設</t>
  </si>
  <si>
    <t>ﾀﾝｸ</t>
  </si>
  <si>
    <t>倉庫・事務所</t>
  </si>
  <si>
    <t>食堂・社員寮</t>
  </si>
  <si>
    <t>店舗・事務所</t>
  </si>
  <si>
    <t>工場・事務所</t>
  </si>
  <si>
    <t>危険物倉庫</t>
  </si>
  <si>
    <t>洗車場</t>
  </si>
  <si>
    <t>車路</t>
  </si>
  <si>
    <t>製品保管室</t>
  </si>
  <si>
    <t>学生寮</t>
  </si>
  <si>
    <t>受水槽</t>
  </si>
  <si>
    <t>検査室</t>
  </si>
  <si>
    <t>水素ステーション</t>
  </si>
  <si>
    <t>休憩室</t>
  </si>
  <si>
    <t>低温倉庫</t>
  </si>
  <si>
    <t>場外車券売場</t>
  </si>
  <si>
    <t>集会所・事務所</t>
  </si>
  <si>
    <t>?</t>
  </si>
  <si>
    <t>No</t>
  </si>
  <si>
    <t>Yes</t>
  </si>
  <si>
    <t>Note: Độ ưu tiên tham khảo:
1. Tài liệu 予算
2. Tài liệu 設計まとめ</t>
  </si>
  <si>
    <t>改良厚
（ｍ）
Độ sâu cải tạo</t>
  </si>
  <si>
    <t>施工量
（ｍ３）
Khối lượng thi công</t>
  </si>
  <si>
    <t xml:space="preserve">配合量
（kg/ｍ３）
Khối lượng phối hợp </t>
  </si>
  <si>
    <t>使用材料
Xi măng sử dụng</t>
  </si>
  <si>
    <t>改良厚
（ｍ）
Độ sâu</t>
  </si>
  <si>
    <t>施工量
（ｍ３）
Lượng thi công</t>
  </si>
  <si>
    <t>業者予算</t>
  </si>
  <si>
    <t>営業金額</t>
  </si>
  <si>
    <t>設計担当</t>
  </si>
  <si>
    <t>担当1</t>
  </si>
  <si>
    <t>担当2</t>
  </si>
  <si>
    <t>意匠設計事務所</t>
  </si>
  <si>
    <t>構造設計事務所</t>
  </si>
  <si>
    <t>関係会社</t>
  </si>
  <si>
    <t>確認審査機関</t>
  </si>
  <si>
    <t>適合性判定審査機関</t>
  </si>
  <si>
    <t>設計関係機関</t>
  </si>
  <si>
    <t>期間（設計）</t>
  </si>
  <si>
    <t>期間（案件）</t>
  </si>
  <si>
    <t>Chú ý</t>
  </si>
  <si>
    <t>FullAddress</t>
  </si>
  <si>
    <t>Ví dụ</t>
  </si>
  <si>
    <t>1: Tìm mã bưu điện:
      Dựa vào google map: Click vào ô Open in google map</t>
  </si>
  <si>
    <t xml:space="preserve">Google Map </t>
  </si>
  <si>
    <t xml:space="preserve">Đo khoảng cách tới biển hoặc sông </t>
  </si>
  <si>
    <t>1. Click chuột phải chọn đo khoảng cách, chọn điểm vừa tìm(đang đánh dấu đỏ)</t>
  </si>
  <si>
    <t>2. Di chuyển đến vùng có con sông hoặc bờ biển gần nhất, và nhấn chuột phải đo khoảng cách tới đây, ghi lại</t>
  </si>
  <si>
    <t>基礎</t>
  </si>
  <si>
    <t>広さ(Lx)</t>
  </si>
  <si>
    <t>長さ(Ly)</t>
  </si>
  <si>
    <t>基礎厚(h)</t>
  </si>
  <si>
    <t>プラットフォーム</t>
  </si>
  <si>
    <t>Checked</t>
  </si>
  <si>
    <t>BF1?</t>
  </si>
  <si>
    <t>建築面積
（ｍ２）</t>
  </si>
  <si>
    <t>施工面積
（ｍ２）</t>
  </si>
  <si>
    <t>見積NET
金額(税抜)</t>
  </si>
  <si>
    <t>見積提出
金額</t>
  </si>
  <si>
    <t>予算金額
（税抜）</t>
  </si>
  <si>
    <t>森ノ宮駅</t>
  </si>
  <si>
    <t>HIひろせ明野店</t>
  </si>
  <si>
    <t xml:space="preserve">ｽｰﾊﾟｰﾊﾞﾘｭｰ </t>
  </si>
  <si>
    <t>180023
180039</t>
  </si>
  <si>
    <t>JR海田市駅ＮＫビル開発</t>
  </si>
  <si>
    <t>大阪マツダ菱江(基本設計)</t>
  </si>
  <si>
    <t>南国殖産殿(仮称)鹿児島南港水素ステーション</t>
  </si>
  <si>
    <t>関根様 自動車整備工場</t>
  </si>
  <si>
    <t>フェイス田川</t>
  </si>
  <si>
    <t>岩田産業(株)北九州支店</t>
  </si>
  <si>
    <t>日照電機製作所</t>
  </si>
  <si>
    <t>アルバック東北㈱加工部事務所</t>
  </si>
  <si>
    <t>ジュンテンドー大竹</t>
  </si>
  <si>
    <t>日本海冷凍魚 冷蔵庫</t>
  </si>
  <si>
    <t>JA全農中四国広域物流センター農薬危険物貯蔵施設</t>
  </si>
  <si>
    <t>(株)倉田技研 竜王工場</t>
  </si>
  <si>
    <t>ネッツトヨタ東都㈱おおたかの森</t>
  </si>
  <si>
    <t>ツルハドラッグ高知若松</t>
  </si>
  <si>
    <t>大京新工場従業員宿舎</t>
  </si>
  <si>
    <t>スギ薬局 八王子別所</t>
  </si>
  <si>
    <t>スギ薬局 練馬豊玉</t>
  </si>
  <si>
    <t>元気市場たかはし元木</t>
  </si>
  <si>
    <t>K幼保連携型認定こども園</t>
  </si>
  <si>
    <t>玄海農場鶏舎</t>
  </si>
  <si>
    <t>Audi青森ショールーム</t>
  </si>
  <si>
    <t>TPかねひで東江市場</t>
  </si>
  <si>
    <t>エア・リキード北名古屋水素ステーション</t>
  </si>
  <si>
    <t>中越エコプロダクツ MAPKA製造工場</t>
  </si>
  <si>
    <t>高橋ふとん大松</t>
  </si>
  <si>
    <t>朝日ヶ丘産業株式会社本地物流センター</t>
  </si>
  <si>
    <t>アピア静岡 店舗棟</t>
  </si>
  <si>
    <t>180313-2</t>
  </si>
  <si>
    <t>アピア静岡 駐車場棟</t>
  </si>
  <si>
    <t>協栄倉庫㈱F棟 危険物倉庫</t>
  </si>
  <si>
    <t>無添くら寿司 戸田駅前</t>
  </si>
  <si>
    <t>ゲンキー羽昨大田</t>
  </si>
  <si>
    <t>神田橋工業 工場</t>
  </si>
  <si>
    <t>旗艦長門</t>
  </si>
  <si>
    <t>イーグルアクアパーク稚内</t>
  </si>
  <si>
    <t>東方町倉庫</t>
  </si>
  <si>
    <t>カインズ羽生</t>
  </si>
  <si>
    <t>新琴似1条12丁目商業施設 保育所・学童保育所</t>
  </si>
  <si>
    <t>ハローズ大林 ﾃﾅﾝﾄF棟</t>
  </si>
  <si>
    <t>ｼﾞｬﾑﾌﾚﾝﾄﾞｸﾗﾌﾞAむつ十二林</t>
  </si>
  <si>
    <t>はやま農場田村若雌農場 事務所棟</t>
  </si>
  <si>
    <t>日本ペイント防食コーティングス(株)</t>
  </si>
  <si>
    <t>高萩自動車工業 大型塗装工場</t>
  </si>
  <si>
    <t>アルビス小松幸</t>
  </si>
  <si>
    <t>伊方町観光交流拠点施設</t>
  </si>
  <si>
    <t>㈱堀内機械工場</t>
  </si>
  <si>
    <t>岩田醸造株式会社 千歳工場</t>
  </si>
  <si>
    <t>バロー領下</t>
  </si>
  <si>
    <t>ｱｲｱｲﾃｰ石狩第2物流ｾﾝﾀｰA棟</t>
  </si>
  <si>
    <t>JAごしょつがる米穀低温倉庫</t>
  </si>
  <si>
    <t>ゆきのこ保育園</t>
  </si>
  <si>
    <t>ヤマザワ鶴岡茅原 食料品棟</t>
  </si>
  <si>
    <t>190015-1</t>
  </si>
  <si>
    <t>ヤマザワ鶴岡茅原 ドラッグ棟</t>
  </si>
  <si>
    <t>BMW姫路</t>
  </si>
  <si>
    <t>階上保育園</t>
  </si>
  <si>
    <t>寺西化学工業(株)出雲工場</t>
  </si>
  <si>
    <t>中央物産株式会社 伊勢原LC危険物倉庫</t>
  </si>
  <si>
    <t>北茨城精密加工関本第６工場</t>
  </si>
  <si>
    <t>弘前倉庫㈱五所川原倉庫増築３期</t>
  </si>
  <si>
    <t>エフピコホーム</t>
  </si>
  <si>
    <t>正木眼科</t>
  </si>
  <si>
    <t>オートバックス三原</t>
  </si>
  <si>
    <t>ユニクロ羽生</t>
  </si>
  <si>
    <t>ながいも・にんにくＣＡ冷蔵貯蔵施設</t>
  </si>
  <si>
    <t>ありあけ幼稚園</t>
  </si>
  <si>
    <t>グローバルロジスティクス PC棟</t>
  </si>
  <si>
    <t>190027-1</t>
  </si>
  <si>
    <t>グローバルロジスティクス ドライ倉庫棟</t>
  </si>
  <si>
    <t>190027-2</t>
  </si>
  <si>
    <t>グローバルロジスティクス センター棟</t>
  </si>
  <si>
    <t>那覇バス具志営業所</t>
  </si>
  <si>
    <t>SNP工場</t>
  </si>
  <si>
    <t>大麻元町 Ａ工区(特養・看護小多機・老健)(旧:江別)</t>
  </si>
  <si>
    <t>リュウテック工場棟</t>
  </si>
  <si>
    <t>190031-2</t>
  </si>
  <si>
    <t>リュウテック事務所棟</t>
  </si>
  <si>
    <t>千葉北水素ステーション</t>
  </si>
  <si>
    <t>大野ピッチング練習場</t>
  </si>
  <si>
    <t>ギオン相模原A棟</t>
  </si>
  <si>
    <t>190034-2</t>
  </si>
  <si>
    <t>ギオン相模原B棟</t>
  </si>
  <si>
    <t>V・drug半田乙川</t>
  </si>
  <si>
    <t>センコン物流㈱新潟新倉庫</t>
  </si>
  <si>
    <t>ホームプラザナフコ直方</t>
  </si>
  <si>
    <t>酒田福祉会 地域密着型介護老人福祉施設・歯科ｸﾘﾆｯｸ</t>
  </si>
  <si>
    <t>TCN安来</t>
  </si>
  <si>
    <t>島根中央炊飯センター</t>
  </si>
  <si>
    <t>ﾎﾟｰﾄｱｲﾗﾝﾄﾞﾃｸﾆｶﾙｾﾝﾀｰ 整備工場</t>
  </si>
  <si>
    <t>190041-1</t>
  </si>
  <si>
    <t>ﾎﾟｰﾄｱｲﾗﾝﾄﾞﾃｸﾆｶﾙｾﾝﾀｰ 立体駐車場</t>
  </si>
  <si>
    <t>エス・アイ・シー工場</t>
  </si>
  <si>
    <t>エスラインギフ川口</t>
  </si>
  <si>
    <t>マクドナルド与那原</t>
  </si>
  <si>
    <t>菅原眼科</t>
  </si>
  <si>
    <t>東京国際空港リサイクルセンター リサイクル棟</t>
  </si>
  <si>
    <t>190046-1</t>
  </si>
  <si>
    <t>東京国際空港リサイクルセンター ストックヤード棟</t>
  </si>
  <si>
    <t>カジレーネ新工場</t>
  </si>
  <si>
    <t>沖縄トヨペット豊見城(旧 サザン)</t>
  </si>
  <si>
    <t>カインズ羽生 テナント棟</t>
  </si>
  <si>
    <t>エディオン岸和田</t>
  </si>
  <si>
    <t>クリエイトエス・ディ－厚木旭町</t>
  </si>
  <si>
    <t>大阪屋ショップ豊田</t>
  </si>
  <si>
    <t>日立建機(株)土浦工場事務所管理棟</t>
  </si>
  <si>
    <t>小名浜港東港地区石炭ターミナル</t>
  </si>
  <si>
    <t>jeep岡山</t>
  </si>
  <si>
    <t>ヤマト運輸株式会社 秋田広面センター</t>
  </si>
  <si>
    <t>池伝㈱名古屋支店新事務所</t>
  </si>
  <si>
    <t>山陽海運株式会社 倉庫棟</t>
  </si>
  <si>
    <t>Honda Cars 埼玉中 白岡</t>
  </si>
  <si>
    <t>ホリコーポレーション倉庫増築</t>
  </si>
  <si>
    <t>㈱白馬物流菊陽物流ｾﾝﾀｰ営業所</t>
  </si>
  <si>
    <t>バロー岡崎駅南 SM棟</t>
  </si>
  <si>
    <t>190062-2</t>
  </si>
  <si>
    <t>バロー岡崎駅南 ﾃﾅﾝﾄ棟</t>
  </si>
  <si>
    <t>山陽自動車運送</t>
  </si>
  <si>
    <t>若柳地区こども園</t>
  </si>
  <si>
    <t>堅展実業株式会社厚岸蒸留所製麦棟</t>
  </si>
  <si>
    <t>フードD365見山</t>
  </si>
  <si>
    <t>新英エコライフ</t>
  </si>
  <si>
    <t>ツルハ長沼下</t>
  </si>
  <si>
    <t>サンデーペットショップ城下</t>
  </si>
  <si>
    <t>ヤマウ鳥谷部倉庫</t>
  </si>
  <si>
    <t>バロー穂積</t>
  </si>
  <si>
    <t>弘前倉庫五所川原４期</t>
  </si>
  <si>
    <t>V・drug岡崎医療センター前薬局</t>
  </si>
  <si>
    <t>薬王堂 三種森岳</t>
  </si>
  <si>
    <t>JA新潟みらい亀田･横越地区店舗 倉庫棟＋横越支店棟</t>
  </si>
  <si>
    <t>斐川サンホーム</t>
  </si>
  <si>
    <t>バースデイ洲本</t>
  </si>
  <si>
    <t>薬王堂 角館下菅沢</t>
  </si>
  <si>
    <t>ハローズ西条大町</t>
  </si>
  <si>
    <t>東北マツダ名取</t>
  </si>
  <si>
    <t>VM美原南インター</t>
  </si>
  <si>
    <t>キョーユー(株)新工場棟</t>
  </si>
  <si>
    <t>JA全農福島 福島パッケージステーション</t>
  </si>
  <si>
    <t>丸善運輸関西 株式会社 深江浜倉庫</t>
  </si>
  <si>
    <t>農事組合法人和久楽MRC</t>
  </si>
  <si>
    <t>鴻池運輸</t>
  </si>
  <si>
    <t>石巻物流センター</t>
  </si>
  <si>
    <t>東北陸運(株)様気仙沼事業所</t>
  </si>
  <si>
    <t>Vdrug豊田東山</t>
  </si>
  <si>
    <t>ツルハドラッグ大槌</t>
  </si>
  <si>
    <t>熊本スバル自動車 本社</t>
  </si>
  <si>
    <t>ダイハツ北海道販売㈱岩見沢</t>
  </si>
  <si>
    <t>ホテルグランビュー高崎 駐車場計画</t>
  </si>
  <si>
    <t>横河システム建築 茂原工場 厚生棟</t>
  </si>
  <si>
    <t>ＪＡみちのく村山 大石田低温倉庫</t>
  </si>
  <si>
    <t>オート化学工業株式会社 北茨城工場 倉庫</t>
  </si>
  <si>
    <t>芹澤様共同住宅</t>
  </si>
  <si>
    <t>松岡 大阪南港第二物流センター</t>
  </si>
  <si>
    <t>カインズ宇都宮テクノポリス</t>
  </si>
  <si>
    <t>大麻元町 D工区(特養・看護小多機・老健)(旧:江別)</t>
  </si>
  <si>
    <t>扶桑商会倉庫</t>
  </si>
  <si>
    <t>守山テナントビル</t>
  </si>
  <si>
    <t>プジョー千里</t>
  </si>
  <si>
    <t>DS京都</t>
  </si>
  <si>
    <t>プジョーシトロエン京都</t>
  </si>
  <si>
    <t>岡山市</t>
  </si>
  <si>
    <t>東区金岡西町</t>
  </si>
  <si>
    <t>広島市</t>
  </si>
  <si>
    <t>安芸区矢野西</t>
  </si>
  <si>
    <t>北区今保</t>
  </si>
  <si>
    <t>中区国府市場</t>
  </si>
  <si>
    <t>東区久保</t>
  </si>
  <si>
    <t>南岩国町１</t>
  </si>
  <si>
    <t>東区神崎町</t>
  </si>
  <si>
    <t>豊田郡</t>
  </si>
  <si>
    <t>大崎上島町中野</t>
  </si>
  <si>
    <t>北区高松</t>
  </si>
  <si>
    <t>北区</t>
  </si>
  <si>
    <t>白石西新町</t>
  </si>
  <si>
    <t>大阪市</t>
  </si>
  <si>
    <t>東住吉区今林</t>
  </si>
  <si>
    <t>北埼玉郡</t>
  </si>
  <si>
    <t>大利根町大字琴寄字下川島</t>
  </si>
  <si>
    <t>十日市西町</t>
  </si>
  <si>
    <t>浜松市</t>
  </si>
  <si>
    <t>東区有玉西町字地蔵平</t>
  </si>
  <si>
    <t>音羽町</t>
  </si>
  <si>
    <t>行方市</t>
  </si>
  <si>
    <t>玉造</t>
  </si>
  <si>
    <t>南区松浜町</t>
  </si>
  <si>
    <t>北葛城郡</t>
  </si>
  <si>
    <t>広陵町大字安部</t>
  </si>
  <si>
    <t>因島中庄町字油屋新開</t>
  </si>
  <si>
    <t>玉造甲</t>
  </si>
  <si>
    <t>長浜町</t>
  </si>
  <si>
    <t>高浜市</t>
  </si>
  <si>
    <t>稗田町</t>
  </si>
  <si>
    <t>古川字青塚</t>
  </si>
  <si>
    <t>牧之原市</t>
  </si>
  <si>
    <t>静波字才加大道</t>
  </si>
  <si>
    <t>大仙市</t>
  </si>
  <si>
    <t>東川屋敷後</t>
  </si>
  <si>
    <t>桑名郡</t>
  </si>
  <si>
    <t>木曽岬町大字川先字東丸山</t>
  </si>
  <si>
    <t>仙台市</t>
  </si>
  <si>
    <t>太白区山田田中前</t>
  </si>
  <si>
    <t>東区矢賀</t>
  </si>
  <si>
    <t>名古屋市</t>
  </si>
  <si>
    <t>西区南堀越</t>
  </si>
  <si>
    <t>大字下門前</t>
  </si>
  <si>
    <t>木更津市</t>
  </si>
  <si>
    <t>請西</t>
  </si>
  <si>
    <t>神戸市</t>
  </si>
  <si>
    <t>兵庫区和田宮通</t>
  </si>
  <si>
    <t>宮城野区中野字葦畔</t>
  </si>
  <si>
    <t>荒川区</t>
  </si>
  <si>
    <t>西尾久</t>
  </si>
  <si>
    <t>知多北部</t>
  </si>
  <si>
    <t>名和町寺徳</t>
  </si>
  <si>
    <t>芝田町</t>
  </si>
  <si>
    <t>本巣市</t>
  </si>
  <si>
    <t>小柿</t>
  </si>
  <si>
    <t>河辺</t>
  </si>
  <si>
    <t>上田市</t>
  </si>
  <si>
    <t>秋和字立石</t>
  </si>
  <si>
    <t>朝日町</t>
  </si>
  <si>
    <t>永和</t>
  </si>
  <si>
    <t>大字三田新田字水ふけ</t>
  </si>
  <si>
    <t>新潟市</t>
  </si>
  <si>
    <t>秋葉区さつき野</t>
  </si>
  <si>
    <t>峯</t>
  </si>
  <si>
    <t>住吉区</t>
  </si>
  <si>
    <t>長居東</t>
  </si>
  <si>
    <t>高宮西</t>
  </si>
  <si>
    <t>山武市</t>
  </si>
  <si>
    <t>成東</t>
  </si>
  <si>
    <t>常滑市</t>
  </si>
  <si>
    <t>陶郷町</t>
  </si>
  <si>
    <t>宇都宮市</t>
  </si>
  <si>
    <t>野高谷町</t>
  </si>
  <si>
    <t>東川口</t>
  </si>
  <si>
    <t>静岡市</t>
  </si>
  <si>
    <t>清水区駒越</t>
  </si>
  <si>
    <t>田下</t>
  </si>
  <si>
    <t>田中</t>
  </si>
  <si>
    <t>豊川市</t>
  </si>
  <si>
    <t>新豊町</t>
  </si>
  <si>
    <t>神野新田町字口ノ割</t>
  </si>
  <si>
    <t>富木島町東山田・葭野地内</t>
  </si>
  <si>
    <t>畑町３字掛赤田</t>
  </si>
  <si>
    <t>千葉市</t>
  </si>
  <si>
    <t>緑区土気東</t>
  </si>
  <si>
    <t>台東区</t>
  </si>
  <si>
    <t>千束</t>
  </si>
  <si>
    <t>高松市</t>
  </si>
  <si>
    <t>春日町</t>
  </si>
  <si>
    <t>神西町</t>
  </si>
  <si>
    <t>港区当知</t>
  </si>
  <si>
    <t>君津市</t>
  </si>
  <si>
    <t>西坂田</t>
  </si>
  <si>
    <t>藤枝市</t>
  </si>
  <si>
    <t>上藪田字フジバ</t>
  </si>
  <si>
    <t>南都留郡</t>
  </si>
  <si>
    <t>富士河口湖町小立字白木</t>
  </si>
  <si>
    <t>北区今</t>
  </si>
  <si>
    <t>鵜飼町字大段原</t>
  </si>
  <si>
    <t>藤里町</t>
  </si>
  <si>
    <t>一宮市</t>
  </si>
  <si>
    <t>白旗通</t>
  </si>
  <si>
    <t>南柴田町イノ割</t>
  </si>
  <si>
    <t>田尻</t>
  </si>
  <si>
    <t>福寿町平方</t>
  </si>
  <si>
    <t>安芸郡</t>
  </si>
  <si>
    <t>熊野町</t>
  </si>
  <si>
    <t>茜浜</t>
  </si>
  <si>
    <t>大字中洲六斗割</t>
  </si>
  <si>
    <t>太田市</t>
  </si>
  <si>
    <t>新井町</t>
  </si>
  <si>
    <t>八幡市</t>
  </si>
  <si>
    <t>欽明台西</t>
  </si>
  <si>
    <t>東成区中道</t>
  </si>
  <si>
    <t>飯田市</t>
  </si>
  <si>
    <t>鼎名古熊</t>
  </si>
  <si>
    <t>中区中島</t>
  </si>
  <si>
    <t>柴田郡</t>
  </si>
  <si>
    <t>大河原町</t>
  </si>
  <si>
    <t>幸手市</t>
  </si>
  <si>
    <t>大字上高野字本村前</t>
  </si>
  <si>
    <t>富竹</t>
  </si>
  <si>
    <t>沖縄県</t>
  </si>
  <si>
    <t>西原町</t>
  </si>
  <si>
    <t>字上原</t>
  </si>
  <si>
    <t>我孫子市</t>
  </si>
  <si>
    <t>若松</t>
  </si>
  <si>
    <t>西区坂井</t>
  </si>
  <si>
    <t>かすみがうら市</t>
  </si>
  <si>
    <t>大和田字大平</t>
  </si>
  <si>
    <t>春日町字川北</t>
  </si>
  <si>
    <t>清水区天王南</t>
  </si>
  <si>
    <t>栗東市</t>
  </si>
  <si>
    <t>苅原字下町</t>
  </si>
  <si>
    <t>研究学園</t>
  </si>
  <si>
    <t>和光市</t>
  </si>
  <si>
    <t>新倉</t>
  </si>
  <si>
    <t>大字中洲神宮寺</t>
  </si>
  <si>
    <t>三郷インター</t>
  </si>
  <si>
    <t>伊豆市</t>
  </si>
  <si>
    <t>八幡字古池</t>
  </si>
  <si>
    <t>大字三ツ和字砂田</t>
  </si>
  <si>
    <t>柳田字川崎</t>
  </si>
  <si>
    <t>大分県</t>
  </si>
  <si>
    <t>大分市</t>
  </si>
  <si>
    <t>向原西</t>
  </si>
  <si>
    <t>柿崎区直海浜</t>
  </si>
  <si>
    <t>京都市</t>
  </si>
  <si>
    <t>左京区一乗寺木ノ本町</t>
  </si>
  <si>
    <t>栄字前綱</t>
  </si>
  <si>
    <t>横根町箕手</t>
  </si>
  <si>
    <t>飯岡字杉ノ木</t>
  </si>
  <si>
    <t>平野区加美東</t>
  </si>
  <si>
    <t>大字新保字土腐</t>
  </si>
  <si>
    <t>鹿角郡</t>
  </si>
  <si>
    <t>小坂町萩台</t>
  </si>
  <si>
    <t>大字三ツ和</t>
  </si>
  <si>
    <t>下条</t>
  </si>
  <si>
    <t>中川区東起町</t>
  </si>
  <si>
    <t>野田字谷端</t>
  </si>
  <si>
    <t>江田島市</t>
  </si>
  <si>
    <t>大柿町大原字鳥井元</t>
  </si>
  <si>
    <t>可児郡</t>
  </si>
  <si>
    <t>御嵩町御嵩字</t>
  </si>
  <si>
    <t>小土字道東</t>
  </si>
  <si>
    <t>浜田町</t>
  </si>
  <si>
    <t>広面字鍋沼</t>
  </si>
  <si>
    <t>加木屋町御林</t>
  </si>
  <si>
    <t>松山市</t>
  </si>
  <si>
    <t>高坂駅東口</t>
  </si>
  <si>
    <t>東置賜郡</t>
  </si>
  <si>
    <t>川西町</t>
  </si>
  <si>
    <t>大字上横場字本郷</t>
  </si>
  <si>
    <t>宜野湾市</t>
  </si>
  <si>
    <t>大山</t>
  </si>
  <si>
    <t>久保泉町大字下和泉字牛野</t>
  </si>
  <si>
    <t>高座郡</t>
  </si>
  <si>
    <t>寒川町倉見</t>
  </si>
  <si>
    <t>さいたま市</t>
  </si>
  <si>
    <t>岩槻区</t>
  </si>
  <si>
    <t>三郷インター南部地区</t>
  </si>
  <si>
    <t>広面堤敷</t>
  </si>
  <si>
    <t>春日市</t>
  </si>
  <si>
    <t>大場字前</t>
  </si>
  <si>
    <t>大字大福寺跡</t>
  </si>
  <si>
    <t>南区文蔵</t>
  </si>
  <si>
    <t>海部郡</t>
  </si>
  <si>
    <t>蟹江町大字西之森字長瀬下</t>
  </si>
  <si>
    <t>西新町</t>
  </si>
  <si>
    <t>平田町</t>
  </si>
  <si>
    <t>東区中野町</t>
  </si>
  <si>
    <t>土佐山田町字西臼井</t>
  </si>
  <si>
    <t>光葉町</t>
  </si>
  <si>
    <t>高館</t>
  </si>
  <si>
    <t>大字三柳</t>
  </si>
  <si>
    <t>宮崎県</t>
  </si>
  <si>
    <t>宮崎市</t>
  </si>
  <si>
    <t>昭栄町</t>
  </si>
  <si>
    <t>大宝寺字日本国</t>
  </si>
  <si>
    <t>西蒲区遠藤</t>
  </si>
  <si>
    <t>桜区南元宿</t>
  </si>
  <si>
    <t>西成区北開</t>
  </si>
  <si>
    <t>光市</t>
  </si>
  <si>
    <t>虹ヶ浜</t>
  </si>
  <si>
    <t>浪速区塩草</t>
  </si>
  <si>
    <t>大字稲荷山字釜蓋</t>
  </si>
  <si>
    <t>沖縄市</t>
  </si>
  <si>
    <t>松本</t>
  </si>
  <si>
    <t>岩槻区大字長宮</t>
  </si>
  <si>
    <t>西白河郡</t>
  </si>
  <si>
    <t>矢吹町八幡町</t>
  </si>
  <si>
    <t>清水区楠新田</t>
  </si>
  <si>
    <t>橋本市</t>
  </si>
  <si>
    <t>紀の光</t>
  </si>
  <si>
    <t>迫町佐沼字北散田</t>
  </si>
  <si>
    <t>長崎県</t>
  </si>
  <si>
    <t>佐世保市</t>
  </si>
  <si>
    <t>新港町</t>
  </si>
  <si>
    <t>藤方字山ノ越</t>
  </si>
  <si>
    <t>北区中切町</t>
  </si>
  <si>
    <t>横浜市</t>
  </si>
  <si>
    <t>鶴見区大黒ふ頭</t>
  </si>
  <si>
    <t>北九州市</t>
  </si>
  <si>
    <t>若松区大字藤木</t>
  </si>
  <si>
    <t>八幡東区東田</t>
  </si>
  <si>
    <t>菊池郡</t>
  </si>
  <si>
    <t>菊陽町大字津久礼</t>
  </si>
  <si>
    <t>うるま市</t>
  </si>
  <si>
    <t>塩屋浜原</t>
  </si>
  <si>
    <t>今市町南本町</t>
  </si>
  <si>
    <t>大字大瀬字稗田</t>
  </si>
  <si>
    <t>総社字桜屋</t>
  </si>
  <si>
    <t>牛川町字郷道</t>
  </si>
  <si>
    <t>南常三島</t>
  </si>
  <si>
    <t>緑区中野田地先</t>
  </si>
  <si>
    <t>熊毛郡</t>
  </si>
  <si>
    <t>周防大島町小松</t>
  </si>
  <si>
    <t>西区貴生町</t>
  </si>
  <si>
    <t>大字増林字城の上</t>
  </si>
  <si>
    <t>加露町</t>
  </si>
  <si>
    <t>大字鴛野</t>
  </si>
  <si>
    <t>葵区竜南</t>
  </si>
  <si>
    <t>増田新田</t>
  </si>
  <si>
    <t>庄和町下柳</t>
  </si>
  <si>
    <t>中区江波西</t>
  </si>
  <si>
    <t>塩竃市</t>
  </si>
  <si>
    <t>新浜町</t>
  </si>
  <si>
    <t>堀篭地先</t>
  </si>
  <si>
    <t>つがる市</t>
  </si>
  <si>
    <t>柏広志野田</t>
  </si>
  <si>
    <t>高屋字一七川</t>
  </si>
  <si>
    <t>北佐久郡</t>
  </si>
  <si>
    <t>軽井沢町軽井沢発地</t>
  </si>
  <si>
    <t>北区鹿の子台南町</t>
  </si>
  <si>
    <t>軽井沢町大字軽井沢字中谷地</t>
  </si>
  <si>
    <t>北葛飾郡</t>
  </si>
  <si>
    <t>杉戸町大字本郷</t>
  </si>
  <si>
    <t>中村区横前町</t>
  </si>
  <si>
    <t>黒川郡</t>
  </si>
  <si>
    <t>大和町落合檜和田字万五郎</t>
  </si>
  <si>
    <t>桑原町東方字一番屋敷</t>
  </si>
  <si>
    <t>北区新崎</t>
  </si>
  <si>
    <t>熊本市</t>
  </si>
  <si>
    <t>南区薄場</t>
  </si>
  <si>
    <t>足崎字西原</t>
  </si>
  <si>
    <t>東灘区向洋町東</t>
  </si>
  <si>
    <t>小倉北区赤坂海岸</t>
  </si>
  <si>
    <t>大字姥萢字桜木</t>
  </si>
  <si>
    <t>泉南市</t>
  </si>
  <si>
    <t>りんくう従来北</t>
  </si>
  <si>
    <t>福岡町字荒巻</t>
  </si>
  <si>
    <t>瀬戸町明神字丸山</t>
  </si>
  <si>
    <t>港区海岸通</t>
  </si>
  <si>
    <t>保木間</t>
  </si>
  <si>
    <t>半城土町大組</t>
  </si>
  <si>
    <t>浪速区</t>
  </si>
  <si>
    <t>上青木</t>
  </si>
  <si>
    <t>垂水区多聞町</t>
  </si>
  <si>
    <t>西区観音新町</t>
  </si>
  <si>
    <t>日開野町西居</t>
  </si>
  <si>
    <t>彦根市</t>
  </si>
  <si>
    <t>大字蟹沢</t>
  </si>
  <si>
    <t>加美郡</t>
  </si>
  <si>
    <t>加美町</t>
  </si>
  <si>
    <t>竜ヶ丘</t>
  </si>
  <si>
    <t>吾川郡</t>
  </si>
  <si>
    <t>いの町波川字近見</t>
  </si>
  <si>
    <t>知多郡</t>
  </si>
  <si>
    <t>美浜町奥田三ケ市</t>
  </si>
  <si>
    <t>中洲福島</t>
  </si>
  <si>
    <t>城東区蒲生</t>
  </si>
  <si>
    <t>斐川町荘原</t>
  </si>
  <si>
    <t>度会郡</t>
  </si>
  <si>
    <t>玉城町世古字小垣内</t>
  </si>
  <si>
    <t>伏見区久我西出町</t>
  </si>
  <si>
    <t>鎌ヶ谷市</t>
  </si>
  <si>
    <t>新鎌ヶ谷</t>
  </si>
  <si>
    <t>大和田新田字天谷</t>
  </si>
  <si>
    <t>旭区東希望が丘</t>
  </si>
  <si>
    <t>都城市</t>
  </si>
  <si>
    <t>上川東</t>
  </si>
  <si>
    <t>川崎市</t>
  </si>
  <si>
    <t>川崎区鈴木町</t>
  </si>
  <si>
    <t>鶴見区鶴見中央</t>
  </si>
  <si>
    <t>港区</t>
  </si>
  <si>
    <t>海岸通り</t>
  </si>
  <si>
    <t>南区内谷</t>
  </si>
  <si>
    <t>諸富町大字為重石塚</t>
  </si>
  <si>
    <t>西区庚午中</t>
  </si>
  <si>
    <t>南佐久郡</t>
  </si>
  <si>
    <t>南牧村</t>
  </si>
  <si>
    <t>安養寺</t>
  </si>
  <si>
    <t>水保町字北川</t>
  </si>
  <si>
    <t>登美ケ丘</t>
  </si>
  <si>
    <t>津久見市</t>
  </si>
  <si>
    <t>平岩</t>
  </si>
  <si>
    <t>大字三ツ和字柳下</t>
  </si>
  <si>
    <t>大字新曽稲荷</t>
  </si>
  <si>
    <t>伏見区向島東定請</t>
  </si>
  <si>
    <t>いの町字立田</t>
  </si>
  <si>
    <t>中央区港島南町</t>
  </si>
  <si>
    <t>猪野</t>
  </si>
  <si>
    <t>中央区港島</t>
  </si>
  <si>
    <t>城東区中浜</t>
  </si>
  <si>
    <t>相野谷六本木</t>
  </si>
  <si>
    <t>乙島</t>
  </si>
  <si>
    <t>沖村山ノ神</t>
  </si>
  <si>
    <t>ﾐｬﾝﾏｰ</t>
  </si>
  <si>
    <t>大庭町宇竜谷</t>
  </si>
  <si>
    <t>鹿又字道的前</t>
  </si>
  <si>
    <t>銭函</t>
  </si>
  <si>
    <t>臼杵市</t>
  </si>
  <si>
    <t>臼杵</t>
  </si>
  <si>
    <t>此花区梅町</t>
  </si>
  <si>
    <t>浜山</t>
  </si>
  <si>
    <t>相馬郡</t>
  </si>
  <si>
    <t>新地町杉目字飯樋</t>
  </si>
  <si>
    <t>大畑字杉ノ口</t>
  </si>
  <si>
    <t>結城市</t>
  </si>
  <si>
    <t>新矢畑</t>
  </si>
  <si>
    <t>紫波郡</t>
  </si>
  <si>
    <t>矢巾町流通センター南</t>
  </si>
  <si>
    <t>本巣郡</t>
  </si>
  <si>
    <t>喜北方町高屋</t>
  </si>
  <si>
    <t>御幸本町</t>
  </si>
  <si>
    <t>中津川</t>
  </si>
  <si>
    <t>市駒場</t>
  </si>
  <si>
    <t>荒井新田字下荒井ヶ崎地内</t>
  </si>
  <si>
    <t>大内町三川字三河</t>
  </si>
  <si>
    <t>庄原市</t>
  </si>
  <si>
    <t>上原町</t>
  </si>
  <si>
    <t>阿賀南</t>
  </si>
  <si>
    <t>西区商工センター</t>
  </si>
  <si>
    <t>大字長苗代字元木</t>
  </si>
  <si>
    <t>西村山郡</t>
  </si>
  <si>
    <t>大江町大字本郷</t>
  </si>
  <si>
    <t>浪岡大字高屋敷字野尻</t>
  </si>
  <si>
    <t>生駒市</t>
  </si>
  <si>
    <t>東生駒</t>
  </si>
  <si>
    <t>中央区坪井</t>
  </si>
  <si>
    <t>下小坂前谷</t>
  </si>
  <si>
    <t>長島町押付字小六</t>
  </si>
  <si>
    <t>中巨摩郡</t>
  </si>
  <si>
    <t>昭和町清水新居</t>
  </si>
  <si>
    <t>大字寒河江字横道</t>
  </si>
  <si>
    <t>新港西</t>
  </si>
  <si>
    <t>虻田郡倶</t>
  </si>
  <si>
    <t>知安町字高砂</t>
  </si>
  <si>
    <t>内郷御台境町自在町</t>
  </si>
  <si>
    <t>津川市</t>
  </si>
  <si>
    <t>座間市</t>
  </si>
  <si>
    <t>座間</t>
  </si>
  <si>
    <t>西淀川区姫里</t>
  </si>
  <si>
    <t>小倉南区葛原元町</t>
  </si>
  <si>
    <t>みはらしの丘</t>
  </si>
  <si>
    <t>大字弥十郎</t>
  </si>
  <si>
    <t>磯城郡</t>
  </si>
  <si>
    <t>田原本町</t>
  </si>
  <si>
    <t>武西字上谷津</t>
  </si>
  <si>
    <t>幸区南幸町</t>
  </si>
  <si>
    <t>河沼郡</t>
  </si>
  <si>
    <t>会津坂下町</t>
  </si>
  <si>
    <t>上閉伊郡</t>
  </si>
  <si>
    <t>大槌町安渡</t>
  </si>
  <si>
    <t>泉町下川字八合</t>
  </si>
  <si>
    <t>泉町下川薬師前</t>
  </si>
  <si>
    <t>大坂府</t>
  </si>
  <si>
    <t>小矢部市</t>
  </si>
  <si>
    <t>ﾌﾛﾝﾃｨｱﾊﾟｰｸ</t>
  </si>
  <si>
    <t>須磨区行平町</t>
  </si>
  <si>
    <t>東区曙町</t>
  </si>
  <si>
    <t>逗子市</t>
  </si>
  <si>
    <t>小坪</t>
  </si>
  <si>
    <t>大字日吉原</t>
  </si>
  <si>
    <t>蟹江町本町</t>
  </si>
  <si>
    <t>上上塩冶町</t>
  </si>
  <si>
    <t>三郷中央</t>
  </si>
  <si>
    <t>大字浮塚</t>
  </si>
  <si>
    <t>小島町字下田濃</t>
  </si>
  <si>
    <t>千種区新西</t>
  </si>
  <si>
    <t>北方町</t>
  </si>
  <si>
    <t>館山市</t>
  </si>
  <si>
    <t>北上字浜新田</t>
  </si>
  <si>
    <t>西区新港</t>
  </si>
  <si>
    <t>日高郡</t>
  </si>
  <si>
    <t>印南町字風早</t>
  </si>
  <si>
    <t>本開発字前田</t>
  </si>
  <si>
    <t>両羽町</t>
  </si>
  <si>
    <t>広野字広</t>
  </si>
  <si>
    <t>新田</t>
  </si>
  <si>
    <t>越ヶ谷本町</t>
  </si>
  <si>
    <t>梶賀宇字一里</t>
  </si>
  <si>
    <t>地先</t>
  </si>
  <si>
    <t>八尾市</t>
  </si>
  <si>
    <t>楽音寺</t>
  </si>
  <si>
    <t>南区南野</t>
  </si>
  <si>
    <t>住之江区新北島</t>
  </si>
  <si>
    <t>亀田郡</t>
  </si>
  <si>
    <t>七飯町字西大</t>
  </si>
  <si>
    <t>泉町本谷字道上</t>
  </si>
  <si>
    <t>朝日</t>
  </si>
  <si>
    <t>片平町字藤田</t>
  </si>
  <si>
    <t>大字浪岡</t>
  </si>
  <si>
    <t>港区福崎</t>
  </si>
  <si>
    <t>常磐町</t>
  </si>
  <si>
    <t>東灘区魚崎西町</t>
  </si>
  <si>
    <t>久世荒内</t>
  </si>
  <si>
    <t>岸の浦</t>
  </si>
  <si>
    <t>川山字千本</t>
  </si>
  <si>
    <t>港区東茶屋</t>
  </si>
  <si>
    <t>升形字西横町東側</t>
  </si>
  <si>
    <t>吉川字下道下</t>
  </si>
  <si>
    <t>相模原市</t>
  </si>
  <si>
    <t>緑区橋本台</t>
  </si>
  <si>
    <t>宮崎</t>
  </si>
  <si>
    <t>小松市</t>
  </si>
  <si>
    <t>沖町</t>
  </si>
  <si>
    <t>北浜</t>
  </si>
  <si>
    <t>清水区長崎</t>
  </si>
  <si>
    <t>板野郡</t>
  </si>
  <si>
    <t>板野町吹田字千田ノ内</t>
  </si>
  <si>
    <t>大字稲荷山字境</t>
  </si>
  <si>
    <t>中央区淵野辺</t>
  </si>
  <si>
    <t>武豊町口田</t>
  </si>
  <si>
    <t>由利本荘</t>
  </si>
  <si>
    <t>東住吉区中野</t>
  </si>
  <si>
    <t>富田町池の上</t>
  </si>
  <si>
    <t>忠海</t>
  </si>
  <si>
    <t>大治</t>
  </si>
  <si>
    <t>丹生郡</t>
  </si>
  <si>
    <t>越前町</t>
  </si>
  <si>
    <t>南城市</t>
  </si>
  <si>
    <t>知念字久手堅</t>
  </si>
  <si>
    <t>東田川郡</t>
  </si>
  <si>
    <t>三川町</t>
  </si>
  <si>
    <t>南秋田郡</t>
  </si>
  <si>
    <t>大潟村</t>
  </si>
  <si>
    <t>西町</t>
  </si>
  <si>
    <t>川崎区東田町</t>
  </si>
  <si>
    <t>牡鹿郡</t>
  </si>
  <si>
    <t>女川町</t>
  </si>
  <si>
    <t>堺港市</t>
  </si>
  <si>
    <t>塩治町字善行寺</t>
  </si>
  <si>
    <t>豊田市</t>
  </si>
  <si>
    <t>五ヶ丘</t>
  </si>
  <si>
    <t>若林区荒井字遠藤西</t>
  </si>
  <si>
    <t>大字新入</t>
  </si>
  <si>
    <t>札幌市</t>
  </si>
  <si>
    <t>西区発寒</t>
  </si>
  <si>
    <t>柴田町船岡東</t>
  </si>
  <si>
    <t>川崎区塩浜</t>
  </si>
  <si>
    <t>浪岡大字高屋敷野尻</t>
  </si>
  <si>
    <t>東区丘珠</t>
  </si>
  <si>
    <t>手稲区新発寒</t>
  </si>
  <si>
    <t>二条東</t>
  </si>
  <si>
    <t>東区</t>
  </si>
  <si>
    <t>東苗穂</t>
  </si>
  <si>
    <t>大井町</t>
  </si>
  <si>
    <t>大字河原木</t>
  </si>
  <si>
    <t>宮城野区仙台港北</t>
  </si>
  <si>
    <t>小倉南区徳力</t>
  </si>
  <si>
    <t>田川郡</t>
  </si>
  <si>
    <t>川崎町田原字前原</t>
  </si>
  <si>
    <t>木曽郡</t>
  </si>
  <si>
    <t>南木曽町田立</t>
  </si>
  <si>
    <t>東区沼山津</t>
  </si>
  <si>
    <t>左京区岡崎西天王町</t>
  </si>
  <si>
    <t>西区南観音</t>
  </si>
  <si>
    <t>養老郡</t>
  </si>
  <si>
    <t>養老町大場字橋西</t>
  </si>
  <si>
    <t>西区篠原町</t>
  </si>
  <si>
    <t>駿東郡</t>
  </si>
  <si>
    <t>清水町中徳蔵</t>
  </si>
  <si>
    <t>黒川</t>
  </si>
  <si>
    <t>小平井字時ノ坊池尻</t>
  </si>
  <si>
    <t>桧長治笠毛</t>
  </si>
  <si>
    <t>春江随応寺</t>
  </si>
  <si>
    <t>双葉郡</t>
  </si>
  <si>
    <t>楢葉町下繋岡</t>
  </si>
  <si>
    <t>中洲下金子</t>
  </si>
  <si>
    <t>堺市</t>
  </si>
  <si>
    <t>西区鳳北町</t>
  </si>
  <si>
    <t>宗谷郡</t>
  </si>
  <si>
    <t>猿払村</t>
  </si>
  <si>
    <t>島根</t>
  </si>
  <si>
    <t>小高区岡田字上川原田</t>
  </si>
  <si>
    <t>諸富町大堂三本末</t>
  </si>
  <si>
    <t>南区新檜尾台</t>
  </si>
  <si>
    <t>平野区西脇</t>
  </si>
  <si>
    <t>北区長曽根町</t>
  </si>
  <si>
    <t>大字片塩字蛇塚東どぶ</t>
  </si>
  <si>
    <t>上高井郡</t>
  </si>
  <si>
    <t>小布施町大字都住字六川沖東</t>
  </si>
  <si>
    <t>市辺白坂</t>
  </si>
  <si>
    <t>住吉町</t>
  </si>
  <si>
    <t>中村区二瀬町</t>
  </si>
  <si>
    <t>羽島郡</t>
  </si>
  <si>
    <t>笠松町</t>
  </si>
  <si>
    <t>土佐市</t>
  </si>
  <si>
    <t>甲原</t>
  </si>
  <si>
    <t>東区矢賀新町</t>
  </si>
  <si>
    <t>中区北寺島町</t>
  </si>
  <si>
    <t>河島字</t>
  </si>
  <si>
    <t>木材湊北</t>
  </si>
  <si>
    <t>神奈川区新子安</t>
  </si>
  <si>
    <t>北区根堅</t>
  </si>
  <si>
    <t>鮫ヶ池</t>
  </si>
  <si>
    <t>長田区林山町</t>
  </si>
  <si>
    <t>小名浜字中原</t>
  </si>
  <si>
    <t>北4条西</t>
  </si>
  <si>
    <t>白糠郡</t>
  </si>
  <si>
    <t>白糠町</t>
  </si>
  <si>
    <t>芥見大船</t>
  </si>
  <si>
    <t>多気郡</t>
  </si>
  <si>
    <t>明和町</t>
  </si>
  <si>
    <t>今里字瀧ヶ久保</t>
  </si>
  <si>
    <t>姫路市</t>
  </si>
  <si>
    <t>御国野町国分寺</t>
  </si>
  <si>
    <t>中央区波止場</t>
  </si>
  <si>
    <t>本梅町中野流田</t>
  </si>
  <si>
    <t>八代市</t>
  </si>
  <si>
    <t>延徳</t>
  </si>
  <si>
    <t>北蒲原郡</t>
  </si>
  <si>
    <t>聖龍町蓮野</t>
  </si>
  <si>
    <t>垂水区舞多門西</t>
  </si>
  <si>
    <t>大字源入字響田</t>
  </si>
  <si>
    <t>住之江区平林北</t>
  </si>
  <si>
    <t>植松字入生</t>
  </si>
  <si>
    <t>鶴見区安田</t>
  </si>
  <si>
    <t>南区当麻字中島</t>
  </si>
  <si>
    <t>本吉郡</t>
  </si>
  <si>
    <t>南三陸町志津川字十日町</t>
  </si>
  <si>
    <t>当別町太美</t>
  </si>
  <si>
    <t>宇土市</t>
  </si>
  <si>
    <t>二拾町</t>
  </si>
  <si>
    <t>中田町石森字宇加賀野</t>
  </si>
  <si>
    <t>西区</t>
  </si>
  <si>
    <t>長慶寺</t>
  </si>
  <si>
    <t>杵島郡</t>
  </si>
  <si>
    <t>白市町戸ヶ里</t>
  </si>
  <si>
    <t>中区平野町</t>
  </si>
  <si>
    <t>飛鳥村西浜</t>
  </si>
  <si>
    <t>港区八幡屋</t>
  </si>
  <si>
    <t>通西</t>
  </si>
  <si>
    <t>落合</t>
  </si>
  <si>
    <t>吉田町</t>
  </si>
  <si>
    <t>滝沢市</t>
  </si>
  <si>
    <t>後</t>
  </si>
  <si>
    <t>葵区唐瀬</t>
  </si>
  <si>
    <t>造道</t>
  </si>
  <si>
    <t>大字西沖ノ西沖</t>
  </si>
  <si>
    <t>大字稲実字米崎</t>
  </si>
  <si>
    <t>若林区遠見塚</t>
  </si>
  <si>
    <t>小渕字内田</t>
  </si>
  <si>
    <t>下重原</t>
  </si>
  <si>
    <t>境島</t>
  </si>
  <si>
    <t>常松</t>
  </si>
  <si>
    <t>常磐水野錦沢</t>
  </si>
  <si>
    <t>福島区福島</t>
  </si>
  <si>
    <t>庄内町前田野目北浦地</t>
  </si>
  <si>
    <t>鹿折</t>
  </si>
  <si>
    <t>駿河区北丸子</t>
  </si>
  <si>
    <t>都島区網町</t>
  </si>
  <si>
    <t>多度力尾</t>
  </si>
  <si>
    <t>東区丘珠町</t>
  </si>
  <si>
    <t>中川郡</t>
  </si>
  <si>
    <t>豊頃町幌岡</t>
  </si>
  <si>
    <t>安本南御所野</t>
  </si>
  <si>
    <t>南伊勢町</t>
  </si>
  <si>
    <t>大字山中宇部ﾃｸﾉﾊﾟｰｸ</t>
  </si>
  <si>
    <t>中川区十番町</t>
  </si>
  <si>
    <t>空知郡</t>
  </si>
  <si>
    <t>南幌町中央</t>
  </si>
  <si>
    <t>五里合神谷</t>
  </si>
  <si>
    <t>南区出島</t>
  </si>
  <si>
    <t>飛鳥村金岡</t>
  </si>
  <si>
    <t>糸島市</t>
  </si>
  <si>
    <t>志摩小富士</t>
  </si>
  <si>
    <t>川西町上小松</t>
  </si>
  <si>
    <t>広面字近藤</t>
  </si>
  <si>
    <t>鹿島台気間塚字小谷地</t>
  </si>
  <si>
    <t>上甲子園</t>
  </si>
  <si>
    <t>虻田郡</t>
  </si>
  <si>
    <t>倶知安町南</t>
  </si>
  <si>
    <t>山鹿市</t>
  </si>
  <si>
    <t>鹿本町津袋</t>
  </si>
  <si>
    <t>杉戸大字本郷字東中</t>
  </si>
  <si>
    <t>安長</t>
  </si>
  <si>
    <t>西9条</t>
  </si>
  <si>
    <t>伊具郡</t>
  </si>
  <si>
    <t>丸森町矢間館山字玉川</t>
  </si>
  <si>
    <t>大和町</t>
  </si>
  <si>
    <t>ニセコ町</t>
  </si>
  <si>
    <t>住之江区南港北</t>
  </si>
  <si>
    <t>養老町有尾</t>
  </si>
  <si>
    <t>下関市</t>
  </si>
  <si>
    <t>長府才川</t>
  </si>
  <si>
    <t>川崎区出来野</t>
  </si>
  <si>
    <t>厚岸郡</t>
  </si>
  <si>
    <t>厚岸町若竹</t>
  </si>
  <si>
    <t>飽海郡</t>
  </si>
  <si>
    <t>遊佐町藤崎</t>
  </si>
  <si>
    <t>川岸</t>
  </si>
  <si>
    <t>西区扇</t>
  </si>
  <si>
    <t>中央区港町南町</t>
  </si>
  <si>
    <t>東出雲町揖屋</t>
  </si>
  <si>
    <t>小豆郡</t>
  </si>
  <si>
    <t>土庄町甲</t>
  </si>
  <si>
    <t>狐島字東淀屋</t>
  </si>
  <si>
    <t>北区青江</t>
  </si>
  <si>
    <t>東大江市</t>
  </si>
  <si>
    <t>紋別郡</t>
  </si>
  <si>
    <t>興部町</t>
  </si>
  <si>
    <t>塩治町</t>
  </si>
  <si>
    <t>新地町字福田</t>
  </si>
  <si>
    <t>石脇字田尻野</t>
  </si>
  <si>
    <t>豊洲</t>
  </si>
  <si>
    <t>洞爺湖町高砂町</t>
  </si>
  <si>
    <t>那須郡</t>
  </si>
  <si>
    <t>那須町大字高久丙字湯道東</t>
  </si>
  <si>
    <t>駿河区</t>
  </si>
  <si>
    <t>菱江</t>
  </si>
  <si>
    <t>武庫山</t>
  </si>
  <si>
    <t>滑石甲二ノ割</t>
  </si>
  <si>
    <t>杵島軍</t>
  </si>
  <si>
    <t>白石町大字福田三本榎</t>
  </si>
  <si>
    <t>頸城区上吉字本田</t>
  </si>
  <si>
    <t>邑楽郡</t>
  </si>
  <si>
    <t>板倉町</t>
  </si>
  <si>
    <t>川崎区千鳥町</t>
  </si>
  <si>
    <t>笹沖字山後西</t>
  </si>
  <si>
    <t>淀川区田川</t>
  </si>
  <si>
    <t>長府</t>
  </si>
  <si>
    <t>戸木町</t>
  </si>
  <si>
    <t>大正区三軒家東</t>
  </si>
  <si>
    <t>大河原町字新南</t>
  </si>
  <si>
    <t>上余田千刈田</t>
  </si>
  <si>
    <t>昭和区高辻町</t>
  </si>
  <si>
    <t>南区東雲</t>
  </si>
  <si>
    <t>中区白島九軒町</t>
  </si>
  <si>
    <t>富谷市</t>
  </si>
  <si>
    <t>亘理郡</t>
  </si>
  <si>
    <t>山元町</t>
  </si>
  <si>
    <t>港区神</t>
  </si>
  <si>
    <t>足柄上郡</t>
  </si>
  <si>
    <t>大井町上大井</t>
  </si>
  <si>
    <t>米山町西野字新五反田</t>
  </si>
  <si>
    <t>都島区高倉町</t>
  </si>
  <si>
    <t>柴田町大字槻木字焼壇</t>
  </si>
  <si>
    <t>東区北</t>
  </si>
  <si>
    <t>釧路町字別保原野</t>
  </si>
  <si>
    <t>黒井田町字隠谷</t>
  </si>
  <si>
    <t>清水区大内新田</t>
  </si>
  <si>
    <t>魚市場前</t>
  </si>
  <si>
    <t>長池河原</t>
  </si>
  <si>
    <t>綾野</t>
  </si>
  <si>
    <t>東区材木</t>
  </si>
  <si>
    <t>舞鶴市</t>
  </si>
  <si>
    <t>公文名</t>
  </si>
  <si>
    <t>竹田市</t>
  </si>
  <si>
    <t>大字君ヶ園字栃瀬</t>
  </si>
  <si>
    <t>船川南比詰字大巻</t>
  </si>
  <si>
    <t>大字太刀打字早藤</t>
  </si>
  <si>
    <t>新庄本町</t>
  </si>
  <si>
    <t>廿日市</t>
  </si>
  <si>
    <t>三重郡</t>
  </si>
  <si>
    <t>川越高松</t>
  </si>
  <si>
    <t>倶知安町北2条西</t>
  </si>
  <si>
    <t>石脇</t>
  </si>
  <si>
    <t>大館市</t>
  </si>
  <si>
    <t>根下戸新町</t>
  </si>
  <si>
    <t>高畠町大字福沢</t>
  </si>
  <si>
    <t>川越町</t>
  </si>
  <si>
    <t>月ヶ瀬長引</t>
  </si>
  <si>
    <t>山武郡</t>
  </si>
  <si>
    <t>芝山町岩山字後田台</t>
  </si>
  <si>
    <t>上塩治町</t>
  </si>
  <si>
    <t>都筑区川和町あざ稲荷谷</t>
  </si>
  <si>
    <t>東牟婁郡</t>
  </si>
  <si>
    <t>那須勝浦町大字築地</t>
  </si>
  <si>
    <t>川西町大字中小松字田仲</t>
  </si>
  <si>
    <t>東区伏古11条</t>
  </si>
  <si>
    <t>須波</t>
  </si>
  <si>
    <t>湯の川</t>
  </si>
  <si>
    <t>楢葉町</t>
  </si>
  <si>
    <t>高畠町大字高畠渋作</t>
  </si>
  <si>
    <t>福島区吉野</t>
  </si>
  <si>
    <t>豊頃町中央若葉</t>
  </si>
  <si>
    <t>椿</t>
  </si>
  <si>
    <t>南区別所</t>
  </si>
  <si>
    <t>八幡西区相生</t>
  </si>
  <si>
    <t>朝酌町字清水</t>
  </si>
  <si>
    <t>藤岡町藤岡字新町</t>
  </si>
  <si>
    <t>太白区中田</t>
  </si>
  <si>
    <t>大字蔵増字押切</t>
  </si>
  <si>
    <t>大字堀篭字下弁才</t>
  </si>
  <si>
    <t>広面字近藤堰添</t>
  </si>
  <si>
    <t>千種区十番町</t>
  </si>
  <si>
    <t>飯豊間町大字萩生</t>
  </si>
  <si>
    <t>三川町大字猪子字大堰端</t>
  </si>
  <si>
    <t>栄区鍛冶ヶ谷</t>
  </si>
  <si>
    <t>福岡市</t>
  </si>
  <si>
    <t>東区大字奈多小瀬抜</t>
  </si>
  <si>
    <t>古浜</t>
  </si>
  <si>
    <t>海田町窪町</t>
  </si>
  <si>
    <t>千丁町大牟田字図志久</t>
  </si>
  <si>
    <t>白石区菊水元町</t>
  </si>
  <si>
    <t>中原区下新城</t>
  </si>
  <si>
    <t>大字金山字亀ヶ岡</t>
  </si>
  <si>
    <t>淀川区淡路</t>
  </si>
  <si>
    <t>上浜町</t>
  </si>
  <si>
    <t>所沢市</t>
  </si>
  <si>
    <t>東灘区向洋町西</t>
  </si>
  <si>
    <t>谷塚上町字立野</t>
  </si>
  <si>
    <t>ひより台</t>
  </si>
  <si>
    <t>大崎上島町大串</t>
  </si>
  <si>
    <t>村田町大字村田字松崎</t>
  </si>
  <si>
    <t>袖ヶ浦市</t>
  </si>
  <si>
    <t>代宿</t>
  </si>
  <si>
    <t>大津新崎町</t>
  </si>
  <si>
    <t>西21条北</t>
  </si>
  <si>
    <t>山崎</t>
  </si>
  <si>
    <t>茂原市</t>
  </si>
  <si>
    <t>にいはる工業団地</t>
  </si>
  <si>
    <t>柴田町西船迫</t>
  </si>
  <si>
    <t>港区潮見町</t>
  </si>
  <si>
    <t>那覇市</t>
  </si>
  <si>
    <t>宇安謝</t>
  </si>
  <si>
    <t>白枝町</t>
  </si>
  <si>
    <t>上北郡</t>
  </si>
  <si>
    <t>七戸町</t>
  </si>
  <si>
    <t>中央区港島南</t>
  </si>
  <si>
    <t>芳賀市</t>
  </si>
  <si>
    <t>芳賀郡稲毛田地</t>
  </si>
  <si>
    <t>中央区神戸港</t>
  </si>
  <si>
    <t>大船渡市</t>
  </si>
  <si>
    <t>赤崎町字跡浜</t>
  </si>
  <si>
    <t>津島市</t>
  </si>
  <si>
    <t>神尾町蛤町</t>
  </si>
  <si>
    <t>十勝郡</t>
  </si>
  <si>
    <t>浦幌町</t>
  </si>
  <si>
    <t>西区築港新町</t>
  </si>
  <si>
    <t>菊川市</t>
  </si>
  <si>
    <t>堂山新田字須揚揚</t>
  </si>
  <si>
    <t>向町</t>
  </si>
  <si>
    <t>港区油屋町</t>
  </si>
  <si>
    <t>柳川市</t>
  </si>
  <si>
    <t>西蒲池</t>
  </si>
  <si>
    <t>西瑞江</t>
  </si>
  <si>
    <t>本郷南</t>
  </si>
  <si>
    <t>晩稲</t>
  </si>
  <si>
    <t>長田西</t>
  </si>
  <si>
    <t>南千住</t>
  </si>
  <si>
    <t>糸満市</t>
  </si>
  <si>
    <t>潮崎町</t>
  </si>
  <si>
    <t>蒲郡市</t>
  </si>
  <si>
    <t>海陽町</t>
  </si>
  <si>
    <t>八幡海岸通</t>
  </si>
  <si>
    <t>宇和島市</t>
  </si>
  <si>
    <t>三間町中野中</t>
  </si>
  <si>
    <t>耶麻郡</t>
  </si>
  <si>
    <t>猪苗代町長瀬川仮番地</t>
  </si>
  <si>
    <t>守山区中志段味</t>
  </si>
  <si>
    <t>柳久瀬字大坪</t>
  </si>
  <si>
    <t>緑区玄蕃新田</t>
  </si>
  <si>
    <t>八幡浜市</t>
  </si>
  <si>
    <t>天塩郡</t>
  </si>
  <si>
    <t>天塩町サロペツ</t>
  </si>
  <si>
    <t>下垂木</t>
  </si>
  <si>
    <t>村上市</t>
  </si>
  <si>
    <t>松喜和</t>
  </si>
  <si>
    <t>大字栳萢字船橋</t>
  </si>
  <si>
    <t>レイクタウン</t>
  </si>
  <si>
    <t>泊小柳町</t>
  </si>
  <si>
    <t>南類家</t>
  </si>
  <si>
    <t>中央区南町</t>
  </si>
  <si>
    <t>袋井市</t>
  </si>
  <si>
    <t>上山梨</t>
  </si>
  <si>
    <t>猿払村浜猿払</t>
  </si>
  <si>
    <t>下野堂字七本木境</t>
  </si>
  <si>
    <t>旗ヶ崎</t>
  </si>
  <si>
    <t>大野北片岡</t>
  </si>
  <si>
    <t>小台</t>
  </si>
  <si>
    <t>上大野薬師堂字八街森</t>
  </si>
  <si>
    <t>潮来市</t>
  </si>
  <si>
    <t>須賀南</t>
  </si>
  <si>
    <t>青森港</t>
  </si>
  <si>
    <t>三川町大字神花天神堂</t>
  </si>
  <si>
    <t>蒲生郡</t>
  </si>
  <si>
    <t>竜王町</t>
  </si>
  <si>
    <t>勝連町字南風原</t>
  </si>
  <si>
    <t>西新涯町</t>
  </si>
  <si>
    <t>倶知安町八幡</t>
  </si>
  <si>
    <t>大宮区天沼町</t>
  </si>
  <si>
    <t>大字広野字榎橋</t>
  </si>
  <si>
    <t>舞浜</t>
  </si>
  <si>
    <t>長尾家具町</t>
  </si>
  <si>
    <t>霧島</t>
  </si>
  <si>
    <t>卸センター</t>
  </si>
  <si>
    <t>西淀川区御幣島</t>
  </si>
  <si>
    <t>江南区西町</t>
  </si>
  <si>
    <t>町田市</t>
  </si>
  <si>
    <t>原町田</t>
  </si>
  <si>
    <t>西区庚午南</t>
  </si>
  <si>
    <t>新宿</t>
  </si>
  <si>
    <t>大字野木山口</t>
  </si>
  <si>
    <t>字西田</t>
  </si>
  <si>
    <t>木屋町</t>
  </si>
  <si>
    <t>小林字八幡</t>
  </si>
  <si>
    <t>五智国分</t>
  </si>
  <si>
    <t>和田</t>
  </si>
  <si>
    <t>竹原町</t>
  </si>
  <si>
    <t>上尾市</t>
  </si>
  <si>
    <t>井戸木</t>
  </si>
  <si>
    <t>今泉高尾奈</t>
  </si>
  <si>
    <t>鶴見区浜</t>
  </si>
  <si>
    <t>韮崎市</t>
  </si>
  <si>
    <t>龍岡町下條南割字西原</t>
  </si>
  <si>
    <t>南宇和郡</t>
  </si>
  <si>
    <t>愛南町御庄平城</t>
  </si>
  <si>
    <t>加古川市</t>
  </si>
  <si>
    <t>野口町</t>
  </si>
  <si>
    <t>中田町</t>
  </si>
  <si>
    <t>泉南郡</t>
  </si>
  <si>
    <t>岬町</t>
  </si>
  <si>
    <t>八代郡</t>
  </si>
  <si>
    <t>市川美郷町大鳥居</t>
  </si>
  <si>
    <t>角田</t>
  </si>
  <si>
    <t>河北郡</t>
  </si>
  <si>
    <t>津幡町字潟端</t>
  </si>
  <si>
    <t>小山町</t>
  </si>
  <si>
    <t>三ツ屋</t>
  </si>
  <si>
    <t>大釜字風林</t>
  </si>
  <si>
    <t>藤原</t>
  </si>
  <si>
    <t>西崎町</t>
  </si>
  <si>
    <t>野洲市</t>
  </si>
  <si>
    <t>大篠原</t>
  </si>
  <si>
    <t>閖上</t>
  </si>
  <si>
    <t>緑区下九沢</t>
  </si>
  <si>
    <t>にかほ市</t>
  </si>
  <si>
    <t>象潟町後田</t>
  </si>
  <si>
    <t>沼館</t>
  </si>
  <si>
    <t>入間郡</t>
  </si>
  <si>
    <t>三芳町北永井</t>
  </si>
  <si>
    <t>西蒲池字茅原地内</t>
  </si>
  <si>
    <t>三輪野江</t>
  </si>
  <si>
    <t>港字薬種畑</t>
  </si>
  <si>
    <t>千種区松軒</t>
  </si>
  <si>
    <t>手稲区富丘</t>
  </si>
  <si>
    <t>豊田町</t>
  </si>
  <si>
    <t>北区吉野町</t>
  </si>
  <si>
    <t>上益城郡</t>
  </si>
  <si>
    <t>嘉島町下仲間</t>
  </si>
  <si>
    <t>西置賜郡</t>
  </si>
  <si>
    <t>飯豊町大字萩生</t>
  </si>
  <si>
    <t>金石西</t>
  </si>
  <si>
    <t>塩冶有原町</t>
  </si>
  <si>
    <t>笠舞</t>
  </si>
  <si>
    <t>宮城郡</t>
  </si>
  <si>
    <t>利府町利府新揺橋</t>
  </si>
  <si>
    <t>大河原町小島</t>
  </si>
  <si>
    <t>稲敷市</t>
  </si>
  <si>
    <t>沼田</t>
  </si>
  <si>
    <t>湖南城下</t>
  </si>
  <si>
    <t>北区百合が原</t>
  </si>
  <si>
    <t>川崎区日ノ出町</t>
  </si>
  <si>
    <t>島尻郡</t>
  </si>
  <si>
    <t>与那原町字与那原</t>
  </si>
  <si>
    <t>大曲並木</t>
  </si>
  <si>
    <t>原町区下太田字川内迫</t>
  </si>
  <si>
    <t>大林町</t>
  </si>
  <si>
    <t>瀬戸市</t>
  </si>
  <si>
    <t>太子町</t>
  </si>
  <si>
    <t>谷口</t>
  </si>
  <si>
    <t>谷中</t>
  </si>
  <si>
    <t>蘇原東栄町</t>
  </si>
  <si>
    <t>水元</t>
  </si>
  <si>
    <t>沖町字</t>
  </si>
  <si>
    <t>山王字山王三区</t>
  </si>
  <si>
    <t>南区近見</t>
  </si>
  <si>
    <t>大字小松川</t>
  </si>
  <si>
    <t>大字広田字柳沼</t>
  </si>
  <si>
    <t>遊佐町遊佐字京田</t>
  </si>
  <si>
    <t>宮崎駅東</t>
  </si>
  <si>
    <t>伊万里市</t>
  </si>
  <si>
    <t>学園の森</t>
  </si>
  <si>
    <t>稲垣町崎久米川</t>
  </si>
  <si>
    <t>田布施町大字上田布施字近石</t>
  </si>
  <si>
    <t>志文町</t>
  </si>
  <si>
    <t>鹿児島県</t>
  </si>
  <si>
    <t>鹿児島市</t>
  </si>
  <si>
    <t>大字石田字八ツ島町</t>
  </si>
  <si>
    <t>夷隅郡</t>
  </si>
  <si>
    <t>大多喜町</t>
  </si>
  <si>
    <t>佐古</t>
  </si>
  <si>
    <t>大字増林</t>
  </si>
  <si>
    <t>田川市</t>
  </si>
  <si>
    <t>弓削山</t>
  </si>
  <si>
    <t>小倉北区西港町</t>
  </si>
  <si>
    <t>東区北丘珠</t>
  </si>
  <si>
    <t>大竹市</t>
  </si>
  <si>
    <t>新町</t>
  </si>
  <si>
    <t>南区藤田</t>
  </si>
  <si>
    <t>市野谷字宮尻</t>
  </si>
  <si>
    <t>若松町</t>
  </si>
  <si>
    <t>串町</t>
  </si>
  <si>
    <t>八王子市</t>
  </si>
  <si>
    <t>豊玉北</t>
  </si>
  <si>
    <t>元木</t>
  </si>
  <si>
    <t>佐伯区五日市</t>
  </si>
  <si>
    <t>東松浦郡</t>
  </si>
  <si>
    <t>玄海町</t>
  </si>
  <si>
    <t>大字八ツ役字矢作</t>
  </si>
  <si>
    <t>名護市</t>
  </si>
  <si>
    <t>東江</t>
  </si>
  <si>
    <t>山乃腰天神東</t>
  </si>
  <si>
    <t>米島</t>
  </si>
  <si>
    <t>大松町西奥</t>
  </si>
  <si>
    <t>本地町</t>
  </si>
  <si>
    <t>駿河区中吉田</t>
  </si>
  <si>
    <t>木曽根</t>
  </si>
  <si>
    <t>直江北</t>
  </si>
  <si>
    <t>三芳町竹間沢</t>
  </si>
  <si>
    <t>築地町</t>
  </si>
  <si>
    <t>稚内市</t>
  </si>
  <si>
    <t>大黒</t>
  </si>
  <si>
    <t>都筑区東方町</t>
  </si>
  <si>
    <t>羽生市</t>
  </si>
  <si>
    <t>岩瀬</t>
  </si>
  <si>
    <t>新琴似</t>
  </si>
  <si>
    <t>十二林</t>
  </si>
  <si>
    <t>田村市</t>
  </si>
  <si>
    <t>船引町堀越字柴平</t>
  </si>
  <si>
    <t>西浦</t>
  </si>
  <si>
    <t>小名浜字高田町</t>
  </si>
  <si>
    <t>西宇和郡</t>
  </si>
  <si>
    <t>伊方町三崎</t>
  </si>
  <si>
    <t>綾部市</t>
  </si>
  <si>
    <t>城山町</t>
  </si>
  <si>
    <t>千歳市</t>
  </si>
  <si>
    <t>長都</t>
  </si>
  <si>
    <t>領下</t>
  </si>
  <si>
    <t>大字梅田字燕口</t>
  </si>
  <si>
    <t>茅原</t>
  </si>
  <si>
    <t>亀山</t>
  </si>
  <si>
    <t>三戸郡</t>
  </si>
  <si>
    <t>階上町赤保内柳沢</t>
  </si>
  <si>
    <t>矢野町</t>
  </si>
  <si>
    <t>伊勢原市</t>
  </si>
  <si>
    <t>見附島</t>
  </si>
  <si>
    <t>関本町関本中</t>
  </si>
  <si>
    <t>松浜町</t>
  </si>
  <si>
    <t>土居原</t>
  </si>
  <si>
    <t>北上群</t>
  </si>
  <si>
    <t>六戸</t>
  </si>
  <si>
    <t>御所野湯本</t>
  </si>
  <si>
    <t>字具志</t>
  </si>
  <si>
    <t>大牟田市</t>
  </si>
  <si>
    <t>新開町</t>
  </si>
  <si>
    <t>江別市</t>
  </si>
  <si>
    <t>大麻元町</t>
  </si>
  <si>
    <t>宇城市</t>
  </si>
  <si>
    <t>末橋町豊福</t>
  </si>
  <si>
    <t>花見川区大日町</t>
  </si>
  <si>
    <t>宮島口西</t>
  </si>
  <si>
    <t>緑区大野台</t>
  </si>
  <si>
    <t>乙川太田</t>
  </si>
  <si>
    <t>聖籠町蓮潟</t>
  </si>
  <si>
    <t>大字下堺</t>
  </si>
  <si>
    <t>新橋</t>
  </si>
  <si>
    <t>今津町</t>
  </si>
  <si>
    <t>矢尾町</t>
  </si>
  <si>
    <t>与那原市</t>
  </si>
  <si>
    <t>与那原</t>
  </si>
  <si>
    <t>北見市</t>
  </si>
  <si>
    <t>小泉</t>
  </si>
  <si>
    <t>羽田空港</t>
  </si>
  <si>
    <t>かほく市</t>
  </si>
  <si>
    <t>大崎</t>
  </si>
  <si>
    <t>豊見城市</t>
  </si>
  <si>
    <t>字与根</t>
  </si>
  <si>
    <t>野田町</t>
  </si>
  <si>
    <t>厚木市</t>
  </si>
  <si>
    <t>神立町</t>
  </si>
  <si>
    <t>小名浜字高山地先</t>
  </si>
  <si>
    <t>南区福浜西</t>
  </si>
  <si>
    <t>東通</t>
  </si>
  <si>
    <t>港区小割通</t>
  </si>
  <si>
    <t>西</t>
  </si>
  <si>
    <t>菊陽町大字辛川</t>
  </si>
  <si>
    <t>岡崎駅南</t>
  </si>
  <si>
    <t>中区光南</t>
  </si>
  <si>
    <t>栗原市</t>
  </si>
  <si>
    <t>若柳字川北塚原</t>
  </si>
  <si>
    <t>厚岸町宮園</t>
  </si>
  <si>
    <t>見山</t>
  </si>
  <si>
    <t>午起</t>
  </si>
  <si>
    <t>夕張郡</t>
  </si>
  <si>
    <t>長沼町錦町南</t>
  </si>
  <si>
    <t>城下</t>
  </si>
  <si>
    <t>大字漆川字珠椿</t>
  </si>
  <si>
    <t>馬場春雨</t>
  </si>
  <si>
    <t>山本郡</t>
  </si>
  <si>
    <t>三種町森岳高田</t>
  </si>
  <si>
    <t>江南区横越中央</t>
  </si>
  <si>
    <t>西沖町</t>
  </si>
  <si>
    <t>洲本市</t>
  </si>
  <si>
    <t>上中膳</t>
  </si>
  <si>
    <t>仙北郡</t>
  </si>
  <si>
    <t>角館町岩瀬字下菅沢</t>
  </si>
  <si>
    <t>大町</t>
  </si>
  <si>
    <t>増田</t>
  </si>
  <si>
    <t>美原区黒山</t>
  </si>
  <si>
    <t>遠田郡</t>
  </si>
  <si>
    <t>美里町関根新苗代江</t>
  </si>
  <si>
    <t>福島市</t>
  </si>
  <si>
    <t>北矢野目字下成田</t>
  </si>
  <si>
    <t>東灘区深江浜町</t>
  </si>
  <si>
    <t>大字大槇</t>
  </si>
  <si>
    <t>若松区藤ノ木</t>
  </si>
  <si>
    <t>門脇字</t>
  </si>
  <si>
    <t>川口町</t>
  </si>
  <si>
    <t>渋谷町</t>
  </si>
  <si>
    <t>大槌町</t>
  </si>
  <si>
    <t>南区南高江1丁目2番30号</t>
  </si>
  <si>
    <t>大和</t>
  </si>
  <si>
    <t>高崎市</t>
  </si>
  <si>
    <t>柳川町</t>
  </si>
  <si>
    <t>北村山郡</t>
  </si>
  <si>
    <t>大石田町木町</t>
  </si>
  <si>
    <t>中郷町日棚</t>
  </si>
  <si>
    <t>住之江区南港南</t>
  </si>
  <si>
    <t>津雲台</t>
  </si>
  <si>
    <t>軽量S造</t>
  </si>
  <si>
    <t>店舗(ﾊﾟﾁﾝｺ)</t>
  </si>
  <si>
    <t>冷蔵倉庫</t>
  </si>
  <si>
    <t>2F,3F</t>
  </si>
  <si>
    <t>寄宿舎</t>
  </si>
  <si>
    <t>鶏舎</t>
  </si>
  <si>
    <t>工場・貯蔵庫・倉庫</t>
  </si>
  <si>
    <t>眼科</t>
  </si>
  <si>
    <t>加工場</t>
  </si>
  <si>
    <t>屋内練習場</t>
  </si>
  <si>
    <t>工場・店舗</t>
  </si>
  <si>
    <t>整備工場</t>
  </si>
  <si>
    <t>立体駐車場</t>
  </si>
  <si>
    <t>荷扱所</t>
  </si>
  <si>
    <t>平屋建(中2F)</t>
  </si>
  <si>
    <t>ﾀｲﾔ倉庫</t>
  </si>
  <si>
    <t>こども園</t>
  </si>
  <si>
    <t>平屋,3F建</t>
  </si>
  <si>
    <t>事務所、倉庫</t>
  </si>
  <si>
    <t>平屋建,2F建</t>
  </si>
  <si>
    <t>10,20</t>
  </si>
  <si>
    <t>34,13</t>
  </si>
  <si>
    <t>FullAddress 1</t>
  </si>
  <si>
    <t>厚[m]</t>
  </si>
  <si>
    <t>土質</t>
  </si>
  <si>
    <t>※</t>
  </si>
  <si>
    <t>埋土</t>
  </si>
  <si>
    <t>盛土(玉石混じり砂礫)</t>
  </si>
  <si>
    <t>粘土</t>
  </si>
  <si>
    <t>礫混り砂(盛土)</t>
  </si>
  <si>
    <t>砂(盛土)</t>
  </si>
  <si>
    <t>盛土・礫混じり砂</t>
  </si>
  <si>
    <t>シルト質粘土</t>
  </si>
  <si>
    <t>砂混り粘土</t>
  </si>
  <si>
    <t>ｼﾙﾄ</t>
  </si>
  <si>
    <t>盛土</t>
  </si>
  <si>
    <t>崩積土</t>
  </si>
  <si>
    <t>砂混りｼﾙﾄ</t>
  </si>
  <si>
    <t>粘土質砂礫</t>
  </si>
  <si>
    <t>砂質粘土</t>
  </si>
  <si>
    <t>砂混じりｼﾙﾄ</t>
  </si>
  <si>
    <t>砂質ｼﾙﾄ</t>
  </si>
  <si>
    <t>砂礫</t>
  </si>
  <si>
    <t>有機質土</t>
  </si>
  <si>
    <t>有機質ｼﾙﾄ</t>
  </si>
  <si>
    <t>火山灰質ｼﾙﾄ</t>
  </si>
  <si>
    <t>玉石混じり砂</t>
  </si>
  <si>
    <t>埋土(有機物混入)</t>
  </si>
  <si>
    <t>盛土・粘土質砂礫</t>
  </si>
  <si>
    <t>粘土質ｼﾙﾄ</t>
  </si>
  <si>
    <t>有機物混じり粘土</t>
  </si>
  <si>
    <t>礫混じり粘土</t>
  </si>
  <si>
    <t>細砂</t>
  </si>
  <si>
    <t>盛土・玉石混り土</t>
  </si>
  <si>
    <t>砂質シルト</t>
  </si>
  <si>
    <t>シルト質微細砂</t>
  </si>
  <si>
    <t>ｼﾙﾄ混じり砂</t>
  </si>
  <si>
    <t>盛土(礫・ｼﾙﾄ混り砂)</t>
  </si>
  <si>
    <t>盛土/ｼﾙﾄ混じり砂礫</t>
  </si>
  <si>
    <t>シルト質砂</t>
  </si>
  <si>
    <t>有機質シルト</t>
  </si>
  <si>
    <t>腐植土</t>
  </si>
  <si>
    <t>盛土(礫質土)</t>
  </si>
  <si>
    <t>粘土質砂</t>
  </si>
  <si>
    <t>風化砂岩</t>
  </si>
  <si>
    <t>シルト混じり砂</t>
  </si>
  <si>
    <t>砂礫・埋土</t>
  </si>
  <si>
    <t>盛土・粘性土</t>
  </si>
  <si>
    <t>粗砂</t>
  </si>
  <si>
    <t>黒ボク</t>
  </si>
  <si>
    <t>ﾛｰﾑ</t>
  </si>
  <si>
    <t>礫混じりシルト質砂・盛土</t>
  </si>
  <si>
    <t>玉石混じり砂礫</t>
  </si>
  <si>
    <t>ｼﾙﾄ混り砂</t>
  </si>
  <si>
    <t>ｼﾙﾄ質砂</t>
  </si>
  <si>
    <t>砂</t>
  </si>
  <si>
    <t>粘土混じり砂</t>
  </si>
  <si>
    <t>埋戻土</t>
  </si>
  <si>
    <t>シルト混じり砂礫</t>
  </si>
  <si>
    <t>礫混じり砂</t>
  </si>
  <si>
    <t>埋土(ｼﾙﾄ質細砂)</t>
  </si>
  <si>
    <t>有機質粘土</t>
  </si>
  <si>
    <t>礫混じり粘土質砂</t>
  </si>
  <si>
    <t>シルト</t>
  </si>
  <si>
    <t>シルト質中砂</t>
  </si>
  <si>
    <t>礫混り砂</t>
  </si>
  <si>
    <t>腐植物混り砂</t>
  </si>
  <si>
    <t>粘性土</t>
  </si>
  <si>
    <t>表土・ｼﾙﾄ</t>
  </si>
  <si>
    <t>盛土(砂礫)</t>
  </si>
  <si>
    <t>泥炭</t>
  </si>
  <si>
    <t>埋土・粘性土</t>
  </si>
  <si>
    <t>盛土(砂)</t>
  </si>
  <si>
    <t>埋土(玉石・礫混り粘土)</t>
  </si>
  <si>
    <t>礫混り砂質粘土</t>
  </si>
  <si>
    <t>粘土混り砂</t>
  </si>
  <si>
    <t>廃棄物</t>
  </si>
  <si>
    <t>凝灰質粘土</t>
  </si>
  <si>
    <t>ｼﾙﾄ質砂礫</t>
  </si>
  <si>
    <t>シルト質細砂</t>
  </si>
  <si>
    <t>中砂</t>
  </si>
  <si>
    <t>盛土
砂質シルト</t>
  </si>
  <si>
    <t>ｼﾙﾄ質粘土</t>
  </si>
  <si>
    <t>軽石混り細砂</t>
  </si>
  <si>
    <t>埋土(玉石混じり)</t>
  </si>
  <si>
    <t>砂混じり粘土</t>
  </si>
  <si>
    <t>埋土(砂)</t>
  </si>
  <si>
    <t>礫混じり砂質土</t>
  </si>
  <si>
    <t>腐食物混じりｼﾙﾄ</t>
  </si>
  <si>
    <t>埋土・砂</t>
  </si>
  <si>
    <t>埋土・ｼﾙﾄ質細砂</t>
  </si>
  <si>
    <t>盛土・砂</t>
  </si>
  <si>
    <t>礫混じりｼﾙﾄ質砂</t>
  </si>
  <si>
    <t>粘土混じり細砂</t>
  </si>
  <si>
    <t>改良土</t>
  </si>
  <si>
    <t>粘土質シルト</t>
  </si>
  <si>
    <t>粘土混じり砂礫</t>
  </si>
  <si>
    <t>礫混りｼﾙﾄ質粘土</t>
  </si>
  <si>
    <t>砂礫,礫混じり粘土</t>
  </si>
  <si>
    <t>盛土(ｼﾙﾄ)</t>
  </si>
  <si>
    <t>盛土(砂質ｼﾙﾄ)</t>
  </si>
  <si>
    <t>埋土・細砂</t>
  </si>
  <si>
    <t>ｼﾙﾄ混じり粘土</t>
  </si>
  <si>
    <t>砂混じりシルト</t>
  </si>
  <si>
    <t>ｼﾙﾄ質細砂</t>
  </si>
  <si>
    <t>表土(粘性土)</t>
  </si>
  <si>
    <t>埋土(細砂)</t>
  </si>
  <si>
    <t>盛土(砂質土)</t>
  </si>
  <si>
    <t>火山灰質砂</t>
  </si>
  <si>
    <t>砂混じりｼﾙﾄ質砂</t>
  </si>
  <si>
    <t>ｼﾙﾄ混じり細砂</t>
  </si>
  <si>
    <t>埋土・ﾛｰﾑ質土</t>
  </si>
  <si>
    <t>埋土・粗中砂</t>
  </si>
  <si>
    <t>埋土(砂質粘土)</t>
  </si>
  <si>
    <t>礫混じりｼﾙﾄ</t>
  </si>
  <si>
    <t>盛土(礫混じり砂)</t>
  </si>
  <si>
    <t>ｼﾙﾄ質微細砂</t>
  </si>
  <si>
    <t>礫混じり中砂</t>
  </si>
  <si>
    <t>ﾛｰﾑ質粘土</t>
  </si>
  <si>
    <t>盛土(礫混じり砂質粘土)</t>
  </si>
  <si>
    <t>旧表土</t>
  </si>
  <si>
    <t>盛土(細砂)</t>
  </si>
  <si>
    <t>礫シルト混じり砂</t>
  </si>
  <si>
    <t>礫混じり細砂</t>
  </si>
  <si>
    <t>礫混じり砂質粘性土</t>
  </si>
  <si>
    <t>火山灰混じりｼﾙﾄ</t>
  </si>
  <si>
    <t>礫混じり砂質ｼﾙﾄ</t>
  </si>
  <si>
    <t>ｼﾙﾄ混じり微細砂</t>
  </si>
  <si>
    <t>ｼﾙﾄ混じり細中砂</t>
  </si>
  <si>
    <t>火山灰</t>
  </si>
  <si>
    <t>盛土
(ｼﾙﾄ質砂礫)</t>
  </si>
  <si>
    <t>0.13,0.46</t>
  </si>
  <si>
    <t>盛土(ｼﾙﾄ質砂礫)</t>
  </si>
  <si>
    <t>礫質土</t>
  </si>
  <si>
    <t>粘土質砂質礫</t>
  </si>
  <si>
    <t>粘土混じりｼﾙﾄ</t>
  </si>
  <si>
    <t>盛土(ｼﾙﾄ混じり砂)</t>
  </si>
  <si>
    <t>有機物混じりｼﾙﾄ</t>
  </si>
  <si>
    <t>礫混じり土</t>
  </si>
  <si>
    <t>強風化玄武岩</t>
  </si>
  <si>
    <t>ｼﾙﾄ混じり砂礫</t>
  </si>
  <si>
    <t>粗中砂</t>
  </si>
  <si>
    <t>火山灰質粘性土</t>
  </si>
  <si>
    <t>礫混り粘土</t>
  </si>
  <si>
    <t>埋土・ｼﾙﾄ</t>
  </si>
  <si>
    <t>埋土・砂混じり礫</t>
  </si>
  <si>
    <t>ｼﾙﾄ質火山灰</t>
  </si>
  <si>
    <t>埋土(礫混じり粘土)</t>
  </si>
  <si>
    <t>ｼﾙﾄ混じり中砂</t>
  </si>
  <si>
    <t>玉石礫混じり砂</t>
  </si>
  <si>
    <t>埋土(粘土)</t>
  </si>
  <si>
    <t>埋土(砂質土)</t>
  </si>
  <si>
    <t>埋土・中砂</t>
  </si>
  <si>
    <t>盛土(礫混じり砂質ｼﾙﾄ)</t>
  </si>
  <si>
    <t>府植物混じり砂質ｼﾙﾄ</t>
  </si>
  <si>
    <t>埋土・玉石混り砂礫</t>
  </si>
  <si>
    <t>埋土(砂混じりｼﾙﾄ)</t>
  </si>
  <si>
    <t>埋土(ｼﾙﾄ混じり細砂)</t>
  </si>
  <si>
    <t>砂・盛土</t>
  </si>
  <si>
    <t>埋土(ｼﾙﾄ質砂)</t>
  </si>
  <si>
    <t>礫混じり細中砂</t>
  </si>
  <si>
    <t>ｼﾙﾄ・腐植土</t>
  </si>
  <si>
    <t>浚渫土(砂)</t>
  </si>
  <si>
    <t>埋土・砂礫</t>
  </si>
  <si>
    <t>盛土(礫混じり粗砂)</t>
  </si>
  <si>
    <t>盛土(ｼﾙﾄ混じり粗砂)</t>
  </si>
  <si>
    <t>軽石混じり火山灰</t>
  </si>
  <si>
    <t>盛土・砂礫</t>
  </si>
  <si>
    <t>礫ｼﾙﾄ混り砂</t>
  </si>
  <si>
    <t>礫混じり粘土質ｼﾙﾄ</t>
  </si>
  <si>
    <t>1.0,1.5</t>
  </si>
  <si>
    <t>1.2,1.5</t>
  </si>
  <si>
    <t>盛土(ｼﾙﾄ質砂)</t>
  </si>
  <si>
    <t>ｽｺﾘｱ質ﾛｰﾑ</t>
  </si>
  <si>
    <t>埋土(粘性土)</t>
  </si>
  <si>
    <t>ﾌﾟﾗｯﾄ
ﾎｰﾑ</t>
  </si>
  <si>
    <t>改善面積
（ｍ２）</t>
  </si>
  <si>
    <t>工法</t>
  </si>
  <si>
    <t>東京都多摩市諏訪2丁目2番地4番地</t>
  </si>
  <si>
    <t>埼玉県三郷市泉7</t>
  </si>
  <si>
    <t>京都府京都市左京区一乗寺木ﾉ本町55番地</t>
  </si>
  <si>
    <t>秋田県北秋田市栄字前綱86-1</t>
  </si>
  <si>
    <t>兵庫県三田市加茂字大町38-1他31筆</t>
  </si>
  <si>
    <t>愛知県大府市横根町箕手1－1</t>
  </si>
  <si>
    <t>宮城県大崎市古川江合寿町3丁目6-2</t>
  </si>
  <si>
    <t>愛媛県西条市飯岡1390番地</t>
  </si>
  <si>
    <t>静岡県浜松市</t>
  </si>
  <si>
    <t xml:space="preserve">大阪府枚方市星丘4丁目9-20 </t>
  </si>
  <si>
    <t>大阪府大阪市平野区加美東4丁目84番4</t>
  </si>
  <si>
    <t>長野県中野市大字新保字工腐1311-1,1322,1323,1324</t>
  </si>
  <si>
    <t>和歌山県和歌山市坂田49-1他</t>
  </si>
  <si>
    <t>東京都江戸川区松島1丁目31-17</t>
  </si>
  <si>
    <t>岐阜県中津川市茄子川字桶田2222他</t>
  </si>
  <si>
    <t>岐阜県大垣市今宿4丁目13番1,14番1、15番1</t>
  </si>
  <si>
    <t>秋田県鹿角郡小坂町字萩平2-1の内</t>
  </si>
  <si>
    <t>大阪府吹田市山田丘1-1(国立大学法人大阪大学吹田団地構内)</t>
  </si>
  <si>
    <t>長野県中野市大字三ﾂ和　1179-1、1180-1</t>
  </si>
  <si>
    <t>山形県山形市下条四丁目1085-1</t>
  </si>
  <si>
    <t>岡山県津山市小田中地内</t>
  </si>
  <si>
    <t>愛知県名古屋市中川区東起町2丁目2-1外8筆</t>
  </si>
  <si>
    <t>千葉県野田市野田396の一部他9筆</t>
  </si>
  <si>
    <t>広島県江田島市大柿町大原字鳥井元1055番外</t>
  </si>
  <si>
    <t>岐阜県可児郡御嵩町御嵩字四十八358番1ほか7筆</t>
  </si>
  <si>
    <t>東京都足立区竹の塚5丁目2番1の一部</t>
  </si>
  <si>
    <t>静岡県焼津市小土字道東270番12</t>
  </si>
  <si>
    <t>新潟県三条市帯織8363-1他</t>
  </si>
  <si>
    <t>千葉県佐倉市寺崎北6丁目2-6</t>
  </si>
  <si>
    <t>山形県山形市宮町5丁目9-16</t>
  </si>
  <si>
    <t>愛知県半田市浜田町3-10-1他</t>
  </si>
  <si>
    <t>秋田県秋田市広面地内</t>
  </si>
  <si>
    <t>三重県伊勢市上地町字水飲788-1他6</t>
  </si>
  <si>
    <t>愛知県東海市加木屋町御林10番　他8筆</t>
  </si>
  <si>
    <t>岐阜県瑞穂市稲里667-10</t>
  </si>
  <si>
    <t>埼玉県東松山市大字高坂あずま町3丁目－1</t>
  </si>
  <si>
    <t>島根県出雲市大社町杵築南840-1</t>
  </si>
  <si>
    <t>山形県東置賜郡川西町大字上小松美女木1143-1</t>
  </si>
  <si>
    <t>静岡県掛川市成滝586-1</t>
  </si>
  <si>
    <t>高知県高知市宝永町7-33</t>
  </si>
  <si>
    <t>茨城県つくば市大字上横場字本郷1269-1</t>
  </si>
  <si>
    <t>千葉県流山市東深井986番地の1</t>
  </si>
  <si>
    <t>沖縄県宜野湾市大山7丁目1400番74、1400番7</t>
  </si>
  <si>
    <t>佐賀県佐賀市久保泉町大字下和泉字牛野1958（久保和泉第2工業団地）</t>
  </si>
  <si>
    <t>神奈川県高座郡寒川町倉見</t>
  </si>
  <si>
    <t>埼玉県さいたま市岩槻区府内3丁目1275－1</t>
  </si>
  <si>
    <t>埼玉県三郷市三郷ｲﾝﾀｰ南部土地区画整理事業11街区8画地</t>
  </si>
  <si>
    <t>三重県四日市市北浜田町317番</t>
  </si>
  <si>
    <t>秋田県秋田市広面字堤敷64-1</t>
  </si>
  <si>
    <t>埼玉県春日市大場字前929-1</t>
  </si>
  <si>
    <t>三重県桑名市大福字寺跡452-1,468-1</t>
  </si>
  <si>
    <t>埼玉県さいたま市南区文蔵一丁目17-6</t>
  </si>
  <si>
    <t>愛知県海部郡蟹江町大字西之森字長瀬65-10</t>
  </si>
  <si>
    <t>長野県伊那市境8567</t>
  </si>
  <si>
    <t>島根県出雲市西新町地内</t>
  </si>
  <si>
    <t>静岡県三島市塚原新田</t>
  </si>
  <si>
    <t>山形県山形市松見町21-1他</t>
  </si>
  <si>
    <t>島根県出雲市平田町東部工業団地</t>
  </si>
  <si>
    <t>新潟県上越市下門前地内(26街区)</t>
  </si>
  <si>
    <t>静岡県浜松市東区中野町640番の一部、583-1の一部、650,656,655-1,654-2,650-4,654-1</t>
  </si>
  <si>
    <t>山形県酒田市京田　地内</t>
  </si>
  <si>
    <t>広島県府中市鵜飼町字大段原800-2、800-3</t>
  </si>
  <si>
    <t>高知県香美市土佐山田町</t>
  </si>
  <si>
    <t>千葉県野田市七光台駅西土地区画整理事業施工区域内66街区1画</t>
  </si>
  <si>
    <t>宮城県気仙沼市南郷2－1</t>
  </si>
  <si>
    <t>宮城県名取市高舘吉田字前置き112-1他</t>
  </si>
  <si>
    <t>新潟県 三条市 三柳 253-1･253-2･252-1･252-2</t>
  </si>
  <si>
    <t>宮城県大崎市古川江合寿町3丁目141-1他</t>
  </si>
  <si>
    <t>宮崎県宮崎市沼栄町</t>
  </si>
  <si>
    <t>山形県鶴岡市大宝寺字日本国362-15他14筆</t>
  </si>
  <si>
    <t>新潟県新潟市西蒲区遠藤2810-3</t>
  </si>
  <si>
    <t>埼玉県さいたま市桜区南元宿2丁目24-1</t>
  </si>
  <si>
    <t>山形県酒田市旭新町16-4，7，8，9，10</t>
  </si>
  <si>
    <t>島根県出雲市平野町487番1、487番3、488番1、488番2</t>
  </si>
  <si>
    <t>大阪府大阪市西成区北開　2丁目2番1、中間3丁目1番11</t>
  </si>
  <si>
    <t>奈良県天理市西長柄町110</t>
  </si>
  <si>
    <t>広島県福山市山手町6丁目272-1,272-4,273-1,273-2,274-1</t>
  </si>
  <si>
    <t>宮城県気仙沼市田中前2丁目2-3地内</t>
  </si>
  <si>
    <t>静岡県焼津市南部土地区画整理事業地内</t>
  </si>
  <si>
    <t>奈良県橿原市十市町442</t>
  </si>
  <si>
    <t>山口県光市虹ヶ浜一丁目7番1、7番13</t>
  </si>
  <si>
    <t>大阪府大阪市浪速区塩草2丁目9番1</t>
  </si>
  <si>
    <t>長野県千曲市大字稲荷山字釜蓋1788-1，1792-1</t>
  </si>
  <si>
    <t>岐阜県岐阜市西荘3丁目2番16外</t>
  </si>
  <si>
    <t>高知県安芸市矢の丸2丁目220他</t>
  </si>
  <si>
    <t>滋賀県大津市におの浜4丁目1-8の一部､1-66</t>
  </si>
  <si>
    <t>沖縄県沖縄市松本7丁目4-7</t>
  </si>
  <si>
    <t>静岡県磐田市今之浦2丁目7-6,7-7</t>
  </si>
  <si>
    <t>広島県竹原市</t>
  </si>
  <si>
    <t>山口県山口市深溝字北田722外</t>
  </si>
  <si>
    <t>茨城県龍ｹ崎市長沖町</t>
  </si>
  <si>
    <t>東京都目黒区目黒本町2丁目4番43（地番）目黒本町2-27</t>
  </si>
  <si>
    <t>新潟県上越市大字三田新田字水ふけ</t>
  </si>
  <si>
    <t>埼玉県さいたま市岩槻区大字長宮字中谷中</t>
  </si>
  <si>
    <t>福島県西白河郡矢吹町八幡642-1他25筆</t>
  </si>
  <si>
    <t>静岡県静岡市清水区楠新田299番1、298番1</t>
  </si>
  <si>
    <t>滋賀県高島市安曇川町西方木地内</t>
  </si>
  <si>
    <t>三重県津市藤方字茨ｸ子1652他</t>
  </si>
  <si>
    <t>愛知県名古屋市北区中切町6 丁目7-2 他</t>
  </si>
  <si>
    <t>千葉県習志野市大久保1-559-1</t>
  </si>
  <si>
    <t>埼玉県三郷市番匠免2丁目80-1，80-2</t>
  </si>
  <si>
    <t>青森県弘前市高田5丁目2-6,7,8,9,10,11</t>
  </si>
  <si>
    <t>神奈川県横浜市鶴見区大黒ふ頭15番地</t>
  </si>
  <si>
    <t>福岡県北九州市若松区大字藤木字和田262－6</t>
  </si>
  <si>
    <t>青森県青森市青柳9-11,9-12,9-25</t>
  </si>
  <si>
    <t>福岡県北九州市八幡東区東田2-5-110</t>
  </si>
  <si>
    <t>秋田県秋田市土崎港北3丁目地内</t>
  </si>
  <si>
    <t>熊本県菊池郡菊陽町津久礼2655-1、2661-1、2784-1の一部</t>
  </si>
  <si>
    <t>沖縄県うるま市字塩屋濱原502番1</t>
  </si>
  <si>
    <t>島根県出雲市今市町南本町20-6番地</t>
  </si>
  <si>
    <t>埼玉県八潮南部中央区画整理事業18街区</t>
  </si>
  <si>
    <t>岐阜県大垣市中ﾉ江2丁目3番1他15筆</t>
  </si>
  <si>
    <t>岡山県津山市総社字桜屋77番1</t>
  </si>
  <si>
    <t>長野県諏訪市中洲3315-2</t>
  </si>
  <si>
    <t>愛知県豊橋市牛川町郷道11-1,12-6,22-2</t>
  </si>
  <si>
    <t>徳島県徳島市南常三島一丁目5番</t>
  </si>
  <si>
    <t>福井県福井市城東2丁目10-13</t>
  </si>
  <si>
    <t>埼玉県さいたま市緑区中野田地先</t>
  </si>
  <si>
    <t>滋賀県甲賀市水口町水口字</t>
  </si>
  <si>
    <t>山口県熊毛郡周防大島町小松</t>
  </si>
  <si>
    <t>愛知県名古屋市西区貴生町68,69-1,2,3</t>
  </si>
  <si>
    <t>千葉兼船橋市山野町90，91-1，91-2，93</t>
  </si>
  <si>
    <t>長野県松本市笹部2-20-1　他17筆</t>
  </si>
  <si>
    <t>茨城県土浦市東真鍋町3-4</t>
  </si>
  <si>
    <t>埼玉県越谷市大字増林字城の上5番7</t>
  </si>
  <si>
    <t>東京都足立区花畑4-11-14</t>
  </si>
  <si>
    <t>東京都足立区竹の塚六丁目8番2、8番4　他</t>
  </si>
  <si>
    <t>鳥取県鳥取市賀露町4058番2</t>
  </si>
  <si>
    <t>大分県大分市大字鴛野字中縄手870－2</t>
  </si>
  <si>
    <t>奈良県 奈良市 右京一丁目 5-1の一部</t>
  </si>
  <si>
    <t>静岡県静岡市葵区竜南二丁目221-1、222、223</t>
  </si>
  <si>
    <t>熊本県菊池郡菊陽町大字津久礼2655番地1</t>
  </si>
  <si>
    <t>大阪府守口市高瀬町5-1</t>
  </si>
  <si>
    <t>青森県三沢市中央町4丁目1-2</t>
  </si>
  <si>
    <t>兵庫県川西市加茂6丁目13番1、13番13</t>
  </si>
  <si>
    <t>埼玉県春日部市下柳字古川端750-3外88筆</t>
  </si>
  <si>
    <t>埼玉県八潮市大字稗田885-1,886-5</t>
  </si>
  <si>
    <t>広島県広島市中区江波西1丁目28-10</t>
  </si>
  <si>
    <t>宮城県塩竈市新浜町三丁目109番173</t>
  </si>
  <si>
    <t>山形県鶴岡市新海町20-2,20-3,20-5、20-6,20-12の一部</t>
  </si>
  <si>
    <t>茨城県下妻市掘篭字曲田715番1外</t>
  </si>
  <si>
    <t>茨城県下妻市原1038-1他</t>
  </si>
  <si>
    <t>三重県松阪市松ヶ崎地内</t>
  </si>
  <si>
    <t>山形県酒田市東町1丁目9-12</t>
  </si>
  <si>
    <t>島根県松江市東津田町</t>
  </si>
  <si>
    <t>青森県津軽市</t>
  </si>
  <si>
    <t>岡山県赤磐市高屋字十七川東392,394-1,393-1,393-3,394-3</t>
  </si>
  <si>
    <t>長野県北佐久郡軽井沢町軽井沢発地</t>
  </si>
  <si>
    <t>兵庫県神戸市北区鹿の子台南町地内</t>
  </si>
  <si>
    <t>長野県北佐久郡軽井沢町大字軽井沢字中谷地1178-798外</t>
  </si>
  <si>
    <t>埼玉県北葛飾郡杉戸町大字本郷730番</t>
  </si>
  <si>
    <t>愛知県名古屋市中村区横前町67番地</t>
  </si>
  <si>
    <t>茨城県常陸太田市金井町3566-1の一部,3566-3,3566-4</t>
  </si>
  <si>
    <t>宮城県黒川郡大和町落合檜和田字万五郎二番25-1</t>
  </si>
  <si>
    <t>大阪府大阪市淀川区中島5丁目16番1号</t>
  </si>
  <si>
    <t>岐阜県羽島市桑原町東方字一番屋敷287-1外</t>
  </si>
  <si>
    <t>新潟県新潟市北区新崎字毘沙門372-21</t>
  </si>
  <si>
    <t>滋賀県草津市山寺町地内</t>
  </si>
  <si>
    <t>埼玉県三郷市栄2-112-2 三郷市立新和小学校地内</t>
  </si>
  <si>
    <t>熊本県熊本市南区薄場1丁目14-10</t>
  </si>
  <si>
    <t>宮城県多賀城市八幡2丁目</t>
  </si>
  <si>
    <t>千葉県船橋市習志野4丁目47-1</t>
  </si>
  <si>
    <t>山形県天童市芳賀土地区画整理事業地内</t>
  </si>
  <si>
    <t>茨城県ひたちなか市足崎字西原1445-31</t>
  </si>
  <si>
    <t>東京都墨田区緑2-20-1</t>
  </si>
  <si>
    <t>兵庫県宝塚市中筋7丁目84-2、85-1、86、87、90-1、91-3</t>
  </si>
  <si>
    <t>東京都足立区花畑5丁目13番1</t>
  </si>
  <si>
    <t>岐阜県可児市瀬田字佃422-1他</t>
  </si>
  <si>
    <t>兵庫県神戸市東灘区向洋町東3-6-4、3-6-5</t>
  </si>
  <si>
    <t>福岡県北九州市小倉北区赤坂海岸8-20</t>
  </si>
  <si>
    <t>大阪府豊中市穂積2丁目15－5</t>
  </si>
  <si>
    <t>青森県五所川原市大字姥萢字桜木424－1</t>
  </si>
  <si>
    <t>大阪府泉佐野市りんくう往来北1番55、1番6</t>
  </si>
  <si>
    <t>愛知県岡崎市福岡町字荒巻26番1　外14筆</t>
  </si>
  <si>
    <t>徳島県鳴門市瀬戸町明神字丸山85の1(住居表示)</t>
  </si>
  <si>
    <t>埼玉県草加市栄町3丁目766-1他</t>
  </si>
  <si>
    <t>大阪府大阪市港区海岸通2丁目1番17</t>
  </si>
  <si>
    <t>山形県天童市芳賀土地区画整理地内</t>
  </si>
  <si>
    <t>東京都足立区保木間3丁目20-5、6</t>
  </si>
  <si>
    <t>島根県出雲市天神町168番地5他</t>
  </si>
  <si>
    <t>愛知県刈谷市半城土町大組 12-1､13-1､17-2､18-2､22-2</t>
  </si>
  <si>
    <t>秋田県秋田市寺内蛭根一丁目381-11他</t>
  </si>
  <si>
    <t>大阪府大阪市浪速区恵美須東3丁目地内</t>
  </si>
  <si>
    <t>埼玉県川口市上青木2丁目3-1,-2,-4,-5,</t>
  </si>
  <si>
    <t>宮城県気仙沼市本浜町2丁目地内</t>
  </si>
  <si>
    <t>大分県大分市鴛野字中縄手870－2</t>
  </si>
  <si>
    <t>兵庫県神戸市垂水区多聞町</t>
  </si>
  <si>
    <t>広島県広島市西区観音新町2丁目8</t>
  </si>
  <si>
    <t>徳島県阿南市日開野町西居内417-1他</t>
  </si>
  <si>
    <t>山形県東根市地内</t>
  </si>
  <si>
    <t>宮城県加美郡加美町字一本杉33-1,33-2</t>
  </si>
  <si>
    <t xml:space="preserve">滋賀県大津市竜ヶ丘1-18 </t>
  </si>
  <si>
    <t>高知県吾川郡いの町波川字近見560-2、561-2、562-2</t>
  </si>
  <si>
    <t>山形県鶴岡市千石町3-7、7-61、7-62、7-64、7-67、7-74の一部、7-81の一部、7-83、7-120の一部</t>
  </si>
  <si>
    <t>愛知県知多郡美浜町奥田三ｹ市57-1</t>
  </si>
  <si>
    <t>長野県諏訪市大字中洲開戸4975他</t>
  </si>
  <si>
    <t>和歌山県和歌山市湊字中洲坪1820番252の一部</t>
  </si>
  <si>
    <t>埼玉県越谷市弥生町648-1他</t>
  </si>
  <si>
    <t>大阪府大阪市城東区蒲生2丁目</t>
  </si>
  <si>
    <t>愛知県西尾市平坂町如月　地内</t>
  </si>
  <si>
    <t>三重県度会郡玉城町世古字小垣内335番1　他66筆</t>
  </si>
  <si>
    <t>京都府京都市伏見区久我西出町3-17,3-18,3-19</t>
  </si>
  <si>
    <t>三重県四日市市別名六丁目74-11、74-6</t>
  </si>
  <si>
    <t>高知県高知市五台山</t>
  </si>
  <si>
    <t>富山県高岡市蓮花寺</t>
  </si>
  <si>
    <t>山形県天童市藤内新田　地内</t>
  </si>
  <si>
    <t>山形県米沢市花沢町2709-2,2710-4,2712-1,2712-11,2739-1</t>
  </si>
  <si>
    <t>千葉県鎌ｹ谷市2丁目12-3</t>
  </si>
  <si>
    <t>千葉県八千代市大和田新田字天谷572番4、573番</t>
  </si>
  <si>
    <t>長野県岡谷市長地権現町3丁目950-1</t>
  </si>
  <si>
    <t>大阪府守口市梅園町60-5</t>
  </si>
  <si>
    <t>神奈川県横浜市旭区東希望が丘98番54,99番1</t>
  </si>
  <si>
    <t>宮崎県都城市上川東4丁目5948-1　</t>
  </si>
  <si>
    <t>神奈川県川崎市川崎区鈴木町3丁目1番</t>
  </si>
  <si>
    <t>神奈川県横浜市鶴見区鶴見中央3丁目1295番地1他</t>
  </si>
  <si>
    <t>青森県青森市港町3丁目7－22</t>
  </si>
  <si>
    <t>群馬県渋川市白井1099-32</t>
  </si>
  <si>
    <t>青森県青森市青柳二丁目</t>
  </si>
  <si>
    <t>埼玉県さいたま市南区内谷7丁目422.423.424.425-1</t>
  </si>
  <si>
    <t>石川県白山市番匠町地内</t>
  </si>
  <si>
    <t>鳥取県倉吉市伊木254-1</t>
  </si>
  <si>
    <t>埼玉県三郷市彦成4丁目321番地</t>
  </si>
  <si>
    <t>佐賀県佐賀市諸富町大字為重石塚457</t>
  </si>
  <si>
    <t>広島県広島市西区庚午中4丁目10番36</t>
  </si>
  <si>
    <t>愛知県名古屋市港区当知一丁目601番1、607番</t>
  </si>
  <si>
    <t>埼玉県越谷市谷中町3丁目17-1</t>
  </si>
  <si>
    <t>山形県7鶴岡市千石町3-7、7-61、7-62、7-64、7-67、7-74の一部、7-81の一部、7-83、7-120の一部</t>
  </si>
  <si>
    <t>滋賀県守山市水保町字北川1351-1他</t>
  </si>
  <si>
    <t>大阪府東大阪市稲葉3丁目280-1　279-1</t>
  </si>
  <si>
    <t>東京都墨田区向島1丁目38番地28</t>
  </si>
  <si>
    <t>奈良県奈良市中登美ｹ丘六丁目102</t>
  </si>
  <si>
    <t>富山県富山市千石町4丁目5-1</t>
  </si>
  <si>
    <t>大分県津久見市大字上青江4181他46筆･4177番地先里道、3986-1番</t>
  </si>
  <si>
    <t>長野県中野市大字三ﾂ和字柳下1406-1</t>
  </si>
  <si>
    <t>埼玉県戸田市大字新曽字稲荷1696-1、外3(102街区11、12,13画地)</t>
  </si>
  <si>
    <t>三重県津市岩田26番1号</t>
  </si>
  <si>
    <t>茨城県取手市藤代南1－14－2</t>
  </si>
  <si>
    <t>石川県金沢市大河端町西90番地付近</t>
  </si>
  <si>
    <t>京都府京都市伏見区向島東定請152、153 番</t>
  </si>
  <si>
    <t>高知県吾川郡いの町字立田3611-5,3611-9</t>
  </si>
  <si>
    <t>兵庫県神戸市中央区港島8丁目11番2</t>
  </si>
  <si>
    <t>埼玉県新座市野火止8-4-1</t>
  </si>
  <si>
    <t>大分県大分市猪野1617-1 地内</t>
  </si>
  <si>
    <t>東京都大田区西糀谷2 － 2 8 － 1 4</t>
  </si>
  <si>
    <t>徳島県徳島市南昭和町4丁目92番79,92番82,92番118</t>
  </si>
  <si>
    <t>長野県塩尻市桟敷</t>
  </si>
  <si>
    <t>神奈川県鎌倉市岡本二丁目772-4</t>
  </si>
  <si>
    <t>岐阜県本巣郡北方町高屋</t>
  </si>
  <si>
    <t>広島県広島市西区井口5丁目</t>
  </si>
  <si>
    <t>秋田県秋田市旭北栄町地内</t>
  </si>
  <si>
    <t>福島県いわき市内郷御台境町自在町8-1他</t>
  </si>
  <si>
    <t>岐阜県中津川市茄子川1646-51他</t>
  </si>
  <si>
    <t>大阪府大阪市西淀川区姫里1丁目21-13</t>
  </si>
  <si>
    <t>福岡県北九州市小倉区葛原元町　地内</t>
  </si>
  <si>
    <t>山形県山形市みはらしの丘二丁目37番1</t>
  </si>
  <si>
    <t>奈良県磯城郡田原本町唐子61.1</t>
  </si>
  <si>
    <t>北海道函館市港町2丁目36番41</t>
  </si>
  <si>
    <t>千葉県印西市武西字上谷津275-1</t>
  </si>
  <si>
    <t>神奈川県川崎市幸区南幸町3丁目11番1　その他</t>
  </si>
  <si>
    <t>福島県河沼郡会津坂下町塔寺経塚　2493</t>
  </si>
  <si>
    <t>岩手県上閉伊郡大槌町安渡三丁目522</t>
  </si>
  <si>
    <t>福島県いわき市泉町下川字薬師前74-1,74-2,75-1,19-2,19-3,19-4,76-1</t>
  </si>
  <si>
    <t>福島県いわき市泉町下川字薬師前79 -1の一部外</t>
  </si>
  <si>
    <t>大阪府箕面市小野原東六丁目2番1</t>
  </si>
  <si>
    <t>北海道函館市亀田町6-32</t>
  </si>
  <si>
    <t>兵庫県神戸市須磨区行平1丁目5－11</t>
  </si>
  <si>
    <t>広島県東区曙町3丁目1-14</t>
  </si>
  <si>
    <t>徳島県徳島市徳島町3丁目53－1</t>
  </si>
  <si>
    <t>青森県むつ市石切戸所字荷渡　240-1番･241-1番の一部･241-2番の一部･他8筆</t>
  </si>
  <si>
    <t>広島県竹原市港町二町目1-1</t>
  </si>
  <si>
    <t>島根県大田市大田町大田930-2他</t>
  </si>
  <si>
    <t>島根県出雲市上塩治町</t>
  </si>
  <si>
    <t>埼玉県三郷市三郷中央地区173街区5,6,7画地　他</t>
  </si>
  <si>
    <t>埼玉県八潮市大字浮塚266-1</t>
  </si>
  <si>
    <t>愛知県豊橋市小島町字下田濃136-1, 136-2</t>
  </si>
  <si>
    <t>千葉県館山市北条字浜仁田2966</t>
  </si>
  <si>
    <t>北海道函館市弁天町20番3号</t>
  </si>
  <si>
    <t>熊本県熊本市西区新港1丁目4－17、4－26、4－18一部</t>
  </si>
  <si>
    <t>埼玉県川口市南鳩ヶ谷6-11-9</t>
  </si>
  <si>
    <t>宮城県気仙沼市魚町･南町地区被災市街地 土地区画整理事業 17街区地内</t>
  </si>
  <si>
    <t>富山県射水市開発字前田701番地</t>
  </si>
  <si>
    <t>長野県中野市大字三ﾂ和</t>
  </si>
  <si>
    <t>山形県酒田市両羽町6番22号</t>
  </si>
  <si>
    <t>島根県安来市安来町字外浜1071番</t>
  </si>
  <si>
    <t>青森県十和田市東十一番町10 - 36,475,476</t>
  </si>
  <si>
    <t>東京都墨田区立花1-99-2</t>
  </si>
  <si>
    <t>兵庫県豊岡市日高町土居字ｶﾘﾉ179-1他</t>
  </si>
  <si>
    <t>愛知県名古屋市南区南野3丁目19番</t>
  </si>
  <si>
    <t>宮城県石巻市中央2丁目9番</t>
  </si>
  <si>
    <t>新潟県新発田市新栄町3-6-10</t>
  </si>
  <si>
    <t>東京都足立区足立四丁目7-16、7-38</t>
  </si>
  <si>
    <t>福島県いわき市泉町本谷字道上16外地内</t>
  </si>
  <si>
    <t>福島県郡山市片平町木藤田37-1、37-2、53-1、54、55、56</t>
  </si>
  <si>
    <t>大阪府大阪市港区福崎2 丁目1-67</t>
  </si>
  <si>
    <t>島根県出雲市万田町字要531番1</t>
  </si>
  <si>
    <t>山口県宇部市港町2丁目5263-7</t>
  </si>
  <si>
    <t>奈良県橿原市常磐町271-2、271-5、272-1、273-1の各一部</t>
  </si>
  <si>
    <t>兵庫県神戸市東灘区魚崎西町1丁目1番27号</t>
  </si>
  <si>
    <t>京都府城陽市久世荒内　160－12,160－13</t>
  </si>
  <si>
    <t>宮城県塩竈市北浜一丁目地内</t>
  </si>
  <si>
    <t>静岡県静岡市清水区長崎102</t>
  </si>
  <si>
    <t>長野県千曲市大字稲荷山字境なし3836-7ほか</t>
  </si>
  <si>
    <t>神奈川県相模原市中央区淵野辺5丁目922-29他</t>
  </si>
  <si>
    <t>山形県天童市清池東一丁目　456-2･461-2･461-3･461-5･462-4･481-1･482-1･483-1･975-2･3261-1･3262</t>
  </si>
  <si>
    <t>秋田県秋田市御所野堤台3丁目1-1</t>
  </si>
  <si>
    <t>愛知県知多郡武豊町口田9,10-1,25-1</t>
  </si>
  <si>
    <t>青森県八戸市下長2丁目8－1，8－2</t>
  </si>
  <si>
    <t>山形県酒田市京田4丁目1-13,1-14</t>
  </si>
  <si>
    <t>秋田県由利本荘市岩谷町西越地内</t>
  </si>
  <si>
    <t>岩手県盛岡市みたけ3丁目地内</t>
  </si>
  <si>
    <t>和歌山県和歌山市直川</t>
  </si>
  <si>
    <t>和歌山県和歌山市直川字乙貝533番1</t>
  </si>
  <si>
    <t>茨城県取手市藤代字屋敷付579番、580番、581番1、582番、583番1･2</t>
  </si>
  <si>
    <t>北海道札幌市西区発寒1 6 条1 4 丁目</t>
  </si>
  <si>
    <t>大阪府寝屋川市寝屋南2丁目</t>
  </si>
  <si>
    <t>宮城県柴田郡柴田町船岡東1－7－13　地内</t>
  </si>
  <si>
    <t>岩手県北上市村崎野22－133－3</t>
  </si>
  <si>
    <t>神奈川県川崎市川崎区塩浜3丁目</t>
  </si>
  <si>
    <t>青森県青森市浪岡大字高屋敷野尻1-6</t>
  </si>
  <si>
    <t>宮城県登米市南方町新丸ﾉ内49番地</t>
  </si>
  <si>
    <t>千葉県柏市大青田1559-33</t>
  </si>
  <si>
    <t>兵庫県神戸市中央区港島7－14日新神戸L-13建機ﾔｰﾄﾞ</t>
  </si>
  <si>
    <t>北海道札幌市東区丘珠町193-1，194-1，192</t>
  </si>
  <si>
    <t>北海道岩見沢市1条東15丁目4-2、岩見沢市2条東15丁目3-1、4-1、4-2、5の内、12-1、12-2、岩見沢市2条東16丁目1-1、5-1、5-3、19-1</t>
  </si>
  <si>
    <t>北海道札幌市東区東苗穂</t>
  </si>
  <si>
    <t>山形県酒田市京田4丁目地内</t>
  </si>
  <si>
    <t>京都府亀岡市大井町地内</t>
  </si>
  <si>
    <t>東京都大田区京浜島2-3-11,12</t>
  </si>
  <si>
    <t>東京都大田区京浜島2-6-8</t>
  </si>
  <si>
    <t>青森県青森市妙見3丁目86-2</t>
  </si>
  <si>
    <t>青森県八戸市大字河原木字前谷地59-2</t>
  </si>
  <si>
    <t>高知県四万十市具同2211-1</t>
  </si>
  <si>
    <t>宮城県仙台市宮城野区台港北2丁目15番1他</t>
  </si>
  <si>
    <t>福岡県北九州市小倉南区徳力三丁目地内</t>
  </si>
  <si>
    <t>山形県山形市落合地内</t>
  </si>
  <si>
    <t>千葉県松戸市東松戸2丁目付近</t>
  </si>
  <si>
    <t>長野県木曽郡南木曽町田立2097-39</t>
  </si>
  <si>
    <t>徳島県徳島市下助任町1丁目1番</t>
  </si>
  <si>
    <t>滋賀県大津市茶が崎小麦尻　1番2の一部、1番11　字ｽﾘｺｼ　</t>
  </si>
  <si>
    <t>北海道苫小牧市字柏原6-200</t>
  </si>
  <si>
    <t>広島県広島市西区南観音5丁目1702-1</t>
  </si>
  <si>
    <t>岐阜県養老郡養老町大場字橋西661-1</t>
  </si>
  <si>
    <t>山形県酒田市京田四丁目2番1､4</t>
  </si>
  <si>
    <t>長野県長野市若穂綿内1355他</t>
  </si>
  <si>
    <t>宮城県石巻市中央2丁目11番4-1,5-1,6,7,8,9-1の各一部</t>
  </si>
  <si>
    <t>鳥取県境港市竹内団地内</t>
  </si>
  <si>
    <t>静岡県浜松市西区篠原町21640-1</t>
  </si>
  <si>
    <t>静岡県駿東郡清水町中徳倉35-1</t>
  </si>
  <si>
    <t>大阪府高槻市南庄所町24-6</t>
  </si>
  <si>
    <t>島根県浜田市黒川町196-1</t>
  </si>
  <si>
    <t>東京都葛飾区立石2丁目175-1、175-2の一部、176</t>
  </si>
  <si>
    <t>宮城県登米市迫町佐沼　地内</t>
  </si>
  <si>
    <t>秋田県由利本荘市荒町地内</t>
  </si>
  <si>
    <t>岡山県笠岡市小平井1685-2</t>
  </si>
  <si>
    <t>岐阜県大垣市桧町字笠毛811番1</t>
  </si>
  <si>
    <t>福井県坂井市春江随応寺土地区画整理事業 8街区</t>
  </si>
  <si>
    <t>福島県双葉郡楢葉町下繁岡 地内</t>
  </si>
  <si>
    <t>長野県諏訪市中洲下金子4600</t>
  </si>
  <si>
    <t>大阪府堺市西区鳳北町9丁目494</t>
  </si>
  <si>
    <t xml:space="preserve">北海道宗谷郡猿払村鬼志別西町 </t>
  </si>
  <si>
    <t>大阪府大阪市平野区西脇1-1-6</t>
  </si>
  <si>
    <t>大阪府堺市北区長曽根町3001番1、3001番2、3001番20</t>
  </si>
  <si>
    <t>和歌山県和歌山市紀三井寺字南前浜622番6外</t>
  </si>
  <si>
    <t>鳥取県鳥取市国府町新通り三丁目301番1外1筆</t>
  </si>
  <si>
    <t>山形県寒河江市大字寒河江字横道59-1</t>
  </si>
  <si>
    <t>山形県村山市楯丘地内</t>
  </si>
  <si>
    <t>青森県青森市港町2丁目3の8</t>
  </si>
  <si>
    <t>広島県三原市皆実2丁目1860-3</t>
  </si>
  <si>
    <t>山口県岩国市旭町及び三角町地内</t>
  </si>
  <si>
    <t>青森県青森市中央3丁目20-39</t>
  </si>
  <si>
    <t>北海道白糠郡白糠町西庶路東3条北3丁目,1番1,2,3,4,2番1,2,8,9,10,11,12,3番1,2,3,4の内,9,10,11,12,13</t>
  </si>
  <si>
    <t>青森県青森市港町3丁目10-45</t>
  </si>
  <si>
    <t>三重県多気郡明和町大字有爾中字発し943</t>
  </si>
  <si>
    <t>滋賀県大津市茶が崎字小麦尻1番11の一部、字ｽﾘｺｼ32番1、32番5、32番6の各一部</t>
  </si>
  <si>
    <t>静岡県裾野市今里字瀧ｹ久保302-3、305-3、306-5、306-2、307-2、307-4、30</t>
  </si>
  <si>
    <t>島根県出雲市斐川町荘原</t>
  </si>
  <si>
    <t>徳島県徳島市かちどき橋三丁目45番2、47番3、47番5</t>
  </si>
  <si>
    <t>島根県浜田市下府町　地内</t>
  </si>
  <si>
    <t>広島県呉市音戸町高須二丁目4243-10、4243-11、4243-12、4243-19</t>
  </si>
  <si>
    <t>宮城県石巻市土地区画整理事業新蛇田南地区(44街区5、6、14、13画地)</t>
  </si>
  <si>
    <t>兵庫県神戸市中央区波止場町</t>
  </si>
  <si>
    <t>京都府亀岡市本梅町中野流田10-1、11-1、12-1、14-3、14-4</t>
  </si>
  <si>
    <t>東京都足立区西新井七丁目21 番13 号</t>
  </si>
  <si>
    <t>宮城県石巻市幸町58-109他</t>
  </si>
  <si>
    <t>山形県酒田市京田2 丁目 地内</t>
  </si>
  <si>
    <t>新潟県北蒲原郡聖籠町蓮野747地内</t>
  </si>
  <si>
    <t>新潟県上越市大字上源入字轡田129-9,153-11</t>
  </si>
  <si>
    <t>秋田県秋田市山手台1丁目1-1の一部､1-2の一部､1-3,1-4､1-5､1-6､1-7の一部</t>
  </si>
  <si>
    <t>神奈川県相模原市南区当麻字中島1876外</t>
  </si>
  <si>
    <t>福島県いわき市泉町下川字薬師前111 地内</t>
  </si>
  <si>
    <t>宮城県登米市中田町石森字加賀野三丁目3－14、3－15、3－16、3－17、3－18、3－22、3－23、3－27</t>
  </si>
  <si>
    <t>広島県広島市西区観音新町四丁目2874-70</t>
  </si>
  <si>
    <t>長野県諏訪市中洲5314-1</t>
  </si>
  <si>
    <t>佐賀県杵島郡白石町戸ヶ里1909</t>
  </si>
  <si>
    <t>三重県四日市市霞2丁目　地内</t>
  </si>
  <si>
    <t>岡山県笠岡市港町1-14，1-18</t>
  </si>
  <si>
    <t>愛知県海部郡飛島村西浜</t>
  </si>
  <si>
    <t>愛知県春日井市小野町2丁目</t>
  </si>
  <si>
    <t>東京都足立区入谷9丁目9番2</t>
  </si>
  <si>
    <t>島根県益田市乙吉町ｲ60-5他</t>
  </si>
  <si>
    <t>北海道帯広市大通南2丁目1番地</t>
  </si>
  <si>
    <t>東京都葛飾区高砂2-30-21</t>
  </si>
  <si>
    <t>静岡県静岡市葵区唐瀬二丁目地内</t>
  </si>
  <si>
    <t>山口県宇部市大字西沖ﾉ山字西沖16番3他</t>
  </si>
  <si>
    <t>青森県五所川原市大字稲実字米崎22-1</t>
  </si>
  <si>
    <t>宮城県仙台市若林区遠見塚3-1-11</t>
  </si>
  <si>
    <t>埼玉県春日部市小渕字内田461-1</t>
  </si>
  <si>
    <t>岐阜県岐阜市下奈良2丁目3番1</t>
  </si>
  <si>
    <t>山形県村山市大字楯岡西地内</t>
  </si>
  <si>
    <t>岐阜県大垣市外野3丁目32番1</t>
  </si>
  <si>
    <t>宮城県登米市迫町佐沼</t>
  </si>
  <si>
    <t>群馬県伊勢崎市堺島3022番地</t>
  </si>
  <si>
    <t>和歌山県和歌山市紀三井寺</t>
  </si>
  <si>
    <t>島根県出雲市常松町510-1</t>
  </si>
  <si>
    <t>宮城県大崎市古川駅東9-10</t>
  </si>
  <si>
    <t>三重県桑名市多度力尾</t>
  </si>
  <si>
    <t>青森県弘前市大学門外4丁目2周辺</t>
  </si>
  <si>
    <t>山形県東置賜郡川西町上小松978</t>
  </si>
  <si>
    <t>秋田県秋田市広面字近藤堰添</t>
  </si>
  <si>
    <t>宮城県大崎市鹿島台木間塚字小谷</t>
  </si>
  <si>
    <t>北海道県虻田郡倶知安町南7条東1丁目1-9、南8条東1丁目1-1,1-2</t>
  </si>
  <si>
    <t>埼玉県北葛飾郡杉戸大字本郷字東中657-1</t>
  </si>
  <si>
    <t>鳥取県鳥取市安長　地内</t>
  </si>
  <si>
    <t>北海道土別市西9条451-6</t>
  </si>
  <si>
    <t>宮城県伊具郡丸森町舘矢間舘山字玉川地内</t>
  </si>
  <si>
    <t>宮城県黒川郡大和町ﾃｸﾉﾋﾙｽﾞ30</t>
  </si>
  <si>
    <t>大阪市住之江図南港北1丁目19</t>
  </si>
  <si>
    <t>福井県福井市西開発4丁目105</t>
  </si>
  <si>
    <t>茨城県北茨城市磯原町木皿997-2</t>
  </si>
  <si>
    <t>岐阜県養老郡養老町有尾地内</t>
  </si>
  <si>
    <t>愛知県海部郡飛島村西浜27番2の一部</t>
  </si>
  <si>
    <t>大阪府池田市城南3丁目6-4</t>
  </si>
  <si>
    <t>愛知県碧南市</t>
  </si>
  <si>
    <t>北海道厚岸郡厚岸町若竹四丁目164、165、166</t>
  </si>
  <si>
    <t>埼玉県春日部市水角 1066-1番地</t>
  </si>
  <si>
    <t>山形県飽海郡遊佐町藤崎字茂り松157-31地内</t>
  </si>
  <si>
    <t>長野県岡谷市川岸上三丁目</t>
  </si>
  <si>
    <t>広島県広島市西区扇2丁目1</t>
  </si>
  <si>
    <t>兵庫県神戸市中央区港島南町7-2</t>
  </si>
  <si>
    <t>北海道釧路市 新野</t>
  </si>
  <si>
    <t>千葉県市原市八幡浦2-9,10</t>
  </si>
  <si>
    <t>高知県高知市</t>
  </si>
  <si>
    <t>島根県松江市東出雲町揖屋3526-4</t>
  </si>
  <si>
    <t>香川県小豆郡土庄町甲6188</t>
  </si>
  <si>
    <t>和歌山市狐島字東淀屋606番1　</t>
  </si>
  <si>
    <t>岡山県岡山市南区青江六丁目3-16</t>
  </si>
  <si>
    <t>大阪府 門真市下馬伏町26-10</t>
  </si>
  <si>
    <t>滋賀県東近江市大清水町600-1</t>
  </si>
  <si>
    <t>宮城県大崎市古川駅東二丁目9番10号</t>
  </si>
  <si>
    <t>北海道紋別郡興部町</t>
  </si>
  <si>
    <t>福島県相馬郡新地町字福田地内</t>
  </si>
  <si>
    <t>秋田県由利本荘市石脇田尻野24-19</t>
  </si>
  <si>
    <t>岡山県倉敷市中畝1丁目743-1　748-1</t>
  </si>
  <si>
    <t>福井県越前市国高1丁目第45号2番地の1</t>
  </si>
  <si>
    <t>東京都江東区豊洲六丁目1－14</t>
  </si>
  <si>
    <t>北海道虻田郡洞爺湖町高砂町7-1地</t>
  </si>
  <si>
    <t>山形県酒田市幸町1-6-6</t>
  </si>
  <si>
    <t>静岡県静岡市駿河区丸子3653</t>
  </si>
  <si>
    <t>埼玉県さいたま市浦和区北浦和3丁目2-10</t>
  </si>
  <si>
    <t>山形県酒田市京田4-7-1</t>
  </si>
  <si>
    <t>千葉県市原市八幡浦2-9,-10</t>
  </si>
  <si>
    <t>秋田県能代市字寺向93番1･95番1</t>
  </si>
  <si>
    <t>佐賀県神埼市千代田町餘江377-2</t>
  </si>
  <si>
    <t>兵庫県西宮市西宮浜</t>
  </si>
  <si>
    <t>東京部足立区西加平2-7</t>
  </si>
  <si>
    <t>三重県四日市市河原田町</t>
  </si>
  <si>
    <t>佐賀県唐津市相知町相知2141-1</t>
  </si>
  <si>
    <t>兵庫県宝塚市武庫山</t>
  </si>
  <si>
    <t>宮城県石巻市鹿又</t>
  </si>
  <si>
    <t>静岡県静岡市清水区楠新田224-1、224-6</t>
  </si>
  <si>
    <t>熊本県玉名市滑石甲二ﾉ割2493</t>
  </si>
  <si>
    <t>佐賀県杵島郡白石町</t>
  </si>
  <si>
    <t>新潟県上越市</t>
  </si>
  <si>
    <t>山形県米沢市春日五丁目</t>
  </si>
  <si>
    <t>北海道石狩市新港南2丁目</t>
  </si>
  <si>
    <t>岐阜県可児市下恵土</t>
  </si>
  <si>
    <t>広島県三原市宮浦6丁目</t>
  </si>
  <si>
    <t>徳島県小松島市坂野町</t>
  </si>
  <si>
    <t>東京都足立区綾瀬4-29</t>
  </si>
  <si>
    <t>岡山県倉敷市笹沖字山後西1049番他</t>
  </si>
  <si>
    <t>大阪府大阪市大正区三軒家東1丁目503-78、503-79、</t>
  </si>
  <si>
    <t>宮城県柴田郡大河原町字新南周辺</t>
  </si>
  <si>
    <t>宮城県名取市上余田千刈田289-1</t>
  </si>
  <si>
    <t>埼玉県川口市仲町18周辺</t>
  </si>
  <si>
    <t>広島市南区東雲3丁目7－18</t>
  </si>
  <si>
    <t>宮城県塩竃市中の島　地内</t>
  </si>
  <si>
    <t>広島県広島市中区白島九軒町8-17</t>
  </si>
  <si>
    <t>埼玉県吉川市吉川1-5-3</t>
  </si>
  <si>
    <t>青森県八戸市尻内町</t>
  </si>
  <si>
    <t>愛媛県今治市東鳥生町1丁目1954-2地15筆</t>
  </si>
  <si>
    <t>宮城県富谷市成田3丁目　地内</t>
  </si>
  <si>
    <t>宮城県亘理郡山元町山寺字石田45-1</t>
  </si>
  <si>
    <t>大阪府寝屋川市上神田1丁目41－2</t>
  </si>
  <si>
    <t>愛知県名古屋市港区宝神三丁目2311番　地</t>
  </si>
  <si>
    <t>山形県天童市一日町</t>
  </si>
  <si>
    <t>神奈川県足柄上郡大井町上大井389</t>
  </si>
  <si>
    <t>宮城県登米市米山町西野字新五反口18-1.18-2</t>
  </si>
  <si>
    <t>大阪府大阪市都島区高倉町2丁目8-1</t>
  </si>
  <si>
    <t>宮城県柴田郡柴田町槻木　</t>
  </si>
  <si>
    <t>大阪府大阪市港区海岸通3-44-77</t>
  </si>
  <si>
    <t>北海道釧路郡釧路町字別保原野</t>
  </si>
  <si>
    <t>千葉県習志野市芝園1-1-19、1-1-20 他地内</t>
  </si>
  <si>
    <t>山形県酒田市山居町2丁目地内</t>
  </si>
  <si>
    <t>広島県尾道市美ﾉ郷町本郷455-10</t>
  </si>
  <si>
    <t>島根県安来市黒井田町字隠谷</t>
  </si>
  <si>
    <t>青森県青森市南佃1丁目</t>
  </si>
  <si>
    <t>静岡県静岡市清水区</t>
  </si>
  <si>
    <t>京都府城陽市長池河原40番地</t>
  </si>
  <si>
    <t>新潟県新潟市北区彩野4丁目</t>
  </si>
  <si>
    <t>新潟県新潟市東区村木町1-54</t>
  </si>
  <si>
    <t>群馬県伊勢崎市五目牛町874</t>
  </si>
  <si>
    <t>島根県安来市安来町 地内</t>
  </si>
  <si>
    <t>大分県竹田市大字君ｹ園字栃瀬</t>
  </si>
  <si>
    <t>千葉県習志野市本大久保3-660-1、670各一部</t>
  </si>
  <si>
    <t>広島県福山市曙町1丁目地内</t>
  </si>
  <si>
    <t>秋田県男鹿市船川港比詰字大巻　地内</t>
  </si>
  <si>
    <t>青森県五所川原市大字太刀打字早蕨122-15、122-1の一部</t>
  </si>
  <si>
    <t>三重県三重郡川越町高松157-1</t>
  </si>
  <si>
    <t>兵庫県神戸市須磨区行平町1丁目64－1地</t>
  </si>
  <si>
    <t>北海道虻田郡倶知安町北二条西2-6-1,7-1</t>
  </si>
  <si>
    <t>東京都江戸川区中葛西7丁目28</t>
  </si>
  <si>
    <t>山形県東置賜郡高畠町大字福沢282地内</t>
  </si>
  <si>
    <t>奈良県奈良市月ヶ瀬長引町</t>
  </si>
  <si>
    <t>山梨県甲府市国母6丁目617番</t>
  </si>
  <si>
    <t>千葉県山武郡芝山町岩山字後田台1557他</t>
  </si>
  <si>
    <t>青森県青森市桜川7丁目649-1</t>
  </si>
  <si>
    <t>島根県出雲市上塩治町地内</t>
  </si>
  <si>
    <t>神奈川県横浜市都築区川和町932番地</t>
  </si>
  <si>
    <t>和歌山県東牟婁郡那須勝浦町大学築地地内</t>
  </si>
  <si>
    <t>福島県相馬郡新地町杉目字飯樋19-2.19-5.19-7.19-8</t>
  </si>
  <si>
    <t>山形県東置賜郡川西町地内</t>
  </si>
  <si>
    <t>北海道札幌市東区伏古11条4丁目</t>
  </si>
  <si>
    <t>北海道函館市湯の川1</t>
  </si>
  <si>
    <t>福島県双葉郡楢葉町大学山田岡字仲丸1番72</t>
  </si>
  <si>
    <t>山形県東置賜郡高畠町大字高畠325-2　外2筆</t>
  </si>
  <si>
    <t>奈良県奈良市大安寺町4 9 8 － 1 ， 4 9 8 － 2</t>
  </si>
  <si>
    <t>石川県金沢市近岡町地内</t>
  </si>
  <si>
    <t>大阪府大阪市福島区吉野4丁目19</t>
  </si>
  <si>
    <t>青森県青森市桜川7丁目649-1地</t>
  </si>
  <si>
    <t>北海道中川郡豊頃町中央若葉町24-3</t>
  </si>
  <si>
    <t>青森県八戸市高洲2 丁目8 3 番地　地内</t>
  </si>
  <si>
    <t>神奈川県横浜市南区別所5-582-4</t>
  </si>
  <si>
    <t>福岡県北九州市八幡西区相生町8</t>
  </si>
  <si>
    <t>岩手県花巻市空港南一丁目14番</t>
  </si>
  <si>
    <t>岐阜県各務原市蘇原青雲町四丁目1-3　外16筆</t>
  </si>
  <si>
    <t>島根県松江市朝酌町字清水237-1</t>
  </si>
  <si>
    <t>栃木県栃木市藤岡町藤岡新町1843-3他</t>
  </si>
  <si>
    <t>宮城県仙台市太白区中田7丁目</t>
  </si>
  <si>
    <t>山形県天童市大字蔵増字押切地内</t>
  </si>
  <si>
    <t>山形県山形市みはらしの丘</t>
  </si>
  <si>
    <t>茨城県下妻市堀篭721</t>
  </si>
  <si>
    <t>北海道北斗市七重浜</t>
  </si>
  <si>
    <t>神奈川県三浦市三崎5-25</t>
  </si>
  <si>
    <t>山形県西置賜郡飯豊町大字萩生</t>
  </si>
  <si>
    <t>山形県東田川郡三川町大字猪子字大堰端</t>
  </si>
  <si>
    <t>滋賀県甲賀市水口町さつきが丘16番地</t>
  </si>
  <si>
    <t>神奈川県横浜市鍛冶ヶ谷1-81</t>
  </si>
  <si>
    <t>福岡県福岡市東区大字奈多字小瀬抜地内</t>
  </si>
  <si>
    <t>広島県安芸郡海田町窪町</t>
  </si>
  <si>
    <t>熊本県八代市千丁町太牟田字図志久1908-1,1908-2</t>
  </si>
  <si>
    <t>北海道札幌市白石区菊水元町3条5丁目</t>
  </si>
  <si>
    <t>神奈川県川崎市中原区下新城1-501</t>
  </si>
  <si>
    <t>青森県五所川原市大字金山亀ヶ岡　74－1</t>
  </si>
  <si>
    <t>大阪府大阪市東淀川区淡路2-31-1</t>
  </si>
  <si>
    <t>愛知県半田市上浜町25番3　他18筆</t>
  </si>
  <si>
    <t>兵庫県神戸市東灘区向洋町西4-3</t>
  </si>
  <si>
    <t>埼玉県草加市谷塚上町字立野271-1</t>
  </si>
  <si>
    <t>山口県宇部市大字西の山西沖16-5</t>
  </si>
  <si>
    <t>宮城県富谷市ひより台 2 丁目 36-5、6、7、8</t>
  </si>
  <si>
    <t>広島県豊田郡大崎上島町大串地内</t>
  </si>
  <si>
    <t>宮城県柴田郡村田町大字村田字松崎</t>
  </si>
  <si>
    <t>千葉県袖ヶ浦市地内　椎の森工業団地内</t>
  </si>
  <si>
    <t>新潟県三条市三柳地内</t>
  </si>
  <si>
    <t>島根県出雲市大津新崎町6丁目3、4、5、1の一部</t>
  </si>
  <si>
    <t>北海道中川郡幕別町忠類錦町438-1の内</t>
  </si>
  <si>
    <t>千葉県野田市山崎2642-5の一部外</t>
  </si>
  <si>
    <t>千葉県茂原市茂原にいはる工業地内（茂-11）</t>
  </si>
  <si>
    <t>宮城県柴田郡柴田町西船迫2丁目2番11,21</t>
  </si>
  <si>
    <t>愛知県名古屋市港区潮見町37-106</t>
  </si>
  <si>
    <t>鳥取県境港市竹内団地269</t>
  </si>
  <si>
    <t>島根県出雲市白枝町地内</t>
  </si>
  <si>
    <t>青森県上北郡七戸町後平地内</t>
  </si>
  <si>
    <t>兵庫県神戸市中央区港島南5-2-7</t>
  </si>
  <si>
    <t>兵庫県神戸市中央区港島1丁目</t>
  </si>
  <si>
    <t>東京都足立区保木間3丁目11-7</t>
  </si>
  <si>
    <t>岩手県大船渡市赤崎町字跡浜21-6 地内</t>
  </si>
  <si>
    <t>愛知県津島市神尾町字蛤田59番,60番</t>
  </si>
  <si>
    <t>大阪府堺市西区築港新町</t>
  </si>
  <si>
    <t>静岡県菊川市堂山新田字須揚場地内</t>
  </si>
  <si>
    <t>山梨県甲府市向町　地内</t>
  </si>
  <si>
    <t>名古屋市港区油屋町1-10</t>
  </si>
  <si>
    <t>福岡県柳川市西蒲池1028番</t>
  </si>
  <si>
    <t>東京都江戸川区西瑞江2-20</t>
  </si>
  <si>
    <t>広島県三原市本郷南1丁目3361-11</t>
  </si>
  <si>
    <t>鳥取県鳥取市晩稲地内</t>
  </si>
  <si>
    <t>大阪府東大阪市長田西6丁目5-25</t>
  </si>
  <si>
    <t>沖縄県糸満市潮崎町4丁目18番4(B-13)･4丁目19番4(1-43)</t>
  </si>
  <si>
    <t>愛知県蒲郡市</t>
  </si>
  <si>
    <t>千葉県市原市八幡海岸通1番地</t>
  </si>
  <si>
    <t>愛媛県宇和島市三間町中野中254</t>
  </si>
  <si>
    <t>福島県耶麻郡猪苗代町長瀬川仮番地118地内</t>
  </si>
  <si>
    <t>愛知県名古屋市守山区中志段味 地内</t>
  </si>
  <si>
    <t>山形県鶴岡市柳久瀬大坪16地内</t>
  </si>
  <si>
    <t>愛媛県八幡浜市本町113</t>
  </si>
  <si>
    <t>北海道天塩郡天塩町字下ｻﾛﾍﾞﾂ</t>
  </si>
  <si>
    <t>静岡県掛川市下垂木1丁目</t>
  </si>
  <si>
    <t>新潟県新潟市北区彩野4丁目601</t>
  </si>
  <si>
    <t>青森県青森市内</t>
  </si>
  <si>
    <t>埼玉県越谷市東町133-1,134-1</t>
  </si>
  <si>
    <t>埼玉県越谷市ﾚｲｸﾀｳﾝ5丁目15－1、15－2、15－3、15－4</t>
  </si>
  <si>
    <t>三重県四日市市泊小柳町2-6の一部、追分一丁目256-1、256-7</t>
  </si>
  <si>
    <t>青森県八戸市南類家3丁目</t>
  </si>
  <si>
    <t>千葉県千葉市花見川区 南町ﾆ丁目6番</t>
  </si>
  <si>
    <t>静岡県袋井市上山梨3丁目地内</t>
  </si>
  <si>
    <t>北海道宗谷郡猿払村浜猿払1075-41</t>
  </si>
  <si>
    <t>埼玉県児玉郡上里町大字七本木2121-2</t>
  </si>
  <si>
    <t>岡山県岡山市北区平野町地内</t>
  </si>
  <si>
    <t>鳥取県米子市旗ｹ崎2314 番</t>
  </si>
  <si>
    <t>東京都足立区小台1-27-15</t>
  </si>
  <si>
    <t>鳥取県境港市昭和町1 3 - 2 1</t>
  </si>
  <si>
    <t>秋田県由利本荘市上大野114</t>
  </si>
  <si>
    <t>茨城県潮来市須賀南</t>
  </si>
  <si>
    <t>青森県青森市青森港地内</t>
  </si>
  <si>
    <t>山形県東田川郡三川町大字神花天神堂</t>
  </si>
  <si>
    <t>滋賀県蒲生郡竜王山面</t>
  </si>
  <si>
    <t>福井県福井市西開発4-201</t>
  </si>
  <si>
    <t>北海道虻田郡倶知安町八幡439</t>
  </si>
  <si>
    <t>山形県酒田市宮海</t>
  </si>
  <si>
    <t>千葉県浦安市舞浜1-8</t>
  </si>
  <si>
    <t>大阪府枚方市長尾家具町1-1-6</t>
  </si>
  <si>
    <t>青森県五所川原市栄町 地内</t>
  </si>
  <si>
    <t>青森県八戸市卸ｾﾝﾀｰ2丁目</t>
  </si>
  <si>
    <t>大阪府大阪市西淀川区御幣島5丁目9-12</t>
  </si>
  <si>
    <t>新潟県新潟市江南区西町3丁目地内</t>
  </si>
  <si>
    <t>東京都町田市原町田6丁目18</t>
  </si>
  <si>
    <t>広島市佐伯区八幡四丁目16-20-201</t>
  </si>
  <si>
    <t>山形県酒田市松山地内</t>
  </si>
  <si>
    <t>広島県広島市西区商工ｾﾝﾀｰ8丁目3-4</t>
  </si>
  <si>
    <t>青森県青森市港町1－20－14</t>
  </si>
  <si>
    <t>青森県五所川原市字大町509-3</t>
  </si>
  <si>
    <t>新潟県上越市五智国分18-2</t>
  </si>
  <si>
    <t>長野県松本市和田4020-7</t>
  </si>
  <si>
    <t>広島県竹原市竹原町</t>
  </si>
  <si>
    <t>埼玉県上尾市井戸木2-35-9</t>
  </si>
  <si>
    <t>静岡県富士市今泉高尾奈</t>
  </si>
  <si>
    <t>山梨県韮崎市龍岡町下條南割字西原596-39他</t>
  </si>
  <si>
    <t>愛媛県南宇部郡愛南町</t>
  </si>
  <si>
    <t>新潟県新発田市中田町3丁目1297-1</t>
  </si>
  <si>
    <t>山梨県都留市八代郡市川三郷町下大鳥居</t>
  </si>
  <si>
    <t>宮城県角田市地内</t>
  </si>
  <si>
    <t>石川県河北郡津幡町字潟瑞450番1外6筆</t>
  </si>
  <si>
    <t>新潟県上越市三ﾂ屋町</t>
  </si>
  <si>
    <t>岩手郡滝沢村大釜字風林3-21､3-39</t>
  </si>
  <si>
    <t>宮城県名取市閖上1丁目</t>
  </si>
  <si>
    <t>神奈川県相模原市緑区下九沢字中道2121番1外</t>
  </si>
  <si>
    <t>秋田県にかほ市象潟長後田</t>
  </si>
  <si>
    <t>青森県八戸市沼館3-5-4</t>
  </si>
  <si>
    <t>和歌山県和歌山市湊</t>
  </si>
  <si>
    <t>愛知県名古屋市千種区松軒2丁目1104</t>
  </si>
  <si>
    <t>北海道札幌市手稲区富丘3条4丁目11-22他</t>
  </si>
  <si>
    <t>岡山県倉敷市笹沖字山後西1055-1</t>
  </si>
  <si>
    <t>熊本県上益城郡嘉島町大字下仲間字天免86</t>
  </si>
  <si>
    <t>千葉県習志野市芝園1丁目1－1</t>
  </si>
  <si>
    <t>石川県金沢市金石西3 丁目1、3、5 番地内</t>
  </si>
  <si>
    <t>石川県金沢市笠舞3丁目地内</t>
  </si>
  <si>
    <t>宮城県宮城郡利府町新揺橋B23-1～B23-5</t>
  </si>
  <si>
    <t>宮城県柴田郡大河原町小島21-2地内</t>
  </si>
  <si>
    <t>茨城県稲敷市沼田2615</t>
  </si>
  <si>
    <t>北海道札幌市北区百合が原9丁目</t>
  </si>
  <si>
    <t>北海道石狩市新港西3丁目767－2</t>
  </si>
  <si>
    <t>広島県広島市西区南観音一丁目887</t>
  </si>
  <si>
    <t>沖縄県島尻郡与那原町与那原1104</t>
  </si>
  <si>
    <t xml:space="preserve">北海道北広島市大曲並木1丁目4番 </t>
  </si>
  <si>
    <t>埼玉県三郷市谷口817</t>
  </si>
  <si>
    <t>宮城県気仙沼市魚町･南町地区1丁目4街区14-1･14-2</t>
  </si>
  <si>
    <t>東京都葛飾区水元三丁目11番85</t>
  </si>
  <si>
    <t>熊本県八代市沖町字六番割3909地9筆</t>
  </si>
  <si>
    <t>TNF</t>
  </si>
  <si>
    <t>TNF＋</t>
  </si>
  <si>
    <t>T－BAGS･TNF＋</t>
  </si>
  <si>
    <t>ﾀﾝｸ改良</t>
  </si>
  <si>
    <t>TNF-D</t>
  </si>
  <si>
    <t>一般</t>
  </si>
  <si>
    <t>一般(TNF)
T-BAGS</t>
  </si>
  <si>
    <t>TNF-D･T-BAGS</t>
  </si>
  <si>
    <t>FullAddress2
(Read from estimation)</t>
  </si>
  <si>
    <t>宮城県仙台市宮城野区中野字葦畔125-1他</t>
  </si>
  <si>
    <t>吹田市（貨物駅開発ﾔｰﾄﾞ内）</t>
  </si>
  <si>
    <t>岐阜県本巣市小柿1113番1　外51筆</t>
  </si>
  <si>
    <t>岡山県津山市河辺903　外9筆</t>
  </si>
  <si>
    <t>長野県上田市秋和字立石330-1他32筆</t>
  </si>
  <si>
    <t>新潟県上越市大字三田新田字水ふけ129-24外</t>
  </si>
  <si>
    <t>大阪府大阪市住吉区長居東4丁目37-8の一部</t>
  </si>
  <si>
    <t>千葉県山武市成東486付近</t>
  </si>
  <si>
    <t>愛知県常滑市陶郷町4－1</t>
  </si>
  <si>
    <t>栃木県宇都宮市野高谷町宇都宮ﾃｸﾉﾎﾟﾘｽｾﾝﾀｰ地内</t>
  </si>
  <si>
    <t>埼玉県川口市東川口4丁目21-2,21-6，21-7</t>
  </si>
  <si>
    <t>静岡県静岡市清水区駒越北町257-4</t>
  </si>
  <si>
    <t>茨城県下妻市田下593の一部</t>
  </si>
  <si>
    <t>茨城県土浦市田中2丁目1701番1他</t>
  </si>
  <si>
    <t>愛知県豊川市新豊町2丁目46,47,48,50,51,52,53,54,55の一部</t>
  </si>
  <si>
    <t>愛知県豊橋市神野新田町字口ﾉ割187－1他</t>
  </si>
  <si>
    <t>愛知県東海市冨木島町東山田29-7･龍野7-53</t>
  </si>
  <si>
    <t>福井県越前市畑町3字掛赤田1番1外12筆</t>
  </si>
  <si>
    <t>千葉県八千代市大和田新田344-1外4筆</t>
  </si>
  <si>
    <t>千葉市緑区土気東特定土地区画整理事業32街区</t>
  </si>
  <si>
    <t>東京都台東区千束3-33</t>
  </si>
  <si>
    <t>香川県高松市春日町地内</t>
  </si>
  <si>
    <t>島根県出雲市神西沖町2479-6</t>
  </si>
  <si>
    <t>愛知県名古屋市港区当知1丁目301-1、301-2</t>
  </si>
  <si>
    <t>島根県出雲市天神町地内</t>
  </si>
  <si>
    <t>千葉県君津市西坂田1丁目3</t>
  </si>
  <si>
    <t>藤枝市上藪田字ﾌｼﾞﾊﾞ130－5,130-6,130-7,130-8</t>
  </si>
  <si>
    <t>山梨県南都留郡富士川口湖町小立字白木4318-1外96筆</t>
  </si>
  <si>
    <t>岡山県岡山市北区今3丁目26-28</t>
  </si>
  <si>
    <t>広島県府中市鵜飼町字大段原800-124</t>
  </si>
  <si>
    <t>三重県伊勢市豊川町322番地付近</t>
  </si>
  <si>
    <t>愛知県一宮市白旗通二丁目22番地 他</t>
  </si>
  <si>
    <t>愛知県東海市南柴田町ｲﾉ割44番19</t>
  </si>
  <si>
    <t>千葉県市川市田尻1丁目462-1の一部、475の一部他</t>
  </si>
  <si>
    <t>岐阜県羽島市福寿町平方8丁目10,11,12番</t>
  </si>
  <si>
    <t>千葉県習志野市茜浜1-5-4</t>
  </si>
  <si>
    <t>長野県諏訪市大字中州六斗割3855-1他</t>
  </si>
  <si>
    <t>群馬県太田市新井町377-6</t>
  </si>
  <si>
    <t>京都府八幡市欽明台西48番地の一部</t>
  </si>
  <si>
    <t>大阪府東大阪市永和1丁目45番の2の一部</t>
  </si>
  <si>
    <t>長野県飯田市鼎名古熊2092-1外21筆</t>
  </si>
  <si>
    <t>静岡県浜松市中区中島1丁目地内</t>
  </si>
  <si>
    <t>宮城県柴田郡大河原町金ヶ瀬字薬師63他</t>
  </si>
  <si>
    <t>埼玉県幸手市上高野字本村前832</t>
  </si>
  <si>
    <t>山梨県甲府市富竹2丁目498番6</t>
  </si>
  <si>
    <t>沖縄県中頭郡西原町字上原207番地琉球大学上原団地構内</t>
  </si>
  <si>
    <t>千葉県我孫子市若松102</t>
  </si>
  <si>
    <t>長野県諏訪市中洲5853-3</t>
  </si>
  <si>
    <t>新潟市西区坂井字村上718番2外7筆</t>
  </si>
  <si>
    <t>茨城県かすみがうら市大和田字太平592-45</t>
  </si>
  <si>
    <t>静岡県浜松市中区中島1丁目1269-1外6筆</t>
  </si>
  <si>
    <t>香川県高松市春日町字川北312-1の一部、814-1の一部</t>
  </si>
  <si>
    <t>滋賀県栗東市苅原字下町144-1</t>
  </si>
  <si>
    <t>茨城県つくば市研究学園E13街区､14街区</t>
  </si>
  <si>
    <t>埼玉県和光市新倉7丁目382番4</t>
  </si>
  <si>
    <t>諏訪市大字中洲神宮寺727，729-1，729-2</t>
  </si>
  <si>
    <t>埼玉県三郷市ｲﾝﾀｰA地区土地区画整理事業</t>
  </si>
  <si>
    <t>静岡県伊豆市八幡字古池723－1ほか</t>
  </si>
  <si>
    <t>長野県中野市大字三ﾂ和字砂田</t>
  </si>
  <si>
    <t>秋田県秋田市柳田字川崎138.133</t>
  </si>
  <si>
    <t>大分県大分市向原西一丁目7-1</t>
  </si>
  <si>
    <t>上越市柿崎区直海浜字東畑1409他</t>
  </si>
  <si>
    <t>京都府京都市左京区一乗寺木の本町</t>
  </si>
  <si>
    <t>秋田県北秋田市栄字前綱地内</t>
  </si>
  <si>
    <t>愛媛県西条市飯岡字杉ﾉ木 1388,1415-1,1416,1421-1,1423-1,1424-1,1425-3</t>
  </si>
  <si>
    <t>岐阜県各務原市蘇原青雲町4丁目1-17、1-18、1-34の一部、1-35の一部</t>
  </si>
  <si>
    <t>大阪府枚方市星丘4丁目9､10各一部</t>
  </si>
  <si>
    <t>東京都江戸川区松島1丁目2607番他</t>
  </si>
  <si>
    <t>秋田県鹿角郡</t>
  </si>
  <si>
    <t>山形市下条四丁目1085-1</t>
  </si>
  <si>
    <t>可児郡御嵩町御嵩字四十八358番1ほか7筆</t>
  </si>
  <si>
    <t>静岡県焼津市小土字道東270番12の一部</t>
  </si>
  <si>
    <t>千葉県佐倉市寺崎地区3街区</t>
  </si>
  <si>
    <t>愛知県半田市地内</t>
  </si>
  <si>
    <t>三重県伊勢市上地町字水飲788-1他6筆､字奥茂田1119-2他1筆</t>
  </si>
  <si>
    <t>高知県高知市宝永町430-1,431,432-1,433,369-1,119-3,120-1,120-2,121-3,122,122-2</t>
  </si>
  <si>
    <t>沖縄県宜野湾市大山7丁目1400番74、1400番75</t>
  </si>
  <si>
    <t>神奈川県高座郡寒川町倉見678-1･679-1･680-1･681-1･682-1</t>
  </si>
  <si>
    <t>さいたま市岩槻区府内3丁目1275－1の一部他</t>
  </si>
  <si>
    <t>三重県四日市市北浜田町317番　外6筆</t>
  </si>
  <si>
    <t>愛知県海部郡蟹江町大字西之森字長瀬65-10　外2筆</t>
  </si>
  <si>
    <t>長野県伊那市境8567　外</t>
  </si>
  <si>
    <t>山形県山形市松見町21-1，21-2，21-3，21-4，21-5，21-6，21-10，22-16の一部，22-12の一部，22-10の一部16-4の一部，16-5，16-6，15-4，15-3の一部，14-3の一部</t>
  </si>
  <si>
    <t>島根県出雲市小境1700-30</t>
  </si>
  <si>
    <t>静岡県浜松市東区中野町640番の一部、583-1の一部、650，656，655-1，654-2，650-4，654-1</t>
  </si>
  <si>
    <t>千葉県野田市七光台駅西土地区画整理事業施工区域内66街区1画地</t>
  </si>
  <si>
    <t>宮崎県宮崎市昭栄町</t>
  </si>
  <si>
    <t>山形県鶴岡市大宝寺字日本国362-15　他14筆</t>
  </si>
  <si>
    <t>埼玉県さいたま市桜区南元宿2丁目24番1号</t>
  </si>
  <si>
    <t>山形件酒田市旭新町16-4，7，8，9，10</t>
  </si>
  <si>
    <t>島根県出雲市塩冶町869-1</t>
  </si>
  <si>
    <t>大阪府大阪市西成区北開　2丁目2番1,中開3丁目1番11</t>
  </si>
  <si>
    <t>高知県安芸市矢の丸2丁目220,221,233,222-1,222-2,223,224,234,235</t>
  </si>
  <si>
    <t>宮城県大崎市古川江合寿町3丁目100-1,101-1</t>
  </si>
  <si>
    <t>広島県竹原市新庄町地内</t>
  </si>
  <si>
    <t>茨城県龍ｹ崎市長沖町552,553</t>
  </si>
  <si>
    <t>長崎県佐世保市新港町2-7</t>
  </si>
  <si>
    <t>千葉県習志野市大久保1-559-1他</t>
  </si>
  <si>
    <t>横浜市鶴見区大黒ふ頭15番地</t>
  </si>
  <si>
    <t>福岡県北九州市八幡東区東田2-5-110(新日鉄住金ｴﾝｼﾞﾆｱﾘﾝｸﾞ㈱北九州寮内)</t>
  </si>
  <si>
    <t>千葉県船橋市山野町90，91-1，91-2，93</t>
  </si>
  <si>
    <t>東京都墨田区墨田2-36</t>
  </si>
  <si>
    <t>大分市大字鴛野字中縄手870-2</t>
  </si>
  <si>
    <t>熊本県菊陽町大字津久礼2655番地1</t>
  </si>
  <si>
    <t>青森県三沢市中央町四丁目1番2号</t>
  </si>
  <si>
    <t>茨城県掘篭字曲田715番1外</t>
  </si>
  <si>
    <t>兵庫県神戸市北区鹿の子台南町</t>
  </si>
  <si>
    <t>茨城県常陸太田市金井町356-1，-3，-4</t>
  </si>
  <si>
    <t>熊本県熊本市南区薄場1丁目14番10号</t>
  </si>
  <si>
    <t>青森県三沢市中央町</t>
  </si>
  <si>
    <t>大阪府豊中穂積二丁目15-5</t>
  </si>
  <si>
    <t>青森県五所川原市大字姥萢字桜木424-1</t>
  </si>
  <si>
    <t>山形県天童市芳賀</t>
  </si>
  <si>
    <t>島根県出雲市斐川町荘原地内</t>
  </si>
  <si>
    <t>横浜市鶴見区鶴見中央3丁目1295番地1他</t>
  </si>
  <si>
    <t>大阪市港区海岸通2丁目6-4</t>
  </si>
  <si>
    <t>奈良県奈良市中登美ｹ丘六丁目102番地</t>
  </si>
  <si>
    <t>大分県津久見市大字上青江4181他46筆･4177番地先里道、3986-1番地先里道</t>
  </si>
  <si>
    <t>中野市大字三ﾂ和字柳下1406-1</t>
  </si>
  <si>
    <t>神戸市中央区港島7丁目1 5－1の一部</t>
  </si>
  <si>
    <t>大阪府大阪市西淀川区姫里1丁目21－13</t>
  </si>
  <si>
    <t>山形市みはらしの丘二丁目37番1</t>
  </si>
  <si>
    <t>奈良県磯城軍田原本町唐古61番1</t>
  </si>
  <si>
    <t>東京都足立区加賀2-12-9</t>
  </si>
  <si>
    <t>大分市大字日吉原3番地1</t>
  </si>
  <si>
    <t>岩手県八戸市北ｲﾝﾀｰ工業団地二丁目</t>
  </si>
  <si>
    <t xml:space="preserve"> 千葉県市川市本行徳2554－7，2554－90</t>
  </si>
  <si>
    <t>島根県出雲市中野町地内</t>
  </si>
  <si>
    <t>大阪府大阪市住之江区新北島1丁目6−10</t>
  </si>
  <si>
    <t>青森市浪岡大字杉沢字山元246.257.258.260.263-1.263-2.324-3.</t>
  </si>
  <si>
    <t>秋田市八橋新川向 地 内</t>
  </si>
  <si>
    <t>札幌市西区発寒1 6 条1 4 丁目</t>
  </si>
  <si>
    <t>札幌市東区丘珠町193-1，194-1，192</t>
  </si>
  <si>
    <t>札幌市東区東苗穂</t>
  </si>
  <si>
    <t>仙台市宮城野区台港北2丁目15番1他</t>
  </si>
  <si>
    <t>大阪市西淀川区姫里1丁目21-13</t>
  </si>
  <si>
    <t>福井県坂井市春江随応寺区画整理事業8街区地内</t>
  </si>
  <si>
    <t>宮城県本吉郡南三陸町志津川字十日町53,55,57,58,60,139-1,141,151,152,153-1,153-2,154,166,168の各一部,140-1,140-2</t>
  </si>
  <si>
    <t>石狩郡当別町太美1 4 7 7 - 1 0 1 の内、- 3 の内、- 4 の内、- 5 の内</t>
  </si>
  <si>
    <t>徳島県徳島市万代町</t>
  </si>
  <si>
    <t>青森県青森市造道3 丁目25 番1 地内</t>
  </si>
  <si>
    <t xml:space="preserve">東京都立区西加平1丁目        </t>
  </si>
  <si>
    <t>山口県下関市長府</t>
  </si>
  <si>
    <t>大阪府大阪市大正区三軒家東1丁目503-78、503-79、503-3</t>
  </si>
  <si>
    <t>宮城県柴田郡大河原町字新南40‐1他</t>
  </si>
  <si>
    <t>青森県八戸市尻内町尻内8番1</t>
  </si>
  <si>
    <t>愛知県今治市東鳥生町1丁目1954-2地15筆</t>
  </si>
  <si>
    <t>神奈川県足柄上郡大井町上大井389地内</t>
  </si>
  <si>
    <t>宮城県柴田郡柴田町槻木　地内</t>
  </si>
  <si>
    <t>青森県青森市南佃1丁目25-25、25-27、395</t>
  </si>
  <si>
    <t>気仙沼市仲町二丁目54,55-1他</t>
  </si>
  <si>
    <t>広島県西区井口5丁目</t>
  </si>
  <si>
    <t>千葉県習志野市本大久保3丁目660-1、670各一部</t>
  </si>
  <si>
    <t>気仙沼市仲町二丁目</t>
  </si>
  <si>
    <t>山形県東置賜郡川西町　地内</t>
  </si>
  <si>
    <t>大阪府大阪市福島吉野4丁目19</t>
  </si>
  <si>
    <t>東京部足立区椿2-20-5</t>
  </si>
  <si>
    <t>山形県蔵王みはらしの丘　地内</t>
  </si>
  <si>
    <t>札幌市白石区菊水元町3条5丁目</t>
  </si>
  <si>
    <t>神奈川県川崎市中原区下新城1 - 5 0 1</t>
  </si>
  <si>
    <t>大阪府大阪市東淀川区淡路2丁目31番の1</t>
  </si>
  <si>
    <t>埼玉県草加市谷塚上町字立野271番1他 地内</t>
  </si>
  <si>
    <t>熊本県熊本市南区近見9丁目9-57(住居表示)</t>
  </si>
  <si>
    <t>茨城県つくば市学園の森2丁目41</t>
  </si>
  <si>
    <t>青森県つがる市稲垣町沼崎久米川 27-50</t>
  </si>
  <si>
    <t>岩見沢市志文町828－2</t>
  </si>
  <si>
    <t>埼玉県川越市大字石田</t>
  </si>
  <si>
    <t>徳島県徳島市佐古地内</t>
  </si>
  <si>
    <t>青森県五所川原市大字金山亀ヶ岡74-1</t>
  </si>
  <si>
    <t>Open folder</t>
  </si>
  <si>
    <t>Y</t>
    <phoneticPr fontId="6"/>
  </si>
  <si>
    <t>Y</t>
    <phoneticPr fontId="6"/>
  </si>
  <si>
    <t>N</t>
  </si>
  <si>
    <t>Vi Tri</t>
    <phoneticPr fontId="6"/>
  </si>
  <si>
    <t>38.0655126,140.7370228</t>
    <phoneticPr fontId="6"/>
  </si>
  <si>
    <t>43.1208488,141.276528</t>
    <phoneticPr fontId="6"/>
  </si>
  <si>
    <t>34.3833049,132.433257</t>
    <phoneticPr fontId="6"/>
  </si>
  <si>
    <t>26.2117115,127.7580775</t>
    <phoneticPr fontId="6"/>
  </si>
  <si>
    <t>32.7607515,130.6964391</t>
    <phoneticPr fontId="6"/>
  </si>
  <si>
    <t>36.1017556,140.0641889</t>
    <phoneticPr fontId="6"/>
  </si>
  <si>
    <t>40.8114762,140.4732868</t>
  </si>
  <si>
    <t>36.6013806,136.5940366</t>
    <phoneticPr fontId="6"/>
  </si>
  <si>
    <t>35.3561757,132.7461343</t>
    <phoneticPr fontId="6"/>
  </si>
  <si>
    <t>36.5459527,136.6759141</t>
    <phoneticPr fontId="6"/>
  </si>
  <si>
    <t>35.9637441,140.2862011</t>
    <phoneticPr fontId="6"/>
  </si>
  <si>
    <t>38.9042087,141.5710984</t>
    <phoneticPr fontId="6"/>
  </si>
  <si>
    <t/>
  </si>
  <si>
    <t xml:space="preserve">徳島県徳島市佐古三番町１５−番22号
</t>
  </si>
  <si>
    <t>GS200</t>
    <phoneticPr fontId="6"/>
  </si>
  <si>
    <t>GS200</t>
    <phoneticPr fontId="6"/>
  </si>
  <si>
    <t>GS200</t>
    <phoneticPr fontId="6"/>
  </si>
  <si>
    <t>34.0798318,134.5365215</t>
    <phoneticPr fontId="6"/>
  </si>
  <si>
    <t>ハローズ佐古新築工事</t>
    <phoneticPr fontId="6"/>
  </si>
  <si>
    <t>高炉セメント</t>
    <phoneticPr fontId="6"/>
  </si>
  <si>
    <t>N</t>
    <phoneticPr fontId="6"/>
  </si>
  <si>
    <t>大字石田字八ツ島町</t>
    <phoneticPr fontId="6"/>
  </si>
  <si>
    <t>埼玉県川越市大字石田字八ツ島町</t>
    <phoneticPr fontId="6"/>
  </si>
  <si>
    <t>新栄町</t>
    <phoneticPr fontId="6"/>
  </si>
  <si>
    <t>株式会社 右門 第二工場</t>
    <phoneticPr fontId="6"/>
  </si>
  <si>
    <t>Y</t>
    <phoneticPr fontId="6"/>
  </si>
  <si>
    <t>35.9411925,139.4870015</t>
    <phoneticPr fontId="6"/>
  </si>
  <si>
    <t>GS200</t>
    <phoneticPr fontId="6"/>
  </si>
  <si>
    <t>北海道</t>
    <phoneticPr fontId="6"/>
  </si>
  <si>
    <t>GS211</t>
    <phoneticPr fontId="6"/>
  </si>
  <si>
    <t>ドラッグコスモス西浜</t>
    <phoneticPr fontId="6"/>
  </si>
  <si>
    <t>浪田商事農産物一時保管倉庫</t>
    <phoneticPr fontId="6"/>
  </si>
  <si>
    <t>Y</t>
    <phoneticPr fontId="6"/>
  </si>
  <si>
    <t>志文町</t>
    <phoneticPr fontId="6"/>
  </si>
  <si>
    <t>43.162189,141.7785318</t>
    <phoneticPr fontId="6"/>
  </si>
  <si>
    <t>北海道岩見沢市志文町８２８－２</t>
    <phoneticPr fontId="6"/>
  </si>
  <si>
    <t>GS211</t>
    <phoneticPr fontId="6"/>
  </si>
  <si>
    <t>Y</t>
    <phoneticPr fontId="6"/>
  </si>
  <si>
    <t>和歌山県</t>
    <phoneticPr fontId="6"/>
  </si>
  <si>
    <t>西浜</t>
    <phoneticPr fontId="6"/>
  </si>
  <si>
    <t>34.2088081,135.1545637</t>
    <phoneticPr fontId="6"/>
  </si>
  <si>
    <t>和歌山県和歌山市西浜８８６−１</t>
    <phoneticPr fontId="6"/>
  </si>
  <si>
    <t>GS200</t>
    <phoneticPr fontId="6"/>
  </si>
  <si>
    <t>みちのくクボタ稲垣</t>
    <phoneticPr fontId="6"/>
  </si>
  <si>
    <t>Y</t>
    <phoneticPr fontId="6"/>
  </si>
  <si>
    <t>青森県</t>
    <phoneticPr fontId="6"/>
  </si>
  <si>
    <t>稲垣町崎久米川</t>
    <phoneticPr fontId="6"/>
  </si>
  <si>
    <t>40.8745222,140.390083</t>
    <phoneticPr fontId="6"/>
  </si>
  <si>
    <t>青森県つがる市稲垣町沼崎久米川 27-50</t>
    <phoneticPr fontId="6"/>
  </si>
  <si>
    <t>GS200</t>
    <phoneticPr fontId="6"/>
  </si>
  <si>
    <t>GS225</t>
    <phoneticPr fontId="6"/>
  </si>
  <si>
    <t>熊本県熊本市南区近見9丁目9-57</t>
    <phoneticPr fontId="6"/>
  </si>
  <si>
    <t>つくば市学園の森(日本郵便)</t>
    <phoneticPr fontId="6"/>
  </si>
  <si>
    <t>茨城県</t>
    <phoneticPr fontId="6"/>
  </si>
  <si>
    <t>学園の森</t>
    <phoneticPr fontId="6"/>
  </si>
  <si>
    <t>茨城県つくば市学園の森2丁目41</t>
    <phoneticPr fontId="6"/>
  </si>
  <si>
    <t>GS225</t>
    <phoneticPr fontId="6"/>
  </si>
  <si>
    <t>宮城県</t>
    <phoneticPr fontId="6"/>
  </si>
  <si>
    <t>岩田産業㈱南熊本支店</t>
    <phoneticPr fontId="6"/>
  </si>
  <si>
    <t>熊本県</t>
    <phoneticPr fontId="6"/>
  </si>
  <si>
    <t>南区近見</t>
    <phoneticPr fontId="6"/>
  </si>
  <si>
    <t>宮城県多賀城市山王字山王三区60番の一部外</t>
    <phoneticPr fontId="6"/>
  </si>
  <si>
    <t>沖縄県</t>
    <phoneticPr fontId="6"/>
  </si>
  <si>
    <t>与那原町字与那原</t>
    <phoneticPr fontId="6"/>
  </si>
  <si>
    <t>サテライト八代</t>
    <phoneticPr fontId="6"/>
  </si>
  <si>
    <t>薬王堂多賀城</t>
    <phoneticPr fontId="6"/>
  </si>
  <si>
    <t>山王字山王三区</t>
    <phoneticPr fontId="6"/>
  </si>
  <si>
    <t>38.2980809,140.9791649</t>
    <phoneticPr fontId="6"/>
  </si>
  <si>
    <t>宮城県多賀城市山王山王三区60番地</t>
    <phoneticPr fontId="6"/>
  </si>
  <si>
    <t>GS200</t>
    <phoneticPr fontId="6"/>
  </si>
  <si>
    <t>ネッツトヨタ東都 株式会社 水元</t>
    <phoneticPr fontId="6"/>
  </si>
  <si>
    <t>水元</t>
    <phoneticPr fontId="6"/>
  </si>
  <si>
    <t>35.7809481,139.862129</t>
    <phoneticPr fontId="6"/>
  </si>
  <si>
    <t>沖町字</t>
    <phoneticPr fontId="6"/>
  </si>
  <si>
    <t>32.5265126,130.5766991</t>
    <phoneticPr fontId="6"/>
  </si>
  <si>
    <t>熊本県八代市沖町字六番割3909地9筆</t>
    <phoneticPr fontId="6"/>
  </si>
  <si>
    <t>熊本県八代市沖町 字六番割 3916番地</t>
    <phoneticPr fontId="6"/>
  </si>
  <si>
    <t>GS200</t>
    <phoneticPr fontId="6"/>
  </si>
  <si>
    <t>株式会社 かねせん 新社屋</t>
    <phoneticPr fontId="6"/>
  </si>
  <si>
    <t>魚町</t>
    <phoneticPr fontId="6"/>
  </si>
  <si>
    <t>宮城県気仙沼市魚町・南町地区１丁目４街区14-1・14-2</t>
    <phoneticPr fontId="6"/>
  </si>
  <si>
    <t>Y</t>
    <phoneticPr fontId="6"/>
  </si>
  <si>
    <t>東京都</t>
    <phoneticPr fontId="6"/>
  </si>
  <si>
    <t>東京都葛飾区水元三丁目11番85</t>
    <phoneticPr fontId="6"/>
  </si>
  <si>
    <t xml:space="preserve">東京都葛飾区水元３丁目１１−２３
</t>
    <phoneticPr fontId="6"/>
  </si>
  <si>
    <t>ネオセラメント</t>
    <phoneticPr fontId="6"/>
  </si>
  <si>
    <t>ネオセラメント</t>
    <phoneticPr fontId="6"/>
  </si>
  <si>
    <t>V・drug蘇原</t>
    <phoneticPr fontId="6"/>
  </si>
  <si>
    <t>岐阜県各務原市蘇原東栄町２丁目９２−１</t>
    <phoneticPr fontId="6"/>
  </si>
  <si>
    <t>宮城県</t>
    <phoneticPr fontId="6"/>
  </si>
  <si>
    <t>宮城県気仙沼市魚町･南町地区1丁目4街区14-1･14-2</t>
    <phoneticPr fontId="6"/>
  </si>
  <si>
    <t>埼玉県</t>
    <phoneticPr fontId="6"/>
  </si>
  <si>
    <t>岐阜県</t>
    <phoneticPr fontId="6"/>
  </si>
  <si>
    <t>蘇原東栄町</t>
    <phoneticPr fontId="6"/>
  </si>
  <si>
    <t>35.408141,136.8726533</t>
    <phoneticPr fontId="6"/>
  </si>
  <si>
    <t>岐阜県各務原市蘇原東栄町2丁目92-1 他</t>
    <phoneticPr fontId="6"/>
  </si>
  <si>
    <t>丸力運送㈱倉庫</t>
    <phoneticPr fontId="6"/>
  </si>
  <si>
    <t>原町区下太田字川内迫</t>
    <phoneticPr fontId="6"/>
  </si>
  <si>
    <t xml:space="preserve">福島県南相馬市原町区下太田字川内迫地内
</t>
    <phoneticPr fontId="6"/>
  </si>
  <si>
    <t>福祉協同サービス移転</t>
    <phoneticPr fontId="6"/>
  </si>
  <si>
    <t>谷口</t>
    <phoneticPr fontId="6"/>
  </si>
  <si>
    <t>35.8281298,139.8708224</t>
    <phoneticPr fontId="6"/>
  </si>
  <si>
    <t>埼玉県三郷市谷口817</t>
    <phoneticPr fontId="6"/>
  </si>
  <si>
    <t>埼玉県三郷市谷口６１７</t>
    <phoneticPr fontId="6"/>
  </si>
  <si>
    <t>クレタ北広島 事務所棟、工場棟</t>
    <phoneticPr fontId="6"/>
  </si>
  <si>
    <t>北海道</t>
    <phoneticPr fontId="6"/>
  </si>
  <si>
    <t>Y</t>
    <phoneticPr fontId="6"/>
  </si>
  <si>
    <t>福島県</t>
    <phoneticPr fontId="6"/>
  </si>
  <si>
    <t>37.6165025,140.9885434</t>
    <phoneticPr fontId="6"/>
  </si>
  <si>
    <t>福島県南相馬市原町区下太田字川内迫地内</t>
    <phoneticPr fontId="6"/>
  </si>
  <si>
    <t>GS200</t>
    <phoneticPr fontId="6"/>
  </si>
  <si>
    <t>沖縄県島尻郡与那原町与那原1104</t>
    <phoneticPr fontId="6"/>
  </si>
  <si>
    <t>大曲並木</t>
    <phoneticPr fontId="6"/>
  </si>
  <si>
    <t>42.9764755,141.4724493</t>
    <phoneticPr fontId="6"/>
  </si>
  <si>
    <t xml:space="preserve">北海道北広島市大曲並木1丁目4番 </t>
    <phoneticPr fontId="6"/>
  </si>
  <si>
    <t xml:space="preserve">北海道北広島市大曲並木1丁目4番 </t>
    <phoneticPr fontId="6"/>
  </si>
  <si>
    <t>普通ポルトランドセメント</t>
    <phoneticPr fontId="6"/>
  </si>
  <si>
    <t>広島県</t>
    <phoneticPr fontId="6"/>
  </si>
  <si>
    <t>西区南観音</t>
    <phoneticPr fontId="6"/>
  </si>
  <si>
    <t>与那原商業施設(ｽｰﾊﾟｰ棟)</t>
    <phoneticPr fontId="6"/>
  </si>
  <si>
    <t>沖縄県島尻郡与那原町与那原1104</t>
    <phoneticPr fontId="6"/>
  </si>
  <si>
    <t>トラストシステム</t>
    <phoneticPr fontId="6"/>
  </si>
  <si>
    <t xml:space="preserve">北海道石狩市新港西3丁目767－2
</t>
    <phoneticPr fontId="6"/>
  </si>
  <si>
    <t>KAPAS広島支店</t>
    <phoneticPr fontId="6"/>
  </si>
  <si>
    <t>Y</t>
    <phoneticPr fontId="6"/>
  </si>
  <si>
    <t>広島県広島市西区南観音一丁目887番</t>
    <phoneticPr fontId="6"/>
  </si>
  <si>
    <t>広島県広島市西区南観音１丁目１０−４７</t>
    <phoneticPr fontId="6"/>
  </si>
  <si>
    <t>GS200</t>
    <phoneticPr fontId="6"/>
  </si>
  <si>
    <t>石狩市</t>
    <phoneticPr fontId="6"/>
  </si>
  <si>
    <t>川崎市</t>
    <phoneticPr fontId="6"/>
  </si>
  <si>
    <t>神奈川県川崎市川崎区日ノ出2丁目8周辺</t>
    <phoneticPr fontId="6"/>
  </si>
  <si>
    <t>新港西</t>
    <phoneticPr fontId="6"/>
  </si>
  <si>
    <t>43.163216,141.264095</t>
    <phoneticPr fontId="6"/>
  </si>
  <si>
    <t>北海道石狩市新港西３丁目７６７−１</t>
    <phoneticPr fontId="6"/>
  </si>
  <si>
    <t>GS211</t>
    <phoneticPr fontId="6"/>
  </si>
  <si>
    <t>工場・倉庫・事務所</t>
    <phoneticPr fontId="6"/>
  </si>
  <si>
    <t>北海道札幌市北区百合が原９丁目１４−14番１</t>
    <phoneticPr fontId="6"/>
  </si>
  <si>
    <t>店舗</t>
    <phoneticPr fontId="6"/>
  </si>
  <si>
    <t>東京精密器具製作所</t>
    <phoneticPr fontId="6"/>
  </si>
  <si>
    <t>Y</t>
    <phoneticPr fontId="6"/>
  </si>
  <si>
    <t>神奈川県</t>
    <phoneticPr fontId="6"/>
  </si>
  <si>
    <t>川崎区日ノ出町</t>
    <phoneticPr fontId="6"/>
  </si>
  <si>
    <t>35.5295714,139.7429263</t>
    <phoneticPr fontId="6"/>
  </si>
  <si>
    <t>神奈川県川崎市川崎区日ﾉ出2丁目8周辺</t>
    <phoneticPr fontId="6"/>
  </si>
  <si>
    <t>GS200</t>
    <phoneticPr fontId="6"/>
  </si>
  <si>
    <t>凍結防止改良</t>
    <phoneticPr fontId="6"/>
  </si>
  <si>
    <t>日幸産業運輸石狩第二配送センター</t>
    <phoneticPr fontId="6"/>
  </si>
  <si>
    <t>低温倉庫</t>
    <phoneticPr fontId="6"/>
  </si>
  <si>
    <t>ツルハドラッグ百合が原</t>
    <phoneticPr fontId="6"/>
  </si>
  <si>
    <t>Y</t>
    <phoneticPr fontId="6"/>
  </si>
  <si>
    <t>北海道</t>
    <phoneticPr fontId="6"/>
  </si>
  <si>
    <t>札幌市</t>
    <phoneticPr fontId="6"/>
  </si>
  <si>
    <t>北区百合が原</t>
    <phoneticPr fontId="6"/>
  </si>
  <si>
    <t>43.1363149,141.3662348</t>
    <phoneticPr fontId="6"/>
  </si>
  <si>
    <t>北海道札幌市北区百合が原9丁目</t>
    <phoneticPr fontId="6"/>
  </si>
  <si>
    <t>店舗</t>
    <phoneticPr fontId="6"/>
  </si>
  <si>
    <t>GS211</t>
    <phoneticPr fontId="6"/>
  </si>
  <si>
    <t>2F(一部2F)</t>
    <phoneticPr fontId="6"/>
  </si>
  <si>
    <t>大丸防音㈱茨城機材ｾﾝﾀｰ倉庫</t>
    <phoneticPr fontId="6"/>
  </si>
  <si>
    <t>茨城県稲敷市沼田2615</t>
    <phoneticPr fontId="6"/>
  </si>
  <si>
    <t>平屋建</t>
    <phoneticPr fontId="6"/>
  </si>
  <si>
    <t>北海道</t>
    <phoneticPr fontId="6"/>
  </si>
  <si>
    <t>札幌市</t>
    <phoneticPr fontId="6"/>
  </si>
  <si>
    <t>手稲区新発寒</t>
    <phoneticPr fontId="6"/>
  </si>
  <si>
    <t>北海道札幌市手稲区新発寒7条6丁目1</t>
    <phoneticPr fontId="6"/>
  </si>
  <si>
    <t>北海道札幌市手稲区新発寒７条６丁目１</t>
    <phoneticPr fontId="6"/>
  </si>
  <si>
    <t>茨城県</t>
    <phoneticPr fontId="6"/>
  </si>
  <si>
    <t>稲敷市</t>
    <phoneticPr fontId="6"/>
  </si>
  <si>
    <t>沼田</t>
    <phoneticPr fontId="6"/>
  </si>
  <si>
    <t>倉庫</t>
    <phoneticPr fontId="6"/>
  </si>
  <si>
    <t>GS200</t>
    <phoneticPr fontId="6"/>
  </si>
  <si>
    <t>ツルハドラック大河原小島</t>
    <phoneticPr fontId="6"/>
  </si>
  <si>
    <t>宮城県</t>
    <phoneticPr fontId="6"/>
  </si>
  <si>
    <t>柴田郡</t>
    <phoneticPr fontId="6"/>
  </si>
  <si>
    <t>大河原町小島</t>
    <phoneticPr fontId="6"/>
  </si>
  <si>
    <t>宮城県柴田郡大河原町小島21-2地内</t>
    <phoneticPr fontId="6"/>
  </si>
  <si>
    <t>宮城県柴田郡大河原町小島21-2</t>
    <phoneticPr fontId="6"/>
  </si>
  <si>
    <t>Y</t>
    <phoneticPr fontId="6"/>
  </si>
  <si>
    <t>石川県</t>
    <phoneticPr fontId="6"/>
  </si>
  <si>
    <t>金沢市</t>
    <phoneticPr fontId="6"/>
  </si>
  <si>
    <t>平屋建</t>
    <phoneticPr fontId="6"/>
  </si>
  <si>
    <t>店舗</t>
    <phoneticPr fontId="6"/>
  </si>
  <si>
    <t>イエローハット利府</t>
    <phoneticPr fontId="6"/>
  </si>
  <si>
    <t>宮城県</t>
    <phoneticPr fontId="6"/>
  </si>
  <si>
    <t>利府町利府新揺橋</t>
    <phoneticPr fontId="6"/>
  </si>
  <si>
    <t>38.3238805,140.9742031</t>
    <phoneticPr fontId="6"/>
  </si>
  <si>
    <t>宮城県宮城郡利府町新揺橋B23-1～B23-5</t>
    <phoneticPr fontId="6"/>
  </si>
  <si>
    <t xml:space="preserve">宮城県宮城郡利府町新中道２丁目２－５
</t>
    <phoneticPr fontId="6"/>
  </si>
  <si>
    <t>平屋建</t>
    <phoneticPr fontId="6"/>
  </si>
  <si>
    <t>店舗</t>
    <phoneticPr fontId="6"/>
  </si>
  <si>
    <t>GS200</t>
    <phoneticPr fontId="6"/>
  </si>
  <si>
    <t>島根県</t>
    <phoneticPr fontId="6"/>
  </si>
  <si>
    <t>塩冶有原町</t>
    <phoneticPr fontId="6"/>
  </si>
  <si>
    <t>島根県出雲市塩冶町１８０１−１１</t>
    <phoneticPr fontId="6"/>
  </si>
  <si>
    <t>アルビス笠舞</t>
    <phoneticPr fontId="6"/>
  </si>
  <si>
    <t>石川県</t>
    <phoneticPr fontId="6"/>
  </si>
  <si>
    <t>金沢市</t>
    <phoneticPr fontId="6"/>
  </si>
  <si>
    <t>笠舞</t>
    <phoneticPr fontId="6"/>
  </si>
  <si>
    <t>石川県金沢市笠舞3丁目地内</t>
    <phoneticPr fontId="6"/>
  </si>
  <si>
    <t>石川県金沢市笠舞１丁目２３−２３</t>
    <phoneticPr fontId="6"/>
  </si>
  <si>
    <t>マルエーミニ金石</t>
    <phoneticPr fontId="6"/>
  </si>
  <si>
    <t>金石西</t>
    <phoneticPr fontId="6"/>
  </si>
  <si>
    <t>石川県金沢市金石西3 丁目1、3、5 番地内</t>
    <phoneticPr fontId="6"/>
  </si>
  <si>
    <t>石川県金沢市金石西３丁目１</t>
    <phoneticPr fontId="6"/>
  </si>
  <si>
    <t>米山電導機 社屋 増築</t>
    <phoneticPr fontId="6"/>
  </si>
  <si>
    <t>Y</t>
    <phoneticPr fontId="6"/>
  </si>
  <si>
    <t>出雲市</t>
    <phoneticPr fontId="6"/>
  </si>
  <si>
    <t>島根県出雲市塩治有原町地内</t>
    <phoneticPr fontId="6"/>
  </si>
  <si>
    <t>事務所</t>
    <phoneticPr fontId="6"/>
  </si>
  <si>
    <t>GS200</t>
    <phoneticPr fontId="6"/>
  </si>
  <si>
    <t>習志野市</t>
    <phoneticPr fontId="6"/>
  </si>
  <si>
    <t>コナズ珈琲幕張</t>
    <phoneticPr fontId="6"/>
  </si>
  <si>
    <t>N</t>
    <phoneticPr fontId="6"/>
  </si>
  <si>
    <t>千葉県</t>
    <phoneticPr fontId="6"/>
  </si>
  <si>
    <t>芝園</t>
    <phoneticPr fontId="6"/>
  </si>
  <si>
    <t>35.6644962,140.0152858</t>
    <phoneticPr fontId="6"/>
  </si>
  <si>
    <t>千葉県習志野市芝園1丁目1－1</t>
    <phoneticPr fontId="6"/>
  </si>
  <si>
    <t>千葉県習志野市芝園１丁目１－１</t>
    <phoneticPr fontId="6"/>
  </si>
  <si>
    <t>店舗</t>
    <phoneticPr fontId="6"/>
  </si>
  <si>
    <t>GS200</t>
    <phoneticPr fontId="6"/>
  </si>
  <si>
    <t>倉岡紙工新工場</t>
    <phoneticPr fontId="6"/>
  </si>
  <si>
    <t>嘉島町下仲間</t>
    <phoneticPr fontId="6"/>
  </si>
  <si>
    <t>工場</t>
    <phoneticPr fontId="6"/>
  </si>
  <si>
    <t>デンソー山形Ⅱ期工事</t>
    <phoneticPr fontId="6"/>
  </si>
  <si>
    <t>Y</t>
    <phoneticPr fontId="6"/>
  </si>
  <si>
    <t>山形県</t>
    <phoneticPr fontId="6"/>
  </si>
  <si>
    <t>西置賜郡</t>
    <phoneticPr fontId="6"/>
  </si>
  <si>
    <t>飯豊町大字萩生</t>
    <phoneticPr fontId="6"/>
  </si>
  <si>
    <t>38.0634838,139.9952498</t>
    <phoneticPr fontId="6"/>
  </si>
  <si>
    <t>山形県西置賜郡飯豊町大字萩生</t>
    <phoneticPr fontId="6"/>
  </si>
  <si>
    <t>山形県西置賜郡飯豊町大字萩生３８９３−１</t>
    <phoneticPr fontId="6"/>
  </si>
  <si>
    <t>平屋建(一部2F)</t>
    <phoneticPr fontId="6"/>
  </si>
  <si>
    <t>工場・事務所</t>
    <phoneticPr fontId="6"/>
  </si>
  <si>
    <t>N</t>
    <phoneticPr fontId="6"/>
  </si>
  <si>
    <t>上益城郡</t>
    <phoneticPr fontId="6"/>
  </si>
  <si>
    <t>32.7404615,130.7135106</t>
    <phoneticPr fontId="6"/>
  </si>
  <si>
    <t>熊本県上益城郡嘉島町大字下仲間字天免86</t>
    <phoneticPr fontId="6"/>
  </si>
  <si>
    <t>平屋建</t>
    <phoneticPr fontId="6"/>
  </si>
  <si>
    <t>工場</t>
    <phoneticPr fontId="6"/>
  </si>
  <si>
    <t xml:space="preserve">埼玉県さいたま市北区吉野町２丁目７−２７
</t>
    <phoneticPr fontId="6"/>
  </si>
  <si>
    <t>35.9590605,139.6138888</t>
    <phoneticPr fontId="6"/>
  </si>
  <si>
    <t>GS263</t>
    <phoneticPr fontId="6"/>
  </si>
  <si>
    <t>GS263</t>
    <phoneticPr fontId="6"/>
  </si>
  <si>
    <t>豊田町</t>
    <phoneticPr fontId="6"/>
  </si>
  <si>
    <t>関東マツダ吉野町 リフレッシュセンター</t>
    <phoneticPr fontId="6"/>
  </si>
  <si>
    <t>Y</t>
    <phoneticPr fontId="6"/>
  </si>
  <si>
    <t>埼玉県</t>
    <phoneticPr fontId="6"/>
  </si>
  <si>
    <t>さいたま市</t>
    <phoneticPr fontId="6"/>
  </si>
  <si>
    <t>北区吉野町</t>
    <phoneticPr fontId="6"/>
  </si>
  <si>
    <t>埼玉県さいたま市北区吉野町2-8-3</t>
    <phoneticPr fontId="6"/>
  </si>
  <si>
    <t>埼玉県さいたま市北区吉野町２丁目７−２７</t>
    <phoneticPr fontId="6"/>
  </si>
  <si>
    <t>平屋建(一部2F)</t>
    <phoneticPr fontId="6"/>
  </si>
  <si>
    <t>工場</t>
    <phoneticPr fontId="6"/>
  </si>
  <si>
    <t>関根様 自動車整備工場</t>
    <phoneticPr fontId="6"/>
  </si>
  <si>
    <t>越谷市</t>
    <phoneticPr fontId="6"/>
  </si>
  <si>
    <t>フェイス田川</t>
    <phoneticPr fontId="6"/>
  </si>
  <si>
    <t>福岡県</t>
    <phoneticPr fontId="6"/>
  </si>
  <si>
    <t>田川市</t>
    <phoneticPr fontId="6"/>
  </si>
  <si>
    <t>弓削山</t>
    <phoneticPr fontId="6"/>
  </si>
  <si>
    <t>平屋建(一部2F)</t>
    <phoneticPr fontId="6"/>
  </si>
  <si>
    <t>店舗(ﾊﾟﾁﾝｺ)</t>
    <phoneticPr fontId="6"/>
  </si>
  <si>
    <t>33.6425378,130.7675111</t>
    <phoneticPr fontId="6"/>
  </si>
  <si>
    <t>福岡県田川市弓削田 3646-1,外 12筆</t>
  </si>
  <si>
    <t>福岡県田川市弓削田3646-1,外 12筆</t>
    <phoneticPr fontId="6"/>
  </si>
  <si>
    <t>Y</t>
    <phoneticPr fontId="6"/>
  </si>
  <si>
    <t>GS200</t>
    <phoneticPr fontId="6"/>
  </si>
  <si>
    <t>福岡県北九州市小倉北区西港町83-8</t>
    <phoneticPr fontId="6"/>
  </si>
  <si>
    <t>岩田産業(株)北九州支店</t>
    <phoneticPr fontId="6"/>
  </si>
  <si>
    <t>福岡県</t>
    <phoneticPr fontId="6"/>
  </si>
  <si>
    <t>北九州市</t>
    <phoneticPr fontId="6"/>
  </si>
  <si>
    <t>小倉北区西港町</t>
    <phoneticPr fontId="6"/>
  </si>
  <si>
    <t>33.902813,130.8703293</t>
    <phoneticPr fontId="6"/>
  </si>
  <si>
    <t>北海道札幌市東区北丘珠1条3丁目657-13</t>
    <phoneticPr fontId="6"/>
  </si>
  <si>
    <t>アルバック東北㈱加工部事務所</t>
    <phoneticPr fontId="6"/>
  </si>
  <si>
    <t>北インター工業団地</t>
    <phoneticPr fontId="6"/>
  </si>
  <si>
    <t>2F建</t>
    <phoneticPr fontId="6"/>
  </si>
  <si>
    <t>40.5522291,141.4304736</t>
    <phoneticPr fontId="6"/>
  </si>
  <si>
    <t xml:space="preserve">青森県八戸市北インター工業団地６丁目１−１６
</t>
    <phoneticPr fontId="6"/>
  </si>
  <si>
    <t>八戸市</t>
    <phoneticPr fontId="6"/>
  </si>
  <si>
    <t>青森県八戸市北ｲﾝﾀｰ工業団地六丁目124番地内</t>
    <phoneticPr fontId="6"/>
  </si>
  <si>
    <t>2F建</t>
    <phoneticPr fontId="6"/>
  </si>
  <si>
    <t>事務所</t>
    <phoneticPr fontId="6"/>
  </si>
  <si>
    <t>GS225</t>
    <phoneticPr fontId="6"/>
  </si>
  <si>
    <t>岡山県</t>
    <phoneticPr fontId="6"/>
  </si>
  <si>
    <t>GS200</t>
    <phoneticPr fontId="6"/>
  </si>
  <si>
    <t>岡山市</t>
    <phoneticPr fontId="6"/>
  </si>
  <si>
    <t>南区藤田</t>
    <phoneticPr fontId="6"/>
  </si>
  <si>
    <t>岡山市南区藤田地内</t>
    <phoneticPr fontId="6"/>
  </si>
  <si>
    <t xml:space="preserve">岡山県岡山市南区藤田５６６−１２６
</t>
    <phoneticPr fontId="6"/>
  </si>
  <si>
    <t>ネッツトヨタ東都㈱おおたかの森</t>
    <phoneticPr fontId="6"/>
  </si>
  <si>
    <t>千葉県</t>
    <phoneticPr fontId="6"/>
  </si>
  <si>
    <t>千葉県流山市市野谷字宮尻635-1の一部、保留地9画地</t>
    <phoneticPr fontId="6"/>
  </si>
  <si>
    <t>GS200</t>
    <phoneticPr fontId="6"/>
  </si>
  <si>
    <t>高知県高知市若松町 1501番</t>
    <phoneticPr fontId="6"/>
  </si>
  <si>
    <t>元気市場たかはし元木</t>
    <phoneticPr fontId="6"/>
  </si>
  <si>
    <t>山形県</t>
    <phoneticPr fontId="6"/>
  </si>
  <si>
    <t>山形市</t>
    <phoneticPr fontId="6"/>
  </si>
  <si>
    <t>元木</t>
    <phoneticPr fontId="6"/>
  </si>
  <si>
    <t>山形県山形市元木一丁目地内</t>
    <phoneticPr fontId="6"/>
  </si>
  <si>
    <t>ツルハドラッグ高知若松</t>
    <phoneticPr fontId="6"/>
  </si>
  <si>
    <t>高知県</t>
    <phoneticPr fontId="6"/>
  </si>
  <si>
    <t>高知市</t>
    <phoneticPr fontId="6"/>
  </si>
  <si>
    <t>33.5535386,133.5623782</t>
    <phoneticPr fontId="6"/>
  </si>
  <si>
    <t>高知市若松町</t>
    <phoneticPr fontId="6"/>
  </si>
  <si>
    <t>店舗</t>
    <phoneticPr fontId="6"/>
  </si>
  <si>
    <t>38.2264785,140.3257935</t>
    <phoneticPr fontId="6"/>
  </si>
  <si>
    <t>青森市</t>
    <phoneticPr fontId="6"/>
  </si>
  <si>
    <t xml:space="preserve">山形県山形市元木１丁目１３−３０
</t>
    <phoneticPr fontId="6"/>
  </si>
  <si>
    <t>Audi青森ショールーム</t>
    <phoneticPr fontId="6"/>
  </si>
  <si>
    <t>N</t>
    <phoneticPr fontId="6"/>
  </si>
  <si>
    <t>N</t>
    <phoneticPr fontId="6"/>
  </si>
  <si>
    <t>N</t>
    <phoneticPr fontId="6"/>
  </si>
  <si>
    <t>35.0755545,137.1402371</t>
    <phoneticPr fontId="6"/>
  </si>
  <si>
    <t>朝日ヶ丘産業株式会社本地物流センター</t>
    <phoneticPr fontId="6"/>
  </si>
  <si>
    <t>愛知県</t>
    <phoneticPr fontId="6"/>
  </si>
  <si>
    <t>豊田市</t>
    <phoneticPr fontId="6"/>
  </si>
  <si>
    <t>本地町</t>
    <phoneticPr fontId="6"/>
  </si>
  <si>
    <t>愛知県豊田市本地町10丁目　地内</t>
    <phoneticPr fontId="6"/>
  </si>
  <si>
    <t>愛知県豊田市朝日ケ丘３丁目２５</t>
    <phoneticPr fontId="6"/>
  </si>
  <si>
    <t>埼玉県戸田市新曽738-1</t>
    <phoneticPr fontId="6"/>
  </si>
  <si>
    <t>戸田市</t>
    <phoneticPr fontId="6"/>
  </si>
  <si>
    <t>石川県羽咋太田町へ73-1</t>
    <phoneticPr fontId="6"/>
  </si>
  <si>
    <t>平屋建</t>
    <phoneticPr fontId="6"/>
  </si>
  <si>
    <t>GS200</t>
    <phoneticPr fontId="6"/>
  </si>
  <si>
    <t>N</t>
    <phoneticPr fontId="6"/>
  </si>
  <si>
    <t>神田橋工業 工場</t>
    <phoneticPr fontId="6"/>
  </si>
  <si>
    <t>埼玉県</t>
    <phoneticPr fontId="6"/>
  </si>
  <si>
    <t>三芳町竹間沢</t>
    <phoneticPr fontId="6"/>
  </si>
  <si>
    <t>35.8258723,139.5458772</t>
    <phoneticPr fontId="6"/>
  </si>
  <si>
    <t>埼玉県入間郡三芳町竹間沢625-2</t>
    <phoneticPr fontId="6"/>
  </si>
  <si>
    <t>N</t>
    <phoneticPr fontId="6"/>
  </si>
  <si>
    <t>稚内市</t>
    <phoneticPr fontId="6"/>
  </si>
  <si>
    <t>大黒</t>
    <phoneticPr fontId="6"/>
  </si>
  <si>
    <t>北海道稚内市大黒2丁目4−1</t>
    <phoneticPr fontId="6"/>
  </si>
  <si>
    <t>N</t>
    <phoneticPr fontId="6"/>
  </si>
  <si>
    <t>日本ペイント防食コーティングス(株)</t>
    <phoneticPr fontId="6"/>
  </si>
  <si>
    <t>船橋市</t>
    <phoneticPr fontId="6"/>
  </si>
  <si>
    <t>千葉県船橋市西浦3-7-1</t>
    <phoneticPr fontId="6"/>
  </si>
  <si>
    <t>ｼﾞｬﾑﾌﾚﾝﾄﾞｸﾗﾌﾞAむつ十二林</t>
    <phoneticPr fontId="6"/>
  </si>
  <si>
    <t>青森県</t>
    <phoneticPr fontId="6"/>
  </si>
  <si>
    <t>十二林</t>
    <phoneticPr fontId="6"/>
  </si>
  <si>
    <t>41.297075,141.1829329</t>
    <phoneticPr fontId="6"/>
  </si>
  <si>
    <t>青森県むつ市十二林3</t>
    <phoneticPr fontId="6"/>
  </si>
  <si>
    <t>青森県むつ市十二林３−３</t>
    <phoneticPr fontId="6"/>
  </si>
  <si>
    <t>1層2段</t>
    <phoneticPr fontId="6"/>
  </si>
  <si>
    <t>駐車場</t>
    <phoneticPr fontId="6"/>
  </si>
  <si>
    <t>35.6868975,139.9649217</t>
    <phoneticPr fontId="6"/>
  </si>
  <si>
    <t>幸町</t>
    <phoneticPr fontId="6"/>
  </si>
  <si>
    <t>平屋建</t>
    <phoneticPr fontId="6"/>
  </si>
  <si>
    <t>西浦</t>
    <phoneticPr fontId="6"/>
  </si>
  <si>
    <t>平屋建</t>
    <phoneticPr fontId="6"/>
  </si>
  <si>
    <t>GS200</t>
    <phoneticPr fontId="6"/>
  </si>
  <si>
    <t>高炉セメントB種</t>
    <phoneticPr fontId="6"/>
  </si>
  <si>
    <t>伊方町観光交流拠点施設</t>
    <phoneticPr fontId="6"/>
  </si>
  <si>
    <t>愛媛県</t>
    <phoneticPr fontId="6"/>
  </si>
  <si>
    <t>西宇和郡</t>
    <phoneticPr fontId="6"/>
  </si>
  <si>
    <t>伊方町三崎</t>
    <phoneticPr fontId="6"/>
  </si>
  <si>
    <t>33.4886605,132.3541747</t>
    <phoneticPr fontId="6"/>
  </si>
  <si>
    <t>愛媛県西宇和郡伊方町湊浦1993-1</t>
    <phoneticPr fontId="6"/>
  </si>
  <si>
    <t>2F建</t>
    <phoneticPr fontId="6"/>
  </si>
  <si>
    <t>完工交流拠点施設</t>
    <phoneticPr fontId="6"/>
  </si>
  <si>
    <t>かりや愛知中央生活協同組合新物流センター</t>
    <phoneticPr fontId="6"/>
  </si>
  <si>
    <t>愛知県</t>
    <phoneticPr fontId="6"/>
  </si>
  <si>
    <t>高浜市</t>
    <phoneticPr fontId="6"/>
  </si>
  <si>
    <t>34.9430946,136.9822311</t>
    <phoneticPr fontId="6"/>
  </si>
  <si>
    <t>愛知県高浜市豊田町1-10-47地</t>
    <phoneticPr fontId="6"/>
  </si>
  <si>
    <t>愛知県高浜市新田町５丁目２−８</t>
    <phoneticPr fontId="6"/>
  </si>
  <si>
    <t>平屋建(一部2F)</t>
    <phoneticPr fontId="6"/>
  </si>
  <si>
    <t>冷凍倉庫</t>
    <phoneticPr fontId="6"/>
  </si>
  <si>
    <t>GS200</t>
    <phoneticPr fontId="6"/>
  </si>
  <si>
    <t>34.5785683,133.7597263</t>
    <phoneticPr fontId="6"/>
  </si>
  <si>
    <t>つり具センター手稲富丘(旧 アイビック富丘)</t>
    <phoneticPr fontId="6"/>
  </si>
  <si>
    <t>手稲区富丘</t>
    <phoneticPr fontId="6"/>
  </si>
  <si>
    <t>北海道札幌市手稲区富丘3条4丁目11-22他</t>
    <phoneticPr fontId="6"/>
  </si>
  <si>
    <t>モダン・プロ 店舗</t>
    <phoneticPr fontId="6"/>
  </si>
  <si>
    <t>Y</t>
    <phoneticPr fontId="6"/>
  </si>
  <si>
    <t>倉敷市</t>
    <phoneticPr fontId="6"/>
  </si>
  <si>
    <t>笹沖字山後西</t>
    <phoneticPr fontId="6"/>
  </si>
  <si>
    <t>岡山県倉敷市笹沖字山後西1055-1</t>
    <phoneticPr fontId="6"/>
  </si>
  <si>
    <t>岡山県倉敷市笹沖１０５５−１</t>
    <phoneticPr fontId="6"/>
  </si>
  <si>
    <t>店舗</t>
    <phoneticPr fontId="6"/>
  </si>
  <si>
    <t>高炉セメント</t>
    <phoneticPr fontId="6"/>
  </si>
  <si>
    <t>高炉セメント</t>
    <phoneticPr fontId="6"/>
  </si>
  <si>
    <t>Y</t>
    <phoneticPr fontId="6"/>
  </si>
  <si>
    <t>43.1065892,141.2502439</t>
    <phoneticPr fontId="6"/>
  </si>
  <si>
    <t>北海道札幌市手稲区富丘３条４丁目１１−２２</t>
    <phoneticPr fontId="6"/>
  </si>
  <si>
    <t>平屋建</t>
    <phoneticPr fontId="6"/>
  </si>
  <si>
    <t>店舗・駐車場</t>
    <phoneticPr fontId="6"/>
  </si>
  <si>
    <t>GS211</t>
    <phoneticPr fontId="6"/>
  </si>
  <si>
    <t>和歌山県和歌山市湊</t>
    <phoneticPr fontId="6"/>
  </si>
  <si>
    <t>V・drug千種公園北</t>
    <phoneticPr fontId="6"/>
  </si>
  <si>
    <t>Y</t>
    <phoneticPr fontId="6"/>
  </si>
  <si>
    <t>愛知県</t>
    <phoneticPr fontId="6"/>
  </si>
  <si>
    <t>名古屋市</t>
    <phoneticPr fontId="6"/>
  </si>
  <si>
    <t>千種区松軒</t>
    <phoneticPr fontId="6"/>
  </si>
  <si>
    <t>35.179085,136.9408515</t>
    <phoneticPr fontId="6"/>
  </si>
  <si>
    <t>愛知県名古屋市千種区松軒2丁目1104</t>
    <phoneticPr fontId="6"/>
  </si>
  <si>
    <t xml:space="preserve"> 愛知県名古屋市千種区松軒２丁目１１−６</t>
    <phoneticPr fontId="6"/>
  </si>
  <si>
    <t>平屋建</t>
    <phoneticPr fontId="6"/>
  </si>
  <si>
    <t>店舗</t>
    <phoneticPr fontId="6"/>
  </si>
  <si>
    <t>GS200</t>
    <phoneticPr fontId="6"/>
  </si>
  <si>
    <t>34.215592,135.1433271</t>
    <phoneticPr fontId="6"/>
  </si>
  <si>
    <t>吉川市</t>
    <phoneticPr fontId="6"/>
  </si>
  <si>
    <t>三輪野江</t>
    <phoneticPr fontId="6"/>
  </si>
  <si>
    <t>埼玉県吉川市大字三輪野江字蓮沼 2287番 他12筆</t>
    <phoneticPr fontId="6"/>
  </si>
  <si>
    <t>車庫</t>
    <phoneticPr fontId="6"/>
  </si>
  <si>
    <t>太平洋ｾﾒﾝﾄ和歌山SS倉庫</t>
    <phoneticPr fontId="6"/>
  </si>
  <si>
    <t>和歌山県</t>
    <phoneticPr fontId="6"/>
  </si>
  <si>
    <t>和歌山市</t>
    <phoneticPr fontId="6"/>
  </si>
  <si>
    <t>港字薬種畑</t>
    <phoneticPr fontId="6"/>
  </si>
  <si>
    <t xml:space="preserve">和歌山県和歌山市湊１３３４−２２
</t>
    <phoneticPr fontId="6"/>
  </si>
  <si>
    <t>平屋建</t>
    <phoneticPr fontId="6"/>
  </si>
  <si>
    <t>GS263</t>
    <phoneticPr fontId="6"/>
  </si>
  <si>
    <t>35.8729247,139.8833111</t>
    <phoneticPr fontId="6"/>
  </si>
  <si>
    <t>㈱ケイ・エム環境(車庫)</t>
    <phoneticPr fontId="6"/>
  </si>
  <si>
    <t>Y</t>
    <phoneticPr fontId="6"/>
  </si>
  <si>
    <t xml:space="preserve"> 埼玉県吉川市大字三輪野江2300番地1</t>
    <phoneticPr fontId="6"/>
  </si>
  <si>
    <t>GS200</t>
    <phoneticPr fontId="6"/>
  </si>
  <si>
    <t>㈱柳川合同 西蒲池センター</t>
    <phoneticPr fontId="6"/>
  </si>
  <si>
    <t>柳川市</t>
    <phoneticPr fontId="6"/>
  </si>
  <si>
    <t>西蒲池字茅原地内</t>
    <phoneticPr fontId="6"/>
  </si>
  <si>
    <t>33.1834185,130.3862673</t>
    <phoneticPr fontId="6"/>
  </si>
  <si>
    <t>福岡県柳川市西蒲池</t>
    <phoneticPr fontId="6"/>
  </si>
  <si>
    <t xml:space="preserve">福岡県柳川市西蒲池１４１２−１
</t>
    <phoneticPr fontId="6"/>
  </si>
  <si>
    <t>GS200</t>
    <phoneticPr fontId="6"/>
  </si>
  <si>
    <t>40.5324955,141.4931519</t>
    <phoneticPr fontId="6"/>
  </si>
  <si>
    <t>GS200</t>
    <phoneticPr fontId="6"/>
  </si>
  <si>
    <t>秋田県にかほ市象潟町後田</t>
    <phoneticPr fontId="6"/>
  </si>
  <si>
    <t>東北臨海興業㈱事務所</t>
    <phoneticPr fontId="6"/>
  </si>
  <si>
    <t>Y</t>
    <phoneticPr fontId="6"/>
  </si>
  <si>
    <t>青森県</t>
    <phoneticPr fontId="6"/>
  </si>
  <si>
    <t>八戸市</t>
    <phoneticPr fontId="6"/>
  </si>
  <si>
    <t>沼館</t>
    <phoneticPr fontId="6"/>
  </si>
  <si>
    <t>青森県八戸市沼館3-5-4</t>
    <phoneticPr fontId="6"/>
  </si>
  <si>
    <t xml:space="preserve">青森県八戸市沼館３丁目７−２２
</t>
    <phoneticPr fontId="6"/>
  </si>
  <si>
    <t>2F建</t>
    <phoneticPr fontId="6"/>
  </si>
  <si>
    <t>七蔵複合商業施設 ｽｰﾊﾟｰﾏｰｹｯﾄ棟(公正屋下九沢)</t>
    <phoneticPr fontId="6"/>
  </si>
  <si>
    <t>相模原市</t>
    <phoneticPr fontId="6"/>
  </si>
  <si>
    <t>緑区下九沢</t>
    <phoneticPr fontId="6"/>
  </si>
  <si>
    <t>神奈川県相模原市緑区下九沢字中道2121番1外</t>
    <phoneticPr fontId="6"/>
  </si>
  <si>
    <t>薬王堂にかほ象潟</t>
    <phoneticPr fontId="6"/>
  </si>
  <si>
    <t>Y</t>
    <phoneticPr fontId="6"/>
  </si>
  <si>
    <t>秋田県</t>
    <phoneticPr fontId="6"/>
  </si>
  <si>
    <t>にかほ市</t>
    <phoneticPr fontId="6"/>
  </si>
  <si>
    <t>象潟町後田</t>
    <phoneticPr fontId="6"/>
  </si>
  <si>
    <t>39.2056207,139.9038798</t>
    <phoneticPr fontId="6"/>
  </si>
  <si>
    <t xml:space="preserve">秋田県にかほ市象潟町沖ノ田１番地1
</t>
    <phoneticPr fontId="6"/>
  </si>
  <si>
    <t>店舗</t>
    <phoneticPr fontId="6"/>
  </si>
  <si>
    <t>GS200</t>
    <phoneticPr fontId="6"/>
  </si>
  <si>
    <t>Y</t>
    <phoneticPr fontId="6"/>
  </si>
  <si>
    <t>35.5810519,139.3357539</t>
    <phoneticPr fontId="6"/>
  </si>
  <si>
    <t>閖上</t>
    <phoneticPr fontId="6"/>
  </si>
  <si>
    <t>宮城県名取市閖上1丁目</t>
    <phoneticPr fontId="6"/>
  </si>
  <si>
    <t xml:space="preserve">神奈川県相模原市緑区下九沢２１２１
</t>
    <phoneticPr fontId="6"/>
  </si>
  <si>
    <t>佐々木酒造店 工場及び店舗</t>
    <phoneticPr fontId="6"/>
  </si>
  <si>
    <t>名取市</t>
    <phoneticPr fontId="6"/>
  </si>
  <si>
    <t>38.1783783,140.9460407</t>
    <phoneticPr fontId="6"/>
  </si>
  <si>
    <t>2F建</t>
    <phoneticPr fontId="6"/>
  </si>
  <si>
    <t>滋賀県野洲市大篠原</t>
    <phoneticPr fontId="6"/>
  </si>
  <si>
    <t>一柳運送倉庫</t>
    <phoneticPr fontId="6"/>
  </si>
  <si>
    <t>滋賀県</t>
    <phoneticPr fontId="6"/>
  </si>
  <si>
    <t>野洲市</t>
    <phoneticPr fontId="6"/>
  </si>
  <si>
    <t>大篠原</t>
    <phoneticPr fontId="6"/>
  </si>
  <si>
    <t>35.0744422,136.0648002</t>
    <phoneticPr fontId="6"/>
  </si>
  <si>
    <t>滋賀県野洲市大篠原</t>
    <phoneticPr fontId="6"/>
  </si>
  <si>
    <t>倉庫</t>
    <phoneticPr fontId="6"/>
  </si>
  <si>
    <t>沖縄県糸満市西崎町4丁目13番3</t>
    <phoneticPr fontId="6"/>
  </si>
  <si>
    <t>千葉県館山市</t>
    <phoneticPr fontId="6"/>
  </si>
  <si>
    <t>ホクガン冷凍立体駐車場</t>
    <phoneticPr fontId="6"/>
  </si>
  <si>
    <t>Y</t>
    <phoneticPr fontId="6"/>
  </si>
  <si>
    <t>糸満市</t>
    <phoneticPr fontId="6"/>
  </si>
  <si>
    <t>西崎町</t>
    <phoneticPr fontId="6"/>
  </si>
  <si>
    <t>26.1408315,127.6556068</t>
    <phoneticPr fontId="6"/>
  </si>
  <si>
    <t>2層3段</t>
    <phoneticPr fontId="6"/>
  </si>
  <si>
    <t>駐車場</t>
    <phoneticPr fontId="6"/>
  </si>
  <si>
    <t>岩手県</t>
    <phoneticPr fontId="6"/>
  </si>
  <si>
    <t>滝沢市</t>
    <phoneticPr fontId="6"/>
  </si>
  <si>
    <t>大釜字風林</t>
    <phoneticPr fontId="6"/>
  </si>
  <si>
    <t>房州CCクラブハウス</t>
    <phoneticPr fontId="6"/>
  </si>
  <si>
    <t>館山市</t>
    <phoneticPr fontId="6"/>
  </si>
  <si>
    <t>藤原</t>
    <phoneticPr fontId="6"/>
  </si>
  <si>
    <t>34.9382603,139.8199212</t>
    <phoneticPr fontId="6"/>
  </si>
  <si>
    <t>千葉県館山市藤原１１２８</t>
    <phoneticPr fontId="6"/>
  </si>
  <si>
    <t>ｸﾗﾌﾞﾊｳｽ</t>
    <phoneticPr fontId="6"/>
  </si>
  <si>
    <t>新潟県</t>
    <phoneticPr fontId="6"/>
  </si>
  <si>
    <t>小林精機 新工場</t>
    <phoneticPr fontId="6"/>
  </si>
  <si>
    <t>39.7075127,141.0282767</t>
    <phoneticPr fontId="6"/>
  </si>
  <si>
    <t>岩手郡滝沢村大釜字風林3-21､3-39</t>
    <phoneticPr fontId="6"/>
  </si>
  <si>
    <t>岩手県滝沢市大釜風林３−２１</t>
    <phoneticPr fontId="6"/>
  </si>
  <si>
    <t>平屋建</t>
    <phoneticPr fontId="6"/>
  </si>
  <si>
    <t>GS225</t>
    <phoneticPr fontId="6"/>
  </si>
  <si>
    <t>ナルス直江津東</t>
    <phoneticPr fontId="6"/>
  </si>
  <si>
    <t>新潟県</t>
    <phoneticPr fontId="6"/>
  </si>
  <si>
    <t>上越市</t>
    <phoneticPr fontId="6"/>
  </si>
  <si>
    <t>三ツ屋</t>
    <phoneticPr fontId="6"/>
  </si>
  <si>
    <t>37.1809887,138.247515</t>
    <phoneticPr fontId="6"/>
  </si>
  <si>
    <t>新潟県上越市ﾂ屋町</t>
    <phoneticPr fontId="6"/>
  </si>
  <si>
    <t xml:space="preserve">新潟県上越市三ツ屋町１−９５−４
</t>
    <phoneticPr fontId="6"/>
  </si>
  <si>
    <t>GS200</t>
    <phoneticPr fontId="6"/>
  </si>
  <si>
    <t>静岡県駿東郡小山町湯舟内</t>
    <phoneticPr fontId="6"/>
  </si>
  <si>
    <t>Y</t>
    <phoneticPr fontId="6"/>
  </si>
  <si>
    <t>静岡県</t>
    <phoneticPr fontId="6"/>
  </si>
  <si>
    <t>駿東郡</t>
    <phoneticPr fontId="6"/>
  </si>
  <si>
    <t>小山町</t>
    <phoneticPr fontId="6"/>
  </si>
  <si>
    <t>35.3605988,138.9871676</t>
    <phoneticPr fontId="6"/>
  </si>
  <si>
    <t>静岡県駿東郡小山町湯舟内</t>
    <phoneticPr fontId="6"/>
  </si>
  <si>
    <t>工場</t>
    <phoneticPr fontId="6"/>
  </si>
  <si>
    <t>やまみ富士山麓工場</t>
    <phoneticPr fontId="6"/>
  </si>
  <si>
    <t>平屋建</t>
    <phoneticPr fontId="6"/>
  </si>
  <si>
    <t>コーリツ笠岡工場</t>
    <phoneticPr fontId="6"/>
  </si>
  <si>
    <t>笠岡市</t>
    <phoneticPr fontId="6"/>
  </si>
  <si>
    <t>港町</t>
    <phoneticPr fontId="6"/>
  </si>
  <si>
    <t>34.4645065,133.4764998</t>
    <phoneticPr fontId="6"/>
  </si>
  <si>
    <t>岡山県笠岡市港町地内</t>
    <phoneticPr fontId="6"/>
  </si>
  <si>
    <t>岡山県笠岡市港町地内</t>
    <phoneticPr fontId="6"/>
  </si>
  <si>
    <t>工場</t>
    <phoneticPr fontId="6"/>
  </si>
  <si>
    <t>36.6792839,136.7387222</t>
    <phoneticPr fontId="6"/>
  </si>
  <si>
    <t>角田</t>
    <phoneticPr fontId="6"/>
  </si>
  <si>
    <t>クスリのアオキ潟端</t>
    <phoneticPr fontId="6"/>
  </si>
  <si>
    <t>Y</t>
    <phoneticPr fontId="6"/>
  </si>
  <si>
    <t>河北郡</t>
    <phoneticPr fontId="6"/>
  </si>
  <si>
    <t>津幡町字潟端</t>
    <phoneticPr fontId="6"/>
  </si>
  <si>
    <t>石川県河北郡津幡町字潟瑞450番1外6筆</t>
    <phoneticPr fontId="6"/>
  </si>
  <si>
    <t>石川県河北郡津幡町字潟瑞450番1外6筆</t>
    <phoneticPr fontId="6"/>
  </si>
  <si>
    <t>平屋建</t>
    <phoneticPr fontId="6"/>
  </si>
  <si>
    <t>山梨県都留市八代郡市川三郷町下大鳥居</t>
    <phoneticPr fontId="6"/>
  </si>
  <si>
    <t>ヤマザワ角田 SM棟</t>
    <phoneticPr fontId="6"/>
  </si>
  <si>
    <t>角田市</t>
    <phoneticPr fontId="6"/>
  </si>
  <si>
    <t>37.9748276,140.7829823</t>
    <phoneticPr fontId="6"/>
  </si>
  <si>
    <t>宮城県角田市地内</t>
    <phoneticPr fontId="6"/>
  </si>
  <si>
    <t>平屋建</t>
    <phoneticPr fontId="6"/>
  </si>
  <si>
    <t>宮城県角田市角田中島下５７６</t>
    <phoneticPr fontId="6"/>
  </si>
  <si>
    <t>ツルハドラッグ新発田</t>
    <phoneticPr fontId="6"/>
  </si>
  <si>
    <t>中田町</t>
    <phoneticPr fontId="6"/>
  </si>
  <si>
    <t>カナモト山梨営業所</t>
    <phoneticPr fontId="6"/>
  </si>
  <si>
    <t>山梨県</t>
    <phoneticPr fontId="6"/>
  </si>
  <si>
    <t>八代郡</t>
    <phoneticPr fontId="6"/>
  </si>
  <si>
    <t>市川美郷町大鳥居</t>
    <phoneticPr fontId="6"/>
  </si>
  <si>
    <t>35.5470265,138.4586593</t>
    <phoneticPr fontId="6"/>
  </si>
  <si>
    <t xml:space="preserve">山梨県南巨摩郡富士川町鰍沢１７１５−１
</t>
    <phoneticPr fontId="6"/>
  </si>
  <si>
    <t>工場</t>
    <phoneticPr fontId="6"/>
  </si>
  <si>
    <t>37.9613944,139.337055</t>
    <phoneticPr fontId="6"/>
  </si>
  <si>
    <t>兵庫県</t>
    <phoneticPr fontId="6"/>
  </si>
  <si>
    <t>加古川市</t>
    <phoneticPr fontId="6"/>
  </si>
  <si>
    <t>兵庫県加古川市野口中坂元118-1</t>
    <phoneticPr fontId="6"/>
  </si>
  <si>
    <t>新発田市</t>
    <phoneticPr fontId="6"/>
  </si>
  <si>
    <t>新潟県新発田市中田町3丁目1297番地1</t>
    <phoneticPr fontId="6"/>
  </si>
  <si>
    <t>新潟県新発田市中田町3丁目1297番地1</t>
    <phoneticPr fontId="6"/>
  </si>
  <si>
    <t>34.7586622,134.8495492</t>
    <phoneticPr fontId="6"/>
  </si>
  <si>
    <t>BPS/MINI NEXT加古川</t>
    <phoneticPr fontId="6"/>
  </si>
  <si>
    <t>野口町</t>
    <phoneticPr fontId="6"/>
  </si>
  <si>
    <t>店舗</t>
    <phoneticPr fontId="6"/>
  </si>
  <si>
    <t xml:space="preserve">愛媛県南宇和郡愛南町御荘平城１−７
</t>
    <phoneticPr fontId="6"/>
  </si>
  <si>
    <t>韮崎市</t>
    <phoneticPr fontId="6"/>
  </si>
  <si>
    <t>山梨県 韮崎市龍岡町下條南割字西原596-39他</t>
    <phoneticPr fontId="6"/>
  </si>
  <si>
    <t>サンフィッシュ新工場</t>
    <phoneticPr fontId="6"/>
  </si>
  <si>
    <t>N</t>
    <phoneticPr fontId="6"/>
  </si>
  <si>
    <t>愛媛県</t>
    <phoneticPr fontId="6"/>
  </si>
  <si>
    <t>南宇和郡</t>
    <phoneticPr fontId="6"/>
  </si>
  <si>
    <t>愛南町御庄平城</t>
    <phoneticPr fontId="6"/>
  </si>
  <si>
    <t>32.9703724,132.5430798</t>
    <phoneticPr fontId="6"/>
  </si>
  <si>
    <t>愛媛県南宇部郡愛南町</t>
    <phoneticPr fontId="6"/>
  </si>
  <si>
    <t>高炉セメント</t>
    <phoneticPr fontId="6"/>
  </si>
  <si>
    <t>N</t>
    <phoneticPr fontId="6"/>
  </si>
  <si>
    <t>ツルハドラッグ韮崎龍岡</t>
    <phoneticPr fontId="6"/>
  </si>
  <si>
    <t>山梨県</t>
    <phoneticPr fontId="6"/>
  </si>
  <si>
    <t>龍岡町下條南割字西原</t>
    <phoneticPr fontId="6"/>
  </si>
  <si>
    <t>35.1469747,138.5514305</t>
    <phoneticPr fontId="6"/>
  </si>
  <si>
    <t>山梨県韮崎市西原596-41</t>
    <phoneticPr fontId="6"/>
  </si>
  <si>
    <t>工場</t>
    <phoneticPr fontId="6"/>
  </si>
  <si>
    <t>保育所</t>
    <phoneticPr fontId="6"/>
  </si>
  <si>
    <t>住宅</t>
    <phoneticPr fontId="6"/>
  </si>
  <si>
    <t>ドラッグセイムス上尾井戸木</t>
    <phoneticPr fontId="6"/>
  </si>
  <si>
    <t>上尾市</t>
    <phoneticPr fontId="6"/>
  </si>
  <si>
    <t>埼玉県上尾市井戸木2 － 3 5 － 9</t>
    <phoneticPr fontId="6"/>
  </si>
  <si>
    <t>平屋建</t>
    <phoneticPr fontId="6"/>
  </si>
  <si>
    <t>スギヤマ紙業 倉庫</t>
    <phoneticPr fontId="6"/>
  </si>
  <si>
    <t>Y</t>
    <phoneticPr fontId="6"/>
  </si>
  <si>
    <t>静岡県</t>
    <phoneticPr fontId="6"/>
  </si>
  <si>
    <t>富士市</t>
    <phoneticPr fontId="6"/>
  </si>
  <si>
    <t>今泉高尾奈</t>
    <phoneticPr fontId="6"/>
  </si>
  <si>
    <t>35.1610993,138.7037725</t>
    <phoneticPr fontId="6"/>
  </si>
  <si>
    <t>静岡県富士市今泉高尾奈</t>
    <phoneticPr fontId="6"/>
  </si>
  <si>
    <t>静岡県富士市今泉５０１−３</t>
    <phoneticPr fontId="6"/>
  </si>
  <si>
    <t>平屋建</t>
    <phoneticPr fontId="6"/>
  </si>
  <si>
    <t>倉庫</t>
    <phoneticPr fontId="6"/>
  </si>
  <si>
    <t>GS200</t>
    <phoneticPr fontId="6"/>
  </si>
  <si>
    <t>35.9939146,139.5637657</t>
    <phoneticPr fontId="6"/>
  </si>
  <si>
    <t>沿川
Vị trí gần sông
(km)</t>
    <phoneticPr fontId="6"/>
  </si>
  <si>
    <t>沿海
Vị trí gần biển
(km)</t>
    <phoneticPr fontId="6"/>
  </si>
  <si>
    <t>竹原市</t>
    <phoneticPr fontId="6"/>
  </si>
  <si>
    <t>埼玉県</t>
    <phoneticPr fontId="6"/>
  </si>
  <si>
    <t>井戸木</t>
    <phoneticPr fontId="6"/>
  </si>
  <si>
    <t>埼玉県上尾市井戸木２丁目３</t>
    <phoneticPr fontId="6"/>
  </si>
  <si>
    <t>店舗</t>
    <phoneticPr fontId="6"/>
  </si>
  <si>
    <t>GS225</t>
    <phoneticPr fontId="6"/>
  </si>
  <si>
    <t>N</t>
    <phoneticPr fontId="6"/>
  </si>
  <si>
    <t>広島県竹原市竹原町</t>
    <phoneticPr fontId="6"/>
  </si>
  <si>
    <t>34.3289883,132.8982632</t>
    <phoneticPr fontId="6"/>
  </si>
  <si>
    <t>長野県</t>
    <phoneticPr fontId="6"/>
  </si>
  <si>
    <t>長野県松本市和田4020-7</t>
    <phoneticPr fontId="6"/>
  </si>
  <si>
    <t>竹原市立たけはら認定こども園</t>
    <phoneticPr fontId="6"/>
  </si>
  <si>
    <t>広島県</t>
    <phoneticPr fontId="6"/>
  </si>
  <si>
    <t>竹原町</t>
    <phoneticPr fontId="6"/>
  </si>
  <si>
    <t>平屋建(一部2F)</t>
    <phoneticPr fontId="6"/>
  </si>
  <si>
    <t>高炉セメント</t>
    <phoneticPr fontId="6"/>
  </si>
  <si>
    <t>36.1925788,137.9023018</t>
    <phoneticPr fontId="6"/>
  </si>
  <si>
    <t>立花</t>
    <phoneticPr fontId="6"/>
  </si>
  <si>
    <t>ソーデナガノ松本工場</t>
    <phoneticPr fontId="6"/>
  </si>
  <si>
    <t>Y</t>
    <phoneticPr fontId="6"/>
  </si>
  <si>
    <t>松本市</t>
    <phoneticPr fontId="6"/>
  </si>
  <si>
    <t>和田</t>
    <phoneticPr fontId="6"/>
  </si>
  <si>
    <t>長野県松本市和田4020-7</t>
    <phoneticPr fontId="6"/>
  </si>
  <si>
    <t>平屋建</t>
    <phoneticPr fontId="6"/>
  </si>
  <si>
    <t>工場</t>
    <phoneticPr fontId="6"/>
  </si>
  <si>
    <t>GS200</t>
    <phoneticPr fontId="6"/>
  </si>
  <si>
    <t>35.7132514,139.827696</t>
    <phoneticPr fontId="6"/>
  </si>
  <si>
    <t>関東マツダ墨田 店舗棟</t>
    <phoneticPr fontId="6"/>
  </si>
  <si>
    <t>墨田区</t>
    <phoneticPr fontId="6"/>
  </si>
  <si>
    <t>東京都墨田区立花５丁目１-８</t>
    <phoneticPr fontId="6"/>
  </si>
  <si>
    <t>東京都墨田区立花５丁目１-８</t>
    <phoneticPr fontId="6"/>
  </si>
  <si>
    <t>GS200</t>
    <phoneticPr fontId="6"/>
  </si>
  <si>
    <t>小林字八幡</t>
    <phoneticPr fontId="6"/>
  </si>
  <si>
    <t>コメリ上越</t>
    <phoneticPr fontId="6"/>
  </si>
  <si>
    <t>N</t>
    <phoneticPr fontId="6"/>
  </si>
  <si>
    <t>新潟県</t>
    <phoneticPr fontId="6"/>
  </si>
  <si>
    <t>上越市</t>
    <phoneticPr fontId="6"/>
  </si>
  <si>
    <t>五智国分</t>
    <phoneticPr fontId="6"/>
  </si>
  <si>
    <t>37.1624213,138.216133</t>
    <phoneticPr fontId="6"/>
  </si>
  <si>
    <t>新潟県上越市五智国分18-2</t>
    <phoneticPr fontId="6"/>
  </si>
  <si>
    <t>35.439192,140.279864</t>
    <phoneticPr fontId="6"/>
  </si>
  <si>
    <t>五所川原市</t>
    <phoneticPr fontId="6"/>
  </si>
  <si>
    <t>青森県五所川原市字大町509-3</t>
    <phoneticPr fontId="6"/>
  </si>
  <si>
    <t>CFC茂原</t>
    <phoneticPr fontId="6"/>
  </si>
  <si>
    <t>茂原市</t>
    <phoneticPr fontId="6"/>
  </si>
  <si>
    <t>千葉県茂原市小林1718　外</t>
    <phoneticPr fontId="6"/>
  </si>
  <si>
    <t>千葉県茂原市小林１７４０−１</t>
    <phoneticPr fontId="6"/>
  </si>
  <si>
    <t>ｽﾎﾟｰﾂ施設</t>
    <phoneticPr fontId="6"/>
  </si>
  <si>
    <t>㈱川健川村商店倉庫</t>
    <phoneticPr fontId="6"/>
  </si>
  <si>
    <t>青森市港町1－20－14</t>
    <phoneticPr fontId="6"/>
  </si>
  <si>
    <t>複合観光施設</t>
    <phoneticPr fontId="6"/>
  </si>
  <si>
    <t>Y</t>
    <phoneticPr fontId="6"/>
  </si>
  <si>
    <t>本町</t>
    <phoneticPr fontId="6"/>
  </si>
  <si>
    <t>40.809554,140.439454</t>
    <phoneticPr fontId="6"/>
  </si>
  <si>
    <t>ﾐｭｰｼﾞｱﾑ</t>
    <phoneticPr fontId="6"/>
  </si>
  <si>
    <t>青森市</t>
    <phoneticPr fontId="6"/>
  </si>
  <si>
    <t>港町</t>
    <phoneticPr fontId="6"/>
  </si>
  <si>
    <t>40.8319477,140.7611838</t>
    <phoneticPr fontId="6"/>
  </si>
  <si>
    <t>青森県青森市港町１丁目２０−１４</t>
    <phoneticPr fontId="6"/>
  </si>
  <si>
    <t>GS200</t>
    <phoneticPr fontId="6"/>
  </si>
  <si>
    <t>高炉セメント</t>
    <rPh sb="0" eb="2">
      <t>コウロ</t>
    </rPh>
    <phoneticPr fontId="6"/>
  </si>
  <si>
    <t>広島バス㈱井口車庫事務所</t>
    <phoneticPr fontId="6"/>
  </si>
  <si>
    <t>Y</t>
    <phoneticPr fontId="6"/>
  </si>
  <si>
    <t>広島県</t>
    <phoneticPr fontId="6"/>
  </si>
  <si>
    <t>広島市</t>
    <phoneticPr fontId="6"/>
  </si>
  <si>
    <t>西区商工センター</t>
    <phoneticPr fontId="6"/>
  </si>
  <si>
    <t>34.3627297,132.3808369</t>
    <phoneticPr fontId="6"/>
  </si>
  <si>
    <t>広島県広島市西区商工ｾﾝﾀｰ8丁目3番4号</t>
    <phoneticPr fontId="6"/>
  </si>
  <si>
    <t>広島県広島市西区商工センター８丁目３−４</t>
    <phoneticPr fontId="6"/>
  </si>
  <si>
    <t>2F建</t>
    <phoneticPr fontId="6"/>
  </si>
  <si>
    <t>38.8700077,139.9583626</t>
    <phoneticPr fontId="6"/>
  </si>
  <si>
    <t>新宿</t>
    <phoneticPr fontId="6"/>
  </si>
  <si>
    <t>セルポール山形</t>
    <phoneticPr fontId="6"/>
  </si>
  <si>
    <t>Y</t>
    <phoneticPr fontId="6"/>
  </si>
  <si>
    <t>酒田市</t>
    <phoneticPr fontId="6"/>
  </si>
  <si>
    <t>字西田</t>
    <phoneticPr fontId="6"/>
  </si>
  <si>
    <t>山形県酒田市松山地内</t>
    <phoneticPr fontId="6"/>
  </si>
  <si>
    <t xml:space="preserve">山形県酒田市土渕赤戸１１−１
</t>
    <phoneticPr fontId="6"/>
  </si>
  <si>
    <t>N</t>
    <phoneticPr fontId="6"/>
  </si>
  <si>
    <t>網岡マンション</t>
    <phoneticPr fontId="6"/>
  </si>
  <si>
    <t>西区庚午南</t>
    <phoneticPr fontId="6"/>
  </si>
  <si>
    <t>3F建</t>
    <phoneticPr fontId="6"/>
  </si>
  <si>
    <t>共同住宅</t>
    <phoneticPr fontId="6"/>
  </si>
  <si>
    <t>金町Ⅱ計画 店舗棟</t>
    <phoneticPr fontId="6"/>
  </si>
  <si>
    <t>葛飾区</t>
    <phoneticPr fontId="6"/>
  </si>
  <si>
    <t>35.7708204,139.859988</t>
    <phoneticPr fontId="6"/>
  </si>
  <si>
    <t>東京部葛飾区新宿6-2400-21</t>
    <phoneticPr fontId="6"/>
  </si>
  <si>
    <t>住宅</t>
    <phoneticPr fontId="6"/>
  </si>
  <si>
    <t>町田市</t>
    <phoneticPr fontId="6"/>
  </si>
  <si>
    <t>34.3923303,132.3583309</t>
    <phoneticPr fontId="6"/>
  </si>
  <si>
    <t>広島市佐伯区八幡四丁目16-20-201</t>
    <phoneticPr fontId="6"/>
  </si>
  <si>
    <t xml:space="preserve"> 広島県広島市佐伯区八幡４丁目１６−２０</t>
    <phoneticPr fontId="6"/>
  </si>
  <si>
    <t>35.4883802,139.5201102</t>
    <phoneticPr fontId="6"/>
  </si>
  <si>
    <t>東京都町田市原町田6丁目18</t>
    <phoneticPr fontId="6"/>
  </si>
  <si>
    <t>原町田6丁目駐車場</t>
    <phoneticPr fontId="6"/>
  </si>
  <si>
    <t>原町田</t>
    <phoneticPr fontId="6"/>
  </si>
  <si>
    <t>4層5段</t>
    <phoneticPr fontId="6"/>
  </si>
  <si>
    <t>駐車場</t>
    <phoneticPr fontId="6"/>
  </si>
  <si>
    <t>GS200</t>
    <phoneticPr fontId="6"/>
  </si>
  <si>
    <t>ラムー新潟亀田</t>
    <phoneticPr fontId="6"/>
  </si>
  <si>
    <t>新潟県</t>
    <phoneticPr fontId="6"/>
  </si>
  <si>
    <t>新潟市</t>
    <phoneticPr fontId="6"/>
  </si>
  <si>
    <t>江南区西町</t>
    <phoneticPr fontId="6"/>
  </si>
  <si>
    <t>37.872471,139.106392</t>
    <phoneticPr fontId="6"/>
  </si>
  <si>
    <t>新潟県新潟市江南区西町3丁目地内</t>
    <phoneticPr fontId="6"/>
  </si>
  <si>
    <t>新潟県新潟市江南区西町３丁目５−３３</t>
    <phoneticPr fontId="6"/>
  </si>
  <si>
    <t>平屋建</t>
    <phoneticPr fontId="6"/>
  </si>
  <si>
    <t>MINI北大阪</t>
    <phoneticPr fontId="6"/>
  </si>
  <si>
    <t>Y</t>
    <phoneticPr fontId="6"/>
  </si>
  <si>
    <t>大阪府</t>
    <phoneticPr fontId="6"/>
  </si>
  <si>
    <t>大阪市</t>
    <phoneticPr fontId="6"/>
  </si>
  <si>
    <t>西淀川区御幣島</t>
    <phoneticPr fontId="6"/>
  </si>
  <si>
    <t>34.7191625,135.4553638</t>
    <phoneticPr fontId="6"/>
  </si>
  <si>
    <t>大阪府大阪市西淀川区御幣島5丁目9-12</t>
    <phoneticPr fontId="6"/>
  </si>
  <si>
    <t>大阪府大阪市西淀川区御幣島5丁目9-12</t>
    <phoneticPr fontId="6"/>
  </si>
  <si>
    <t>工場</t>
    <phoneticPr fontId="6"/>
  </si>
  <si>
    <t>40.5142346,141.4512088</t>
    <phoneticPr fontId="6"/>
  </si>
  <si>
    <t>宮崎市</t>
    <phoneticPr fontId="6"/>
  </si>
  <si>
    <t>霧島</t>
    <phoneticPr fontId="6"/>
  </si>
  <si>
    <t>宮崎県宮崎市霧島3丁目52,56-1,56-2,57-1～4</t>
    <phoneticPr fontId="6"/>
  </si>
  <si>
    <t>鴨沢塗料㈱販売取扱所</t>
    <phoneticPr fontId="6"/>
  </si>
  <si>
    <t>八戸市</t>
    <phoneticPr fontId="6"/>
  </si>
  <si>
    <t>卸センター</t>
    <phoneticPr fontId="6"/>
  </si>
  <si>
    <t xml:space="preserve">青森県八戸市卸ｾﾝﾀｰ 2丁目 </t>
    <phoneticPr fontId="6"/>
  </si>
  <si>
    <t>平屋建</t>
    <phoneticPr fontId="6"/>
  </si>
  <si>
    <t>GS225</t>
    <phoneticPr fontId="6"/>
  </si>
  <si>
    <t>有料老人ホーム・デイサービスセンター</t>
    <phoneticPr fontId="6"/>
  </si>
  <si>
    <t>青森県五所川原市栄町 地内</t>
    <phoneticPr fontId="6"/>
  </si>
  <si>
    <t>老人福祉施設</t>
    <phoneticPr fontId="6"/>
  </si>
  <si>
    <t>フーデリー霧島</t>
    <phoneticPr fontId="6"/>
  </si>
  <si>
    <t>宮崎県</t>
    <phoneticPr fontId="6"/>
  </si>
  <si>
    <t>31.9316573,131.4125284</t>
    <phoneticPr fontId="6"/>
  </si>
  <si>
    <t>宮崎県宮崎市霧島３丁目５７−２</t>
    <phoneticPr fontId="6"/>
  </si>
  <si>
    <t>GS200</t>
    <phoneticPr fontId="6"/>
  </si>
  <si>
    <t>大阪府枚方市長尾家具町1-1-6</t>
    <phoneticPr fontId="6"/>
  </si>
  <si>
    <t>青森県</t>
    <phoneticPr fontId="6"/>
  </si>
  <si>
    <t>五所川原市</t>
    <phoneticPr fontId="6"/>
  </si>
  <si>
    <t>栄町</t>
    <phoneticPr fontId="6"/>
  </si>
  <si>
    <t>40.7969298,140.4455474</t>
    <phoneticPr fontId="6"/>
  </si>
  <si>
    <t>GS200</t>
    <phoneticPr fontId="6"/>
  </si>
  <si>
    <t>HTB駐車場</t>
    <phoneticPr fontId="6"/>
  </si>
  <si>
    <t>スズキ自販関西枚方新店</t>
    <phoneticPr fontId="6"/>
  </si>
  <si>
    <t>Y</t>
    <phoneticPr fontId="6"/>
  </si>
  <si>
    <t>大阪府</t>
    <phoneticPr fontId="6"/>
  </si>
  <si>
    <t>枚方市</t>
    <phoneticPr fontId="6"/>
  </si>
  <si>
    <t>長尾家具町</t>
    <phoneticPr fontId="6"/>
  </si>
  <si>
    <t>34.8463126,135.7016188</t>
    <phoneticPr fontId="6"/>
  </si>
  <si>
    <t>大阪府枚方市長尾家具町1-1-6</t>
    <phoneticPr fontId="6"/>
  </si>
  <si>
    <t>平屋建(一部2F)</t>
    <phoneticPr fontId="6"/>
  </si>
  <si>
    <t>GS200</t>
    <phoneticPr fontId="6"/>
  </si>
  <si>
    <t>向島流通ｻｰﾋﾞｽ㈱広野倉庫</t>
    <phoneticPr fontId="6"/>
  </si>
  <si>
    <t>N</t>
    <phoneticPr fontId="6"/>
  </si>
  <si>
    <t>千葉県</t>
    <phoneticPr fontId="6"/>
  </si>
  <si>
    <t>浦安市</t>
    <phoneticPr fontId="6"/>
  </si>
  <si>
    <t>舞浜</t>
    <phoneticPr fontId="6"/>
  </si>
  <si>
    <t>35.6255689,139.87732</t>
    <phoneticPr fontId="6"/>
  </si>
  <si>
    <t>千葉県浦安市舞浜1 - 8</t>
    <phoneticPr fontId="6"/>
  </si>
  <si>
    <t>駐車場</t>
    <phoneticPr fontId="6"/>
  </si>
  <si>
    <t>虻田郡</t>
    <phoneticPr fontId="6"/>
  </si>
  <si>
    <t>倶知安町八幡</t>
    <phoneticPr fontId="6"/>
  </si>
  <si>
    <t>N</t>
    <phoneticPr fontId="6"/>
  </si>
  <si>
    <t>山形県</t>
    <phoneticPr fontId="6"/>
  </si>
  <si>
    <t>酒田市</t>
    <phoneticPr fontId="6"/>
  </si>
  <si>
    <t>大字広野字榎橋</t>
    <phoneticPr fontId="6"/>
  </si>
  <si>
    <t>38.9627389,139.8370454</t>
    <phoneticPr fontId="6"/>
  </si>
  <si>
    <t>山形県酒田市宮海</t>
    <phoneticPr fontId="6"/>
  </si>
  <si>
    <t xml:space="preserve">山形県酒田市宮海中砂畑２７−１３
</t>
    <phoneticPr fontId="6"/>
  </si>
  <si>
    <t>平屋建</t>
    <phoneticPr fontId="6"/>
  </si>
  <si>
    <t>倉庫</t>
    <phoneticPr fontId="6"/>
  </si>
  <si>
    <t>北海道虻田郡倶知安町八幡439</t>
    <phoneticPr fontId="6"/>
  </si>
  <si>
    <t>本田興業 株式会社 本社ビル 事務所棟</t>
    <phoneticPr fontId="6"/>
  </si>
  <si>
    <t>42.9210638,140.5817676</t>
    <phoneticPr fontId="6"/>
  </si>
  <si>
    <t>北海道虻田郡倶知安町八幡439</t>
    <phoneticPr fontId="6"/>
  </si>
  <si>
    <t>福井県福井市西開発4-201</t>
    <phoneticPr fontId="6"/>
  </si>
  <si>
    <t>SP工場</t>
    <phoneticPr fontId="6"/>
  </si>
  <si>
    <t>勝連町字南風原</t>
    <phoneticPr fontId="6"/>
  </si>
  <si>
    <t>沖縄県うるま市勝連町字南風原5194-1地</t>
    <phoneticPr fontId="6"/>
  </si>
  <si>
    <t>北陸スバル福井開発 整備工場</t>
    <phoneticPr fontId="6"/>
  </si>
  <si>
    <t>福井県</t>
    <phoneticPr fontId="6"/>
  </si>
  <si>
    <t>福井市</t>
    <phoneticPr fontId="6"/>
  </si>
  <si>
    <t>西開発</t>
    <phoneticPr fontId="6"/>
  </si>
  <si>
    <t>36.0869846,136.2354216</t>
    <phoneticPr fontId="6"/>
  </si>
  <si>
    <t>26.3324759,127.8615751</t>
    <phoneticPr fontId="6"/>
  </si>
  <si>
    <t>通常ポルトランドセメント</t>
    <phoneticPr fontId="6"/>
  </si>
  <si>
    <t>株式会社 滋賀運送竜王物流ｾﾝﾀｰ 倉庫棟</t>
    <phoneticPr fontId="6"/>
  </si>
  <si>
    <t>Y</t>
    <phoneticPr fontId="6"/>
  </si>
  <si>
    <t>うるま市</t>
    <phoneticPr fontId="6"/>
  </si>
  <si>
    <t>沖縄県うるま市勝連町字南風原5194-1地</t>
    <phoneticPr fontId="6"/>
  </si>
  <si>
    <t>2F建</t>
    <phoneticPr fontId="6"/>
  </si>
  <si>
    <t>東田川郡</t>
    <phoneticPr fontId="6"/>
  </si>
  <si>
    <t>三川町大字神花天神堂</t>
    <phoneticPr fontId="6"/>
  </si>
  <si>
    <t>山形県東田川郡三川町大字神花天神堂</t>
    <phoneticPr fontId="6"/>
  </si>
  <si>
    <t>滋賀県</t>
    <phoneticPr fontId="6"/>
  </si>
  <si>
    <t>蒲生郡</t>
    <phoneticPr fontId="6"/>
  </si>
  <si>
    <t>竜王町</t>
    <phoneticPr fontId="6"/>
  </si>
  <si>
    <t>滋賀県蒲生郡竜王町山面</t>
    <phoneticPr fontId="6"/>
  </si>
  <si>
    <t>GS200</t>
    <phoneticPr fontId="6"/>
  </si>
  <si>
    <t>35.0791938,136.0924954</t>
    <phoneticPr fontId="6"/>
  </si>
  <si>
    <t>滋賀県蒲生郡竜王町大字山面</t>
    <phoneticPr fontId="6"/>
  </si>
  <si>
    <t>青森港地方創生拠点施設(青森港新中央埠頭旅客ﾀｰﾐﾅﾙ)</t>
    <phoneticPr fontId="6"/>
  </si>
  <si>
    <t>ﾀｰﾐﾅﾙ</t>
    <phoneticPr fontId="6"/>
  </si>
  <si>
    <t>JA全農山形 庄内南部ﾗｲｽｽﾃｰｼｮﾝ</t>
    <phoneticPr fontId="6"/>
  </si>
  <si>
    <t>38.7987329,139.8365668</t>
    <phoneticPr fontId="6"/>
  </si>
  <si>
    <t>GS200</t>
    <phoneticPr fontId="6"/>
  </si>
  <si>
    <t>青森県青森市青森港港内</t>
    <phoneticPr fontId="6"/>
  </si>
  <si>
    <t>ベイシア潮来</t>
    <phoneticPr fontId="6"/>
  </si>
  <si>
    <t>青森港</t>
    <phoneticPr fontId="6"/>
  </si>
  <si>
    <t>40.8221589,140.7452307</t>
    <phoneticPr fontId="6"/>
  </si>
  <si>
    <t>青森県青森市青森港港内</t>
    <phoneticPr fontId="6"/>
  </si>
  <si>
    <t>平屋建</t>
    <phoneticPr fontId="6"/>
  </si>
  <si>
    <t>GS200</t>
    <phoneticPr fontId="6"/>
  </si>
  <si>
    <t>35.9504906,140.5592977</t>
    <phoneticPr fontId="6"/>
  </si>
  <si>
    <t>潮来市</t>
    <phoneticPr fontId="6"/>
  </si>
  <si>
    <t>須賀南</t>
    <phoneticPr fontId="6"/>
  </si>
  <si>
    <t>茨城県潮来市須賀南</t>
    <phoneticPr fontId="6"/>
  </si>
  <si>
    <t>茨城県潮来市須賀南321番地</t>
    <phoneticPr fontId="6"/>
  </si>
  <si>
    <t>店舗</t>
    <phoneticPr fontId="6"/>
  </si>
  <si>
    <t>共和産業株式会社 鮮魚作業場</t>
    <phoneticPr fontId="6"/>
  </si>
  <si>
    <t>鳥取県</t>
    <phoneticPr fontId="6"/>
  </si>
  <si>
    <t>鳥取県境港市昭和町1 3 - 2 1</t>
    <phoneticPr fontId="6"/>
  </si>
  <si>
    <t>作業場</t>
    <phoneticPr fontId="6"/>
  </si>
  <si>
    <t>ナイス由利本荘</t>
    <phoneticPr fontId="6"/>
  </si>
  <si>
    <t>由利本荘市</t>
    <phoneticPr fontId="6"/>
  </si>
  <si>
    <t>上大野薬師堂字八街森</t>
    <phoneticPr fontId="6"/>
  </si>
  <si>
    <t>39.3722775,140.0644352</t>
    <phoneticPr fontId="6"/>
  </si>
  <si>
    <t>秋田県由利本荘市上大野114番他21筆、薬師堂字八街森9番他8筆</t>
    <phoneticPr fontId="6"/>
  </si>
  <si>
    <t>秋田県由利本荘市上大野１５７</t>
    <phoneticPr fontId="6"/>
  </si>
  <si>
    <t>平屋建</t>
    <phoneticPr fontId="6"/>
  </si>
  <si>
    <t>店舗</t>
    <phoneticPr fontId="6"/>
  </si>
  <si>
    <t>GS200</t>
    <phoneticPr fontId="6"/>
  </si>
  <si>
    <t>GS200</t>
    <phoneticPr fontId="6"/>
  </si>
  <si>
    <t>35.5463618,133.2517289</t>
    <phoneticPr fontId="6"/>
  </si>
  <si>
    <t>小台</t>
    <phoneticPr fontId="6"/>
  </si>
  <si>
    <t>東京都足立区小台1-27-15</t>
    <phoneticPr fontId="6"/>
  </si>
  <si>
    <t>境港市</t>
    <phoneticPr fontId="6"/>
  </si>
  <si>
    <t>昭和町</t>
    <phoneticPr fontId="6"/>
  </si>
  <si>
    <t>鳥取県境港市昭和町1 3 - 2 1</t>
    <phoneticPr fontId="6"/>
  </si>
  <si>
    <t>平屋建</t>
    <phoneticPr fontId="6"/>
  </si>
  <si>
    <t>整備管理所PCB保管庫</t>
    <phoneticPr fontId="6"/>
  </si>
  <si>
    <t>大野北片岡</t>
    <phoneticPr fontId="6"/>
  </si>
  <si>
    <t>株式会社NIPPO足立合材工場 事務所</t>
    <phoneticPr fontId="6"/>
  </si>
  <si>
    <t>足立区</t>
    <phoneticPr fontId="6"/>
  </si>
  <si>
    <t>35.7548969,139.779881</t>
    <phoneticPr fontId="6"/>
  </si>
  <si>
    <t>GS200</t>
    <phoneticPr fontId="6"/>
  </si>
  <si>
    <t>40.817118,140.7384736</t>
    <phoneticPr fontId="6"/>
  </si>
  <si>
    <t>稲田建設社屋</t>
    <phoneticPr fontId="6"/>
  </si>
  <si>
    <t>鳥取県 米子市 旗ｹ崎2314 番</t>
    <phoneticPr fontId="6"/>
  </si>
  <si>
    <t>青森県</t>
    <phoneticPr fontId="6"/>
  </si>
  <si>
    <t>青森市</t>
    <phoneticPr fontId="6"/>
  </si>
  <si>
    <t>青森県青森市大野北片岡158-1</t>
    <phoneticPr fontId="6"/>
  </si>
  <si>
    <t>35.4373866,133.3051551</t>
    <phoneticPr fontId="6"/>
  </si>
  <si>
    <t>MINI岡山整備工場</t>
    <phoneticPr fontId="6"/>
  </si>
  <si>
    <t>岡山県岡山市北区平野町地内</t>
    <phoneticPr fontId="6"/>
  </si>
  <si>
    <t>鳥取県</t>
    <phoneticPr fontId="6"/>
  </si>
  <si>
    <t>米子市</t>
    <phoneticPr fontId="6"/>
  </si>
  <si>
    <t>旗ヶ崎</t>
    <phoneticPr fontId="6"/>
  </si>
  <si>
    <t>鳥取県 米子市 旗ｹ崎2314 番</t>
    <phoneticPr fontId="6"/>
  </si>
  <si>
    <t>34.6444158,133.862689</t>
    <phoneticPr fontId="6"/>
  </si>
  <si>
    <t>岡山市</t>
    <phoneticPr fontId="6"/>
  </si>
  <si>
    <t>北区今保</t>
    <phoneticPr fontId="6"/>
  </si>
  <si>
    <t xml:space="preserve">岡山県岡山市北区平野５５７−２
</t>
    <phoneticPr fontId="6"/>
  </si>
  <si>
    <t>平屋建</t>
    <phoneticPr fontId="6"/>
  </si>
  <si>
    <t>GS200</t>
    <phoneticPr fontId="6"/>
  </si>
  <si>
    <t>35.8654524,139.5430068</t>
    <phoneticPr fontId="6"/>
  </si>
  <si>
    <t>猿払村浜猿払</t>
    <phoneticPr fontId="6"/>
  </si>
  <si>
    <t>(株)アドバネクス埼玉工場 増築</t>
    <phoneticPr fontId="6"/>
  </si>
  <si>
    <t>本庄市</t>
    <phoneticPr fontId="6"/>
  </si>
  <si>
    <t>下野堂字七本木境</t>
    <phoneticPr fontId="6"/>
  </si>
  <si>
    <t>埼玉県児玉郡上里町大字七本木 2121-2</t>
    <phoneticPr fontId="6"/>
  </si>
  <si>
    <t>埼玉県児玉郡上里町大字七本木２１２１−２</t>
    <phoneticPr fontId="6"/>
  </si>
  <si>
    <t>45.2714226,142.2289594</t>
    <phoneticPr fontId="6"/>
  </si>
  <si>
    <t>北海道宗谷郡猿払村浜猿払1075-41</t>
    <phoneticPr fontId="6"/>
  </si>
  <si>
    <t>袋井市</t>
    <phoneticPr fontId="6"/>
  </si>
  <si>
    <t>上山梨</t>
    <phoneticPr fontId="6"/>
  </si>
  <si>
    <t>海王食品ホタテ加工場</t>
    <phoneticPr fontId="6"/>
  </si>
  <si>
    <t>Y</t>
    <phoneticPr fontId="6"/>
  </si>
  <si>
    <t>宗谷郡</t>
    <phoneticPr fontId="6"/>
  </si>
  <si>
    <t>GS211</t>
    <phoneticPr fontId="6"/>
  </si>
  <si>
    <t>N</t>
    <phoneticPr fontId="6"/>
  </si>
  <si>
    <t>N</t>
    <phoneticPr fontId="6"/>
  </si>
  <si>
    <t>34.789026,137.9013959</t>
    <phoneticPr fontId="6"/>
  </si>
  <si>
    <t>GS200</t>
    <phoneticPr fontId="6"/>
  </si>
  <si>
    <t>ｾﾝﾄﾗﾙﾌｨｯﾄﾈｽｸﾗﾌﾞ蘇我</t>
    <phoneticPr fontId="6"/>
  </si>
  <si>
    <t>千葉市</t>
    <phoneticPr fontId="6"/>
  </si>
  <si>
    <t>中央区南町</t>
    <phoneticPr fontId="6"/>
  </si>
  <si>
    <t>イズモホール山梨</t>
    <phoneticPr fontId="6"/>
  </si>
  <si>
    <t>静岡県</t>
    <phoneticPr fontId="6"/>
  </si>
  <si>
    <t>静岡県袋井市上山梨三丁目地内</t>
    <phoneticPr fontId="6"/>
  </si>
  <si>
    <t xml:space="preserve">静岡県袋井市上山梨３丁目１４−６
</t>
    <phoneticPr fontId="6"/>
  </si>
  <si>
    <t>葬祭場</t>
    <phoneticPr fontId="6"/>
  </si>
  <si>
    <t xml:space="preserve">千葉県千葉市中央区南町２丁目６−１０
</t>
    <phoneticPr fontId="6"/>
  </si>
  <si>
    <t>35.5809853,140.1348611</t>
    <phoneticPr fontId="6"/>
  </si>
  <si>
    <t>千葉県千葉市花見川区 南町ﾆ丁目6番</t>
    <phoneticPr fontId="6"/>
  </si>
  <si>
    <t xml:space="preserve">青森県八戸市南類家３丁目１−１８
</t>
    <phoneticPr fontId="6"/>
  </si>
  <si>
    <t>るいけ温泉</t>
    <phoneticPr fontId="6"/>
  </si>
  <si>
    <t>Y</t>
    <phoneticPr fontId="6"/>
  </si>
  <si>
    <t>青森県</t>
    <phoneticPr fontId="6"/>
  </si>
  <si>
    <t>八戸市</t>
    <phoneticPr fontId="6"/>
  </si>
  <si>
    <t>南類家</t>
    <phoneticPr fontId="6"/>
  </si>
  <si>
    <t>40.5021282,141.507832</t>
    <phoneticPr fontId="6"/>
  </si>
  <si>
    <t>青森県八戸市南類家3丁目　地内</t>
    <phoneticPr fontId="6"/>
  </si>
  <si>
    <t>温浴施設</t>
    <phoneticPr fontId="6"/>
  </si>
  <si>
    <t>SG225</t>
    <phoneticPr fontId="6"/>
  </si>
  <si>
    <t>GS225</t>
    <phoneticPr fontId="6"/>
  </si>
  <si>
    <t>TL3E</t>
    <phoneticPr fontId="6"/>
  </si>
  <si>
    <t>TL3E</t>
    <phoneticPr fontId="6"/>
  </si>
  <si>
    <t>埼玉県越谷市ﾚｲｸﾀｳﾝ5丁目15－1、15－2、15－3、15－4</t>
    <phoneticPr fontId="6"/>
  </si>
  <si>
    <t>SVH四日市</t>
    <phoneticPr fontId="6"/>
  </si>
  <si>
    <t>Y</t>
    <phoneticPr fontId="6"/>
  </si>
  <si>
    <t>三重県</t>
    <phoneticPr fontId="6"/>
  </si>
  <si>
    <t>四日市市</t>
    <phoneticPr fontId="6"/>
  </si>
  <si>
    <t>泊小柳町</t>
    <phoneticPr fontId="6"/>
  </si>
  <si>
    <t>34.9377445,136.5995756</t>
    <phoneticPr fontId="6"/>
  </si>
  <si>
    <t>三重県四日市市泊小柳町2-6</t>
    <phoneticPr fontId="6"/>
  </si>
  <si>
    <t>三重県四日市市泊小柳町４−５</t>
    <phoneticPr fontId="6"/>
  </si>
  <si>
    <t>店舗</t>
    <phoneticPr fontId="6"/>
  </si>
  <si>
    <t>Honda Cars埼玉中レイクタウン南店工場棟</t>
    <phoneticPr fontId="6"/>
  </si>
  <si>
    <t>埼玉県</t>
    <phoneticPr fontId="6"/>
  </si>
  <si>
    <t>35.8753329,139.8279933</t>
    <phoneticPr fontId="6"/>
  </si>
  <si>
    <t>平屋建(一部2F)</t>
    <phoneticPr fontId="6"/>
  </si>
  <si>
    <t>GS263</t>
    <phoneticPr fontId="6"/>
  </si>
  <si>
    <t>Honda Cars埼玉中レイクタウン南店店舗棟</t>
    <phoneticPr fontId="6"/>
  </si>
  <si>
    <t xml:space="preserve">埼玉県越谷市レイクタウン５丁目１５−１
</t>
    <phoneticPr fontId="6"/>
  </si>
  <si>
    <t>35.8753329,139.8279933</t>
    <phoneticPr fontId="6"/>
  </si>
  <si>
    <t>大字栳萢字船橋</t>
    <phoneticPr fontId="6"/>
  </si>
  <si>
    <t>店舗・工場</t>
    <phoneticPr fontId="6"/>
  </si>
  <si>
    <t>埼玉県</t>
    <phoneticPr fontId="6"/>
  </si>
  <si>
    <t>越谷市</t>
    <phoneticPr fontId="6"/>
  </si>
  <si>
    <t>東町</t>
    <phoneticPr fontId="6"/>
  </si>
  <si>
    <t>埼玉県越谷市東町133-1,134-1</t>
    <phoneticPr fontId="6"/>
  </si>
  <si>
    <t>埼玉県越谷市レイクタウン５丁目１５−１</t>
    <phoneticPr fontId="6"/>
  </si>
  <si>
    <t>工場</t>
    <phoneticPr fontId="6"/>
  </si>
  <si>
    <t>GS200</t>
    <phoneticPr fontId="6"/>
  </si>
  <si>
    <t xml:space="preserve">青森県青森市大字三内稲元７５−２
</t>
    <phoneticPr fontId="6"/>
  </si>
  <si>
    <t>松喜和</t>
    <phoneticPr fontId="6"/>
  </si>
  <si>
    <t>新潟県新潟市北区彩野4丁目601</t>
    <phoneticPr fontId="6"/>
  </si>
  <si>
    <t>ホンダカーズ五所川原</t>
    <phoneticPr fontId="6"/>
  </si>
  <si>
    <t>40.8252987,140.7086579</t>
    <phoneticPr fontId="6"/>
  </si>
  <si>
    <t>青森県青森市内</t>
    <phoneticPr fontId="6"/>
  </si>
  <si>
    <t xml:space="preserve">新潟県新潟市北区彩野４丁目６０１番４
</t>
    <phoneticPr fontId="6"/>
  </si>
  <si>
    <t>GS200</t>
    <phoneticPr fontId="6"/>
  </si>
  <si>
    <t>掛川市</t>
    <phoneticPr fontId="6"/>
  </si>
  <si>
    <t>ツルハドラッグ村上西</t>
    <phoneticPr fontId="6"/>
  </si>
  <si>
    <t>村上市</t>
    <phoneticPr fontId="6"/>
  </si>
  <si>
    <t>37.9201767,139.1917563</t>
    <phoneticPr fontId="6"/>
  </si>
  <si>
    <t>天塩郡</t>
    <phoneticPr fontId="6"/>
  </si>
  <si>
    <t>スーパーセンターオークワ掛川下垂木</t>
    <phoneticPr fontId="6"/>
  </si>
  <si>
    <t>下垂木</t>
    <phoneticPr fontId="6"/>
  </si>
  <si>
    <t>34.7991837,137.9880267</t>
    <phoneticPr fontId="6"/>
  </si>
  <si>
    <t>静岡県掛川市下垂木1丁目</t>
    <phoneticPr fontId="6"/>
  </si>
  <si>
    <t>静岡県掛川市下垂木１</t>
    <phoneticPr fontId="6"/>
  </si>
  <si>
    <t>GS200</t>
    <phoneticPr fontId="6"/>
  </si>
  <si>
    <t>幼稚園</t>
    <phoneticPr fontId="6"/>
  </si>
  <si>
    <t>黒川牧場 VMS牛舎</t>
    <phoneticPr fontId="6"/>
  </si>
  <si>
    <t>北海道</t>
    <phoneticPr fontId="6"/>
  </si>
  <si>
    <t>44.972926,141.7711044</t>
    <phoneticPr fontId="6"/>
  </si>
  <si>
    <t>北海道天塩郡天塩町字下ｻﾛﾍﾞﾂ</t>
    <phoneticPr fontId="6"/>
  </si>
  <si>
    <t>1F建</t>
    <phoneticPr fontId="6"/>
  </si>
  <si>
    <t>ｽﾗﾘｰﾋﾟｯﾄ</t>
    <phoneticPr fontId="6"/>
  </si>
  <si>
    <t>高炉セメント</t>
    <phoneticPr fontId="6"/>
  </si>
  <si>
    <t>成澤鉄工所</t>
    <phoneticPr fontId="6"/>
  </si>
  <si>
    <t>鶴岡市</t>
    <phoneticPr fontId="6"/>
  </si>
  <si>
    <t>柳久瀬字大坪</t>
    <phoneticPr fontId="6"/>
  </si>
  <si>
    <t>八幡浜幼稚園</t>
    <phoneticPr fontId="6"/>
  </si>
  <si>
    <t>N</t>
    <phoneticPr fontId="6"/>
  </si>
  <si>
    <t>愛媛県</t>
    <phoneticPr fontId="6"/>
  </si>
  <si>
    <t>八幡浜市</t>
    <phoneticPr fontId="6"/>
  </si>
  <si>
    <t>本町</t>
    <phoneticPr fontId="6"/>
  </si>
  <si>
    <t>33.45713,132.4260055</t>
    <phoneticPr fontId="6"/>
  </si>
  <si>
    <t>愛媛県八幡浜市本町113</t>
    <phoneticPr fontId="6"/>
  </si>
  <si>
    <t>愛媛県八幡浜市本町１１３</t>
    <phoneticPr fontId="6"/>
  </si>
  <si>
    <t>3F建</t>
    <phoneticPr fontId="6"/>
  </si>
  <si>
    <t>GS200</t>
    <phoneticPr fontId="6"/>
  </si>
  <si>
    <t>38.738121,139.8939013</t>
    <phoneticPr fontId="6"/>
  </si>
  <si>
    <t>山形県鶴岡市柳久瀬大坪16地内</t>
    <phoneticPr fontId="6"/>
  </si>
  <si>
    <t>山形県鶴岡市柳久瀬大坪１６</t>
    <phoneticPr fontId="6"/>
  </si>
  <si>
    <t>工場</t>
    <phoneticPr fontId="6"/>
  </si>
  <si>
    <t>福島県耶麻郡猪苗代町長瀬川仮番地118地内</t>
    <phoneticPr fontId="6"/>
  </si>
  <si>
    <t>バロー中志段味</t>
    <phoneticPr fontId="6"/>
  </si>
  <si>
    <t>Y</t>
    <phoneticPr fontId="6"/>
  </si>
  <si>
    <t>名古屋市</t>
    <phoneticPr fontId="6"/>
  </si>
  <si>
    <t>守山区中志段味</t>
    <phoneticPr fontId="6"/>
  </si>
  <si>
    <t>35.2450956,137.027756</t>
    <phoneticPr fontId="6"/>
  </si>
  <si>
    <t>愛知県名古屋市守山区中志段味 地内</t>
    <phoneticPr fontId="6"/>
  </si>
  <si>
    <t xml:space="preserve">愛知県名古屋市守山区大字中志段味 特定土地区画整理事業95街区仮1番の一部
</t>
    <phoneticPr fontId="6"/>
  </si>
  <si>
    <t>TL3E</t>
    <phoneticPr fontId="6"/>
  </si>
  <si>
    <t>TL3E</t>
    <phoneticPr fontId="6"/>
  </si>
  <si>
    <t>宇和島市</t>
    <phoneticPr fontId="6"/>
  </si>
  <si>
    <t>JA会津よつば猪苗代 ライスターミナル</t>
    <phoneticPr fontId="6"/>
  </si>
  <si>
    <t>Y</t>
    <phoneticPr fontId="6"/>
  </si>
  <si>
    <t>耶麻郡</t>
    <phoneticPr fontId="6"/>
  </si>
  <si>
    <t>猪苗代町長瀬川仮番地</t>
    <phoneticPr fontId="6"/>
  </si>
  <si>
    <t>37.5528602,140.1431614</t>
    <phoneticPr fontId="6"/>
  </si>
  <si>
    <t>平屋建</t>
    <phoneticPr fontId="6"/>
  </si>
  <si>
    <t>米倉庫</t>
    <phoneticPr fontId="6"/>
  </si>
  <si>
    <t>GS200</t>
    <phoneticPr fontId="6"/>
  </si>
  <si>
    <t xml:space="preserve">愛媛県宇和島市三間町中野中２９３
</t>
    <phoneticPr fontId="6"/>
  </si>
  <si>
    <t>ﾃｨ･ｴﾑ･ﾀｰﾐﾅﾙ㈱市原事業所 倉庫・事務所</t>
    <phoneticPr fontId="6"/>
  </si>
  <si>
    <t>安岡蒲鉾工場</t>
    <phoneticPr fontId="6"/>
  </si>
  <si>
    <t>愛媛県</t>
    <phoneticPr fontId="6"/>
  </si>
  <si>
    <t>三間町中野中</t>
    <phoneticPr fontId="6"/>
  </si>
  <si>
    <t>33.291405,132.6301549</t>
    <phoneticPr fontId="6"/>
  </si>
  <si>
    <t>愛媛県宇和島市三間町中野中254</t>
    <phoneticPr fontId="6"/>
  </si>
  <si>
    <t>千葉県市原市八幡海岸通１</t>
    <phoneticPr fontId="6"/>
  </si>
  <si>
    <t>GS200</t>
    <phoneticPr fontId="6"/>
  </si>
  <si>
    <t>クレバハウス潮崎</t>
    <phoneticPr fontId="6"/>
  </si>
  <si>
    <t>潮崎町</t>
    <phoneticPr fontId="6"/>
  </si>
  <si>
    <t>千葉県</t>
    <phoneticPr fontId="6"/>
  </si>
  <si>
    <t>市原市</t>
    <phoneticPr fontId="6"/>
  </si>
  <si>
    <t>八幡海岸通</t>
    <phoneticPr fontId="6"/>
  </si>
  <si>
    <t>35.5366473,140.1059137</t>
    <phoneticPr fontId="6"/>
  </si>
  <si>
    <t>千葉県市原市八幡海岸通1 番地</t>
    <phoneticPr fontId="6"/>
  </si>
  <si>
    <t>事務所・倉庫</t>
    <phoneticPr fontId="6"/>
  </si>
  <si>
    <t>N</t>
    <phoneticPr fontId="6"/>
  </si>
  <si>
    <t>上新電機 長田西</t>
    <phoneticPr fontId="6"/>
  </si>
  <si>
    <t>東大阪市</t>
    <phoneticPr fontId="6"/>
  </si>
  <si>
    <t>大阪府東大阪市長田西6丁目5-25</t>
    <phoneticPr fontId="6"/>
  </si>
  <si>
    <t>N</t>
    <phoneticPr fontId="6"/>
  </si>
  <si>
    <t>糸満市</t>
    <phoneticPr fontId="6"/>
  </si>
  <si>
    <t>26.1163949,127.6617296</t>
    <phoneticPr fontId="6"/>
  </si>
  <si>
    <t>糸満市潮崎町4丁目18番4(B-13)･4丁目19番4(1-42)</t>
    <phoneticPr fontId="6"/>
  </si>
  <si>
    <t>沖縄県糸満市潮崎町４丁目１９−４</t>
    <phoneticPr fontId="6"/>
  </si>
  <si>
    <t>34.6789708,135.5779463</t>
    <phoneticPr fontId="6"/>
  </si>
  <si>
    <t>東洋アイテック鳥取工場</t>
    <phoneticPr fontId="6"/>
  </si>
  <si>
    <t>鳥取市</t>
    <phoneticPr fontId="6"/>
  </si>
  <si>
    <t>晩稲</t>
    <phoneticPr fontId="6"/>
  </si>
  <si>
    <t>鳥取県鳥取市晩稲地内</t>
    <phoneticPr fontId="6"/>
  </si>
  <si>
    <t>Y</t>
    <phoneticPr fontId="6"/>
  </si>
  <si>
    <t>大阪府</t>
    <phoneticPr fontId="6"/>
  </si>
  <si>
    <t>長田西</t>
    <phoneticPr fontId="6"/>
  </si>
  <si>
    <t>平屋建(一部2F)</t>
    <phoneticPr fontId="6"/>
  </si>
  <si>
    <t>店舗</t>
    <phoneticPr fontId="6"/>
  </si>
  <si>
    <t>GS200</t>
    <phoneticPr fontId="6"/>
  </si>
  <si>
    <t>35.5239167,134.2019276</t>
    <phoneticPr fontId="6"/>
  </si>
  <si>
    <t>日本ｼｰﾚｰｸ㈱東部支店 事務所棟</t>
    <phoneticPr fontId="6"/>
  </si>
  <si>
    <t>三原市</t>
    <phoneticPr fontId="6"/>
  </si>
  <si>
    <t>広島県三原市本郷南1丁目3361-11</t>
    <phoneticPr fontId="6"/>
  </si>
  <si>
    <t>鳥取県鳥取市晩稲地内</t>
    <phoneticPr fontId="6"/>
  </si>
  <si>
    <t>工場</t>
    <phoneticPr fontId="6"/>
  </si>
  <si>
    <t>GA200</t>
    <phoneticPr fontId="6"/>
  </si>
  <si>
    <t>広島県三原市宮浦４丁目３−２２</t>
    <phoneticPr fontId="6"/>
  </si>
  <si>
    <t>詳細
Mức chi tết</t>
    <phoneticPr fontId="6"/>
  </si>
  <si>
    <t>東京都</t>
    <phoneticPr fontId="6"/>
  </si>
  <si>
    <t>江戸川区</t>
    <phoneticPr fontId="6"/>
  </si>
  <si>
    <t>西瑞江</t>
    <phoneticPr fontId="6"/>
  </si>
  <si>
    <t>東京都江戸川区西瑞江2-20</t>
    <phoneticPr fontId="6"/>
  </si>
  <si>
    <t>Y</t>
    <phoneticPr fontId="6"/>
  </si>
  <si>
    <t>広島県</t>
    <phoneticPr fontId="6"/>
  </si>
  <si>
    <t>34.3875889,133.0556918</t>
    <phoneticPr fontId="6"/>
  </si>
  <si>
    <t>2F建</t>
    <phoneticPr fontId="6"/>
  </si>
  <si>
    <t>スギ薬局 江戸川瑞江</t>
    <phoneticPr fontId="6"/>
  </si>
  <si>
    <t>東京都</t>
    <phoneticPr fontId="6"/>
  </si>
  <si>
    <t>35.6939824,139.8928058</t>
    <phoneticPr fontId="6"/>
  </si>
  <si>
    <t>東京都江戸川区瑞江４丁目２９−２９番１０号</t>
    <phoneticPr fontId="6"/>
  </si>
  <si>
    <t>店舗</t>
    <phoneticPr fontId="6"/>
  </si>
  <si>
    <t>港区油屋町</t>
    <phoneticPr fontId="6"/>
  </si>
  <si>
    <t>名古屋市港区油屋町1丁目10番</t>
    <phoneticPr fontId="6"/>
  </si>
  <si>
    <t>柳川冷凍食品(株)工場</t>
    <phoneticPr fontId="6"/>
  </si>
  <si>
    <t>Y</t>
    <phoneticPr fontId="6"/>
  </si>
  <si>
    <t>福岡県</t>
    <phoneticPr fontId="6"/>
  </si>
  <si>
    <t>柳川市</t>
    <phoneticPr fontId="6"/>
  </si>
  <si>
    <t>西蒲池</t>
    <phoneticPr fontId="6"/>
  </si>
  <si>
    <t>33.1923661,130.4047258</t>
    <phoneticPr fontId="6"/>
  </si>
  <si>
    <t>福岡県柳川市西蒲池1028番</t>
    <phoneticPr fontId="6"/>
  </si>
  <si>
    <t>2F建</t>
    <phoneticPr fontId="6"/>
  </si>
  <si>
    <t>工場</t>
    <phoneticPr fontId="6"/>
  </si>
  <si>
    <t>GS200</t>
    <phoneticPr fontId="6"/>
  </si>
  <si>
    <t>GS200</t>
    <phoneticPr fontId="6"/>
  </si>
  <si>
    <t>山梨県</t>
    <phoneticPr fontId="6"/>
  </si>
  <si>
    <t>山梨県甲府市向町　地内</t>
    <phoneticPr fontId="6"/>
  </si>
  <si>
    <t>ホームセンターバロー名港</t>
    <phoneticPr fontId="6"/>
  </si>
  <si>
    <t>Y</t>
    <phoneticPr fontId="6"/>
  </si>
  <si>
    <t>35.1064979,136.8378145</t>
    <phoneticPr fontId="6"/>
  </si>
  <si>
    <t>愛知県名古屋市港区油屋町１丁目１０</t>
    <phoneticPr fontId="6"/>
  </si>
  <si>
    <t>GS200</t>
    <phoneticPr fontId="6"/>
  </si>
  <si>
    <t>35.6492589,138.6102175</t>
    <phoneticPr fontId="6"/>
  </si>
  <si>
    <t>平屋建</t>
    <phoneticPr fontId="6"/>
  </si>
  <si>
    <t>グリーンタウン甲府東ツルハドラッグ甲府向町</t>
    <phoneticPr fontId="6"/>
  </si>
  <si>
    <t>甲府市</t>
    <phoneticPr fontId="6"/>
  </si>
  <si>
    <t>向町</t>
    <phoneticPr fontId="6"/>
  </si>
  <si>
    <t>山梨県甲府市向町１４７−１</t>
    <phoneticPr fontId="6"/>
  </si>
  <si>
    <t>店舗</t>
    <phoneticPr fontId="6"/>
  </si>
  <si>
    <t>GS200</t>
    <phoneticPr fontId="6"/>
  </si>
  <si>
    <t>丸山ＨＤ倉庫</t>
    <phoneticPr fontId="6"/>
  </si>
  <si>
    <t>Y</t>
    <phoneticPr fontId="6"/>
  </si>
  <si>
    <t>静岡県</t>
    <phoneticPr fontId="6"/>
  </si>
  <si>
    <t>菊川市</t>
    <phoneticPr fontId="6"/>
  </si>
  <si>
    <t>堂山新田字須揚揚</t>
    <phoneticPr fontId="6"/>
  </si>
  <si>
    <t>34.6784243,138.07337</t>
    <phoneticPr fontId="6"/>
  </si>
  <si>
    <t>静岡県菊川市堂山新田字須揚場地内</t>
    <phoneticPr fontId="6"/>
  </si>
  <si>
    <t>静岡県菊川市堂山新田字須揚場地内</t>
    <phoneticPr fontId="6"/>
  </si>
  <si>
    <t>平屋建</t>
    <phoneticPr fontId="6"/>
  </si>
  <si>
    <t>34.560401,135.4268463</t>
    <phoneticPr fontId="6"/>
  </si>
  <si>
    <t>-</t>
    <phoneticPr fontId="6"/>
  </si>
  <si>
    <t>シマヤフーズ工場</t>
    <phoneticPr fontId="6"/>
  </si>
  <si>
    <t>堺製油所体感訓練設備の導入(旧 コスモ石油㈱訓練棟新築計画)</t>
    <phoneticPr fontId="6"/>
  </si>
  <si>
    <t>堺市</t>
    <phoneticPr fontId="6"/>
  </si>
  <si>
    <t>西区築港新町</t>
    <phoneticPr fontId="6"/>
  </si>
  <si>
    <t>大阪府堺市</t>
    <phoneticPr fontId="6"/>
  </si>
  <si>
    <t>訓練棟</t>
    <phoneticPr fontId="6"/>
  </si>
  <si>
    <t>N</t>
    <phoneticPr fontId="6"/>
  </si>
  <si>
    <t>愛知県</t>
    <phoneticPr fontId="6"/>
  </si>
  <si>
    <t>津島市</t>
    <phoneticPr fontId="6"/>
  </si>
  <si>
    <t>神尾町蛤町</t>
    <phoneticPr fontId="6"/>
  </si>
  <si>
    <t>35.1582055,136.7803537</t>
    <phoneticPr fontId="6"/>
  </si>
  <si>
    <t>愛知県津島市神尾町字蛤田59 番,60 番</t>
    <phoneticPr fontId="6"/>
  </si>
  <si>
    <t>大阪府堺市西区築港新町3−１６</t>
    <phoneticPr fontId="6"/>
  </si>
  <si>
    <t>大船渡発電所／バイオマス発電設備</t>
    <phoneticPr fontId="6"/>
  </si>
  <si>
    <t>岩手県</t>
    <phoneticPr fontId="6"/>
  </si>
  <si>
    <t>大船渡市</t>
    <phoneticPr fontId="6"/>
  </si>
  <si>
    <t>赤崎町字跡浜</t>
    <phoneticPr fontId="6"/>
  </si>
  <si>
    <t>39.0706234,141.728804</t>
    <phoneticPr fontId="6"/>
  </si>
  <si>
    <t>岩手県大船渡市赤崎町字跡浜21-6 地内</t>
    <phoneticPr fontId="6"/>
  </si>
  <si>
    <t>岩手県大船渡市赤崎町字跡浜21-6 地内</t>
    <phoneticPr fontId="6"/>
  </si>
  <si>
    <t>平屋建</t>
    <phoneticPr fontId="6"/>
  </si>
  <si>
    <t>工場</t>
    <phoneticPr fontId="6"/>
  </si>
  <si>
    <t>東京都足立区保木間3丁目11-7</t>
    <phoneticPr fontId="6"/>
  </si>
  <si>
    <t>神戸市</t>
    <phoneticPr fontId="6"/>
  </si>
  <si>
    <t>ﾚｽﾄﾗﾝ</t>
    <phoneticPr fontId="6"/>
  </si>
  <si>
    <t>ﾌｧｯｼｮﾝｾﾝﾀｰしまむら保木間</t>
    <phoneticPr fontId="6"/>
  </si>
  <si>
    <t>足立区</t>
    <phoneticPr fontId="6"/>
  </si>
  <si>
    <t>保木間</t>
    <phoneticPr fontId="6"/>
  </si>
  <si>
    <t>35.7978464,139.8136287</t>
    <phoneticPr fontId="6"/>
  </si>
  <si>
    <t>平屋建</t>
    <phoneticPr fontId="6"/>
  </si>
  <si>
    <t>34.6650368,135.2026211</t>
    <phoneticPr fontId="6"/>
  </si>
  <si>
    <t>-</t>
    <phoneticPr fontId="6"/>
  </si>
  <si>
    <t>兵庫県神戸市中央区港島１丁目</t>
    <phoneticPr fontId="6"/>
  </si>
  <si>
    <t>GS200</t>
    <phoneticPr fontId="6"/>
  </si>
  <si>
    <t>株式会社カナエ 新包装技術開発ｾﾝﾀｰ</t>
    <phoneticPr fontId="6"/>
  </si>
  <si>
    <t>兵庫県</t>
    <phoneticPr fontId="6"/>
  </si>
  <si>
    <t>中央区港島南</t>
    <phoneticPr fontId="6"/>
  </si>
  <si>
    <t>兵庫県神戸市中央区港島南5-2-7</t>
    <phoneticPr fontId="6"/>
  </si>
  <si>
    <t>しおさい公園レストラン計画</t>
    <phoneticPr fontId="6"/>
  </si>
  <si>
    <t>Y</t>
    <phoneticPr fontId="6"/>
  </si>
  <si>
    <t>神戸市</t>
    <phoneticPr fontId="6"/>
  </si>
  <si>
    <t>中央区神戸港</t>
    <phoneticPr fontId="6"/>
  </si>
  <si>
    <t>兵庫県神戸市中央区港島1丁目</t>
    <phoneticPr fontId="6"/>
  </si>
  <si>
    <t>Y</t>
    <phoneticPr fontId="6"/>
  </si>
  <si>
    <t>兵庫県</t>
    <phoneticPr fontId="6"/>
  </si>
  <si>
    <t>34.6515193,135.2156672</t>
    <phoneticPr fontId="6"/>
  </si>
  <si>
    <t>-</t>
    <phoneticPr fontId="6"/>
  </si>
  <si>
    <t>兵庫県神戸市中央区港島南町５丁目２−７</t>
    <phoneticPr fontId="6"/>
  </si>
  <si>
    <t>事務所</t>
    <phoneticPr fontId="6"/>
  </si>
  <si>
    <t>GS200</t>
    <phoneticPr fontId="6"/>
  </si>
  <si>
    <t>白枝町</t>
    <phoneticPr fontId="6"/>
  </si>
  <si>
    <t>島根県出雲市白枝町地内</t>
    <phoneticPr fontId="6"/>
  </si>
  <si>
    <t>工藤組 新社屋</t>
    <phoneticPr fontId="6"/>
  </si>
  <si>
    <t>青森県</t>
    <phoneticPr fontId="6"/>
  </si>
  <si>
    <t>上北郡</t>
    <phoneticPr fontId="6"/>
  </si>
  <si>
    <t>七戸町</t>
    <phoneticPr fontId="6"/>
  </si>
  <si>
    <t>40.7869641,141.1496862</t>
    <phoneticPr fontId="6"/>
  </si>
  <si>
    <t>青森県上北郡七戸町後平　地内</t>
    <phoneticPr fontId="6"/>
  </si>
  <si>
    <t xml:space="preserve">青森県上北郡七戸町字後平１５０−６２
</t>
    <phoneticPr fontId="6"/>
  </si>
  <si>
    <t>事務所</t>
    <phoneticPr fontId="6"/>
  </si>
  <si>
    <t>あすなろ第二保育園</t>
    <phoneticPr fontId="6"/>
  </si>
  <si>
    <t>島根県</t>
    <phoneticPr fontId="6"/>
  </si>
  <si>
    <t>出雲市</t>
    <phoneticPr fontId="6"/>
  </si>
  <si>
    <t>35.3657876,132.7332107</t>
    <phoneticPr fontId="6"/>
  </si>
  <si>
    <t>島根県出雲市白枝町１３３７−８</t>
    <phoneticPr fontId="6"/>
  </si>
  <si>
    <t>保育所</t>
    <phoneticPr fontId="6"/>
  </si>
  <si>
    <t>GS200</t>
    <phoneticPr fontId="6"/>
  </si>
  <si>
    <t>鳥取県境港市竹内団地269</t>
    <phoneticPr fontId="6"/>
  </si>
  <si>
    <t>GS200</t>
    <phoneticPr fontId="6"/>
  </si>
  <si>
    <t>沖縄県</t>
    <phoneticPr fontId="6"/>
  </si>
  <si>
    <t>那覇市</t>
    <phoneticPr fontId="6"/>
  </si>
  <si>
    <t>宇安謝</t>
    <phoneticPr fontId="6"/>
  </si>
  <si>
    <t>事務所</t>
    <phoneticPr fontId="6"/>
  </si>
  <si>
    <t>カンダ技工 未利用資源開発工場 殺菌加工棟</t>
    <phoneticPr fontId="6"/>
  </si>
  <si>
    <t>鳥取県</t>
    <phoneticPr fontId="6"/>
  </si>
  <si>
    <t>竹内団地</t>
    <phoneticPr fontId="6"/>
  </si>
  <si>
    <t>35.5182117,133.2516359</t>
    <phoneticPr fontId="6"/>
  </si>
  <si>
    <t>平屋建</t>
    <phoneticPr fontId="6"/>
  </si>
  <si>
    <t>GS200</t>
    <phoneticPr fontId="6"/>
  </si>
  <si>
    <t>-</t>
    <phoneticPr fontId="6"/>
  </si>
  <si>
    <t>愛知県名古屋市港区潮見町３７−１０６</t>
    <phoneticPr fontId="6"/>
  </si>
  <si>
    <t>GS200</t>
    <phoneticPr fontId="6"/>
  </si>
  <si>
    <t>家族葬ホール一休館船岡(旧 ｾﾚﾓﾆｰﾎｰﾙ掬水苑船岡)</t>
    <phoneticPr fontId="6"/>
  </si>
  <si>
    <t>中川鋼管 倉庫棟</t>
    <phoneticPr fontId="6"/>
  </si>
  <si>
    <t>愛知県</t>
    <phoneticPr fontId="6"/>
  </si>
  <si>
    <t>名古屋市</t>
    <phoneticPr fontId="6"/>
  </si>
  <si>
    <t>港区潮見町</t>
    <phoneticPr fontId="6"/>
  </si>
  <si>
    <t>35.0634517,136.8732652</t>
    <phoneticPr fontId="6"/>
  </si>
  <si>
    <t>名古屋市港区潮見町37-106</t>
    <phoneticPr fontId="6"/>
  </si>
  <si>
    <t>3F建</t>
    <phoneticPr fontId="6"/>
  </si>
  <si>
    <t>38.0621883,140.7610612</t>
    <phoneticPr fontId="6"/>
  </si>
  <si>
    <t>Y</t>
    <phoneticPr fontId="6"/>
  </si>
  <si>
    <t>宮城県</t>
    <phoneticPr fontId="6"/>
  </si>
  <si>
    <t>柴田郡</t>
    <phoneticPr fontId="6"/>
  </si>
  <si>
    <t>柴田町西船迫</t>
    <phoneticPr fontId="6"/>
  </si>
  <si>
    <t>宮城県柴田郡柴田町西船迫2丁目2番11,21</t>
    <phoneticPr fontId="6"/>
  </si>
  <si>
    <t>宮城県柴田郡柴田町西船迫２丁目２</t>
    <phoneticPr fontId="6"/>
  </si>
  <si>
    <t>ｾﾚﾓﾆｰﾎｰﾙ</t>
    <phoneticPr fontId="6"/>
  </si>
  <si>
    <t>N</t>
    <phoneticPr fontId="6"/>
  </si>
  <si>
    <t>35.4675764,140.2742396</t>
    <phoneticPr fontId="6"/>
  </si>
  <si>
    <t>US50</t>
    <phoneticPr fontId="6"/>
  </si>
  <si>
    <t>茂原工場 事務所棟</t>
    <phoneticPr fontId="6"/>
  </si>
  <si>
    <t>茂原市</t>
    <phoneticPr fontId="6"/>
  </si>
  <si>
    <t>にいはる工業団地</t>
    <phoneticPr fontId="6"/>
  </si>
  <si>
    <t>千葉県茂原市茂原にいはる工業団地11番</t>
    <phoneticPr fontId="6"/>
  </si>
  <si>
    <t>千葉県茂原市黒戸２０</t>
    <phoneticPr fontId="6"/>
  </si>
  <si>
    <t>工場</t>
    <phoneticPr fontId="6"/>
  </si>
  <si>
    <t>US50</t>
    <phoneticPr fontId="6"/>
  </si>
  <si>
    <t>千葉県野田市山崎2642-5の一部外</t>
    <phoneticPr fontId="6"/>
  </si>
  <si>
    <t>東京理科大学 学生寮</t>
    <phoneticPr fontId="6"/>
  </si>
  <si>
    <t>N</t>
    <phoneticPr fontId="6"/>
  </si>
  <si>
    <t>野田市</t>
    <phoneticPr fontId="6"/>
  </si>
  <si>
    <t>山崎</t>
    <phoneticPr fontId="6"/>
  </si>
  <si>
    <t>35.9166475,139.9096536</t>
    <phoneticPr fontId="6"/>
  </si>
  <si>
    <t>千葉県野田市山崎2642-5の一部外</t>
    <phoneticPr fontId="6"/>
  </si>
  <si>
    <t>3F建</t>
    <phoneticPr fontId="6"/>
  </si>
  <si>
    <t>学生寮</t>
    <phoneticPr fontId="6"/>
  </si>
  <si>
    <t>GS263</t>
    <phoneticPr fontId="6"/>
  </si>
  <si>
    <t>42.5675032,143.3086453</t>
    <phoneticPr fontId="6"/>
  </si>
  <si>
    <t>北海道中川郡幕別町忠類錦町４３８</t>
    <phoneticPr fontId="6"/>
  </si>
  <si>
    <t>土谷特殊農機具製作所厚生棟</t>
    <phoneticPr fontId="6"/>
  </si>
  <si>
    <t>帯広市</t>
    <phoneticPr fontId="6"/>
  </si>
  <si>
    <t>西21条北</t>
    <phoneticPr fontId="6"/>
  </si>
  <si>
    <t>北海道中川郡幕別町忠類錦町438-1の内</t>
    <phoneticPr fontId="6"/>
  </si>
  <si>
    <t>三条市</t>
    <phoneticPr fontId="6"/>
  </si>
  <si>
    <t>新潟県三条市三柳地内</t>
    <phoneticPr fontId="6"/>
  </si>
  <si>
    <t>島根ダイハツ販売㈱出雲</t>
    <phoneticPr fontId="6"/>
  </si>
  <si>
    <t>Y</t>
    <phoneticPr fontId="6"/>
  </si>
  <si>
    <t>島根県</t>
    <phoneticPr fontId="6"/>
  </si>
  <si>
    <t>出雲市</t>
    <phoneticPr fontId="6"/>
  </si>
  <si>
    <t>大津新崎町</t>
    <phoneticPr fontId="6"/>
  </si>
  <si>
    <t>35.3679102,132.7682147</t>
    <phoneticPr fontId="6"/>
  </si>
  <si>
    <t>島根県出雲市大津新崎町6丁目3、4、5、1の一部</t>
    <phoneticPr fontId="6"/>
  </si>
  <si>
    <t>島根県出雲市大津新崎町６−５</t>
    <phoneticPr fontId="6"/>
  </si>
  <si>
    <t>平屋建(一部2F)</t>
    <phoneticPr fontId="6"/>
  </si>
  <si>
    <t>工場</t>
    <phoneticPr fontId="6"/>
  </si>
  <si>
    <t>新潟県三条市三柳３２−１８</t>
    <phoneticPr fontId="6"/>
  </si>
  <si>
    <t>千葉県袖ヶ浦市地内　椎の森工業団地内</t>
    <phoneticPr fontId="6"/>
  </si>
  <si>
    <t>㈱佐藤鋼材第二工場</t>
    <phoneticPr fontId="6"/>
  </si>
  <si>
    <t>Y</t>
    <phoneticPr fontId="6"/>
  </si>
  <si>
    <t>新潟県</t>
    <phoneticPr fontId="6"/>
  </si>
  <si>
    <t>三柳</t>
    <phoneticPr fontId="6"/>
  </si>
  <si>
    <t>37.6376308,139.0021773</t>
    <phoneticPr fontId="6"/>
  </si>
  <si>
    <t>平屋建</t>
    <phoneticPr fontId="6"/>
  </si>
  <si>
    <t>工場</t>
    <phoneticPr fontId="6"/>
  </si>
  <si>
    <t>GS200</t>
    <phoneticPr fontId="6"/>
  </si>
  <si>
    <t>N</t>
    <phoneticPr fontId="6"/>
  </si>
  <si>
    <t>別途</t>
    <rPh sb="0" eb="2">
      <t>ベット</t>
    </rPh>
    <phoneticPr fontId="6"/>
  </si>
  <si>
    <t>千葉県袖ヶ浦市椎の森工業団地内</t>
    <phoneticPr fontId="6"/>
  </si>
  <si>
    <t>ツルハドラッグ宮城村田</t>
    <phoneticPr fontId="6"/>
  </si>
  <si>
    <t>宮城県</t>
    <phoneticPr fontId="6"/>
  </si>
  <si>
    <t>村田町大字村田字松崎</t>
    <phoneticPr fontId="6"/>
  </si>
  <si>
    <t>U350 第2工場計画 製造棟</t>
    <phoneticPr fontId="6"/>
  </si>
  <si>
    <t>千葉県</t>
    <phoneticPr fontId="6"/>
  </si>
  <si>
    <t>袖ヶ浦市</t>
    <phoneticPr fontId="6"/>
  </si>
  <si>
    <t>代宿</t>
    <phoneticPr fontId="6"/>
  </si>
  <si>
    <t>35.4463192,140.029349</t>
    <phoneticPr fontId="6"/>
  </si>
  <si>
    <t>Y</t>
    <phoneticPr fontId="6"/>
  </si>
  <si>
    <t>宮城県</t>
    <phoneticPr fontId="6"/>
  </si>
  <si>
    <t>柴田郡</t>
    <phoneticPr fontId="6"/>
  </si>
  <si>
    <t>38.109795,140.7275528</t>
    <phoneticPr fontId="6"/>
  </si>
  <si>
    <t>宮城県柴田郡村田町大字村田字松崎</t>
    <phoneticPr fontId="6"/>
  </si>
  <si>
    <t xml:space="preserve">宮城県柴田郡村田町大字村田松崎８−１
</t>
    <phoneticPr fontId="6"/>
  </si>
  <si>
    <t>1次①、1次②</t>
    <rPh sb="1" eb="2">
      <t>ジ</t>
    </rPh>
    <rPh sb="5" eb="6">
      <t>ジ</t>
    </rPh>
    <phoneticPr fontId="6"/>
  </si>
  <si>
    <t>宮城県富谷市ひより台 2 丁目 36-5、6、7、8</t>
    <phoneticPr fontId="6"/>
  </si>
  <si>
    <t>大串定住住宅</t>
    <phoneticPr fontId="6"/>
  </si>
  <si>
    <t>Y</t>
    <phoneticPr fontId="6"/>
  </si>
  <si>
    <t>広島県</t>
    <phoneticPr fontId="6"/>
  </si>
  <si>
    <t>豊田郡</t>
    <phoneticPr fontId="6"/>
  </si>
  <si>
    <t>大崎上島町大串</t>
    <phoneticPr fontId="6"/>
  </si>
  <si>
    <t>34.2334912,132.8490129</t>
    <phoneticPr fontId="6"/>
  </si>
  <si>
    <t>広島県豊田郡大崎上島町大串地内</t>
    <phoneticPr fontId="6"/>
  </si>
  <si>
    <t>広島県豊田郡大崎上島町大串地内</t>
    <phoneticPr fontId="6"/>
  </si>
  <si>
    <t>共同住宅</t>
    <phoneticPr fontId="6"/>
  </si>
  <si>
    <t>Ｙ</t>
    <phoneticPr fontId="6"/>
  </si>
  <si>
    <t>ツルハドラッグひより台</t>
    <phoneticPr fontId="6"/>
  </si>
  <si>
    <t>富谷市</t>
    <phoneticPr fontId="6"/>
  </si>
  <si>
    <t>ひより台</t>
    <phoneticPr fontId="6"/>
  </si>
  <si>
    <t>38.4021971,140.8856982</t>
    <phoneticPr fontId="6"/>
  </si>
  <si>
    <t>宮城県富谷市ひより台２丁目３６−５</t>
    <phoneticPr fontId="6"/>
  </si>
  <si>
    <t>平屋建</t>
    <phoneticPr fontId="6"/>
  </si>
  <si>
    <t>店舗</t>
    <phoneticPr fontId="6"/>
  </si>
  <si>
    <t>GS200</t>
    <phoneticPr fontId="6"/>
  </si>
  <si>
    <t xml:space="preserve">山口県宇部市大字西沖の山１３−３
</t>
    <phoneticPr fontId="6"/>
  </si>
  <si>
    <t>33.9459295,131.1987054</t>
    <phoneticPr fontId="6"/>
  </si>
  <si>
    <t>草加市</t>
    <phoneticPr fontId="6"/>
  </si>
  <si>
    <t>谷塚上町字立野</t>
    <phoneticPr fontId="6"/>
  </si>
  <si>
    <t>SF宇部太陽光発電所</t>
    <phoneticPr fontId="6"/>
  </si>
  <si>
    <t>N</t>
    <phoneticPr fontId="6"/>
  </si>
  <si>
    <t>山口県</t>
    <phoneticPr fontId="6"/>
  </si>
  <si>
    <t>宇部市</t>
    <phoneticPr fontId="6"/>
  </si>
  <si>
    <t>大字西沖ノ西沖</t>
    <phoneticPr fontId="6"/>
  </si>
  <si>
    <t>平屋建</t>
    <phoneticPr fontId="6"/>
  </si>
  <si>
    <t>発電所</t>
    <phoneticPr fontId="6"/>
  </si>
  <si>
    <t>US50</t>
    <phoneticPr fontId="6"/>
  </si>
  <si>
    <t>草加谷塚上町計画 A棟</t>
    <phoneticPr fontId="6"/>
  </si>
  <si>
    <t>埼玉県</t>
    <phoneticPr fontId="6"/>
  </si>
  <si>
    <t>35.8080563,139.7878629</t>
    <phoneticPr fontId="6"/>
  </si>
  <si>
    <t>埼玉県草加市谷塚上町２７１−１</t>
    <phoneticPr fontId="6"/>
  </si>
  <si>
    <t>N</t>
    <phoneticPr fontId="6"/>
  </si>
  <si>
    <t>N</t>
    <phoneticPr fontId="6"/>
  </si>
  <si>
    <t>N</t>
    <phoneticPr fontId="6"/>
  </si>
  <si>
    <t>N</t>
    <phoneticPr fontId="6"/>
  </si>
  <si>
    <t>34.6886544,135.2585094</t>
    <phoneticPr fontId="6"/>
  </si>
  <si>
    <t>GS200</t>
    <phoneticPr fontId="6"/>
  </si>
  <si>
    <t>ｼﾝｸｽｺｰﾎﾟﾚｰｼｮﾝ神戸工場 工場棟</t>
    <phoneticPr fontId="6"/>
  </si>
  <si>
    <t>神戸市</t>
    <phoneticPr fontId="6"/>
  </si>
  <si>
    <t>東灘区向洋町西</t>
    <phoneticPr fontId="6"/>
  </si>
  <si>
    <t>兵庫県神戸市東灘区向洋町西４丁目３</t>
    <phoneticPr fontId="6"/>
  </si>
  <si>
    <t>工場</t>
    <phoneticPr fontId="6"/>
  </si>
  <si>
    <t>城谷保育所</t>
    <phoneticPr fontId="6"/>
  </si>
  <si>
    <t>Y</t>
    <phoneticPr fontId="6"/>
  </si>
  <si>
    <t>安来市</t>
    <phoneticPr fontId="6"/>
  </si>
  <si>
    <t>安来町</t>
    <phoneticPr fontId="6"/>
  </si>
  <si>
    <t>35.4190648,133.2419462</t>
    <phoneticPr fontId="6"/>
  </si>
  <si>
    <t>島根県安来市安来町５８２−１</t>
    <phoneticPr fontId="6"/>
  </si>
  <si>
    <t>GS200</t>
    <phoneticPr fontId="6"/>
  </si>
  <si>
    <t>バロー淡路</t>
    <phoneticPr fontId="6"/>
  </si>
  <si>
    <t>淀川区淡路</t>
    <phoneticPr fontId="6"/>
  </si>
  <si>
    <t>半田西工場内 整備工場</t>
    <phoneticPr fontId="6"/>
  </si>
  <si>
    <t>Y</t>
    <phoneticPr fontId="6"/>
  </si>
  <si>
    <t>愛知県</t>
    <phoneticPr fontId="6"/>
  </si>
  <si>
    <t>半田市</t>
    <phoneticPr fontId="6"/>
  </si>
  <si>
    <t>上浜町</t>
    <phoneticPr fontId="6"/>
  </si>
  <si>
    <t>34.9002895,136.9405323</t>
    <phoneticPr fontId="6"/>
  </si>
  <si>
    <t>愛知県半田市上浜町１０２</t>
    <phoneticPr fontId="6"/>
  </si>
  <si>
    <t>工場</t>
    <phoneticPr fontId="6"/>
  </si>
  <si>
    <t>GS200</t>
    <phoneticPr fontId="6"/>
  </si>
  <si>
    <t>Y</t>
    <phoneticPr fontId="6"/>
  </si>
  <si>
    <t>34.7362278,135.5125463</t>
    <phoneticPr fontId="6"/>
  </si>
  <si>
    <t xml:space="preserve">大阪府大阪市東淀川区淡路２丁目９−２
</t>
    <phoneticPr fontId="6"/>
  </si>
  <si>
    <t>店舗</t>
    <phoneticPr fontId="6"/>
  </si>
  <si>
    <t>GS200</t>
    <phoneticPr fontId="6"/>
  </si>
  <si>
    <t>青森県五所川原市大字金山亀ケ岡７４</t>
    <phoneticPr fontId="6"/>
  </si>
  <si>
    <t>関東マツダ溝の口</t>
    <phoneticPr fontId="6"/>
  </si>
  <si>
    <t>中原区下新城</t>
    <phoneticPr fontId="6"/>
  </si>
  <si>
    <t>弘前倉庫㈱ 五所川原(旧 青森営業所)</t>
    <phoneticPr fontId="6"/>
  </si>
  <si>
    <t>Y</t>
    <phoneticPr fontId="6"/>
  </si>
  <si>
    <t>五所川原市</t>
    <phoneticPr fontId="6"/>
  </si>
  <si>
    <t>大字金山字亀ヶ岡</t>
    <phoneticPr fontId="6"/>
  </si>
  <si>
    <t>40.8117975,140.4757256</t>
    <phoneticPr fontId="6"/>
  </si>
  <si>
    <t>平屋建</t>
    <phoneticPr fontId="6"/>
  </si>
  <si>
    <t>GS200</t>
    <phoneticPr fontId="6"/>
  </si>
  <si>
    <t>35.5797224,139.6341967</t>
    <phoneticPr fontId="6"/>
  </si>
  <si>
    <t>神奈川県川崎市中原区下新城１丁目２−１６</t>
    <phoneticPr fontId="6"/>
  </si>
  <si>
    <t>店舗・工場</t>
    <phoneticPr fontId="6"/>
  </si>
  <si>
    <t>GS200</t>
    <phoneticPr fontId="6"/>
  </si>
  <si>
    <t>ホーマック菊水</t>
    <phoneticPr fontId="6"/>
  </si>
  <si>
    <t>Y</t>
    <phoneticPr fontId="6"/>
  </si>
  <si>
    <t>北海道</t>
    <phoneticPr fontId="6"/>
  </si>
  <si>
    <t>札幌市</t>
    <phoneticPr fontId="6"/>
  </si>
  <si>
    <t>白石区菊水元町</t>
    <phoneticPr fontId="6"/>
  </si>
  <si>
    <t>43.0658644,141.4053039</t>
    <phoneticPr fontId="6"/>
  </si>
  <si>
    <t>北海道札幌市白石区菊水元町３条５丁目４−２７</t>
    <phoneticPr fontId="6"/>
  </si>
  <si>
    <t>店舗</t>
    <phoneticPr fontId="6"/>
  </si>
  <si>
    <t>GS227</t>
    <phoneticPr fontId="6"/>
  </si>
  <si>
    <t>GS227</t>
    <phoneticPr fontId="6"/>
  </si>
  <si>
    <t>32.5494373,130.6418434</t>
    <phoneticPr fontId="6"/>
  </si>
  <si>
    <t>山中産業 八代倉庫</t>
    <phoneticPr fontId="6"/>
  </si>
  <si>
    <t>N</t>
    <phoneticPr fontId="6"/>
  </si>
  <si>
    <t>熊本県</t>
    <phoneticPr fontId="6"/>
  </si>
  <si>
    <t>八代市</t>
    <phoneticPr fontId="6"/>
  </si>
  <si>
    <t>千丁町大牟田字図志久</t>
    <phoneticPr fontId="6"/>
  </si>
  <si>
    <t xml:space="preserve"> 熊本県八代市千丁町太牟田２３８８</t>
    <phoneticPr fontId="6"/>
  </si>
  <si>
    <t>倉庫</t>
    <phoneticPr fontId="6"/>
  </si>
  <si>
    <t>愛知県津島市神尾町蛤田60番地</t>
    <phoneticPr fontId="6"/>
  </si>
  <si>
    <t>34.3715112,132.5300836</t>
    <phoneticPr fontId="6"/>
  </si>
  <si>
    <t>広島県安芸郡海田町窪町</t>
    <phoneticPr fontId="6"/>
  </si>
  <si>
    <t>福岡市</t>
    <phoneticPr fontId="6"/>
  </si>
  <si>
    <t>東区大字奈多小瀬抜</t>
    <phoneticPr fontId="6"/>
  </si>
  <si>
    <t>JR海田市駅ＮＫビル開発</t>
    <phoneticPr fontId="6"/>
  </si>
  <si>
    <t>広島県</t>
    <phoneticPr fontId="6"/>
  </si>
  <si>
    <t>安芸郡</t>
    <phoneticPr fontId="6"/>
  </si>
  <si>
    <t>海田町窪町</t>
    <phoneticPr fontId="6"/>
  </si>
  <si>
    <t>広島県安芸郡海田町窪町</t>
    <phoneticPr fontId="6"/>
  </si>
  <si>
    <t>店舗</t>
    <phoneticPr fontId="6"/>
  </si>
  <si>
    <t>高炉セメントB種</t>
    <phoneticPr fontId="6"/>
  </si>
  <si>
    <t>栄鍛冶ヶ谷店(ｸﾘｴｲﾄｴｽﾃﾞｨｰ)</t>
    <phoneticPr fontId="6"/>
  </si>
  <si>
    <t>神奈川県横浜市鍛冶ヶ谷1-81</t>
    <phoneticPr fontId="6"/>
  </si>
  <si>
    <t>福岡県警航空隊【庁舎】</t>
    <phoneticPr fontId="6"/>
  </si>
  <si>
    <t>33.6729837,130.3945154</t>
    <phoneticPr fontId="6"/>
  </si>
  <si>
    <t>福岡市東区大字奈多字小瀬抜地内</t>
    <phoneticPr fontId="6"/>
  </si>
  <si>
    <t>福岡県福岡市東区大字奈多１３０２−１７</t>
    <phoneticPr fontId="6"/>
  </si>
  <si>
    <t>GS200</t>
    <phoneticPr fontId="6"/>
  </si>
  <si>
    <t>水口町さつきが丘</t>
    <phoneticPr fontId="6"/>
  </si>
  <si>
    <t>滋賀県甲賀市水口町さつきが丘16番地</t>
    <phoneticPr fontId="6"/>
  </si>
  <si>
    <t>横浜市</t>
    <phoneticPr fontId="6"/>
  </si>
  <si>
    <t>栄区鍛冶ヶ谷</t>
    <phoneticPr fontId="6"/>
  </si>
  <si>
    <t>35.3664137,139.5604071</t>
    <phoneticPr fontId="6"/>
  </si>
  <si>
    <t>神奈川県横浜市栄区鍛冶ケ谷１丁目６−１</t>
    <phoneticPr fontId="6"/>
  </si>
  <si>
    <t>やまみ３期 増築工事</t>
    <phoneticPr fontId="6"/>
  </si>
  <si>
    <t>甲賀市</t>
    <phoneticPr fontId="6"/>
  </si>
  <si>
    <t>34.9884782,136.1405142</t>
    <phoneticPr fontId="6"/>
  </si>
  <si>
    <t>滋賀県甲賀市水口町さつきが丘16番地</t>
    <phoneticPr fontId="6"/>
  </si>
  <si>
    <t>GS200</t>
    <phoneticPr fontId="6"/>
  </si>
  <si>
    <t>GS200</t>
    <phoneticPr fontId="6"/>
  </si>
  <si>
    <t>マルコンデンソー</t>
    <phoneticPr fontId="6"/>
  </si>
  <si>
    <t>東置賜郡</t>
    <phoneticPr fontId="6"/>
  </si>
  <si>
    <t>飯豊間町大字萩生</t>
    <phoneticPr fontId="6"/>
  </si>
  <si>
    <t>ユニクロ ル・パーク三川</t>
    <phoneticPr fontId="6"/>
  </si>
  <si>
    <t>東田川郡</t>
    <phoneticPr fontId="6"/>
  </si>
  <si>
    <t>三川町大字猪子字大堰端</t>
    <phoneticPr fontId="6"/>
  </si>
  <si>
    <t>38.818728,139.834511</t>
    <phoneticPr fontId="6"/>
  </si>
  <si>
    <t>山形県東田川郡三川町大字猪子字大堰端</t>
    <phoneticPr fontId="6"/>
  </si>
  <si>
    <t>山形県東田川郡三川町 大字猪子字大堰端291-10</t>
    <phoneticPr fontId="6"/>
  </si>
  <si>
    <t>店舗</t>
    <phoneticPr fontId="6"/>
  </si>
  <si>
    <t>38.0622724,140.0012897</t>
    <phoneticPr fontId="6"/>
  </si>
  <si>
    <t>ヨンキュウ製氷施設</t>
    <phoneticPr fontId="6"/>
  </si>
  <si>
    <t>山形県</t>
    <phoneticPr fontId="6"/>
  </si>
  <si>
    <t>山形県西置賜郡飯豊町大字萩生３８９３−１</t>
    <phoneticPr fontId="6"/>
  </si>
  <si>
    <t>平屋建(一部2F)</t>
    <phoneticPr fontId="6"/>
  </si>
  <si>
    <t>GS200</t>
    <phoneticPr fontId="6"/>
  </si>
  <si>
    <t>35.1420156,139.6122839</t>
    <phoneticPr fontId="6"/>
  </si>
  <si>
    <t>-</t>
    <phoneticPr fontId="6"/>
  </si>
  <si>
    <t>倉庫</t>
    <phoneticPr fontId="6"/>
  </si>
  <si>
    <t>三浦市</t>
    <phoneticPr fontId="6"/>
  </si>
  <si>
    <t>三崎</t>
    <phoneticPr fontId="6"/>
  </si>
  <si>
    <t>神奈川県三浦市三崎5-25</t>
    <phoneticPr fontId="6"/>
  </si>
  <si>
    <t>神奈川県三浦市白石町２１−１９</t>
    <phoneticPr fontId="6"/>
  </si>
  <si>
    <t>北海道北斗市七重浜８丁目５−２３</t>
    <phoneticPr fontId="6"/>
  </si>
  <si>
    <t>日立建機日本 函館営業所 レンタル倉庫</t>
    <phoneticPr fontId="6"/>
  </si>
  <si>
    <t>北海道</t>
    <phoneticPr fontId="6"/>
  </si>
  <si>
    <t>北斗市</t>
    <phoneticPr fontId="6"/>
  </si>
  <si>
    <t>七重浜</t>
    <phoneticPr fontId="6"/>
  </si>
  <si>
    <t>41.8203039,140.6888367</t>
    <phoneticPr fontId="6"/>
  </si>
  <si>
    <t>N</t>
    <phoneticPr fontId="6"/>
  </si>
  <si>
    <t>アリオンテック㈱本社</t>
    <phoneticPr fontId="6"/>
  </si>
  <si>
    <t>みはらしの丘</t>
    <phoneticPr fontId="6"/>
  </si>
  <si>
    <t>キタセキ下妻</t>
    <phoneticPr fontId="6"/>
  </si>
  <si>
    <t>Y</t>
    <phoneticPr fontId="6"/>
  </si>
  <si>
    <t>茨城県</t>
    <phoneticPr fontId="6"/>
  </si>
  <si>
    <t>下妻市</t>
    <phoneticPr fontId="6"/>
  </si>
  <si>
    <t>大字堀篭字下弁才</t>
    <phoneticPr fontId="6"/>
  </si>
  <si>
    <t>36.1932977,139.9888038</t>
    <phoneticPr fontId="6"/>
  </si>
  <si>
    <t>茨城県下妻市堀篭７２１</t>
    <phoneticPr fontId="6"/>
  </si>
  <si>
    <t>店舗</t>
    <phoneticPr fontId="6"/>
  </si>
  <si>
    <t>山形県山形市みはらしの丘２丁目３７−１</t>
    <phoneticPr fontId="6"/>
  </si>
  <si>
    <t>GS225</t>
    <phoneticPr fontId="6"/>
  </si>
  <si>
    <t>GS225</t>
    <phoneticPr fontId="6"/>
  </si>
  <si>
    <t>Y</t>
    <phoneticPr fontId="6"/>
  </si>
  <si>
    <t>38.1860741,140.2939545</t>
    <phoneticPr fontId="6"/>
  </si>
  <si>
    <t>埋土</t>
    <phoneticPr fontId="6"/>
  </si>
  <si>
    <t>太白区中田</t>
    <phoneticPr fontId="6"/>
  </si>
  <si>
    <t>ベア・ロジコ株式会社 天童低温物流センター</t>
    <phoneticPr fontId="6"/>
  </si>
  <si>
    <t>Y</t>
    <phoneticPr fontId="6"/>
  </si>
  <si>
    <t>山形県</t>
    <phoneticPr fontId="6"/>
  </si>
  <si>
    <t>天童市</t>
    <phoneticPr fontId="6"/>
  </si>
  <si>
    <t>大字蔵増字押切</t>
    <phoneticPr fontId="6"/>
  </si>
  <si>
    <t>38.3632794,140.3469666</t>
    <phoneticPr fontId="6"/>
  </si>
  <si>
    <t>山形県天童市大字蔵増１４３６−５</t>
    <phoneticPr fontId="6"/>
  </si>
  <si>
    <t>平屋建(一部2F)</t>
    <phoneticPr fontId="6"/>
  </si>
  <si>
    <t>盛土</t>
    <phoneticPr fontId="6"/>
  </si>
  <si>
    <t>GS200</t>
    <phoneticPr fontId="6"/>
  </si>
  <si>
    <t>株式会社 阿部 新社屋</t>
    <phoneticPr fontId="6"/>
  </si>
  <si>
    <t>栃木市</t>
    <phoneticPr fontId="6"/>
  </si>
  <si>
    <t>ツルハドラッグ仙台中田</t>
    <phoneticPr fontId="6"/>
  </si>
  <si>
    <t>宮城県</t>
    <phoneticPr fontId="6"/>
  </si>
  <si>
    <t>仙台市</t>
    <phoneticPr fontId="6"/>
  </si>
  <si>
    <t>38.1902164,140.8871624</t>
    <phoneticPr fontId="6"/>
  </si>
  <si>
    <t>宮城県仙台市太白区中田７丁目</t>
    <phoneticPr fontId="6"/>
  </si>
  <si>
    <t>平屋建</t>
    <phoneticPr fontId="6"/>
  </si>
  <si>
    <t>シルト混じり砂</t>
    <phoneticPr fontId="6"/>
  </si>
  <si>
    <t>36.2519526,139.6481817</t>
    <phoneticPr fontId="6"/>
  </si>
  <si>
    <t>栃木県栃木市藤岡町藤岡新町1843-3他</t>
    <phoneticPr fontId="6"/>
  </si>
  <si>
    <t>栃木県</t>
    <phoneticPr fontId="6"/>
  </si>
  <si>
    <t>藤岡町藤岡字新町</t>
    <phoneticPr fontId="6"/>
  </si>
  <si>
    <t>栃木県栃木市藤岡町藤岡新町1843-3他</t>
    <phoneticPr fontId="6"/>
  </si>
  <si>
    <t>2F建</t>
    <phoneticPr fontId="6"/>
  </si>
  <si>
    <t>事務所</t>
    <phoneticPr fontId="6"/>
  </si>
  <si>
    <t>砂質ｼﾙﾄ</t>
    <phoneticPr fontId="6"/>
  </si>
  <si>
    <t>GS200</t>
    <phoneticPr fontId="6"/>
  </si>
  <si>
    <t>バロー各務原中央 SM棟増築</t>
    <phoneticPr fontId="6"/>
  </si>
  <si>
    <t>岐阜県各務原市蘇原青雲町四丁目1-3　外16筆</t>
    <phoneticPr fontId="6"/>
  </si>
  <si>
    <t>ｲﾄﾊﾗ水産朝酌商品ｾｯﾄｾﾝﾀｰ</t>
    <phoneticPr fontId="6"/>
  </si>
  <si>
    <t>Y</t>
    <phoneticPr fontId="6"/>
  </si>
  <si>
    <t>島根県</t>
    <phoneticPr fontId="6"/>
  </si>
  <si>
    <t>松江市</t>
    <phoneticPr fontId="6"/>
  </si>
  <si>
    <t>朝酌町字清水</t>
    <phoneticPr fontId="6"/>
  </si>
  <si>
    <t>35.4671784,133.1051196</t>
    <phoneticPr fontId="6"/>
  </si>
  <si>
    <t>島根県松江市朝酌町字清水237-1</t>
    <phoneticPr fontId="6"/>
  </si>
  <si>
    <t>島根県松江市朝酌町</t>
    <phoneticPr fontId="6"/>
  </si>
  <si>
    <t>平屋建</t>
    <phoneticPr fontId="6"/>
  </si>
  <si>
    <t>倉庫</t>
    <phoneticPr fontId="6"/>
  </si>
  <si>
    <t>礫混じり砂質土</t>
    <phoneticPr fontId="6"/>
  </si>
  <si>
    <t>GS200</t>
    <phoneticPr fontId="6"/>
  </si>
  <si>
    <t>GS200</t>
    <phoneticPr fontId="6"/>
  </si>
  <si>
    <t>花巻市</t>
    <phoneticPr fontId="6"/>
  </si>
  <si>
    <t>岩手県花巻市空港南一丁目14番</t>
    <phoneticPr fontId="6"/>
  </si>
  <si>
    <t>Y</t>
    <phoneticPr fontId="6"/>
  </si>
  <si>
    <t>岐阜県</t>
    <phoneticPr fontId="6"/>
  </si>
  <si>
    <t>各務原市</t>
    <phoneticPr fontId="6"/>
  </si>
  <si>
    <t>蘇原青雲町</t>
    <phoneticPr fontId="6"/>
  </si>
  <si>
    <t>35.4091396,136.8609513</t>
    <phoneticPr fontId="6"/>
  </si>
  <si>
    <t>岐阜県各務原市蘇原青雲町４丁目１−３</t>
    <phoneticPr fontId="6"/>
  </si>
  <si>
    <t>平屋建</t>
    <phoneticPr fontId="6"/>
  </si>
  <si>
    <t>店舗</t>
    <phoneticPr fontId="6"/>
  </si>
  <si>
    <t>ｼﾙﾄ質砂</t>
    <phoneticPr fontId="6"/>
  </si>
  <si>
    <t>GS200</t>
    <phoneticPr fontId="6"/>
  </si>
  <si>
    <t>GS200</t>
    <phoneticPr fontId="6"/>
  </si>
  <si>
    <t>サンライズ産業㈱花巻 第二倉庫</t>
    <phoneticPr fontId="6"/>
  </si>
  <si>
    <t>Y</t>
    <phoneticPr fontId="6"/>
  </si>
  <si>
    <t>岩手県</t>
    <phoneticPr fontId="6"/>
  </si>
  <si>
    <t>空港南</t>
    <phoneticPr fontId="6"/>
  </si>
  <si>
    <t>39.4147692,141.1345697</t>
    <phoneticPr fontId="6"/>
  </si>
  <si>
    <t xml:space="preserve">岩手県花巻市空港南１丁目１３
</t>
    <phoneticPr fontId="6"/>
  </si>
  <si>
    <t>平屋建</t>
    <phoneticPr fontId="6"/>
  </si>
  <si>
    <t>倉庫</t>
    <phoneticPr fontId="6"/>
  </si>
  <si>
    <t>砂混じりｼﾙﾄ</t>
    <phoneticPr fontId="6"/>
  </si>
  <si>
    <t>ダイレックス相生</t>
    <phoneticPr fontId="6"/>
  </si>
  <si>
    <t>福岡県</t>
    <phoneticPr fontId="6"/>
  </si>
  <si>
    <t>北九州市</t>
    <phoneticPr fontId="6"/>
  </si>
  <si>
    <t>八幡西区相生</t>
    <phoneticPr fontId="6"/>
  </si>
  <si>
    <t>33.848207,130.7498292</t>
    <phoneticPr fontId="6"/>
  </si>
  <si>
    <t>福岡県北九州市八幡西区相生町8</t>
    <phoneticPr fontId="6"/>
  </si>
  <si>
    <t xml:space="preserve">福岡県北九州市八幡西区相生町８
</t>
    <phoneticPr fontId="6"/>
  </si>
  <si>
    <t>盛土(礫質土)</t>
    <phoneticPr fontId="6"/>
  </si>
  <si>
    <t>GS200</t>
    <phoneticPr fontId="6"/>
  </si>
  <si>
    <t>倉庫</t>
    <phoneticPr fontId="6"/>
  </si>
  <si>
    <t>横浜別所(ｸﾘｴｲﾄｴｽﾃﾞｨｰ)</t>
    <phoneticPr fontId="6"/>
  </si>
  <si>
    <t>神奈川県</t>
    <phoneticPr fontId="6"/>
  </si>
  <si>
    <t>南区別所</t>
    <phoneticPr fontId="6"/>
  </si>
  <si>
    <t>35.4138595,139.585672</t>
    <phoneticPr fontId="6"/>
  </si>
  <si>
    <t>神奈川県横浜市南区別所5-582-4</t>
    <phoneticPr fontId="6"/>
  </si>
  <si>
    <t xml:space="preserve">神奈川県横浜市南区５丁目２−２７
</t>
    <phoneticPr fontId="6"/>
  </si>
  <si>
    <t>平屋建</t>
    <phoneticPr fontId="6"/>
  </si>
  <si>
    <t>店舗</t>
    <phoneticPr fontId="6"/>
  </si>
  <si>
    <t>盛土</t>
    <phoneticPr fontId="6"/>
  </si>
  <si>
    <t>保育園 七色のみち</t>
    <phoneticPr fontId="6"/>
  </si>
  <si>
    <t>アイダ本社</t>
    <phoneticPr fontId="6"/>
  </si>
  <si>
    <t>椿</t>
    <phoneticPr fontId="6"/>
  </si>
  <si>
    <t>35.7792684,139.7609377</t>
    <phoneticPr fontId="6"/>
  </si>
  <si>
    <t xml:space="preserve">東京都足立区椿２丁目２０−９
</t>
    <phoneticPr fontId="6"/>
  </si>
  <si>
    <t>3F建</t>
    <phoneticPr fontId="6"/>
  </si>
  <si>
    <t>GS200</t>
    <phoneticPr fontId="6"/>
  </si>
  <si>
    <t>40.5392287,141.4758127</t>
    <phoneticPr fontId="6"/>
  </si>
  <si>
    <t>高州</t>
    <phoneticPr fontId="6"/>
  </si>
  <si>
    <t>青森県八戸市高州２丁目８−３</t>
    <phoneticPr fontId="6"/>
  </si>
  <si>
    <t>GS225</t>
    <phoneticPr fontId="6"/>
  </si>
  <si>
    <t>豊頃農業共同組合 店舗兼資材事務所・肥料倉庫・外倉庫</t>
    <phoneticPr fontId="6"/>
  </si>
  <si>
    <t>Y</t>
    <phoneticPr fontId="6"/>
  </si>
  <si>
    <t>北海道</t>
    <phoneticPr fontId="6"/>
  </si>
  <si>
    <t>中川郡</t>
    <phoneticPr fontId="6"/>
  </si>
  <si>
    <t>豊頃町中央若葉</t>
    <phoneticPr fontId="6"/>
  </si>
  <si>
    <t>42.8128994,143.5168366</t>
    <phoneticPr fontId="6"/>
  </si>
  <si>
    <t>北海道中川郡豊頃町中央若葉町１２</t>
    <phoneticPr fontId="6"/>
  </si>
  <si>
    <t>平屋建</t>
    <phoneticPr fontId="6"/>
  </si>
  <si>
    <t>倉庫</t>
    <phoneticPr fontId="6"/>
  </si>
  <si>
    <t>有機質シルト</t>
    <phoneticPr fontId="6"/>
  </si>
  <si>
    <t>GS227</t>
    <phoneticPr fontId="6"/>
  </si>
  <si>
    <t>ロジュマン松原</t>
    <phoneticPr fontId="6"/>
  </si>
  <si>
    <t>県民生協 青森桜川</t>
    <phoneticPr fontId="6"/>
  </si>
  <si>
    <t>Y</t>
    <phoneticPr fontId="6"/>
  </si>
  <si>
    <t>青森県</t>
    <phoneticPr fontId="6"/>
  </si>
  <si>
    <t>桜川</t>
    <phoneticPr fontId="6"/>
  </si>
  <si>
    <t>40.809326,140.7681297</t>
    <phoneticPr fontId="6"/>
  </si>
  <si>
    <t>青森県青森市桜川７丁目５−９</t>
    <phoneticPr fontId="6"/>
  </si>
  <si>
    <t>平屋建</t>
    <phoneticPr fontId="6"/>
  </si>
  <si>
    <t>店舗</t>
    <phoneticPr fontId="6"/>
  </si>
  <si>
    <t>盛土</t>
    <phoneticPr fontId="6"/>
  </si>
  <si>
    <t>GS200</t>
    <phoneticPr fontId="6"/>
  </si>
  <si>
    <t>Y</t>
    <phoneticPr fontId="6"/>
  </si>
  <si>
    <t>大阪市</t>
    <phoneticPr fontId="6"/>
  </si>
  <si>
    <t>福島区吉野</t>
    <phoneticPr fontId="6"/>
  </si>
  <si>
    <t>34.6859108,135.4702099</t>
    <phoneticPr fontId="6"/>
  </si>
  <si>
    <t>大阪府大阪市福島区吉野４丁目１９</t>
    <phoneticPr fontId="6"/>
  </si>
  <si>
    <t>2F建</t>
    <phoneticPr fontId="6"/>
  </si>
  <si>
    <t>埋土(砂)</t>
    <phoneticPr fontId="6"/>
  </si>
  <si>
    <t>GS200</t>
    <phoneticPr fontId="6"/>
  </si>
  <si>
    <t>奈良日産大安寺</t>
    <phoneticPr fontId="6"/>
  </si>
  <si>
    <t>奈良県</t>
    <phoneticPr fontId="6"/>
  </si>
  <si>
    <t>大安寺町</t>
    <phoneticPr fontId="6"/>
  </si>
  <si>
    <t>北陸マツダ金沢西</t>
    <phoneticPr fontId="6"/>
  </si>
  <si>
    <t>石川県</t>
    <phoneticPr fontId="6"/>
  </si>
  <si>
    <t>金沢市</t>
    <phoneticPr fontId="6"/>
  </si>
  <si>
    <t>近岡町</t>
    <phoneticPr fontId="6"/>
  </si>
  <si>
    <t>36.6106595,136.6299475</t>
    <phoneticPr fontId="6"/>
  </si>
  <si>
    <t>石川県金沢市近岡町３７２−１</t>
    <phoneticPr fontId="6"/>
  </si>
  <si>
    <t>砂質粘土</t>
    <phoneticPr fontId="6"/>
  </si>
  <si>
    <t>34.6719759,135.8140789</t>
    <phoneticPr fontId="6"/>
  </si>
  <si>
    <t>Y</t>
    <phoneticPr fontId="6"/>
  </si>
  <si>
    <t>奈良県</t>
    <phoneticPr fontId="6"/>
  </si>
  <si>
    <t>奈良市</t>
    <phoneticPr fontId="6"/>
  </si>
  <si>
    <t>奈良県奈良市大安寺４丁目９−８</t>
    <phoneticPr fontId="6"/>
  </si>
  <si>
    <t>2F建</t>
    <phoneticPr fontId="6"/>
  </si>
  <si>
    <t>店舗・工場</t>
    <phoneticPr fontId="6"/>
  </si>
  <si>
    <t>盛土</t>
    <phoneticPr fontId="6"/>
  </si>
  <si>
    <t>GS200</t>
    <phoneticPr fontId="6"/>
  </si>
  <si>
    <t>GS200</t>
    <phoneticPr fontId="6"/>
  </si>
  <si>
    <t>38.0013326,140.1876222</t>
    <phoneticPr fontId="6"/>
  </si>
  <si>
    <t>山形県東置賜郡高畠町大字高畠３２５−２</t>
    <phoneticPr fontId="6"/>
  </si>
  <si>
    <t>新高畠町立図書館</t>
    <phoneticPr fontId="6"/>
  </si>
  <si>
    <t>高畠町大字高畠渋作</t>
    <phoneticPr fontId="6"/>
  </si>
  <si>
    <t>図書館</t>
    <phoneticPr fontId="6"/>
  </si>
  <si>
    <t>ツルハドラッグ函館湯川西</t>
    <phoneticPr fontId="6"/>
  </si>
  <si>
    <t>湯の川</t>
    <phoneticPr fontId="6"/>
  </si>
  <si>
    <t>矢野口自工福島 浜通り</t>
    <phoneticPr fontId="6"/>
  </si>
  <si>
    <t>福島県</t>
    <phoneticPr fontId="6"/>
  </si>
  <si>
    <t>双葉郡</t>
    <phoneticPr fontId="6"/>
  </si>
  <si>
    <t>楢葉町</t>
    <phoneticPr fontId="6"/>
  </si>
  <si>
    <t>平屋建</t>
    <phoneticPr fontId="6"/>
  </si>
  <si>
    <t>工場</t>
    <phoneticPr fontId="6"/>
  </si>
  <si>
    <t>盛土</t>
    <phoneticPr fontId="6"/>
  </si>
  <si>
    <t>37.2433442,140.9952791</t>
    <phoneticPr fontId="6"/>
  </si>
  <si>
    <t>福島県双葉郡楢葉町大字山田岡仲丸１−７７</t>
    <phoneticPr fontId="6"/>
  </si>
  <si>
    <t>ツルハドラッグ伏古11条</t>
    <phoneticPr fontId="6"/>
  </si>
  <si>
    <t>東区伏古11条</t>
    <phoneticPr fontId="6"/>
  </si>
  <si>
    <t>函館市</t>
    <phoneticPr fontId="6"/>
  </si>
  <si>
    <t>41.779243,140.7802813</t>
    <phoneticPr fontId="6"/>
  </si>
  <si>
    <t>北海道函館市湯川町１丁目２４−24番16号</t>
    <phoneticPr fontId="6"/>
  </si>
  <si>
    <t>平屋建</t>
    <phoneticPr fontId="6"/>
  </si>
  <si>
    <t>盛土・粘性土</t>
    <phoneticPr fontId="6"/>
  </si>
  <si>
    <t>GS200</t>
    <phoneticPr fontId="6"/>
  </si>
  <si>
    <t>Y</t>
    <phoneticPr fontId="6"/>
  </si>
  <si>
    <t>43.095846,141.401129</t>
    <phoneticPr fontId="6"/>
  </si>
  <si>
    <t xml:space="preserve">北海道札幌市東区伏古１１条４丁目１−番７号
</t>
    <phoneticPr fontId="6"/>
  </si>
  <si>
    <t>盛土</t>
    <phoneticPr fontId="6"/>
  </si>
  <si>
    <t>リードR3工場 増築工事</t>
    <phoneticPr fontId="6"/>
  </si>
  <si>
    <t>相馬郡</t>
    <phoneticPr fontId="6"/>
  </si>
  <si>
    <t>新地町杉目字飯樋</t>
    <phoneticPr fontId="6"/>
  </si>
  <si>
    <t>薬王堂山形川西</t>
    <phoneticPr fontId="6"/>
  </si>
  <si>
    <t>Y</t>
    <phoneticPr fontId="6"/>
  </si>
  <si>
    <t>山形県</t>
    <phoneticPr fontId="6"/>
  </si>
  <si>
    <t>川西町大字中小松字田仲</t>
    <phoneticPr fontId="6"/>
  </si>
  <si>
    <t>38.0124777,140.0534169</t>
    <phoneticPr fontId="6"/>
  </si>
  <si>
    <t>山形県東置賜郡川西町大字中小松２５０５−１</t>
    <phoneticPr fontId="6"/>
  </si>
  <si>
    <t>平屋建</t>
    <phoneticPr fontId="6"/>
  </si>
  <si>
    <t>店舗</t>
    <phoneticPr fontId="6"/>
  </si>
  <si>
    <t>砂混じり粘土</t>
    <phoneticPr fontId="6"/>
  </si>
  <si>
    <t>GS200</t>
    <phoneticPr fontId="6"/>
  </si>
  <si>
    <t>GS200</t>
    <phoneticPr fontId="6"/>
  </si>
  <si>
    <t>福島県相馬郡新地町杉目飯樋１９</t>
    <phoneticPr fontId="6"/>
  </si>
  <si>
    <t>高炉セメント</t>
    <phoneticPr fontId="6"/>
  </si>
  <si>
    <t>水産鮮度処理施設整備事務所</t>
    <phoneticPr fontId="6"/>
  </si>
  <si>
    <t>東牟婁郡</t>
    <phoneticPr fontId="6"/>
  </si>
  <si>
    <t>37.8574439,140.8801033</t>
    <phoneticPr fontId="6"/>
  </si>
  <si>
    <t>工場</t>
    <phoneticPr fontId="6"/>
  </si>
  <si>
    <t>高炉セメント</t>
    <phoneticPr fontId="6"/>
  </si>
  <si>
    <t>都筑区川和町あざ稲荷谷</t>
    <phoneticPr fontId="6"/>
  </si>
  <si>
    <t>-</t>
    <phoneticPr fontId="6"/>
  </si>
  <si>
    <t>和歌山県</t>
    <phoneticPr fontId="6"/>
  </si>
  <si>
    <t>那須勝浦町大字築地</t>
    <phoneticPr fontId="6"/>
  </si>
  <si>
    <t>33.6251326,135.9423597</t>
    <phoneticPr fontId="6"/>
  </si>
  <si>
    <t>和歌山県東牟婁郡那智勝浦町大字築地７丁目８−２</t>
    <phoneticPr fontId="6"/>
  </si>
  <si>
    <t>平屋建(一部2F)</t>
    <phoneticPr fontId="6"/>
  </si>
  <si>
    <t>埋土(玉石混じり)</t>
    <phoneticPr fontId="6"/>
  </si>
  <si>
    <t>神奈川県横浜市都筑区川和町９３２</t>
    <phoneticPr fontId="6"/>
  </si>
  <si>
    <t>上塩冶マンション</t>
    <phoneticPr fontId="6"/>
  </si>
  <si>
    <t>上塩治町</t>
    <phoneticPr fontId="6"/>
  </si>
  <si>
    <t>横浜川和町(クリエイトエスディー)</t>
    <phoneticPr fontId="6"/>
  </si>
  <si>
    <t>35.5222144,139.5515909</t>
    <phoneticPr fontId="6"/>
  </si>
  <si>
    <t>有機質シルト</t>
    <phoneticPr fontId="6"/>
  </si>
  <si>
    <t>島根県出雲市上塩冶町２６４２</t>
    <phoneticPr fontId="6"/>
  </si>
  <si>
    <t>35.3549298,132.762235</t>
    <phoneticPr fontId="6"/>
  </si>
  <si>
    <t>ツルハドラッグ青森桜川</t>
    <phoneticPr fontId="6"/>
  </si>
  <si>
    <t>砂</t>
    <phoneticPr fontId="6"/>
  </si>
  <si>
    <t>芝山町岩山字後田台</t>
    <phoneticPr fontId="6"/>
  </si>
  <si>
    <t>青森県</t>
    <phoneticPr fontId="6"/>
  </si>
  <si>
    <t>青森市</t>
    <phoneticPr fontId="6"/>
  </si>
  <si>
    <t>桜川</t>
    <phoneticPr fontId="6"/>
  </si>
  <si>
    <t>40.8104441,140.7708834</t>
    <phoneticPr fontId="6"/>
  </si>
  <si>
    <t xml:space="preserve">青森県青森市桜川７丁目５−番10号
</t>
    <phoneticPr fontId="6"/>
  </si>
  <si>
    <t>平屋建</t>
    <phoneticPr fontId="6"/>
  </si>
  <si>
    <t>店舗</t>
    <phoneticPr fontId="6"/>
  </si>
  <si>
    <t>盛土</t>
    <phoneticPr fontId="6"/>
  </si>
  <si>
    <t>日立建機日本(株)成田整備工場</t>
    <phoneticPr fontId="6"/>
  </si>
  <si>
    <t>Y</t>
    <phoneticPr fontId="6"/>
  </si>
  <si>
    <t>山武郡</t>
    <phoneticPr fontId="6"/>
  </si>
  <si>
    <t>35.736387,140.404586</t>
    <phoneticPr fontId="6"/>
  </si>
  <si>
    <t xml:space="preserve">千葉県山武郡芝山町岩山１５５７
</t>
    <phoneticPr fontId="6"/>
  </si>
  <si>
    <t>平屋建(一部中2F)</t>
    <phoneticPr fontId="6"/>
  </si>
  <si>
    <t>工場</t>
    <phoneticPr fontId="6"/>
  </si>
  <si>
    <t>GS200</t>
    <phoneticPr fontId="6"/>
  </si>
  <si>
    <t>GS200</t>
    <phoneticPr fontId="6"/>
  </si>
  <si>
    <t>月ヶ瀬みのり園 第二工場</t>
    <phoneticPr fontId="6"/>
  </si>
  <si>
    <t>奈良市</t>
    <phoneticPr fontId="6"/>
  </si>
  <si>
    <t>月ヶ瀬長引</t>
    <phoneticPr fontId="6"/>
  </si>
  <si>
    <t>盛土</t>
    <phoneticPr fontId="6"/>
  </si>
  <si>
    <t>甲府国母(ドンキ甲府)</t>
    <phoneticPr fontId="6"/>
  </si>
  <si>
    <t>Y</t>
    <phoneticPr fontId="6"/>
  </si>
  <si>
    <t>山梨県</t>
    <phoneticPr fontId="6"/>
  </si>
  <si>
    <t>甲府市</t>
    <phoneticPr fontId="6"/>
  </si>
  <si>
    <t>国母</t>
    <phoneticPr fontId="6"/>
  </si>
  <si>
    <t>35.6353901,138.5540738</t>
    <phoneticPr fontId="6"/>
  </si>
  <si>
    <t>山梨県甲府市国母６丁目５−２</t>
    <phoneticPr fontId="6"/>
  </si>
  <si>
    <t>平屋建(一部2F)</t>
    <phoneticPr fontId="6"/>
  </si>
  <si>
    <t>店舗</t>
    <phoneticPr fontId="6"/>
  </si>
  <si>
    <t>埋土</t>
    <phoneticPr fontId="6"/>
  </si>
  <si>
    <t>前田運送㈱E棟倉庫</t>
    <phoneticPr fontId="6"/>
  </si>
  <si>
    <t>川越町</t>
    <phoneticPr fontId="6"/>
  </si>
  <si>
    <t>2F建(中2F)</t>
    <phoneticPr fontId="6"/>
  </si>
  <si>
    <t>34.711518,136.0278632</t>
    <phoneticPr fontId="6"/>
  </si>
  <si>
    <t>京都府相楽郡南山城村大字田山 小字三ツ石1-39</t>
    <phoneticPr fontId="6"/>
  </si>
  <si>
    <t>平屋建</t>
    <phoneticPr fontId="6"/>
  </si>
  <si>
    <t>工場</t>
    <phoneticPr fontId="6"/>
  </si>
  <si>
    <t>三重県三重郡川越町大字亀崎新田1 8 - 1 他6 筆</t>
    <phoneticPr fontId="6"/>
  </si>
  <si>
    <t>GS200</t>
    <phoneticPr fontId="6"/>
  </si>
  <si>
    <t>三重郡</t>
    <phoneticPr fontId="6"/>
  </si>
  <si>
    <t>35.0224711,136.6907311</t>
    <phoneticPr fontId="6"/>
  </si>
  <si>
    <t>三重県三重郡川越町大字亀崎新田1 8 - 1 他6 筆</t>
    <phoneticPr fontId="6"/>
  </si>
  <si>
    <t>盛土</t>
    <phoneticPr fontId="6"/>
  </si>
  <si>
    <t>山形県東置賜郡高畠町大字福沢２８２−３</t>
    <phoneticPr fontId="6"/>
  </si>
  <si>
    <t>西新町</t>
    <phoneticPr fontId="6"/>
  </si>
  <si>
    <t>JA山形おきたま低温米倉庫</t>
    <phoneticPr fontId="6"/>
  </si>
  <si>
    <t>高畠町大字福沢</t>
    <phoneticPr fontId="6"/>
  </si>
  <si>
    <t>37.9883656,140.1488532</t>
    <phoneticPr fontId="6"/>
  </si>
  <si>
    <t>山形県東置賜郡高畠町大字福沢282地内</t>
    <phoneticPr fontId="6"/>
  </si>
  <si>
    <t>平屋建</t>
    <phoneticPr fontId="6"/>
  </si>
  <si>
    <t>GS200</t>
    <phoneticPr fontId="6"/>
  </si>
  <si>
    <t>中葛西7丁目28番 店舗(ｻﾝﾍﾞﾙｸｽ)</t>
    <phoneticPr fontId="6"/>
  </si>
  <si>
    <t>西葛西</t>
    <phoneticPr fontId="6"/>
  </si>
  <si>
    <t>コニーリョ西出雲(勝部マンションⅡ)</t>
    <phoneticPr fontId="6"/>
  </si>
  <si>
    <t>出雲市</t>
    <phoneticPr fontId="6"/>
  </si>
  <si>
    <t>35.3315179,132.7212006</t>
    <phoneticPr fontId="6"/>
  </si>
  <si>
    <t>島根県出雲市西新町地内</t>
    <phoneticPr fontId="6"/>
  </si>
  <si>
    <t xml:space="preserve"> 島根県出雲市西新町２丁目２４５５−２</t>
    <phoneticPr fontId="6"/>
  </si>
  <si>
    <t>ｼﾙﾄ質粘土</t>
    <phoneticPr fontId="6"/>
  </si>
  <si>
    <t>東京都江戸川区中葛西７丁目２８−１７</t>
    <phoneticPr fontId="6"/>
  </si>
  <si>
    <t>コアレックス道栄 倶知安</t>
    <phoneticPr fontId="6"/>
  </si>
  <si>
    <t>Y</t>
    <phoneticPr fontId="6"/>
  </si>
  <si>
    <t>35.6569701,139.868468</t>
    <phoneticPr fontId="6"/>
  </si>
  <si>
    <t>東京都江戸川区中葛西7丁目28</t>
    <phoneticPr fontId="6"/>
  </si>
  <si>
    <t>埋土・粘性土</t>
    <phoneticPr fontId="6"/>
  </si>
  <si>
    <t>GS200</t>
    <phoneticPr fontId="6"/>
  </si>
  <si>
    <t>N</t>
    <phoneticPr fontId="6"/>
  </si>
  <si>
    <t>正覚寺庫裏</t>
    <phoneticPr fontId="6"/>
  </si>
  <si>
    <t>北海道</t>
    <phoneticPr fontId="6"/>
  </si>
  <si>
    <t>倶知安町北2条西</t>
    <phoneticPr fontId="6"/>
  </si>
  <si>
    <t>42.9031837,140.7475765</t>
    <phoneticPr fontId="6"/>
  </si>
  <si>
    <t>北海道虻田郡倶知安町北二条西2-6-1,7-1</t>
    <phoneticPr fontId="6"/>
  </si>
  <si>
    <t>北海道虻田郡倶知安町北２条西２丁目７−１</t>
    <phoneticPr fontId="6"/>
  </si>
  <si>
    <t>共同住宅</t>
    <phoneticPr fontId="6"/>
  </si>
  <si>
    <t>GS211</t>
    <phoneticPr fontId="6"/>
  </si>
  <si>
    <t>34.6500808,135.1339268</t>
    <phoneticPr fontId="6"/>
  </si>
  <si>
    <t>N</t>
    <phoneticPr fontId="6"/>
  </si>
  <si>
    <t>兵庫県</t>
    <phoneticPr fontId="6"/>
  </si>
  <si>
    <t>須磨区行平町</t>
    <phoneticPr fontId="6"/>
  </si>
  <si>
    <t>兵庫県神戸市須磨区行平町1丁目64－1地</t>
    <phoneticPr fontId="6"/>
  </si>
  <si>
    <t>兵庫県神戸市須磨区行平町１丁目５−１１</t>
    <phoneticPr fontId="6"/>
  </si>
  <si>
    <t>住宅</t>
    <phoneticPr fontId="6"/>
  </si>
  <si>
    <t>盛土</t>
    <phoneticPr fontId="6"/>
  </si>
  <si>
    <t>三重県三重郡川越町大字高松１５７−１</t>
    <phoneticPr fontId="6"/>
  </si>
  <si>
    <t>V・drug三重川越</t>
    <phoneticPr fontId="6"/>
  </si>
  <si>
    <t>Y</t>
    <phoneticPr fontId="6"/>
  </si>
  <si>
    <t>三重郡</t>
    <phoneticPr fontId="6"/>
  </si>
  <si>
    <t>川越高松</t>
    <phoneticPr fontId="6"/>
  </si>
  <si>
    <t>35.0187865,136.665707</t>
    <phoneticPr fontId="6"/>
  </si>
  <si>
    <t>三重県三重郡川越町高松157-1</t>
    <phoneticPr fontId="6"/>
  </si>
  <si>
    <t>平屋建</t>
    <phoneticPr fontId="6"/>
  </si>
  <si>
    <t>店舗</t>
    <phoneticPr fontId="6"/>
  </si>
  <si>
    <t>盛土</t>
    <phoneticPr fontId="6"/>
  </si>
  <si>
    <t>Y</t>
    <phoneticPr fontId="6"/>
  </si>
  <si>
    <t>N</t>
    <phoneticPr fontId="6"/>
  </si>
  <si>
    <t>春藤葬儀造花店 ｾﾚﾓﾆｰﾎｰﾙ</t>
    <phoneticPr fontId="6"/>
  </si>
  <si>
    <t>Y</t>
    <phoneticPr fontId="6"/>
  </si>
  <si>
    <t>大字太刀打字早藤</t>
    <phoneticPr fontId="6"/>
  </si>
  <si>
    <t>40.8182951,140.4562139</t>
    <phoneticPr fontId="6"/>
  </si>
  <si>
    <t>青森県五所川原市大字太刀打字早蕨122-15、122-1の一部</t>
    <phoneticPr fontId="6"/>
  </si>
  <si>
    <t>青森県五所川原市大字太刀打早蕨１２２−１５</t>
    <phoneticPr fontId="6"/>
  </si>
  <si>
    <t>平屋建</t>
    <phoneticPr fontId="6"/>
  </si>
  <si>
    <t>ｾﾚﾓﾆｰﾎｰﾙ</t>
    <phoneticPr fontId="6"/>
  </si>
  <si>
    <t>砂質ｼﾙﾄ</t>
    <phoneticPr fontId="6"/>
  </si>
  <si>
    <t>39.9026335,139.862285</t>
    <phoneticPr fontId="6"/>
  </si>
  <si>
    <t>GS200</t>
    <phoneticPr fontId="6"/>
  </si>
  <si>
    <t>福山市</t>
    <phoneticPr fontId="6"/>
  </si>
  <si>
    <t>曙町</t>
    <phoneticPr fontId="6"/>
  </si>
  <si>
    <t>広島県福山市曙町1丁目地内</t>
    <phoneticPr fontId="6"/>
  </si>
  <si>
    <t>ツルハドラッグ男鹿船川</t>
    <phoneticPr fontId="6"/>
  </si>
  <si>
    <t>Y</t>
    <phoneticPr fontId="6"/>
  </si>
  <si>
    <t>秋田県</t>
    <phoneticPr fontId="6"/>
  </si>
  <si>
    <t>男鹿市</t>
    <phoneticPr fontId="6"/>
  </si>
  <si>
    <t>船川南比詰字大巻</t>
    <phoneticPr fontId="6"/>
  </si>
  <si>
    <t>秋田県男鹿市船川港比詰字大巻　地内</t>
    <phoneticPr fontId="6"/>
  </si>
  <si>
    <t>秋田県男鹿市船川港比詰大巻１４４−１</t>
    <phoneticPr fontId="6"/>
  </si>
  <si>
    <t>平屋建</t>
    <phoneticPr fontId="6"/>
  </si>
  <si>
    <t>店舗</t>
    <phoneticPr fontId="6"/>
  </si>
  <si>
    <t>粘土</t>
    <phoneticPr fontId="6"/>
  </si>
  <si>
    <t>GS200</t>
    <phoneticPr fontId="6"/>
  </si>
  <si>
    <t>34.4833365,133.3794929</t>
    <phoneticPr fontId="6"/>
  </si>
  <si>
    <t>店舗</t>
    <phoneticPr fontId="6"/>
  </si>
  <si>
    <t>前田道路㈱福山営業所</t>
    <phoneticPr fontId="6"/>
  </si>
  <si>
    <t xml:space="preserve">広島県福山市曙町１丁目１８−１２−１
</t>
    <phoneticPr fontId="6"/>
  </si>
  <si>
    <t>礫混り砂</t>
    <phoneticPr fontId="6"/>
  </si>
  <si>
    <t>38.896932,141.5781915</t>
    <phoneticPr fontId="6"/>
  </si>
  <si>
    <t>GS200</t>
    <phoneticPr fontId="6"/>
  </si>
  <si>
    <t>習志野市</t>
    <phoneticPr fontId="6"/>
  </si>
  <si>
    <t>ツルハドラッグ南気仙沼</t>
    <phoneticPr fontId="6"/>
  </si>
  <si>
    <t>気仙沼市</t>
    <phoneticPr fontId="6"/>
  </si>
  <si>
    <t>魚市場前</t>
    <phoneticPr fontId="6"/>
  </si>
  <si>
    <t xml:space="preserve">宮城県気仙沼市仲町２丁目１−1番30 2号
</t>
    <phoneticPr fontId="6"/>
  </si>
  <si>
    <t>平屋建</t>
    <phoneticPr fontId="6"/>
  </si>
  <si>
    <t>店舗</t>
    <phoneticPr fontId="6"/>
  </si>
  <si>
    <t>盛土</t>
    <phoneticPr fontId="6"/>
  </si>
  <si>
    <t xml:space="preserve"> 千葉県習志野市本大久保３丁目１２</t>
    <phoneticPr fontId="6"/>
  </si>
  <si>
    <t>HIヒロセSUC竹田</t>
    <phoneticPr fontId="6"/>
  </si>
  <si>
    <t>竹田市</t>
    <phoneticPr fontId="6"/>
  </si>
  <si>
    <t>大久保地区公共施設再生事業(習志野計画)</t>
    <phoneticPr fontId="6"/>
  </si>
  <si>
    <t>大久保</t>
    <phoneticPr fontId="6"/>
  </si>
  <si>
    <t>35.6837565,140.04697</t>
    <phoneticPr fontId="6"/>
  </si>
  <si>
    <t>Y</t>
    <phoneticPr fontId="6"/>
  </si>
  <si>
    <t>GS200</t>
    <phoneticPr fontId="6"/>
  </si>
  <si>
    <t>店舗</t>
    <phoneticPr fontId="6"/>
  </si>
  <si>
    <t>盛土</t>
    <phoneticPr fontId="6"/>
  </si>
  <si>
    <t>Y</t>
    <phoneticPr fontId="6"/>
  </si>
  <si>
    <t>大分県</t>
    <phoneticPr fontId="6"/>
  </si>
  <si>
    <t>大字君ヶ園字栃瀬</t>
    <phoneticPr fontId="6"/>
  </si>
  <si>
    <t>32.9513353,131.365633</t>
    <phoneticPr fontId="6"/>
  </si>
  <si>
    <t>大分県竹田市大字大字君ケ園406番地1</t>
    <phoneticPr fontId="6"/>
  </si>
  <si>
    <t>GS200</t>
    <phoneticPr fontId="6"/>
  </si>
  <si>
    <t>キタセキ伊勢崎</t>
    <phoneticPr fontId="6"/>
  </si>
  <si>
    <t>農耕土</t>
    <phoneticPr fontId="6"/>
  </si>
  <si>
    <t>ジュンテンドー新安来</t>
    <phoneticPr fontId="6"/>
  </si>
  <si>
    <t>島根県</t>
    <phoneticPr fontId="6"/>
  </si>
  <si>
    <t>安来市</t>
    <phoneticPr fontId="6"/>
  </si>
  <si>
    <t>安来町</t>
    <phoneticPr fontId="6"/>
  </si>
  <si>
    <t>35.4200107,133.2412671</t>
    <phoneticPr fontId="6"/>
  </si>
  <si>
    <t xml:space="preserve"> 島根県安来市安来町４０８−１
</t>
    <phoneticPr fontId="6"/>
  </si>
  <si>
    <t>平屋建</t>
    <phoneticPr fontId="6"/>
  </si>
  <si>
    <t>盛土</t>
    <phoneticPr fontId="6"/>
  </si>
  <si>
    <t>GS200</t>
    <phoneticPr fontId="6"/>
  </si>
  <si>
    <t>N</t>
    <phoneticPr fontId="6"/>
  </si>
  <si>
    <t>N</t>
    <phoneticPr fontId="6"/>
  </si>
  <si>
    <t>オスカー技研</t>
    <phoneticPr fontId="6"/>
  </si>
  <si>
    <t>Y</t>
    <phoneticPr fontId="6"/>
  </si>
  <si>
    <t>群馬県</t>
    <phoneticPr fontId="6"/>
  </si>
  <si>
    <t>伊勢崎市</t>
    <phoneticPr fontId="6"/>
  </si>
  <si>
    <t>五目牛町</t>
    <phoneticPr fontId="6"/>
  </si>
  <si>
    <t>35.6749474,139.8058766</t>
    <phoneticPr fontId="6"/>
  </si>
  <si>
    <t>群馬県伊勢崎市五目牛町８７４</t>
    <phoneticPr fontId="6"/>
  </si>
  <si>
    <t>店舗</t>
    <phoneticPr fontId="6"/>
  </si>
  <si>
    <t>Y</t>
    <phoneticPr fontId="6"/>
  </si>
  <si>
    <t>新潟市</t>
    <phoneticPr fontId="6"/>
  </si>
  <si>
    <t>東区材木</t>
    <phoneticPr fontId="6"/>
  </si>
  <si>
    <t>37.9282437,139.1051413</t>
    <phoneticPr fontId="6"/>
  </si>
  <si>
    <t>新潟県新潟市東区材木町１−５４</t>
    <phoneticPr fontId="6"/>
  </si>
  <si>
    <t>細砂</t>
    <phoneticPr fontId="6"/>
  </si>
  <si>
    <t>井口流通センター</t>
    <phoneticPr fontId="6"/>
  </si>
  <si>
    <t>西区</t>
    <phoneticPr fontId="6"/>
  </si>
  <si>
    <t>井口</t>
    <phoneticPr fontId="6"/>
  </si>
  <si>
    <t>ツルハドラッグ新潟彩野</t>
    <phoneticPr fontId="6"/>
  </si>
  <si>
    <t>新潟県</t>
    <phoneticPr fontId="6"/>
  </si>
  <si>
    <t>綾野</t>
    <phoneticPr fontId="6"/>
  </si>
  <si>
    <t>37.9196955,139.1913056</t>
    <phoneticPr fontId="6"/>
  </si>
  <si>
    <t>新潟県新潟市北区彩野４丁目６０１番４</t>
    <phoneticPr fontId="6"/>
  </si>
  <si>
    <t>店舗</t>
    <phoneticPr fontId="6"/>
  </si>
  <si>
    <t>GS200</t>
    <phoneticPr fontId="6"/>
  </si>
  <si>
    <t>34.3687131,132.3782632</t>
    <phoneticPr fontId="6"/>
  </si>
  <si>
    <t>広島県広島市西区井口５丁目３−２４</t>
    <phoneticPr fontId="6"/>
  </si>
  <si>
    <t>城陽加工場</t>
    <phoneticPr fontId="6"/>
  </si>
  <si>
    <t>N</t>
    <phoneticPr fontId="6"/>
  </si>
  <si>
    <t>京都府</t>
    <phoneticPr fontId="6"/>
  </si>
  <si>
    <t>城陽市</t>
    <phoneticPr fontId="6"/>
  </si>
  <si>
    <t>長池河原</t>
    <phoneticPr fontId="6"/>
  </si>
  <si>
    <t>34.84165,135.79493</t>
    <phoneticPr fontId="6"/>
  </si>
  <si>
    <t>京都府城陽市長池河原４０</t>
    <phoneticPr fontId="6"/>
  </si>
  <si>
    <t>平屋建</t>
    <phoneticPr fontId="6"/>
  </si>
  <si>
    <t>倉庫・作業場</t>
    <phoneticPr fontId="6"/>
  </si>
  <si>
    <t>粘土混り砂</t>
    <phoneticPr fontId="6"/>
  </si>
  <si>
    <t>GS200</t>
    <phoneticPr fontId="6"/>
  </si>
  <si>
    <t>38.8957027,141.578608</t>
    <phoneticPr fontId="6"/>
  </si>
  <si>
    <t>気仙沼 宮脇書店</t>
    <phoneticPr fontId="6"/>
  </si>
  <si>
    <t>気仙沼市</t>
    <phoneticPr fontId="6"/>
  </si>
  <si>
    <t>魚市場前</t>
    <phoneticPr fontId="6"/>
  </si>
  <si>
    <t>宮城県気仙沼市弁天町１丁目５−３０</t>
    <phoneticPr fontId="6"/>
  </si>
  <si>
    <t>南佃分譲マンション</t>
    <phoneticPr fontId="6"/>
  </si>
  <si>
    <t>青森県</t>
    <phoneticPr fontId="6"/>
  </si>
  <si>
    <t>青森市</t>
    <phoneticPr fontId="6"/>
  </si>
  <si>
    <t>南佃</t>
    <phoneticPr fontId="6"/>
  </si>
  <si>
    <t>5F建</t>
    <phoneticPr fontId="6"/>
  </si>
  <si>
    <t>共同住宅</t>
    <phoneticPr fontId="6"/>
  </si>
  <si>
    <t>礫混じり砂</t>
    <phoneticPr fontId="6"/>
  </si>
  <si>
    <t>青森県青森市南佃１丁目４−３</t>
    <phoneticPr fontId="6"/>
  </si>
  <si>
    <t>40.8017789,140.7562352</t>
    <phoneticPr fontId="6"/>
  </si>
  <si>
    <t>35.4292013,133.2717558</t>
    <phoneticPr fontId="6"/>
  </si>
  <si>
    <t>GS200</t>
    <phoneticPr fontId="6"/>
  </si>
  <si>
    <t>キグチテクニクス切断センター</t>
    <phoneticPr fontId="6"/>
  </si>
  <si>
    <t>島根県</t>
    <phoneticPr fontId="6"/>
  </si>
  <si>
    <t>安来市</t>
    <phoneticPr fontId="6"/>
  </si>
  <si>
    <t>黒井田町字隠谷</t>
    <phoneticPr fontId="6"/>
  </si>
  <si>
    <t>島根県安来市恵乃島町１１４−１５</t>
    <phoneticPr fontId="6"/>
  </si>
  <si>
    <t>平屋建</t>
    <phoneticPr fontId="6"/>
  </si>
  <si>
    <t>広島県尾道市美ノ郷町本郷４５５−１０</t>
    <phoneticPr fontId="6"/>
  </si>
  <si>
    <t>34.4477713,133.1811797</t>
    <phoneticPr fontId="6"/>
  </si>
  <si>
    <t>まるか食品 本社工場</t>
    <phoneticPr fontId="6"/>
  </si>
  <si>
    <t>尾道市</t>
    <phoneticPr fontId="6"/>
  </si>
  <si>
    <t>美ノ郷町本郷</t>
    <phoneticPr fontId="6"/>
  </si>
  <si>
    <t>4F建</t>
    <phoneticPr fontId="6"/>
  </si>
  <si>
    <t>埋土(玉石・礫混り粘土)</t>
    <phoneticPr fontId="6"/>
  </si>
  <si>
    <t>高炉セメント</t>
    <phoneticPr fontId="6"/>
  </si>
  <si>
    <t>カインズ幕張</t>
    <phoneticPr fontId="6"/>
  </si>
  <si>
    <t>介護予防センターさくら</t>
    <phoneticPr fontId="6"/>
  </si>
  <si>
    <t>山形県</t>
    <phoneticPr fontId="6"/>
  </si>
  <si>
    <t>酒田市</t>
    <phoneticPr fontId="6"/>
  </si>
  <si>
    <t>山居町</t>
    <phoneticPr fontId="6"/>
  </si>
  <si>
    <t>38.912655,139.8331455</t>
    <phoneticPr fontId="6"/>
  </si>
  <si>
    <t>山形県酒田市中町１丁目１４−１４</t>
    <phoneticPr fontId="6"/>
  </si>
  <si>
    <t>2F建</t>
    <phoneticPr fontId="6"/>
  </si>
  <si>
    <t>老人福祉施設</t>
    <phoneticPr fontId="6"/>
  </si>
  <si>
    <t>盛土(砂)</t>
    <phoneticPr fontId="6"/>
  </si>
  <si>
    <t>GS200</t>
    <phoneticPr fontId="6"/>
  </si>
  <si>
    <t>釧路厚生社焼却炉</t>
    <phoneticPr fontId="6"/>
  </si>
  <si>
    <t>釧路町字別保原野</t>
    <phoneticPr fontId="6"/>
  </si>
  <si>
    <t>千葉県</t>
    <phoneticPr fontId="6"/>
  </si>
  <si>
    <t>芝園</t>
    <phoneticPr fontId="6"/>
  </si>
  <si>
    <t>35.6621893,140.0161389</t>
    <phoneticPr fontId="6"/>
  </si>
  <si>
    <t>千葉県習志野市芝園１丁目２−１</t>
    <phoneticPr fontId="6"/>
  </si>
  <si>
    <t>埋土・砂質土</t>
    <phoneticPr fontId="6"/>
  </si>
  <si>
    <t>北海道</t>
    <phoneticPr fontId="6"/>
  </si>
  <si>
    <t>釧路市</t>
    <phoneticPr fontId="6"/>
  </si>
  <si>
    <t>43.0183071,144.4333098</t>
    <phoneticPr fontId="6"/>
  </si>
  <si>
    <t>北海道釧路郡釧路町字別保原野４６−２０</t>
    <phoneticPr fontId="6"/>
  </si>
  <si>
    <t>平屋建</t>
    <phoneticPr fontId="6"/>
  </si>
  <si>
    <t>焼却炉</t>
    <phoneticPr fontId="6"/>
  </si>
  <si>
    <t>-</t>
    <phoneticPr fontId="6"/>
  </si>
  <si>
    <t>平屋建</t>
    <phoneticPr fontId="6"/>
  </si>
  <si>
    <t>太平洋ｾﾒﾝﾄ㈱ｻｰﾋﾞｽｽﾃｰｼｮﾝ</t>
    <phoneticPr fontId="6"/>
  </si>
  <si>
    <t>Y</t>
    <phoneticPr fontId="6"/>
  </si>
  <si>
    <t>港区海岸通</t>
    <phoneticPr fontId="6"/>
  </si>
  <si>
    <t>34.6493092,135.4413206</t>
    <phoneticPr fontId="6"/>
  </si>
  <si>
    <t>大阪府大阪市港区海岸通３丁目４−７７</t>
    <phoneticPr fontId="6"/>
  </si>
  <si>
    <t>倉庫</t>
    <phoneticPr fontId="6"/>
  </si>
  <si>
    <t>盛土(砂礫)</t>
    <phoneticPr fontId="6"/>
  </si>
  <si>
    <t>平屋建</t>
    <phoneticPr fontId="6"/>
  </si>
  <si>
    <t>薬王堂柴田槻木</t>
    <phoneticPr fontId="6"/>
  </si>
  <si>
    <t>柴田郡</t>
    <phoneticPr fontId="6"/>
  </si>
  <si>
    <t>柴田町大字槻木字焼壇</t>
    <phoneticPr fontId="6"/>
  </si>
  <si>
    <t>38.0876486,140.8028693</t>
    <phoneticPr fontId="6"/>
  </si>
  <si>
    <t>宮城県柴田郡柴田町大字槻木焼檀18番地1</t>
    <phoneticPr fontId="6"/>
  </si>
  <si>
    <t>店舗</t>
    <phoneticPr fontId="6"/>
  </si>
  <si>
    <t>GS200</t>
    <phoneticPr fontId="6"/>
  </si>
  <si>
    <t>大阪府大阪市都島区高倉町２丁目８−１</t>
    <phoneticPr fontId="6"/>
  </si>
  <si>
    <t>34.7168935,135.5310127</t>
    <phoneticPr fontId="6"/>
  </si>
  <si>
    <t>関西マツダ都島</t>
    <phoneticPr fontId="6"/>
  </si>
  <si>
    <t>大阪府</t>
    <phoneticPr fontId="6"/>
  </si>
  <si>
    <t>都島区高倉町</t>
    <phoneticPr fontId="6"/>
  </si>
  <si>
    <t>ツルハドラッグ登米米山</t>
    <phoneticPr fontId="6"/>
  </si>
  <si>
    <t>登米市</t>
    <phoneticPr fontId="6"/>
  </si>
  <si>
    <t>米山町西野字新五反田</t>
    <phoneticPr fontId="6"/>
  </si>
  <si>
    <t>38.627131,141.189946</t>
    <phoneticPr fontId="6"/>
  </si>
  <si>
    <t>宮城県登米市米山町西野新五反口１８−２</t>
    <phoneticPr fontId="6"/>
  </si>
  <si>
    <t>盛土</t>
    <phoneticPr fontId="6"/>
  </si>
  <si>
    <t>GS200</t>
    <phoneticPr fontId="6"/>
  </si>
  <si>
    <t>35.3189324,139.1593823</t>
    <phoneticPr fontId="6"/>
  </si>
  <si>
    <t>ダイナム山形天童</t>
    <phoneticPr fontId="6"/>
  </si>
  <si>
    <t>共同冷蔵 大井物流センター</t>
    <phoneticPr fontId="6"/>
  </si>
  <si>
    <t>足柄上郡</t>
    <phoneticPr fontId="6"/>
  </si>
  <si>
    <t>大井町上大井</t>
    <phoneticPr fontId="6"/>
  </si>
  <si>
    <t>物流ｾﾝﾀｰ</t>
    <phoneticPr fontId="6"/>
  </si>
  <si>
    <t>粘性土</t>
    <phoneticPr fontId="6"/>
  </si>
  <si>
    <t>GS200</t>
    <phoneticPr fontId="6"/>
  </si>
  <si>
    <t>Y</t>
    <phoneticPr fontId="6"/>
  </si>
  <si>
    <t>一日町</t>
    <phoneticPr fontId="6"/>
  </si>
  <si>
    <t>38.3471791,140.368535</t>
    <phoneticPr fontId="6"/>
  </si>
  <si>
    <t>山形県天童市一日町４丁目２−８</t>
    <phoneticPr fontId="6"/>
  </si>
  <si>
    <t>平屋建</t>
    <phoneticPr fontId="6"/>
  </si>
  <si>
    <t>埋土</t>
    <phoneticPr fontId="6"/>
  </si>
  <si>
    <t>松本邸</t>
    <phoneticPr fontId="6"/>
  </si>
  <si>
    <t>寝屋川市</t>
    <phoneticPr fontId="6"/>
  </si>
  <si>
    <t>亘理郡</t>
    <phoneticPr fontId="6"/>
  </si>
  <si>
    <t>N</t>
    <phoneticPr fontId="6"/>
  </si>
  <si>
    <t>上神田</t>
    <phoneticPr fontId="6"/>
  </si>
  <si>
    <t>34.7545001,135.6125472</t>
    <phoneticPr fontId="6"/>
  </si>
  <si>
    <t>大阪府寝屋川市上神田１丁目４１−２</t>
    <phoneticPr fontId="6"/>
  </si>
  <si>
    <t>3F建</t>
    <phoneticPr fontId="6"/>
  </si>
  <si>
    <t>腐植物混り砂</t>
    <phoneticPr fontId="6"/>
  </si>
  <si>
    <t>GS200</t>
    <phoneticPr fontId="6"/>
  </si>
  <si>
    <t xml:space="preserve">宮城県亘理郡山元町山寺石田45番１
</t>
    <phoneticPr fontId="6"/>
  </si>
  <si>
    <t>ツルハドラッグ新宮城山元</t>
    <phoneticPr fontId="6"/>
  </si>
  <si>
    <t>山元町</t>
    <phoneticPr fontId="6"/>
  </si>
  <si>
    <t>37.9726456,140.8735343</t>
    <phoneticPr fontId="6"/>
  </si>
  <si>
    <t>店舗</t>
    <phoneticPr fontId="6"/>
  </si>
  <si>
    <t>盛土</t>
    <phoneticPr fontId="6"/>
  </si>
  <si>
    <t>V・drug港区宝神</t>
    <phoneticPr fontId="6"/>
  </si>
  <si>
    <t>Y</t>
    <phoneticPr fontId="6"/>
  </si>
  <si>
    <t>愛知県</t>
    <phoneticPr fontId="6"/>
  </si>
  <si>
    <t>名古屋市</t>
    <phoneticPr fontId="6"/>
  </si>
  <si>
    <t>港区神</t>
    <phoneticPr fontId="6"/>
  </si>
  <si>
    <t>35.0869312,136.8531907</t>
    <phoneticPr fontId="6"/>
  </si>
  <si>
    <t>愛知県名古屋市港区宝神３丁目２３１１</t>
    <phoneticPr fontId="6"/>
  </si>
  <si>
    <t>店舗</t>
    <phoneticPr fontId="6"/>
  </si>
  <si>
    <t>盛土</t>
    <phoneticPr fontId="6"/>
  </si>
  <si>
    <t>薬王堂富谷成田</t>
    <phoneticPr fontId="6"/>
  </si>
  <si>
    <t>Y</t>
    <phoneticPr fontId="6"/>
  </si>
  <si>
    <t>宮城県</t>
    <phoneticPr fontId="6"/>
  </si>
  <si>
    <t>成田</t>
    <phoneticPr fontId="6"/>
  </si>
  <si>
    <t>38.3640914,140.8954381</t>
    <phoneticPr fontId="6"/>
  </si>
  <si>
    <t>宮城県富谷市成田３丁目１６−２</t>
    <phoneticPr fontId="6"/>
  </si>
  <si>
    <t>店舗</t>
    <phoneticPr fontId="6"/>
  </si>
  <si>
    <t>盛土</t>
    <phoneticPr fontId="6"/>
  </si>
  <si>
    <t>File trong thu muc goc khong dung(nham voi 170206)</t>
    <phoneticPr fontId="6"/>
  </si>
  <si>
    <t>フレートサービス</t>
    <phoneticPr fontId="6"/>
  </si>
  <si>
    <t>青森県</t>
    <phoneticPr fontId="6"/>
  </si>
  <si>
    <t>八戸市</t>
    <phoneticPr fontId="6"/>
  </si>
  <si>
    <t>尻内町</t>
    <phoneticPr fontId="6"/>
  </si>
  <si>
    <t>ｼﾙﾄ</t>
    <phoneticPr fontId="6"/>
  </si>
  <si>
    <t>高炉セメント</t>
    <phoneticPr fontId="6"/>
  </si>
  <si>
    <t>愛媛県今治市東鳥生町５丁目４２</t>
    <phoneticPr fontId="6"/>
  </si>
  <si>
    <t>34.0564072,133.0223201</t>
    <phoneticPr fontId="6"/>
  </si>
  <si>
    <t xml:space="preserve">青森県八戸市大字尻内町尻内８−５
</t>
    <phoneticPr fontId="6"/>
  </si>
  <si>
    <t>ビーンズプレス様吉川倉庫</t>
    <phoneticPr fontId="6"/>
  </si>
  <si>
    <t>吉川</t>
    <phoneticPr fontId="6"/>
  </si>
  <si>
    <t>尻内保育園</t>
    <phoneticPr fontId="6"/>
  </si>
  <si>
    <t>愛媛県</t>
    <phoneticPr fontId="6"/>
  </si>
  <si>
    <t>今治市</t>
    <phoneticPr fontId="6"/>
  </si>
  <si>
    <t>東鳥生町</t>
    <phoneticPr fontId="6"/>
  </si>
  <si>
    <t>40.5058274,141.4416067</t>
    <phoneticPr fontId="6"/>
  </si>
  <si>
    <t>倉庫</t>
    <phoneticPr fontId="6"/>
  </si>
  <si>
    <t>礫混り砂</t>
    <phoneticPr fontId="6"/>
  </si>
  <si>
    <t>Y</t>
    <phoneticPr fontId="6"/>
  </si>
  <si>
    <t>Y</t>
    <phoneticPr fontId="6"/>
  </si>
  <si>
    <t>吉川市</t>
    <phoneticPr fontId="6"/>
  </si>
  <si>
    <t>35.8870406,139.8454077</t>
    <phoneticPr fontId="6"/>
  </si>
  <si>
    <t>埼玉県吉川市吉川１丁目５−３</t>
    <phoneticPr fontId="6"/>
  </si>
  <si>
    <t>2F建</t>
    <phoneticPr fontId="6"/>
  </si>
  <si>
    <t>倉庫</t>
    <phoneticPr fontId="6"/>
  </si>
  <si>
    <t>ｼﾙﾄ</t>
    <phoneticPr fontId="6"/>
  </si>
  <si>
    <t>US50</t>
    <phoneticPr fontId="6"/>
  </si>
  <si>
    <t>アイサワ工業 広島支店</t>
    <phoneticPr fontId="6"/>
  </si>
  <si>
    <t>広島県</t>
    <phoneticPr fontId="6"/>
  </si>
  <si>
    <t>広島市</t>
    <phoneticPr fontId="6"/>
  </si>
  <si>
    <t>中区白島九軒町</t>
    <phoneticPr fontId="6"/>
  </si>
  <si>
    <t>34.4082033,132.4682509</t>
    <phoneticPr fontId="6"/>
  </si>
  <si>
    <t>広島県広島市中区白島九軒町８−１７</t>
    <phoneticPr fontId="6"/>
  </si>
  <si>
    <t>2F建</t>
    <phoneticPr fontId="6"/>
  </si>
  <si>
    <t>事務所</t>
    <phoneticPr fontId="6"/>
  </si>
  <si>
    <t>盛土</t>
    <phoneticPr fontId="6"/>
  </si>
  <si>
    <t>高炉セメント</t>
    <phoneticPr fontId="6"/>
  </si>
  <si>
    <t>ヤマザワ中の島(セリア)</t>
    <phoneticPr fontId="6"/>
  </si>
  <si>
    <t>Y</t>
    <phoneticPr fontId="6"/>
  </si>
  <si>
    <t>宮城県</t>
    <phoneticPr fontId="6"/>
  </si>
  <si>
    <t>塩竃市</t>
    <phoneticPr fontId="6"/>
  </si>
  <si>
    <t>中の島</t>
    <phoneticPr fontId="6"/>
  </si>
  <si>
    <t>38.3297809,141.0650558</t>
    <phoneticPr fontId="6"/>
  </si>
  <si>
    <t xml:space="preserve">宮城県塩竈市中の島２−１６
</t>
    <phoneticPr fontId="6"/>
  </si>
  <si>
    <t>平屋建</t>
    <phoneticPr fontId="6"/>
  </si>
  <si>
    <t>盛土</t>
    <phoneticPr fontId="6"/>
  </si>
  <si>
    <t>GS200</t>
    <phoneticPr fontId="6"/>
  </si>
  <si>
    <t>広島県広島市南区東雲３丁目７−１８</t>
    <phoneticPr fontId="6"/>
  </si>
  <si>
    <t>浅倉水道社屋</t>
    <phoneticPr fontId="6"/>
  </si>
  <si>
    <t>川口市</t>
    <phoneticPr fontId="6"/>
  </si>
  <si>
    <t>オートバックス東雲</t>
    <phoneticPr fontId="6"/>
  </si>
  <si>
    <t>N</t>
    <phoneticPr fontId="6"/>
  </si>
  <si>
    <t>広島市</t>
    <phoneticPr fontId="6"/>
  </si>
  <si>
    <t>南区東雲</t>
    <phoneticPr fontId="6"/>
  </si>
  <si>
    <t>34.3785357,132.4934744</t>
    <phoneticPr fontId="6"/>
  </si>
  <si>
    <t>2F建</t>
    <phoneticPr fontId="6"/>
  </si>
  <si>
    <t>礫混り中砂</t>
    <phoneticPr fontId="6"/>
  </si>
  <si>
    <t>高炉セメントＢ種</t>
    <phoneticPr fontId="6"/>
  </si>
  <si>
    <t>高炉セメントＢ種</t>
    <phoneticPr fontId="6"/>
  </si>
  <si>
    <t>ｾﾝﾄﾗﾙﾌｨｯﾄﾈｽｸﾗﾌﾞ名取仙台南</t>
    <phoneticPr fontId="6"/>
  </si>
  <si>
    <t>上余田千刈田</t>
    <phoneticPr fontId="6"/>
  </si>
  <si>
    <t>仲町</t>
    <phoneticPr fontId="6"/>
  </si>
  <si>
    <t>35.8085445,139.7062068</t>
    <phoneticPr fontId="6"/>
  </si>
  <si>
    <t>埼玉県川口市西川口５丁目３−３</t>
    <phoneticPr fontId="6"/>
  </si>
  <si>
    <t>Y</t>
    <phoneticPr fontId="6"/>
  </si>
  <si>
    <t>38.1873252,140.8915544</t>
    <phoneticPr fontId="6"/>
  </si>
  <si>
    <t>宮城県名取市上余田千刈田２８９−１</t>
    <phoneticPr fontId="6"/>
  </si>
  <si>
    <t>GS200</t>
    <phoneticPr fontId="6"/>
  </si>
  <si>
    <t>ツルハドラッグ大河原</t>
    <phoneticPr fontId="6"/>
  </si>
  <si>
    <t>柴田郡</t>
    <phoneticPr fontId="6"/>
  </si>
  <si>
    <t>38.0470537,140.7251143</t>
    <phoneticPr fontId="6"/>
  </si>
  <si>
    <t xml:space="preserve">宮城県柴田郡大河原町字広表54番7
</t>
    <phoneticPr fontId="6"/>
  </si>
  <si>
    <t>ｼﾙﾄ</t>
    <phoneticPr fontId="6"/>
  </si>
  <si>
    <t>下関市</t>
    <phoneticPr fontId="6"/>
  </si>
  <si>
    <t>長府</t>
    <phoneticPr fontId="6"/>
  </si>
  <si>
    <t>礫混じり粘土質砂</t>
    <phoneticPr fontId="6"/>
  </si>
  <si>
    <t>栄光堂印刷所様事務所及び貸ﾃﾅﾝﾄﾋﾞﾙ</t>
    <phoneticPr fontId="6"/>
  </si>
  <si>
    <t>N</t>
    <phoneticPr fontId="6"/>
  </si>
  <si>
    <t>大阪府</t>
    <phoneticPr fontId="6"/>
  </si>
  <si>
    <t>大阪市</t>
    <phoneticPr fontId="6"/>
  </si>
  <si>
    <t>大正区三軒家東</t>
    <phoneticPr fontId="6"/>
  </si>
  <si>
    <t>34.666601,135.4796337</t>
    <phoneticPr fontId="6"/>
  </si>
  <si>
    <t>大阪府大阪市大正区三軒家東１丁目２−２−９</t>
    <phoneticPr fontId="6"/>
  </si>
  <si>
    <t>3F建</t>
    <phoneticPr fontId="6"/>
  </si>
  <si>
    <t>店舗・事務所</t>
    <phoneticPr fontId="6"/>
  </si>
  <si>
    <t>N</t>
    <phoneticPr fontId="6"/>
  </si>
  <si>
    <t>-</t>
    <phoneticPr fontId="6"/>
  </si>
  <si>
    <t>GS200</t>
    <phoneticPr fontId="6"/>
  </si>
  <si>
    <t>GS200</t>
    <phoneticPr fontId="6"/>
  </si>
  <si>
    <t>長府製作所 駐車場</t>
    <phoneticPr fontId="6"/>
  </si>
  <si>
    <t>Y</t>
    <phoneticPr fontId="6"/>
  </si>
  <si>
    <t>山口県</t>
    <phoneticPr fontId="6"/>
  </si>
  <si>
    <t>34.0238574,131.0108746</t>
    <phoneticPr fontId="6"/>
  </si>
  <si>
    <t>山口県下関市長府扇町２−１</t>
    <phoneticPr fontId="6"/>
  </si>
  <si>
    <t>駐車場</t>
    <phoneticPr fontId="6"/>
  </si>
  <si>
    <t>N</t>
    <phoneticPr fontId="6"/>
  </si>
  <si>
    <t>高炉セメント</t>
    <rPh sb="0" eb="2">
      <t>コウロ</t>
    </rPh>
    <phoneticPr fontId="6"/>
  </si>
  <si>
    <t>クリエイトエスディー足立綾瀬</t>
    <phoneticPr fontId="6"/>
  </si>
  <si>
    <t>モダン・プロ本社 事務所・倉庫</t>
    <phoneticPr fontId="6"/>
  </si>
  <si>
    <t>Y</t>
    <phoneticPr fontId="6"/>
  </si>
  <si>
    <t>笹沖字山後西</t>
    <phoneticPr fontId="6"/>
  </si>
  <si>
    <t>34.5784418,133.7601222</t>
    <phoneticPr fontId="6"/>
  </si>
  <si>
    <t>岡山県倉敷市笹沖１０５５−１</t>
    <phoneticPr fontId="6"/>
  </si>
  <si>
    <t>2F建</t>
    <phoneticPr fontId="6"/>
  </si>
  <si>
    <t>事務所・倉庫</t>
    <phoneticPr fontId="6"/>
  </si>
  <si>
    <t>盛土</t>
    <phoneticPr fontId="6"/>
  </si>
  <si>
    <t>徳島県</t>
    <phoneticPr fontId="6"/>
  </si>
  <si>
    <t>坂野町</t>
    <phoneticPr fontId="6"/>
  </si>
  <si>
    <t>礫混じり粘土</t>
    <phoneticPr fontId="6"/>
  </si>
  <si>
    <t>綾瀬</t>
    <phoneticPr fontId="6"/>
  </si>
  <si>
    <t>35.7684635,139.8227153</t>
    <phoneticPr fontId="6"/>
  </si>
  <si>
    <t xml:space="preserve">東京都足立区綾瀬４丁目２９−１７
</t>
    <phoneticPr fontId="6"/>
  </si>
  <si>
    <t>GS200</t>
    <phoneticPr fontId="6"/>
  </si>
  <si>
    <t>GS200</t>
    <phoneticPr fontId="6"/>
  </si>
  <si>
    <t>川崎区千鳥町</t>
    <phoneticPr fontId="6"/>
  </si>
  <si>
    <t>埋土(ｼﾙﾄ質細砂)</t>
    <phoneticPr fontId="6"/>
  </si>
  <si>
    <t>宮浦</t>
    <phoneticPr fontId="6"/>
  </si>
  <si>
    <t>ダイレックス三原宮浦</t>
    <phoneticPr fontId="6"/>
  </si>
  <si>
    <t>ほのか㈱共同利用穀類乾燥調整施設</t>
    <phoneticPr fontId="6"/>
  </si>
  <si>
    <t>小松島市</t>
    <phoneticPr fontId="6"/>
  </si>
  <si>
    <t>33.9758111,134.6296769</t>
    <phoneticPr fontId="6"/>
  </si>
  <si>
    <t xml:space="preserve">徳島県小松島市坂野町松木１２
</t>
    <phoneticPr fontId="6"/>
  </si>
  <si>
    <t>平屋建</t>
    <phoneticPr fontId="6"/>
  </si>
  <si>
    <t>N</t>
    <phoneticPr fontId="6"/>
  </si>
  <si>
    <t>バロー下恵土</t>
    <phoneticPr fontId="6"/>
  </si>
  <si>
    <t>可児市</t>
    <phoneticPr fontId="6"/>
  </si>
  <si>
    <t>下恵土</t>
    <phoneticPr fontId="6"/>
  </si>
  <si>
    <t>34.3931911,133.0597129</t>
    <phoneticPr fontId="6"/>
  </si>
  <si>
    <t xml:space="preserve">広島県三原市宮浦６丁目１６−１８
</t>
    <phoneticPr fontId="6"/>
  </si>
  <si>
    <t>平屋建</t>
    <phoneticPr fontId="6"/>
  </si>
  <si>
    <t>35.4269181,137.0444655</t>
    <phoneticPr fontId="6"/>
  </si>
  <si>
    <t>GS225</t>
    <phoneticPr fontId="6"/>
  </si>
  <si>
    <t xml:space="preserve"> 岐阜県可児市下恵土３２０８
</t>
    <phoneticPr fontId="6"/>
  </si>
  <si>
    <t>店舗</t>
    <phoneticPr fontId="6"/>
  </si>
  <si>
    <t>ヨークベニマル米沢春日</t>
    <phoneticPr fontId="6"/>
  </si>
  <si>
    <t>石狩ディストリビューションセンター</t>
    <phoneticPr fontId="6"/>
  </si>
  <si>
    <t>Y</t>
    <phoneticPr fontId="6"/>
  </si>
  <si>
    <t>北海道</t>
    <phoneticPr fontId="6"/>
  </si>
  <si>
    <t>新港南</t>
    <phoneticPr fontId="6"/>
  </si>
  <si>
    <t>43.1923442,141.3207872</t>
    <phoneticPr fontId="6"/>
  </si>
  <si>
    <t>北海道石狩市新港南２丁目７１８</t>
    <phoneticPr fontId="6"/>
  </si>
  <si>
    <t>細砂</t>
    <phoneticPr fontId="6"/>
  </si>
  <si>
    <t>GS211</t>
    <phoneticPr fontId="6"/>
  </si>
  <si>
    <t>37.9317167,140.1145623</t>
    <phoneticPr fontId="6"/>
  </si>
  <si>
    <t>頸城区上吉字本田</t>
    <phoneticPr fontId="6"/>
  </si>
  <si>
    <t>山形県</t>
    <phoneticPr fontId="6"/>
  </si>
  <si>
    <t>米沢市</t>
    <phoneticPr fontId="6"/>
  </si>
  <si>
    <t>春日</t>
    <phoneticPr fontId="6"/>
  </si>
  <si>
    <t>山形県米沢市春日５丁目２−２番３０ー５号</t>
    <phoneticPr fontId="6"/>
  </si>
  <si>
    <t>店舗</t>
    <phoneticPr fontId="6"/>
  </si>
  <si>
    <t>まじま歯科クリニック</t>
    <phoneticPr fontId="6"/>
  </si>
  <si>
    <t>佐賀県</t>
    <phoneticPr fontId="6"/>
  </si>
  <si>
    <t>杵島軍</t>
    <phoneticPr fontId="6"/>
  </si>
  <si>
    <t>白石町大字福田三本榎</t>
    <phoneticPr fontId="6"/>
  </si>
  <si>
    <t>美野里運送倉庫 上越営業所</t>
    <phoneticPr fontId="6"/>
  </si>
  <si>
    <t>37.1845015,138.2717953</t>
    <phoneticPr fontId="6"/>
  </si>
  <si>
    <t xml:space="preserve">新潟県上越市頸城区西福島１０６０−３
</t>
    <phoneticPr fontId="6"/>
  </si>
  <si>
    <t>玉名市</t>
    <phoneticPr fontId="6"/>
  </si>
  <si>
    <t>滑石甲二ノ割</t>
    <phoneticPr fontId="6"/>
  </si>
  <si>
    <t>33.1737292,130.1332965</t>
    <phoneticPr fontId="6"/>
  </si>
  <si>
    <t>佐賀県杵島郡白石町大字福田１２８０−１</t>
    <phoneticPr fontId="6"/>
  </si>
  <si>
    <t>平屋建</t>
    <phoneticPr fontId="6"/>
  </si>
  <si>
    <t>診療所</t>
    <phoneticPr fontId="6"/>
  </si>
  <si>
    <t>ｼﾙﾄ</t>
    <phoneticPr fontId="6"/>
  </si>
  <si>
    <t>GS200</t>
    <phoneticPr fontId="6"/>
  </si>
  <si>
    <t>熊本県玉名市滑石２４９３</t>
    <phoneticPr fontId="6"/>
  </si>
  <si>
    <t>32.9079207,130.5333732</t>
    <phoneticPr fontId="6"/>
  </si>
  <si>
    <t>ホワイトウィング清水本社ビル</t>
    <phoneticPr fontId="6"/>
  </si>
  <si>
    <t>ヤンマーアグリジャパン(株)玉名支店</t>
    <phoneticPr fontId="6"/>
  </si>
  <si>
    <t>平屋建</t>
    <phoneticPr fontId="6"/>
  </si>
  <si>
    <t>静岡市</t>
    <phoneticPr fontId="6"/>
  </si>
  <si>
    <t>清水区楠新田</t>
    <phoneticPr fontId="6"/>
  </si>
  <si>
    <t>35.0077169,138.4441786</t>
    <phoneticPr fontId="6"/>
  </si>
  <si>
    <t>静岡県静岡市清水区楠新田２２４−１</t>
    <phoneticPr fontId="6"/>
  </si>
  <si>
    <t>2F建</t>
    <phoneticPr fontId="6"/>
  </si>
  <si>
    <t>盛土</t>
    <phoneticPr fontId="6"/>
  </si>
  <si>
    <t>宮城県石巻市鹿又道的前２０５</t>
    <phoneticPr fontId="6"/>
  </si>
  <si>
    <t>ツルハドラッグ石巻鹿又</t>
    <phoneticPr fontId="6"/>
  </si>
  <si>
    <t>石巻市</t>
    <phoneticPr fontId="6"/>
  </si>
  <si>
    <t>鹿又字道的前</t>
    <phoneticPr fontId="6"/>
  </si>
  <si>
    <t>38.4769102,141.2817073</t>
    <phoneticPr fontId="6"/>
  </si>
  <si>
    <t>店舗</t>
    <phoneticPr fontId="6"/>
  </si>
  <si>
    <t>作業場・倉庫</t>
    <phoneticPr fontId="6"/>
  </si>
  <si>
    <t>HO-HOUSE</t>
    <phoneticPr fontId="6"/>
  </si>
  <si>
    <t>宝塚市</t>
    <phoneticPr fontId="6"/>
  </si>
  <si>
    <t>武庫山</t>
    <phoneticPr fontId="6"/>
  </si>
  <si>
    <t>34.8045213,135.340477</t>
    <phoneticPr fontId="6"/>
  </si>
  <si>
    <t>兵庫県宝塚市武庫山２丁目２−２</t>
    <phoneticPr fontId="6"/>
  </si>
  <si>
    <t>玉石混り砂礫</t>
    <phoneticPr fontId="6"/>
  </si>
  <si>
    <t>GS200</t>
    <phoneticPr fontId="6"/>
  </si>
  <si>
    <t>フレッシュ物流配送センター</t>
    <phoneticPr fontId="6"/>
  </si>
  <si>
    <t>たかだ原動機 新工場</t>
    <phoneticPr fontId="6"/>
  </si>
  <si>
    <t>Y</t>
    <phoneticPr fontId="6"/>
  </si>
  <si>
    <t>佐賀県</t>
    <phoneticPr fontId="6"/>
  </si>
  <si>
    <t>唐津市</t>
    <phoneticPr fontId="6"/>
  </si>
  <si>
    <t>相知町相知</t>
    <phoneticPr fontId="6"/>
  </si>
  <si>
    <t>33.3529985,130.0044463</t>
    <phoneticPr fontId="6"/>
  </si>
  <si>
    <t>佐賀県唐津市相知町相知２１４１−１</t>
    <phoneticPr fontId="6"/>
  </si>
  <si>
    <t>砂質ｼﾙﾄ</t>
    <phoneticPr fontId="6"/>
  </si>
  <si>
    <t>GS200</t>
    <phoneticPr fontId="6"/>
  </si>
  <si>
    <t>Y</t>
    <phoneticPr fontId="6"/>
  </si>
  <si>
    <t>三重県</t>
    <phoneticPr fontId="6"/>
  </si>
  <si>
    <t>四日市市</t>
    <phoneticPr fontId="6"/>
  </si>
  <si>
    <t>河原田町</t>
    <phoneticPr fontId="6"/>
  </si>
  <si>
    <t>34.9169934,136.604086</t>
    <phoneticPr fontId="6"/>
  </si>
  <si>
    <t>三重県四日市市河原田町字藤市８９５−１</t>
    <phoneticPr fontId="6"/>
  </si>
  <si>
    <t>平屋建</t>
    <phoneticPr fontId="6"/>
  </si>
  <si>
    <t>配送ｾﾝﾀｰ</t>
    <phoneticPr fontId="6"/>
  </si>
  <si>
    <t>埋土</t>
    <phoneticPr fontId="6"/>
  </si>
  <si>
    <t>GS200</t>
    <phoneticPr fontId="6"/>
  </si>
  <si>
    <t>大阪府</t>
    <phoneticPr fontId="6"/>
  </si>
  <si>
    <t>東大阪市</t>
    <phoneticPr fontId="6"/>
  </si>
  <si>
    <t>菱江</t>
    <phoneticPr fontId="6"/>
  </si>
  <si>
    <t>倉庫</t>
    <phoneticPr fontId="6"/>
  </si>
  <si>
    <t>ｼﾙﾄ混り砂</t>
    <phoneticPr fontId="6"/>
  </si>
  <si>
    <t>伊藤様六町ﾀｶﾗｽﾀﾝﾀﾞｰﾄﾞｼｮｰﾙｰﾑ</t>
    <phoneticPr fontId="6"/>
  </si>
  <si>
    <t>西加平</t>
    <phoneticPr fontId="6"/>
  </si>
  <si>
    <t>Y</t>
    <phoneticPr fontId="6"/>
  </si>
  <si>
    <t>東京都</t>
    <phoneticPr fontId="6"/>
  </si>
  <si>
    <t>35.7803265,139.8209141</t>
    <phoneticPr fontId="6"/>
  </si>
  <si>
    <t>東京都足立区西加平２丁目７−番12号</t>
    <phoneticPr fontId="6"/>
  </si>
  <si>
    <t>埋土</t>
    <phoneticPr fontId="6"/>
  </si>
  <si>
    <t>花のまちマリナヴィラ駐車場</t>
    <phoneticPr fontId="6"/>
  </si>
  <si>
    <t>西宮市</t>
    <phoneticPr fontId="6"/>
  </si>
  <si>
    <t>西宮浜</t>
    <phoneticPr fontId="6"/>
  </si>
  <si>
    <t>34.7122013,135.328871</t>
    <phoneticPr fontId="6"/>
  </si>
  <si>
    <t>兵庫県西宮市西宮浜４丁目１４</t>
    <phoneticPr fontId="6"/>
  </si>
  <si>
    <t>駐車場</t>
    <phoneticPr fontId="6"/>
  </si>
  <si>
    <t>玉石混じり砂礫</t>
    <phoneticPr fontId="6"/>
  </si>
  <si>
    <t>佐賀県神埼市千代田町餘江字二本松377−２</t>
    <phoneticPr fontId="6"/>
  </si>
  <si>
    <t>薬王堂能代寺向</t>
    <phoneticPr fontId="6"/>
  </si>
  <si>
    <t>粗砂</t>
    <phoneticPr fontId="6"/>
  </si>
  <si>
    <t>清水産業株式会社 佐賀事業所</t>
    <phoneticPr fontId="6"/>
  </si>
  <si>
    <t>神埼市</t>
    <phoneticPr fontId="6"/>
  </si>
  <si>
    <t>千代田町餘江</t>
    <phoneticPr fontId="6"/>
  </si>
  <si>
    <t>33.2591125,130.3226192</t>
    <phoneticPr fontId="6"/>
  </si>
  <si>
    <t>平屋建</t>
    <phoneticPr fontId="6"/>
  </si>
  <si>
    <t>作業場</t>
    <phoneticPr fontId="6"/>
  </si>
  <si>
    <t>40.1842997,140.0525072</t>
    <phoneticPr fontId="6"/>
  </si>
  <si>
    <t>GS200</t>
    <phoneticPr fontId="6"/>
  </si>
  <si>
    <t>八幡浦</t>
    <phoneticPr fontId="6"/>
  </si>
  <si>
    <t>秋田県</t>
    <phoneticPr fontId="6"/>
  </si>
  <si>
    <t>能代市</t>
    <phoneticPr fontId="6"/>
  </si>
  <si>
    <t>寺向</t>
    <phoneticPr fontId="6"/>
  </si>
  <si>
    <t>秋田県能代市字寺向９３</t>
    <phoneticPr fontId="6"/>
  </si>
  <si>
    <t>店舗</t>
    <phoneticPr fontId="6"/>
  </si>
  <si>
    <t>粗砂</t>
    <phoneticPr fontId="6"/>
  </si>
  <si>
    <t>N</t>
    <phoneticPr fontId="6"/>
  </si>
  <si>
    <t>千葉県市原市八幡浦２丁目９</t>
    <phoneticPr fontId="6"/>
  </si>
  <si>
    <t>アクティオ千葉 テント倉庫</t>
    <phoneticPr fontId="6"/>
  </si>
  <si>
    <t>千葉県</t>
    <phoneticPr fontId="6"/>
  </si>
  <si>
    <t>市原市</t>
    <phoneticPr fontId="6"/>
  </si>
  <si>
    <t>35.5501511,140.1207143</t>
    <phoneticPr fontId="6"/>
  </si>
  <si>
    <t>シルト質微細砂</t>
    <phoneticPr fontId="6"/>
  </si>
  <si>
    <t>GS200</t>
    <phoneticPr fontId="6"/>
  </si>
  <si>
    <t>事務所,車両点検場</t>
    <phoneticPr fontId="6"/>
  </si>
  <si>
    <t>丸運ロジステック</t>
    <phoneticPr fontId="6"/>
  </si>
  <si>
    <t>山形県</t>
    <phoneticPr fontId="6"/>
  </si>
  <si>
    <t>酒田市</t>
    <phoneticPr fontId="6"/>
  </si>
  <si>
    <t>京田</t>
    <phoneticPr fontId="6"/>
  </si>
  <si>
    <t>38.8726541,139.8354948</t>
    <phoneticPr fontId="6"/>
  </si>
  <si>
    <t>山形県酒田市京田４丁目１−１</t>
    <phoneticPr fontId="6"/>
  </si>
  <si>
    <t>平屋建</t>
    <phoneticPr fontId="6"/>
  </si>
  <si>
    <t>表土</t>
    <phoneticPr fontId="6"/>
  </si>
  <si>
    <t>GS200</t>
    <phoneticPr fontId="6"/>
  </si>
  <si>
    <t>店舗</t>
    <phoneticPr fontId="6"/>
  </si>
  <si>
    <t>三岐通運 増築工事【二期】</t>
    <phoneticPr fontId="6"/>
  </si>
  <si>
    <t>桑名市</t>
    <phoneticPr fontId="6"/>
  </si>
  <si>
    <t>多度力尾</t>
    <phoneticPr fontId="6"/>
  </si>
  <si>
    <t>35.1039783,136.6170378</t>
    <phoneticPr fontId="6"/>
  </si>
  <si>
    <t>三重県桑名市多度町力尾字阿越３０４−２３</t>
    <phoneticPr fontId="6"/>
  </si>
  <si>
    <t>工場</t>
    <phoneticPr fontId="6"/>
  </si>
  <si>
    <t>礫混じりシルト質砂・盛土</t>
    <phoneticPr fontId="6"/>
  </si>
  <si>
    <t>埼玉県さいたま市浦和区北浦和３丁目２−１０</t>
    <phoneticPr fontId="6"/>
  </si>
  <si>
    <t>若杉幼稚園</t>
    <phoneticPr fontId="6"/>
  </si>
  <si>
    <t>駿河区</t>
    <phoneticPr fontId="6"/>
  </si>
  <si>
    <t>モンクール北浦和</t>
    <phoneticPr fontId="6"/>
  </si>
  <si>
    <t>Y</t>
    <phoneticPr fontId="6"/>
  </si>
  <si>
    <t>埼玉県</t>
    <phoneticPr fontId="6"/>
  </si>
  <si>
    <t>南区文蔵</t>
    <phoneticPr fontId="6"/>
  </si>
  <si>
    <t>35.8723469,139.6470715</t>
    <phoneticPr fontId="6"/>
  </si>
  <si>
    <t>2F建</t>
    <phoneticPr fontId="6"/>
  </si>
  <si>
    <t>ﾛｰﾑ</t>
    <phoneticPr fontId="6"/>
  </si>
  <si>
    <t>34.9405931,138.3531184</t>
    <phoneticPr fontId="6"/>
  </si>
  <si>
    <t>Y</t>
    <phoneticPr fontId="6"/>
  </si>
  <si>
    <t>静岡県</t>
    <phoneticPr fontId="6"/>
  </si>
  <si>
    <t>丸子</t>
    <phoneticPr fontId="6"/>
  </si>
  <si>
    <t xml:space="preserve">静岡県静岡市駿河区丸子３６５３
</t>
    <phoneticPr fontId="6"/>
  </si>
  <si>
    <t>2F建</t>
    <phoneticPr fontId="6"/>
  </si>
  <si>
    <t>幼稚園</t>
    <phoneticPr fontId="6"/>
  </si>
  <si>
    <t>砂質ｼﾙﾄ</t>
    <phoneticPr fontId="6"/>
  </si>
  <si>
    <t>GS200</t>
    <phoneticPr fontId="6"/>
  </si>
  <si>
    <t>黒ボク</t>
    <phoneticPr fontId="6"/>
  </si>
  <si>
    <t>林建設工業 新社屋</t>
    <phoneticPr fontId="6"/>
  </si>
  <si>
    <t>38.920399,139.8458653</t>
    <phoneticPr fontId="6"/>
  </si>
  <si>
    <t>山形県酒田市幸町１丁目６−６</t>
    <phoneticPr fontId="6"/>
  </si>
  <si>
    <t>栃木県那須郡那須町高久１７９２</t>
    <phoneticPr fontId="6"/>
  </si>
  <si>
    <t>KO-HOUSE</t>
    <phoneticPr fontId="6"/>
  </si>
  <si>
    <t>那須郡</t>
    <phoneticPr fontId="6"/>
  </si>
  <si>
    <t>那須町大字高久丙字湯道東</t>
    <phoneticPr fontId="6"/>
  </si>
  <si>
    <t>37.0681262,140.0261807</t>
    <phoneticPr fontId="6"/>
  </si>
  <si>
    <t>住宅</t>
    <phoneticPr fontId="6"/>
  </si>
  <si>
    <t>GS225</t>
    <phoneticPr fontId="6"/>
  </si>
  <si>
    <t>豊洲プロジェクト</t>
    <phoneticPr fontId="6"/>
  </si>
  <si>
    <t>ｶﾈｷﾝ川村水産 虻田工場</t>
    <phoneticPr fontId="6"/>
  </si>
  <si>
    <t>北海道</t>
    <phoneticPr fontId="6"/>
  </si>
  <si>
    <t>洞爺湖町高砂町</t>
    <phoneticPr fontId="6"/>
  </si>
  <si>
    <t>42.5444024,140.7677791</t>
    <phoneticPr fontId="6"/>
  </si>
  <si>
    <t>北海道虻田郡洞爺湖町高砂町１３</t>
    <phoneticPr fontId="6"/>
  </si>
  <si>
    <t>2F建</t>
    <phoneticPr fontId="6"/>
  </si>
  <si>
    <t>工場</t>
    <phoneticPr fontId="6"/>
  </si>
  <si>
    <t>東京都江東区豊洲６丁目１−１４</t>
    <phoneticPr fontId="6"/>
  </si>
  <si>
    <t>バロー国高</t>
    <phoneticPr fontId="6"/>
  </si>
  <si>
    <t>越前市</t>
    <phoneticPr fontId="6"/>
  </si>
  <si>
    <t>国高</t>
    <phoneticPr fontId="6"/>
  </si>
  <si>
    <t>東京都</t>
    <phoneticPr fontId="6"/>
  </si>
  <si>
    <t>江東区</t>
    <phoneticPr fontId="6"/>
  </si>
  <si>
    <t>豊洲</t>
    <phoneticPr fontId="6"/>
  </si>
  <si>
    <t>35.6462152,139.7851818</t>
    <phoneticPr fontId="6"/>
  </si>
  <si>
    <t>遊技場</t>
    <phoneticPr fontId="6"/>
  </si>
  <si>
    <t>盛土・粘性土</t>
    <phoneticPr fontId="6"/>
  </si>
  <si>
    <t>35.9090935,136.185762</t>
    <phoneticPr fontId="6"/>
  </si>
  <si>
    <t>三昇新工場</t>
    <phoneticPr fontId="6"/>
  </si>
  <si>
    <t>中畝</t>
    <phoneticPr fontId="6"/>
  </si>
  <si>
    <t>平屋建</t>
    <phoneticPr fontId="6"/>
  </si>
  <si>
    <t>シルト質砂</t>
    <phoneticPr fontId="6"/>
  </si>
  <si>
    <t xml:space="preserve">福井県越前市国高１丁目２−２
</t>
    <phoneticPr fontId="6"/>
  </si>
  <si>
    <t>東北マツダ本荘</t>
    <phoneticPr fontId="6"/>
  </si>
  <si>
    <t>石脇字田尻野</t>
    <phoneticPr fontId="6"/>
  </si>
  <si>
    <t>Y</t>
    <phoneticPr fontId="6"/>
  </si>
  <si>
    <t>倉敷市</t>
    <phoneticPr fontId="6"/>
  </si>
  <si>
    <t>34.528563,133.7384522</t>
    <phoneticPr fontId="6"/>
  </si>
  <si>
    <t>岡山県倉敷市中畝１丁目１−６２</t>
    <phoneticPr fontId="6"/>
  </si>
  <si>
    <t>工場</t>
    <phoneticPr fontId="6"/>
  </si>
  <si>
    <t>盛土・風化砂岩</t>
    <phoneticPr fontId="6"/>
  </si>
  <si>
    <t>秋田県</t>
    <phoneticPr fontId="6"/>
  </si>
  <si>
    <t>39.3960439,140.0302616</t>
    <phoneticPr fontId="6"/>
  </si>
  <si>
    <t>秋田県由利本荘市石脇田尻野２４−１９</t>
    <phoneticPr fontId="6"/>
  </si>
  <si>
    <t>福島FRC製造設備</t>
    <phoneticPr fontId="6"/>
  </si>
  <si>
    <t>Y</t>
    <phoneticPr fontId="6"/>
  </si>
  <si>
    <t>新地町字福田</t>
    <phoneticPr fontId="6"/>
  </si>
  <si>
    <t>37.9022135,140.8959525</t>
    <phoneticPr fontId="6"/>
  </si>
  <si>
    <t>福島県相馬郡新地町大字福田北原１６９−１４</t>
    <phoneticPr fontId="6"/>
  </si>
  <si>
    <t>工場</t>
    <phoneticPr fontId="6"/>
  </si>
  <si>
    <t>US50</t>
    <phoneticPr fontId="6"/>
  </si>
  <si>
    <t>プラージュ古川駅東</t>
    <phoneticPr fontId="6"/>
  </si>
  <si>
    <t>古川駅東</t>
    <phoneticPr fontId="6"/>
  </si>
  <si>
    <t>早坂牧場 牛舎</t>
    <phoneticPr fontId="6"/>
  </si>
  <si>
    <t>Y</t>
    <phoneticPr fontId="6"/>
  </si>
  <si>
    <t>紋別郡</t>
    <phoneticPr fontId="6"/>
  </si>
  <si>
    <t>興部町</t>
    <phoneticPr fontId="6"/>
  </si>
  <si>
    <t>44.4307977,143.0157418</t>
    <phoneticPr fontId="6"/>
  </si>
  <si>
    <t>北海道紋別郡興部町字宇津２７５</t>
    <phoneticPr fontId="6"/>
  </si>
  <si>
    <t>畜舎(牛舎)</t>
    <phoneticPr fontId="6"/>
  </si>
  <si>
    <t>腐植土</t>
    <phoneticPr fontId="6"/>
  </si>
  <si>
    <t>GS200</t>
    <phoneticPr fontId="6"/>
  </si>
  <si>
    <t>キャリオン第2期倉庫</t>
    <phoneticPr fontId="6"/>
  </si>
  <si>
    <t>N</t>
    <phoneticPr fontId="6"/>
  </si>
  <si>
    <t>大崎市</t>
    <phoneticPr fontId="6"/>
  </si>
  <si>
    <t>38.5738235,140.9716093</t>
    <phoneticPr fontId="6"/>
  </si>
  <si>
    <t>宮城県大崎市古川駅東２丁目９−１０</t>
    <phoneticPr fontId="6"/>
  </si>
  <si>
    <t>店舗</t>
    <phoneticPr fontId="6"/>
  </si>
  <si>
    <t>GS200</t>
    <phoneticPr fontId="6"/>
  </si>
  <si>
    <t>下馬伏町</t>
    <phoneticPr fontId="6"/>
  </si>
  <si>
    <t>滋賀県</t>
    <phoneticPr fontId="6"/>
  </si>
  <si>
    <t>東大江市</t>
    <phoneticPr fontId="6"/>
  </si>
  <si>
    <t>大清水町</t>
    <phoneticPr fontId="6"/>
  </si>
  <si>
    <t>35.1384047,136.2114613</t>
    <phoneticPr fontId="6"/>
  </si>
  <si>
    <t>滋賀県東近江市大清水町６００−１</t>
    <phoneticPr fontId="6"/>
  </si>
  <si>
    <t>平屋建</t>
    <phoneticPr fontId="6"/>
  </si>
  <si>
    <t>工場</t>
    <phoneticPr fontId="6"/>
  </si>
  <si>
    <t>盛土</t>
    <phoneticPr fontId="6"/>
  </si>
  <si>
    <t>GS200</t>
    <phoneticPr fontId="6"/>
  </si>
  <si>
    <t>枚方信用金庫</t>
    <phoneticPr fontId="6"/>
  </si>
  <si>
    <t>Y</t>
    <phoneticPr fontId="6"/>
  </si>
  <si>
    <t>大阪府</t>
    <phoneticPr fontId="6"/>
  </si>
  <si>
    <t>門真市</t>
    <phoneticPr fontId="6"/>
  </si>
  <si>
    <t>34.729335,135.6172383</t>
    <phoneticPr fontId="6"/>
  </si>
  <si>
    <t>大阪府門真市下馬伏町２６−１０</t>
    <phoneticPr fontId="6"/>
  </si>
  <si>
    <t>平屋建</t>
    <phoneticPr fontId="6"/>
  </si>
  <si>
    <t>銀行</t>
    <phoneticPr fontId="6"/>
  </si>
  <si>
    <t>A棟, B棟, C棟</t>
    <phoneticPr fontId="6"/>
  </si>
  <si>
    <t>久保田工業 本社工場【工場棟】</t>
    <phoneticPr fontId="6"/>
  </si>
  <si>
    <t>盛土/ｼﾙﾄ混じり砂礫</t>
    <phoneticPr fontId="6"/>
  </si>
  <si>
    <t>ﾎﾟﾙｼｪｾﾝﾀｰ岡山ｼｮｰﾙｰﾑ</t>
    <phoneticPr fontId="6"/>
  </si>
  <si>
    <t>北区青江</t>
    <phoneticPr fontId="6"/>
  </si>
  <si>
    <t>34.6282503,133.9198091</t>
    <phoneticPr fontId="6"/>
  </si>
  <si>
    <t>岡山県岡山市南区青江６丁目３−１３</t>
    <phoneticPr fontId="6"/>
  </si>
  <si>
    <t>盛土/砂質粘土</t>
    <phoneticPr fontId="6"/>
  </si>
  <si>
    <t>和歌山県和歌山市狐島６０６</t>
    <phoneticPr fontId="6"/>
  </si>
  <si>
    <t>GS200</t>
    <phoneticPr fontId="6"/>
  </si>
  <si>
    <t>搾油工場</t>
    <phoneticPr fontId="6"/>
  </si>
  <si>
    <t>狐島字東淀屋</t>
    <phoneticPr fontId="6"/>
  </si>
  <si>
    <t>34.237231,135.1485414</t>
    <phoneticPr fontId="6"/>
  </si>
  <si>
    <t>工場</t>
    <phoneticPr fontId="6"/>
  </si>
  <si>
    <t>N</t>
    <phoneticPr fontId="6"/>
  </si>
  <si>
    <t>-</t>
    <phoneticPr fontId="6"/>
  </si>
  <si>
    <t>かどや製油㈱小豆島工場焙煎工場</t>
    <phoneticPr fontId="6"/>
  </si>
  <si>
    <t>N</t>
    <phoneticPr fontId="6"/>
  </si>
  <si>
    <t>香川県</t>
    <phoneticPr fontId="6"/>
  </si>
  <si>
    <t>小豆郡</t>
    <phoneticPr fontId="6"/>
  </si>
  <si>
    <t>土庄町甲</t>
    <phoneticPr fontId="6"/>
  </si>
  <si>
    <t>34.4913565,134.1688703</t>
    <phoneticPr fontId="6"/>
  </si>
  <si>
    <t xml:space="preserve"> 香川県小豆郡土庄町甲６１８８</t>
    <phoneticPr fontId="6"/>
  </si>
  <si>
    <t>盛土(礫・ｼﾙﾄ混り砂)</t>
    <phoneticPr fontId="6"/>
  </si>
  <si>
    <t>GS263</t>
    <phoneticPr fontId="6"/>
  </si>
  <si>
    <t>島根県松江市東出雲町揖屋３５２６−４</t>
    <phoneticPr fontId="6"/>
  </si>
  <si>
    <t>西四国マツダ高知中央</t>
    <phoneticPr fontId="6"/>
  </si>
  <si>
    <t>大勢シェル工場</t>
    <phoneticPr fontId="6"/>
  </si>
  <si>
    <t>N</t>
    <phoneticPr fontId="6"/>
  </si>
  <si>
    <t>島根県</t>
    <phoneticPr fontId="6"/>
  </si>
  <si>
    <t>松江市</t>
    <phoneticPr fontId="6"/>
  </si>
  <si>
    <t>東出雲町揖屋</t>
    <phoneticPr fontId="6"/>
  </si>
  <si>
    <t>35.430618,133.1447966</t>
    <phoneticPr fontId="6"/>
  </si>
  <si>
    <t>工場</t>
    <phoneticPr fontId="6"/>
  </si>
  <si>
    <t>ｼﾙﾄ混じり砂</t>
    <phoneticPr fontId="6"/>
  </si>
  <si>
    <t>GS200</t>
    <phoneticPr fontId="6"/>
  </si>
  <si>
    <t>アクティオ千葉</t>
    <phoneticPr fontId="6"/>
  </si>
  <si>
    <t>事務所・工場</t>
    <phoneticPr fontId="6"/>
  </si>
  <si>
    <t>川岸上</t>
    <phoneticPr fontId="6"/>
  </si>
  <si>
    <t>33.5653494,133.5554301</t>
    <phoneticPr fontId="6"/>
  </si>
  <si>
    <t>高知県高知市南金田４−１１</t>
    <phoneticPr fontId="6"/>
  </si>
  <si>
    <t>工場</t>
    <phoneticPr fontId="6"/>
  </si>
  <si>
    <t>Y</t>
    <phoneticPr fontId="6"/>
  </si>
  <si>
    <t>市原市</t>
    <phoneticPr fontId="6"/>
  </si>
  <si>
    <t>八幡浦</t>
    <phoneticPr fontId="6"/>
  </si>
  <si>
    <t>35.5502234,140.120265</t>
    <phoneticPr fontId="6"/>
  </si>
  <si>
    <t xml:space="preserve">千葉県市原市八幡浦２丁目１０
</t>
    <phoneticPr fontId="6"/>
  </si>
  <si>
    <t>平屋建</t>
    <phoneticPr fontId="6"/>
  </si>
  <si>
    <t>GS200</t>
    <phoneticPr fontId="6"/>
  </si>
  <si>
    <t>北海道釧路市新野24-984</t>
    <phoneticPr fontId="6"/>
  </si>
  <si>
    <t>43.0020683,144.2306932</t>
    <phoneticPr fontId="6"/>
  </si>
  <si>
    <t>A棟, B棟</t>
    <phoneticPr fontId="6"/>
  </si>
  <si>
    <t>釧路厚生社 発酵2号棟</t>
    <phoneticPr fontId="6"/>
  </si>
  <si>
    <t>新野</t>
    <phoneticPr fontId="6"/>
  </si>
  <si>
    <t>北海道釧路市新野２４−９８４</t>
    <phoneticPr fontId="6"/>
  </si>
  <si>
    <t>平屋建</t>
    <phoneticPr fontId="6"/>
  </si>
  <si>
    <t>盛土･砂礫</t>
    <phoneticPr fontId="6"/>
  </si>
  <si>
    <t>GS211</t>
    <phoneticPr fontId="6"/>
  </si>
  <si>
    <t>34.6523365,135.2211706</t>
    <phoneticPr fontId="6"/>
  </si>
  <si>
    <t>-</t>
    <phoneticPr fontId="6"/>
  </si>
  <si>
    <t>盛土・玉石混り土</t>
    <phoneticPr fontId="6"/>
  </si>
  <si>
    <t>日本テクノロジーソリューション</t>
    <phoneticPr fontId="6"/>
  </si>
  <si>
    <t>兵庫県</t>
    <phoneticPr fontId="6"/>
  </si>
  <si>
    <t>神戸市</t>
    <phoneticPr fontId="6"/>
  </si>
  <si>
    <t>中央区港町南町</t>
    <phoneticPr fontId="6"/>
  </si>
  <si>
    <t>兵庫県神戸市中央区港島南町７丁目2−８</t>
    <phoneticPr fontId="6"/>
  </si>
  <si>
    <t>2F建</t>
    <phoneticPr fontId="6"/>
  </si>
  <si>
    <t>事務所・工場</t>
    <phoneticPr fontId="6"/>
  </si>
  <si>
    <t>GS200</t>
    <phoneticPr fontId="6"/>
  </si>
  <si>
    <t>GS200</t>
    <phoneticPr fontId="6"/>
  </si>
  <si>
    <t>大和製作所</t>
    <phoneticPr fontId="6"/>
  </si>
  <si>
    <t>スギモト生肉冷凍倉庫</t>
    <phoneticPr fontId="6"/>
  </si>
  <si>
    <t>Y</t>
    <phoneticPr fontId="6"/>
  </si>
  <si>
    <t>広島県</t>
    <phoneticPr fontId="6"/>
  </si>
  <si>
    <t>西区扇</t>
    <phoneticPr fontId="6"/>
  </si>
  <si>
    <t>34.3703646,132.4073093</t>
    <phoneticPr fontId="6"/>
  </si>
  <si>
    <t xml:space="preserve">広島県広島市西区扇２丁目１−７
</t>
    <phoneticPr fontId="6"/>
  </si>
  <si>
    <t>倉庫</t>
    <phoneticPr fontId="6"/>
  </si>
  <si>
    <t>エスキー工機㈱組立工場</t>
    <phoneticPr fontId="6"/>
  </si>
  <si>
    <t>岡谷市</t>
    <phoneticPr fontId="6"/>
  </si>
  <si>
    <t>川岸</t>
    <phoneticPr fontId="6"/>
  </si>
  <si>
    <t>36.0484136,138.0279756</t>
    <phoneticPr fontId="6"/>
  </si>
  <si>
    <t>長野県岡谷市川岸上３丁目１−２</t>
    <phoneticPr fontId="6"/>
  </si>
  <si>
    <t>工場</t>
    <phoneticPr fontId="6"/>
  </si>
  <si>
    <t>盛土</t>
    <phoneticPr fontId="6"/>
  </si>
  <si>
    <t>GS200</t>
    <phoneticPr fontId="6"/>
  </si>
  <si>
    <t>太陽鉱油㈱4号線庄和SS</t>
    <phoneticPr fontId="6"/>
  </si>
  <si>
    <t>水角</t>
    <phoneticPr fontId="6"/>
  </si>
  <si>
    <t>飽海郡</t>
    <phoneticPr fontId="6"/>
  </si>
  <si>
    <t>遊佐町藤崎</t>
    <phoneticPr fontId="6"/>
  </si>
  <si>
    <t>38.9814736,139.8543461</t>
    <phoneticPr fontId="6"/>
  </si>
  <si>
    <t>山形県飽海郡遊佐町藤崎茂り松１５７−３２</t>
    <phoneticPr fontId="6"/>
  </si>
  <si>
    <t>細砂</t>
    <phoneticPr fontId="6"/>
  </si>
  <si>
    <t>春日部市</t>
    <phoneticPr fontId="6"/>
  </si>
  <si>
    <t>35.9694154,139.7936754</t>
    <phoneticPr fontId="6"/>
  </si>
  <si>
    <t>埼玉県春日部市水角１０６６−１</t>
    <phoneticPr fontId="6"/>
  </si>
  <si>
    <t>ガソリンスタンド</t>
    <phoneticPr fontId="6"/>
  </si>
  <si>
    <t>-</t>
    <phoneticPr fontId="6"/>
  </si>
  <si>
    <t>同時改良①,同時改良②</t>
    <phoneticPr fontId="6"/>
  </si>
  <si>
    <t>ヤンマー船用システム</t>
    <phoneticPr fontId="6"/>
  </si>
  <si>
    <t>Y</t>
    <phoneticPr fontId="6"/>
  </si>
  <si>
    <t>北海道</t>
    <phoneticPr fontId="6"/>
  </si>
  <si>
    <t>厚岸郡</t>
    <phoneticPr fontId="6"/>
  </si>
  <si>
    <t>厚岸町若竹</t>
    <phoneticPr fontId="6"/>
  </si>
  <si>
    <t>43.0444817,144.8485134</t>
    <phoneticPr fontId="6"/>
  </si>
  <si>
    <t>北海道厚岸郡厚岸町若竹４丁目１５８</t>
    <phoneticPr fontId="6"/>
  </si>
  <si>
    <t>平屋建</t>
    <phoneticPr fontId="6"/>
  </si>
  <si>
    <t>事務所・工場</t>
    <phoneticPr fontId="6"/>
  </si>
  <si>
    <t>砂質ｼﾙﾄ</t>
    <phoneticPr fontId="6"/>
  </si>
  <si>
    <t>GS211</t>
    <phoneticPr fontId="6"/>
  </si>
  <si>
    <t>N</t>
    <phoneticPr fontId="6"/>
  </si>
  <si>
    <t>34.8632241,136.9699658</t>
    <phoneticPr fontId="6"/>
  </si>
  <si>
    <t>関西マツダ池田</t>
    <phoneticPr fontId="6"/>
  </si>
  <si>
    <t>池田市</t>
    <phoneticPr fontId="6"/>
  </si>
  <si>
    <t>城南</t>
    <phoneticPr fontId="6"/>
  </si>
  <si>
    <t>テニスコート東側倉庫</t>
    <phoneticPr fontId="6"/>
  </si>
  <si>
    <t>N</t>
    <phoneticPr fontId="6"/>
  </si>
  <si>
    <t>愛知県</t>
    <phoneticPr fontId="6"/>
  </si>
  <si>
    <t>碧南市</t>
    <phoneticPr fontId="6"/>
  </si>
  <si>
    <t>玉津浦町</t>
    <phoneticPr fontId="6"/>
  </si>
  <si>
    <t>愛知県碧南市玉津浦町１</t>
    <phoneticPr fontId="6"/>
  </si>
  <si>
    <t xml:space="preserve">大阪府池田市城南３丁目６−４
</t>
    <phoneticPr fontId="6"/>
  </si>
  <si>
    <t>34.8176263,135.4332462</t>
    <phoneticPr fontId="6"/>
  </si>
  <si>
    <t>38.5730289,140.9711925</t>
    <phoneticPr fontId="6"/>
  </si>
  <si>
    <t>海部郡</t>
    <phoneticPr fontId="6"/>
  </si>
  <si>
    <t>飛鳥村西浜</t>
    <phoneticPr fontId="6"/>
  </si>
  <si>
    <t>セイムス古川東</t>
    <phoneticPr fontId="6"/>
  </si>
  <si>
    <t>古川駅東</t>
    <phoneticPr fontId="6"/>
  </si>
  <si>
    <t xml:space="preserve">宮城県大崎市古川駅東２丁目９−７
</t>
    <phoneticPr fontId="6"/>
  </si>
  <si>
    <t xml:space="preserve">愛知県海部郡飛島村西浜２７−２
</t>
    <phoneticPr fontId="6"/>
  </si>
  <si>
    <t>株式会社上組名古屋支店飛島埠頭内野積場及び事務所</t>
    <phoneticPr fontId="6"/>
  </si>
  <si>
    <t>N</t>
    <phoneticPr fontId="6"/>
  </si>
  <si>
    <t>愛知県</t>
    <phoneticPr fontId="6"/>
  </si>
  <si>
    <t>35.035725,136.8110306</t>
    <phoneticPr fontId="6"/>
  </si>
  <si>
    <t>事務所</t>
    <phoneticPr fontId="6"/>
  </si>
  <si>
    <t>盛土</t>
    <phoneticPr fontId="6"/>
  </si>
  <si>
    <t>GS200</t>
    <phoneticPr fontId="6"/>
  </si>
  <si>
    <t>JAにしみの上多度農業倉庫</t>
    <phoneticPr fontId="6"/>
  </si>
  <si>
    <t>養老郡</t>
    <phoneticPr fontId="6"/>
  </si>
  <si>
    <t>養老町有尾</t>
    <phoneticPr fontId="6"/>
  </si>
  <si>
    <t>35.2722982,136.5711977</t>
    <phoneticPr fontId="6"/>
  </si>
  <si>
    <t>岐阜県養老郡養老町有尾１</t>
    <phoneticPr fontId="6"/>
  </si>
  <si>
    <t>平屋建</t>
    <phoneticPr fontId="6"/>
  </si>
  <si>
    <t>倉庫</t>
    <phoneticPr fontId="6"/>
  </si>
  <si>
    <t>平屋建</t>
    <phoneticPr fontId="6"/>
  </si>
  <si>
    <t>ホーマックニコット磯原木皿</t>
    <phoneticPr fontId="6"/>
  </si>
  <si>
    <t>Y</t>
    <phoneticPr fontId="6"/>
  </si>
  <si>
    <t>茨城県</t>
    <phoneticPr fontId="6"/>
  </si>
  <si>
    <t>北茨城市</t>
    <phoneticPr fontId="6"/>
  </si>
  <si>
    <t>磯原町木皿</t>
    <phoneticPr fontId="6"/>
  </si>
  <si>
    <t>36.7925243,140.7165271</t>
    <phoneticPr fontId="6"/>
  </si>
  <si>
    <t xml:space="preserve">茨城県北茨城市磯原町１００１
</t>
    <phoneticPr fontId="6"/>
  </si>
  <si>
    <t>店舗</t>
    <phoneticPr fontId="6"/>
  </si>
  <si>
    <t>盛土</t>
    <phoneticPr fontId="6"/>
  </si>
  <si>
    <t>GS225</t>
    <phoneticPr fontId="6"/>
  </si>
  <si>
    <t>1次①、１次②</t>
    <rPh sb="1" eb="2">
      <t>ジ</t>
    </rPh>
    <rPh sb="5" eb="6">
      <t>ジ</t>
    </rPh>
    <phoneticPr fontId="6"/>
  </si>
  <si>
    <t>盛土・粘土質砂礫</t>
    <phoneticPr fontId="6"/>
  </si>
  <si>
    <t>北陸マツダ開発</t>
    <phoneticPr fontId="6"/>
  </si>
  <si>
    <t>Y</t>
    <phoneticPr fontId="6"/>
  </si>
  <si>
    <t>福井市</t>
    <phoneticPr fontId="6"/>
  </si>
  <si>
    <t>西開発</t>
    <phoneticPr fontId="6"/>
  </si>
  <si>
    <t>36.0848982,136.23555</t>
    <phoneticPr fontId="6"/>
  </si>
  <si>
    <t>福井県福井市西開発４丁目１０２−５</t>
    <phoneticPr fontId="6"/>
  </si>
  <si>
    <t>盛土</t>
    <phoneticPr fontId="6"/>
  </si>
  <si>
    <t>GS200</t>
    <phoneticPr fontId="6"/>
  </si>
  <si>
    <t>大和町</t>
    <phoneticPr fontId="6"/>
  </si>
  <si>
    <t>富山産業</t>
    <phoneticPr fontId="6"/>
  </si>
  <si>
    <t>大阪府</t>
    <phoneticPr fontId="6"/>
  </si>
  <si>
    <t>大阪市</t>
    <phoneticPr fontId="6"/>
  </si>
  <si>
    <t>住之江区南港北</t>
    <phoneticPr fontId="6"/>
  </si>
  <si>
    <t>34.6413957,135.4170157</t>
    <phoneticPr fontId="6"/>
  </si>
  <si>
    <t>大阪府大阪市住之江区南港北１丁目１９−３１</t>
    <phoneticPr fontId="6"/>
  </si>
  <si>
    <t>4F建</t>
    <phoneticPr fontId="6"/>
  </si>
  <si>
    <t>GS200</t>
    <phoneticPr fontId="6"/>
  </si>
  <si>
    <t>GS200</t>
    <phoneticPr fontId="6"/>
  </si>
  <si>
    <t>㈱ARCA新社屋</t>
    <phoneticPr fontId="6"/>
  </si>
  <si>
    <t>黒川郡</t>
    <phoneticPr fontId="6"/>
  </si>
  <si>
    <t>38.3681144,140.857074</t>
    <phoneticPr fontId="6"/>
  </si>
  <si>
    <t xml:space="preserve">宮城県黒川郡大和町テクノヒルズ３０
</t>
    <phoneticPr fontId="6"/>
  </si>
  <si>
    <t>平屋建</t>
    <phoneticPr fontId="6"/>
  </si>
  <si>
    <t>GS200</t>
    <phoneticPr fontId="6"/>
  </si>
  <si>
    <t>GS200</t>
    <phoneticPr fontId="6"/>
  </si>
  <si>
    <t xml:space="preserve">宮城県伊具郡丸森町舘矢間舘山玉川１３６−１
</t>
    <phoneticPr fontId="6"/>
  </si>
  <si>
    <t>日本通運株式会社 士別倉庫</t>
    <phoneticPr fontId="6"/>
  </si>
  <si>
    <t>認定こども園</t>
    <phoneticPr fontId="6"/>
  </si>
  <si>
    <t>N</t>
    <phoneticPr fontId="6"/>
  </si>
  <si>
    <t>宮城県</t>
    <phoneticPr fontId="6"/>
  </si>
  <si>
    <t>伊具郡</t>
    <phoneticPr fontId="6"/>
  </si>
  <si>
    <t>丸森町矢間館山字玉川</t>
    <phoneticPr fontId="6"/>
  </si>
  <si>
    <t>37.9245325,140.7676449</t>
    <phoneticPr fontId="6"/>
  </si>
  <si>
    <t>平屋建</t>
    <phoneticPr fontId="6"/>
  </si>
  <si>
    <t>GS200</t>
    <phoneticPr fontId="6"/>
  </si>
  <si>
    <t>N</t>
    <phoneticPr fontId="6"/>
  </si>
  <si>
    <t>士別市</t>
    <phoneticPr fontId="6"/>
  </si>
  <si>
    <t>西9条</t>
    <phoneticPr fontId="6"/>
  </si>
  <si>
    <t>44.171735,142.3891708</t>
    <phoneticPr fontId="6"/>
  </si>
  <si>
    <t>北海道士別市西２条９丁目</t>
    <phoneticPr fontId="6"/>
  </si>
  <si>
    <t xml:space="preserve">社屋, 車庫, </t>
    <phoneticPr fontId="6"/>
  </si>
  <si>
    <t>仁平自動車工場・事務所</t>
    <phoneticPr fontId="6"/>
  </si>
  <si>
    <t>工場</t>
    <phoneticPr fontId="6"/>
  </si>
  <si>
    <t>仁徳砂利社屋</t>
    <phoneticPr fontId="6"/>
  </si>
  <si>
    <t>Y</t>
    <phoneticPr fontId="6"/>
  </si>
  <si>
    <t>鳥取市</t>
    <phoneticPr fontId="6"/>
  </si>
  <si>
    <t>安長</t>
    <phoneticPr fontId="6"/>
  </si>
  <si>
    <t>35.4768843,134.2346753</t>
    <phoneticPr fontId="6"/>
  </si>
  <si>
    <t xml:space="preserve">鳥取県鳥取市雲山２２１−９
</t>
    <phoneticPr fontId="6"/>
  </si>
  <si>
    <t>車庫・工場</t>
    <phoneticPr fontId="6"/>
  </si>
  <si>
    <t>36.0024953,139.7552112</t>
    <phoneticPr fontId="6"/>
  </si>
  <si>
    <t>熊本県</t>
    <phoneticPr fontId="6"/>
  </si>
  <si>
    <t>山鹿市</t>
    <phoneticPr fontId="6"/>
  </si>
  <si>
    <t>鹿本町津袋</t>
    <phoneticPr fontId="6"/>
  </si>
  <si>
    <t>玉石混じり砂</t>
    <phoneticPr fontId="6"/>
  </si>
  <si>
    <t>フレスポいわき泉(ｻｰﾋﾞｽ棟)</t>
    <phoneticPr fontId="6"/>
  </si>
  <si>
    <t>泉町下川薬師前</t>
    <phoneticPr fontId="6"/>
  </si>
  <si>
    <t>埼玉県</t>
    <phoneticPr fontId="6"/>
  </si>
  <si>
    <t>北葛飾郡</t>
    <phoneticPr fontId="6"/>
  </si>
  <si>
    <t>杉戸大字本郷字東中</t>
    <phoneticPr fontId="6"/>
  </si>
  <si>
    <t>埼玉県北葛飾郡杉戸町大字本郷６５７−１</t>
    <phoneticPr fontId="6"/>
  </si>
  <si>
    <t>GS200</t>
    <phoneticPr fontId="6"/>
  </si>
  <si>
    <t>福島県</t>
    <phoneticPr fontId="6"/>
  </si>
  <si>
    <t>いわき市</t>
    <phoneticPr fontId="6"/>
  </si>
  <si>
    <t>36.9417046,140.8532734</t>
    <phoneticPr fontId="6"/>
  </si>
  <si>
    <t>福島県いわき市泉町下川薬師前１１１−１</t>
    <phoneticPr fontId="6"/>
  </si>
  <si>
    <t>GS200</t>
    <phoneticPr fontId="6"/>
  </si>
  <si>
    <t>N</t>
    <phoneticPr fontId="6"/>
  </si>
  <si>
    <t>凍結防止改良</t>
    <phoneticPr fontId="6"/>
  </si>
  <si>
    <t>ツルハドラッグ鹿島台</t>
    <phoneticPr fontId="6"/>
  </si>
  <si>
    <t>鹿島台気間塚字小谷地</t>
    <phoneticPr fontId="6"/>
  </si>
  <si>
    <t>ｻﾂﾄﾞﾗ倶知安</t>
    <phoneticPr fontId="6"/>
  </si>
  <si>
    <t>虻田郡</t>
    <phoneticPr fontId="6"/>
  </si>
  <si>
    <t>倶知安町南</t>
    <phoneticPr fontId="6"/>
  </si>
  <si>
    <t>42.8948561,140.7513884</t>
    <phoneticPr fontId="6"/>
  </si>
  <si>
    <t>北海道虻田郡倶知安町南７条東１丁目１−９</t>
    <phoneticPr fontId="6"/>
  </si>
  <si>
    <t>GS211</t>
    <phoneticPr fontId="6"/>
  </si>
  <si>
    <t>秋田市広面診療所</t>
    <phoneticPr fontId="6"/>
  </si>
  <si>
    <t>宮城県</t>
    <phoneticPr fontId="6"/>
  </si>
  <si>
    <t>38.4784451,141.1056945</t>
    <phoneticPr fontId="6"/>
  </si>
  <si>
    <t xml:space="preserve">宮城県大崎市鹿島台木間塚小谷地２２８−１
</t>
    <phoneticPr fontId="6"/>
  </si>
  <si>
    <t>店舗</t>
    <phoneticPr fontId="6"/>
  </si>
  <si>
    <t>盛土</t>
    <phoneticPr fontId="6"/>
  </si>
  <si>
    <t>GS200</t>
    <phoneticPr fontId="6"/>
  </si>
  <si>
    <t>39.726725,140.1453785</t>
    <phoneticPr fontId="6"/>
  </si>
  <si>
    <t>JA山形おきたま営農ｾﾝﾀｰ</t>
    <phoneticPr fontId="6"/>
  </si>
  <si>
    <t>Y</t>
    <phoneticPr fontId="6"/>
  </si>
  <si>
    <t>秋田県</t>
    <phoneticPr fontId="6"/>
  </si>
  <si>
    <t>秋田市</t>
    <phoneticPr fontId="6"/>
  </si>
  <si>
    <t>広面字近藤</t>
    <phoneticPr fontId="6"/>
  </si>
  <si>
    <t>秋田県秋田市広面近藤堰添４９−１</t>
    <phoneticPr fontId="6"/>
  </si>
  <si>
    <t>診療所</t>
    <phoneticPr fontId="6"/>
  </si>
  <si>
    <t>盛土</t>
    <phoneticPr fontId="6"/>
  </si>
  <si>
    <t>GS200</t>
    <phoneticPr fontId="6"/>
  </si>
  <si>
    <t>GS200</t>
    <phoneticPr fontId="6"/>
  </si>
  <si>
    <t>38.0061876,140.0535162</t>
    <phoneticPr fontId="6"/>
  </si>
  <si>
    <t>はま寿司 益田</t>
    <phoneticPr fontId="6"/>
  </si>
  <si>
    <t>益田市</t>
    <phoneticPr fontId="6"/>
  </si>
  <si>
    <t>山形県</t>
    <phoneticPr fontId="6"/>
  </si>
  <si>
    <t>川西町上小松</t>
    <phoneticPr fontId="6"/>
  </si>
  <si>
    <t>山形県東置賜郡川西町大字上小松９７８−１</t>
    <phoneticPr fontId="6"/>
  </si>
  <si>
    <t>2F建</t>
    <phoneticPr fontId="6"/>
  </si>
  <si>
    <t>事務所</t>
    <phoneticPr fontId="6"/>
  </si>
  <si>
    <t>盛土</t>
    <phoneticPr fontId="6"/>
  </si>
  <si>
    <t>GS225</t>
    <phoneticPr fontId="6"/>
  </si>
  <si>
    <t xml:space="preserve">島根県益田市乙吉町イ６０−５
</t>
    <phoneticPr fontId="6"/>
  </si>
  <si>
    <t>34.685853,131.8425214</t>
    <phoneticPr fontId="6"/>
  </si>
  <si>
    <t>弘前貨物米倉庫</t>
    <phoneticPr fontId="6"/>
  </si>
  <si>
    <t>弘前市</t>
    <phoneticPr fontId="6"/>
  </si>
  <si>
    <t>門外</t>
    <phoneticPr fontId="6"/>
  </si>
  <si>
    <t>乙吉町</t>
    <phoneticPr fontId="6"/>
  </si>
  <si>
    <t>盛土</t>
    <phoneticPr fontId="6"/>
  </si>
  <si>
    <t>青森県弘前市大字門外４丁目２−１</t>
    <phoneticPr fontId="6"/>
  </si>
  <si>
    <t>40.5788715,140.4994663</t>
    <phoneticPr fontId="6"/>
  </si>
  <si>
    <t>N</t>
    <phoneticPr fontId="6"/>
  </si>
  <si>
    <t>平屋建</t>
    <phoneticPr fontId="6"/>
  </si>
  <si>
    <t>砂礫</t>
    <phoneticPr fontId="6"/>
  </si>
  <si>
    <t>北海道札幌市東区丘珠町86-1</t>
    <phoneticPr fontId="6"/>
  </si>
  <si>
    <t>東区丘珠流通施設</t>
    <phoneticPr fontId="6"/>
  </si>
  <si>
    <t>東区丘珠町</t>
    <phoneticPr fontId="6"/>
  </si>
  <si>
    <t>43.105468,141.3903838</t>
    <phoneticPr fontId="6"/>
  </si>
  <si>
    <t>平屋建(一部2F)</t>
    <phoneticPr fontId="6"/>
  </si>
  <si>
    <t>四国ｽﾊﾞﾙ(株)高知桟橋通</t>
    <phoneticPr fontId="6"/>
  </si>
  <si>
    <t>粘土質砂礫</t>
    <phoneticPr fontId="6"/>
  </si>
  <si>
    <t>西二区事務所兼倉庫</t>
    <phoneticPr fontId="6"/>
  </si>
  <si>
    <t>N</t>
    <phoneticPr fontId="6"/>
  </si>
  <si>
    <t>飛鳥村金岡</t>
    <phoneticPr fontId="6"/>
  </si>
  <si>
    <t>35.0355062,136.8118686</t>
    <phoneticPr fontId="6"/>
  </si>
  <si>
    <t>愛知県海部郡飛島村西浜27番2</t>
    <phoneticPr fontId="6"/>
  </si>
  <si>
    <t>愛知県海部郡飛島村西浜２７−２</t>
    <phoneticPr fontId="6"/>
  </si>
  <si>
    <t>事務所・倉庫</t>
    <phoneticPr fontId="6"/>
  </si>
  <si>
    <t>砂礫・細砂</t>
    <phoneticPr fontId="6"/>
  </si>
  <si>
    <t>GS200</t>
    <phoneticPr fontId="6"/>
  </si>
  <si>
    <t>ツルハドラッグ南幌</t>
    <phoneticPr fontId="6"/>
  </si>
  <si>
    <t>空知郡</t>
    <phoneticPr fontId="6"/>
  </si>
  <si>
    <t>北海道空知郡南幌町中央2 丁目1 8 2-48-49</t>
    <phoneticPr fontId="6"/>
  </si>
  <si>
    <t>桟橋通</t>
    <phoneticPr fontId="6"/>
  </si>
  <si>
    <t>33.5441423,133.5496358</t>
    <phoneticPr fontId="6"/>
  </si>
  <si>
    <t>高知県高知市桟橋通 4-15-7</t>
    <phoneticPr fontId="6"/>
  </si>
  <si>
    <t>高知県高知市桟橋通４丁目１５−７</t>
    <phoneticPr fontId="6"/>
  </si>
  <si>
    <t>店舗</t>
    <phoneticPr fontId="6"/>
  </si>
  <si>
    <t>北海道</t>
    <phoneticPr fontId="6"/>
  </si>
  <si>
    <t>南幌町中央</t>
    <phoneticPr fontId="6"/>
  </si>
  <si>
    <t>43.05862,141.6540694</t>
    <phoneticPr fontId="6"/>
  </si>
  <si>
    <t>北海道空知郡南幌町中央２丁目１−番2号</t>
    <phoneticPr fontId="6"/>
  </si>
  <si>
    <t>2次①、2次②</t>
    <rPh sb="1" eb="2">
      <t>ジ</t>
    </rPh>
    <rPh sb="5" eb="6">
      <t>ジ</t>
    </rPh>
    <phoneticPr fontId="6"/>
  </si>
  <si>
    <t>岡山県</t>
    <phoneticPr fontId="6"/>
  </si>
  <si>
    <t>笠岡市</t>
    <phoneticPr fontId="6"/>
  </si>
  <si>
    <t>港町</t>
    <phoneticPr fontId="6"/>
  </si>
  <si>
    <t>平屋建</t>
    <phoneticPr fontId="6"/>
  </si>
  <si>
    <t>34.4926146,133.4014701</t>
    <phoneticPr fontId="6"/>
  </si>
  <si>
    <t>ヤマザワ漆山</t>
    <phoneticPr fontId="6"/>
  </si>
  <si>
    <t>漆山</t>
    <phoneticPr fontId="6"/>
  </si>
  <si>
    <t>山形県山形市漆山2570-</t>
    <phoneticPr fontId="6"/>
  </si>
  <si>
    <t>山幸物流</t>
    <phoneticPr fontId="6"/>
  </si>
  <si>
    <t>広島県</t>
    <phoneticPr fontId="6"/>
  </si>
  <si>
    <t>福山市</t>
    <phoneticPr fontId="6"/>
  </si>
  <si>
    <t>引野町</t>
    <phoneticPr fontId="6"/>
  </si>
  <si>
    <t>広島県福山市引野町5 丁目11-1</t>
    <phoneticPr fontId="6"/>
  </si>
  <si>
    <t xml:space="preserve">広島県福山市引野町５丁目１１−１
</t>
    <phoneticPr fontId="6"/>
  </si>
  <si>
    <t>高炉セメント</t>
    <phoneticPr fontId="6"/>
  </si>
  <si>
    <t>N</t>
    <phoneticPr fontId="6"/>
  </si>
  <si>
    <t>38.3113549,140.3432931</t>
    <phoneticPr fontId="6"/>
  </si>
  <si>
    <t>伊豆市</t>
    <phoneticPr fontId="6"/>
  </si>
  <si>
    <t>山形県山形市大字漆山２５７０−１</t>
    <phoneticPr fontId="6"/>
  </si>
  <si>
    <t>1期工事,2期工事</t>
    <phoneticPr fontId="6"/>
  </si>
  <si>
    <t>中棟, 南棟, 北棟</t>
    <phoneticPr fontId="6"/>
  </si>
  <si>
    <t>伊豆長岡学園</t>
    <phoneticPr fontId="6"/>
  </si>
  <si>
    <t>長岡</t>
    <phoneticPr fontId="6"/>
  </si>
  <si>
    <t>35.0304512,138.9246548</t>
    <phoneticPr fontId="6"/>
  </si>
  <si>
    <t>静岡県伊豆の国市長岡395番地</t>
    <phoneticPr fontId="6"/>
  </si>
  <si>
    <t xml:space="preserve">静岡県伊豆の国市長岡３９５
</t>
    <phoneticPr fontId="6"/>
  </si>
  <si>
    <t>学校</t>
    <phoneticPr fontId="6"/>
  </si>
  <si>
    <t>ﾗﾝﾎﾞﾙｷﾞｰﾆ名古屋</t>
    <phoneticPr fontId="6"/>
  </si>
  <si>
    <t>Y</t>
    <phoneticPr fontId="6"/>
  </si>
  <si>
    <t>愛知県</t>
    <phoneticPr fontId="6"/>
  </si>
  <si>
    <t>中川区十番町</t>
    <phoneticPr fontId="6"/>
  </si>
  <si>
    <t>35.1205309,136.8828834</t>
    <phoneticPr fontId="6"/>
  </si>
  <si>
    <t>愛知県名古屋市中川区十番町5丁目1-2</t>
    <phoneticPr fontId="6"/>
  </si>
  <si>
    <t>愛知県名古屋市中川区十番町５丁目１−２</t>
    <phoneticPr fontId="6"/>
  </si>
  <si>
    <t>豊田車両 工場棟</t>
    <phoneticPr fontId="6"/>
  </si>
  <si>
    <t>山口県</t>
    <phoneticPr fontId="6"/>
  </si>
  <si>
    <t>大字山中宇部ﾃｸﾉﾊﾟｰｸ</t>
    <phoneticPr fontId="6"/>
  </si>
  <si>
    <t>34.0486084,131.3109031</t>
    <phoneticPr fontId="6"/>
  </si>
  <si>
    <t>山口県宇部市大字山中</t>
    <phoneticPr fontId="6"/>
  </si>
  <si>
    <t xml:space="preserve">山口県宇部市大字山中７００−１９
</t>
    <phoneticPr fontId="6"/>
  </si>
  <si>
    <t>工場, 事務所</t>
    <phoneticPr fontId="6"/>
  </si>
  <si>
    <t>関西マツダ松原</t>
    <phoneticPr fontId="6"/>
  </si>
  <si>
    <t>松原市</t>
    <phoneticPr fontId="6"/>
  </si>
  <si>
    <t>三宅西</t>
    <phoneticPr fontId="6"/>
  </si>
  <si>
    <t>大阪府松原市三宅西3-250-1</t>
    <phoneticPr fontId="6"/>
  </si>
  <si>
    <t>日立建機日本(株)徳島南営業所</t>
    <phoneticPr fontId="6"/>
  </si>
  <si>
    <t>徳島市</t>
    <phoneticPr fontId="6"/>
  </si>
  <si>
    <t>論田町</t>
    <phoneticPr fontId="6"/>
  </si>
  <si>
    <t>34.0350284,134.5768893</t>
    <phoneticPr fontId="6"/>
  </si>
  <si>
    <t>徳島県徳島市論田町</t>
    <phoneticPr fontId="6"/>
  </si>
  <si>
    <t>徳島県徳島市論田町新開６６−９２</t>
    <phoneticPr fontId="6"/>
  </si>
  <si>
    <t>平屋建</t>
    <phoneticPr fontId="6"/>
  </si>
  <si>
    <t>作業場</t>
    <phoneticPr fontId="6"/>
  </si>
  <si>
    <t>GS200</t>
    <phoneticPr fontId="6"/>
  </si>
  <si>
    <t>住之江区新北島</t>
    <phoneticPr fontId="6"/>
  </si>
  <si>
    <t>盛土</t>
    <phoneticPr fontId="6"/>
  </si>
  <si>
    <t>崩積土</t>
    <phoneticPr fontId="6"/>
  </si>
  <si>
    <t>愛知県碧南市玉津浦町1 番</t>
    <phoneticPr fontId="6"/>
  </si>
  <si>
    <t>34.5877608,135.5500183</t>
    <phoneticPr fontId="6"/>
  </si>
  <si>
    <t>大阪府松原市三宅西３丁目２５０−１</t>
    <phoneticPr fontId="6"/>
  </si>
  <si>
    <t>店舗・工場</t>
    <phoneticPr fontId="6"/>
  </si>
  <si>
    <t>GS200</t>
    <phoneticPr fontId="6"/>
  </si>
  <si>
    <t>橿原市</t>
    <phoneticPr fontId="6"/>
  </si>
  <si>
    <t>常磐町</t>
    <phoneticPr fontId="6"/>
  </si>
  <si>
    <t>平屋建</t>
    <phoneticPr fontId="6"/>
  </si>
  <si>
    <t>事務所北側倉庫</t>
    <phoneticPr fontId="6"/>
  </si>
  <si>
    <t>N</t>
    <phoneticPr fontId="6"/>
  </si>
  <si>
    <t>愛知県</t>
    <phoneticPr fontId="6"/>
  </si>
  <si>
    <t>碧南市</t>
    <phoneticPr fontId="6"/>
  </si>
  <si>
    <t>玉津浦町</t>
    <phoneticPr fontId="6"/>
  </si>
  <si>
    <t>34.8655949,136.9658039</t>
    <phoneticPr fontId="6"/>
  </si>
  <si>
    <t>GS200</t>
    <phoneticPr fontId="6"/>
  </si>
  <si>
    <t>N</t>
    <phoneticPr fontId="6"/>
  </si>
  <si>
    <t>東北マツダ横手</t>
    <phoneticPr fontId="6"/>
  </si>
  <si>
    <t>横手市</t>
    <phoneticPr fontId="6"/>
  </si>
  <si>
    <t>安本南御所野</t>
    <phoneticPr fontId="6"/>
  </si>
  <si>
    <t>39.3480488,140.5612174</t>
    <phoneticPr fontId="6"/>
  </si>
  <si>
    <t>秋田県横手市安本南御所野156-3</t>
    <phoneticPr fontId="6"/>
  </si>
  <si>
    <t xml:space="preserve"> 秋田県横手市安本南御所野１５６−３</t>
    <phoneticPr fontId="6"/>
  </si>
  <si>
    <t>店舗</t>
    <phoneticPr fontId="6"/>
  </si>
  <si>
    <t>GS200</t>
    <phoneticPr fontId="6"/>
  </si>
  <si>
    <t>中川郡</t>
    <phoneticPr fontId="6"/>
  </si>
  <si>
    <t>北海道中川郡豊頃町幌岡7番</t>
    <phoneticPr fontId="6"/>
  </si>
  <si>
    <t>倉庫</t>
    <phoneticPr fontId="6"/>
  </si>
  <si>
    <t>奈良日産自動車</t>
    <phoneticPr fontId="6"/>
  </si>
  <si>
    <t>Y</t>
    <phoneticPr fontId="6"/>
  </si>
  <si>
    <t>34.5199462,135.8119593</t>
    <phoneticPr fontId="6"/>
  </si>
  <si>
    <t>奈良県橿原市常磐町</t>
    <phoneticPr fontId="6"/>
  </si>
  <si>
    <t xml:space="preserve">奈良県橿原市常盤町２６５−１
</t>
    <phoneticPr fontId="6"/>
  </si>
  <si>
    <t>平屋建</t>
    <phoneticPr fontId="6"/>
  </si>
  <si>
    <t>凍結防止部改良</t>
    <phoneticPr fontId="6"/>
  </si>
  <si>
    <t>豊頃町農業協同組合種子馬鈴薯選別貯蔵施設</t>
    <phoneticPr fontId="6"/>
  </si>
  <si>
    <t>Y</t>
    <phoneticPr fontId="6"/>
  </si>
  <si>
    <t>北海道</t>
    <phoneticPr fontId="6"/>
  </si>
  <si>
    <t>豊頃町幌岡</t>
    <phoneticPr fontId="6"/>
  </si>
  <si>
    <t>42.8086961,143.5457821</t>
    <phoneticPr fontId="6"/>
  </si>
  <si>
    <t>北海道中川郡豊頃町幌岡７</t>
    <phoneticPr fontId="6"/>
  </si>
  <si>
    <t>平屋建</t>
    <phoneticPr fontId="6"/>
  </si>
  <si>
    <t>35.4322818,133.2527126</t>
    <phoneticPr fontId="6"/>
  </si>
  <si>
    <t>企業主導型保育所ｷｯｽﾞﾙｰﾑにこにこ</t>
    <phoneticPr fontId="6"/>
  </si>
  <si>
    <t>Y</t>
    <phoneticPr fontId="6"/>
  </si>
  <si>
    <t>島根県</t>
    <phoneticPr fontId="6"/>
  </si>
  <si>
    <t>安来市</t>
    <phoneticPr fontId="6"/>
  </si>
  <si>
    <t>安来町</t>
    <phoneticPr fontId="6"/>
  </si>
  <si>
    <t>島根県安来市安来町929-5</t>
    <phoneticPr fontId="6"/>
  </si>
  <si>
    <t>島根県安来市安来町朝日町９２９
ルート・乗換</t>
    <phoneticPr fontId="6"/>
  </si>
  <si>
    <t>2F建</t>
    <phoneticPr fontId="6"/>
  </si>
  <si>
    <t>保育所</t>
    <phoneticPr fontId="6"/>
  </si>
  <si>
    <t xml:space="preserve">北海道札幌市東区丘珠町６９７−１
</t>
    <phoneticPr fontId="6"/>
  </si>
  <si>
    <t>ｱﾄﾞ・ﾜﾝ・ﾌｧｰﾑ丘珠農場</t>
    <phoneticPr fontId="6"/>
  </si>
  <si>
    <t>Y</t>
    <phoneticPr fontId="6"/>
  </si>
  <si>
    <t>北海道</t>
    <phoneticPr fontId="6"/>
  </si>
  <si>
    <t>43.1254342,141.3980274</t>
    <phoneticPr fontId="6"/>
  </si>
  <si>
    <t>北海道札幌市東区丘珠町697－1</t>
    <phoneticPr fontId="6"/>
  </si>
  <si>
    <t>2F建</t>
    <phoneticPr fontId="6"/>
  </si>
  <si>
    <t>N</t>
    <phoneticPr fontId="6"/>
  </si>
  <si>
    <t>GS200</t>
    <phoneticPr fontId="6"/>
  </si>
  <si>
    <t>三岐通運</t>
    <phoneticPr fontId="6"/>
  </si>
  <si>
    <t>三重県</t>
    <phoneticPr fontId="6"/>
  </si>
  <si>
    <t>多度力尾</t>
    <phoneticPr fontId="6"/>
  </si>
  <si>
    <t>35.1038256,136.6168525</t>
    <phoneticPr fontId="6"/>
  </si>
  <si>
    <t>三重県桑名市多度力尾</t>
    <phoneticPr fontId="6"/>
  </si>
  <si>
    <t>三重県桑名市多度町力尾字阿越３０４−２３</t>
    <phoneticPr fontId="6"/>
  </si>
  <si>
    <t>工場</t>
    <phoneticPr fontId="6"/>
  </si>
  <si>
    <t>GS200</t>
    <phoneticPr fontId="6"/>
  </si>
  <si>
    <t>広島県廿日市市桜尾一丁目12番1号</t>
    <phoneticPr fontId="6"/>
  </si>
  <si>
    <t>THE GARDEN ORIENTAL OSAKA 西庭プロジェクト</t>
    <phoneticPr fontId="6"/>
  </si>
  <si>
    <t>Y</t>
    <phoneticPr fontId="6"/>
  </si>
  <si>
    <t>大阪府</t>
    <phoneticPr fontId="6"/>
  </si>
  <si>
    <t>都島区網町</t>
    <phoneticPr fontId="6"/>
  </si>
  <si>
    <t>34.6940135,135.5218499</t>
    <phoneticPr fontId="6"/>
  </si>
  <si>
    <t>大阪府大阪市都島区網島町10-35</t>
    <phoneticPr fontId="6"/>
  </si>
  <si>
    <t>大阪府大阪市都島区網島町１０−３５</t>
    <phoneticPr fontId="6"/>
  </si>
  <si>
    <t>平屋建</t>
    <phoneticPr fontId="6"/>
  </si>
  <si>
    <t>店舗</t>
    <phoneticPr fontId="6"/>
  </si>
  <si>
    <t>GS200</t>
    <phoneticPr fontId="6"/>
  </si>
  <si>
    <t>Volume</t>
    <phoneticPr fontId="6"/>
  </si>
  <si>
    <t>向島町</t>
    <phoneticPr fontId="6"/>
  </si>
  <si>
    <t>中国醸造 蒸留酒製造工場</t>
    <phoneticPr fontId="6"/>
  </si>
  <si>
    <t>広島県</t>
    <phoneticPr fontId="6"/>
  </si>
  <si>
    <t>廿日市市</t>
    <phoneticPr fontId="6"/>
  </si>
  <si>
    <t>桜尾</t>
    <phoneticPr fontId="6"/>
  </si>
  <si>
    <t>34.354434,132.3398411</t>
    <phoneticPr fontId="6"/>
  </si>
  <si>
    <t xml:space="preserve">広島県廿日市市桜尾１丁目１２−１
</t>
    <phoneticPr fontId="6"/>
  </si>
  <si>
    <t>平屋建</t>
    <phoneticPr fontId="6"/>
  </si>
  <si>
    <t>広島県尾道市向島町５５３３番地４７</t>
    <phoneticPr fontId="6"/>
  </si>
  <si>
    <t>広島県</t>
    <phoneticPr fontId="6"/>
  </si>
  <si>
    <t>向島町</t>
    <phoneticPr fontId="6"/>
  </si>
  <si>
    <t>広島県尾道市向島町地内</t>
    <phoneticPr fontId="6"/>
  </si>
  <si>
    <t>ハローズ向島 テナント棟</t>
    <phoneticPr fontId="6"/>
  </si>
  <si>
    <t>34.39743,133.1991765</t>
    <phoneticPr fontId="6"/>
  </si>
  <si>
    <t>広島県尾道市向島町地内</t>
    <phoneticPr fontId="6"/>
  </si>
  <si>
    <t>ヨークベニマル古川</t>
    <phoneticPr fontId="6"/>
  </si>
  <si>
    <t>宮城県</t>
    <phoneticPr fontId="6"/>
  </si>
  <si>
    <t>大崎市</t>
    <phoneticPr fontId="6"/>
  </si>
  <si>
    <t>38.5735047,140.9725825</t>
    <phoneticPr fontId="6"/>
  </si>
  <si>
    <t>宮城県大崎市古川駅東9-10</t>
    <phoneticPr fontId="6"/>
  </si>
  <si>
    <t>宮城県大崎市古川駅東２丁目９−１０</t>
    <phoneticPr fontId="6"/>
  </si>
  <si>
    <t>店舗</t>
    <phoneticPr fontId="6"/>
  </si>
  <si>
    <t>GS225</t>
    <phoneticPr fontId="6"/>
  </si>
  <si>
    <t>静岡県静岡市駿河区北丸子２丁目３−８</t>
    <phoneticPr fontId="6"/>
  </si>
  <si>
    <t>34.9501283,138.3449108</t>
    <phoneticPr fontId="6"/>
  </si>
  <si>
    <t>V・drug北丸子</t>
    <phoneticPr fontId="6"/>
  </si>
  <si>
    <t>Y</t>
    <phoneticPr fontId="6"/>
  </si>
  <si>
    <t>駿河区北丸子</t>
    <phoneticPr fontId="6"/>
  </si>
  <si>
    <t>静岡県静岡市駿河区北丸子2丁目3-10</t>
    <phoneticPr fontId="6"/>
  </si>
  <si>
    <t>鳥取県境港市昭和町６−１０</t>
    <phoneticPr fontId="6"/>
  </si>
  <si>
    <t>-</t>
    <phoneticPr fontId="6"/>
  </si>
  <si>
    <t>ﾎｸｽｲ工場</t>
    <phoneticPr fontId="6"/>
  </si>
  <si>
    <t>Y</t>
    <phoneticPr fontId="6"/>
  </si>
  <si>
    <t>鳥取県</t>
    <phoneticPr fontId="6"/>
  </si>
  <si>
    <t>境港市</t>
    <phoneticPr fontId="6"/>
  </si>
  <si>
    <t>35.544344,133.256391</t>
    <phoneticPr fontId="6"/>
  </si>
  <si>
    <t xml:space="preserve">鳥取県境港市昭和町6-10 </t>
    <phoneticPr fontId="6"/>
  </si>
  <si>
    <t>平屋建</t>
    <phoneticPr fontId="6"/>
  </si>
  <si>
    <t>味の素Customer Technology Center</t>
    <phoneticPr fontId="6"/>
  </si>
  <si>
    <t>N</t>
    <phoneticPr fontId="6"/>
  </si>
  <si>
    <t>川崎市</t>
    <phoneticPr fontId="6"/>
  </si>
  <si>
    <t>川崎区鈴木町</t>
    <phoneticPr fontId="6"/>
  </si>
  <si>
    <t>35.5384388,139.7204653</t>
    <phoneticPr fontId="6"/>
  </si>
  <si>
    <t>神奈川県川崎市川崎区鈴木町1-1</t>
    <phoneticPr fontId="6"/>
  </si>
  <si>
    <t>神奈川県川崎市川崎区鈴木町１−１</t>
    <phoneticPr fontId="6"/>
  </si>
  <si>
    <t>ｺﾐｭﾆｹｰｼｮﾝﾎｰﾙ</t>
    <phoneticPr fontId="6"/>
  </si>
  <si>
    <t>薬王堂気仙沼鹿折</t>
    <phoneticPr fontId="6"/>
  </si>
  <si>
    <t>Y</t>
    <phoneticPr fontId="6"/>
  </si>
  <si>
    <t>宮城県</t>
    <phoneticPr fontId="6"/>
  </si>
  <si>
    <t>気仙沼市</t>
    <phoneticPr fontId="6"/>
  </si>
  <si>
    <t>鹿折</t>
    <phoneticPr fontId="6"/>
  </si>
  <si>
    <t>38.9161781,141.5818112</t>
    <phoneticPr fontId="6"/>
  </si>
  <si>
    <t>宮城県気仙沼市錦町一丁目</t>
    <phoneticPr fontId="6"/>
  </si>
  <si>
    <t>宮城県気仙沼市中みなと町１−番10号</t>
    <phoneticPr fontId="6"/>
  </si>
  <si>
    <t>38.8009367,139.9350024</t>
    <phoneticPr fontId="6"/>
  </si>
  <si>
    <t>定温, 常温</t>
    <phoneticPr fontId="6"/>
  </si>
  <si>
    <t>ｹｲｽﾞﾍﾞﾙﾃｯｸ</t>
    <phoneticPr fontId="6"/>
  </si>
  <si>
    <t>入谷</t>
    <phoneticPr fontId="6"/>
  </si>
  <si>
    <t>田川商運(株)定温倉庫</t>
    <phoneticPr fontId="6"/>
  </si>
  <si>
    <t>Y</t>
    <phoneticPr fontId="6"/>
  </si>
  <si>
    <t>山形県</t>
    <phoneticPr fontId="6"/>
  </si>
  <si>
    <t>東田川郡</t>
    <phoneticPr fontId="6"/>
  </si>
  <si>
    <t>庄内町前田野目北浦地</t>
    <phoneticPr fontId="6"/>
  </si>
  <si>
    <t>山形県東田川郡庄内町前田野目北浦地20</t>
    <phoneticPr fontId="6"/>
  </si>
  <si>
    <t>山形県東田川郡庄内町前田野目北浦地２０</t>
    <phoneticPr fontId="6"/>
  </si>
  <si>
    <t>GS200</t>
    <phoneticPr fontId="6"/>
  </si>
  <si>
    <t xml:space="preserve">東京都足立区入谷４丁目２０−２０
</t>
    <phoneticPr fontId="6"/>
  </si>
  <si>
    <t>辻徳産業</t>
    <phoneticPr fontId="6"/>
  </si>
  <si>
    <t>東京都</t>
    <phoneticPr fontId="6"/>
  </si>
  <si>
    <t>足立区</t>
    <phoneticPr fontId="6"/>
  </si>
  <si>
    <t>35.8059206,139.759777</t>
    <phoneticPr fontId="6"/>
  </si>
  <si>
    <t>東京都足立区入谷4-20-1</t>
    <phoneticPr fontId="6"/>
  </si>
  <si>
    <t>3F建</t>
    <phoneticPr fontId="6"/>
  </si>
  <si>
    <t>GS200</t>
    <phoneticPr fontId="6"/>
  </si>
  <si>
    <t>Y</t>
    <phoneticPr fontId="6"/>
  </si>
  <si>
    <t>35.8162317,139.7512909</t>
    <phoneticPr fontId="6"/>
  </si>
  <si>
    <t>埼玉県</t>
    <phoneticPr fontId="6"/>
  </si>
  <si>
    <t>川口市</t>
    <phoneticPr fontId="6"/>
  </si>
  <si>
    <t>江戸</t>
    <phoneticPr fontId="6"/>
  </si>
  <si>
    <t>埼玉県川口市江戸3-22-21</t>
    <phoneticPr fontId="6"/>
  </si>
  <si>
    <t>埼玉県川口市江戸３丁目２２−２１</t>
    <phoneticPr fontId="6"/>
  </si>
  <si>
    <t>清光 新工場</t>
    <phoneticPr fontId="6"/>
  </si>
  <si>
    <t>大阪府寝屋川市新家1 丁目8 6 4 - 5 , 8 6 5 - 5</t>
    <phoneticPr fontId="6"/>
  </si>
  <si>
    <t>みどりｻｰﾋﾞｽやすらぎﾎｰﾙさかた</t>
    <phoneticPr fontId="6"/>
  </si>
  <si>
    <t>酒田市</t>
    <phoneticPr fontId="6"/>
  </si>
  <si>
    <t>曙町</t>
    <phoneticPr fontId="6"/>
  </si>
  <si>
    <t>38.9202109,139.8588497</t>
    <phoneticPr fontId="6"/>
  </si>
  <si>
    <t>山形県酒田市曙町1丁目1番</t>
    <phoneticPr fontId="6"/>
  </si>
  <si>
    <t>山形県酒田市曙町１丁目１</t>
    <phoneticPr fontId="6"/>
  </si>
  <si>
    <t>平屋建</t>
    <phoneticPr fontId="6"/>
  </si>
  <si>
    <t>集会場</t>
    <phoneticPr fontId="6"/>
  </si>
  <si>
    <t>大阪府大阪市福島区福島5丁目41－4</t>
    <phoneticPr fontId="6"/>
  </si>
  <si>
    <t>宿泊施設</t>
    <phoneticPr fontId="6"/>
  </si>
  <si>
    <t>大阪府</t>
    <phoneticPr fontId="6"/>
  </si>
  <si>
    <t>寝屋川市</t>
    <phoneticPr fontId="6"/>
  </si>
  <si>
    <t>新家</t>
    <phoneticPr fontId="6"/>
  </si>
  <si>
    <t>34.7505875,135.6269897</t>
    <phoneticPr fontId="6"/>
  </si>
  <si>
    <t xml:space="preserve">大阪府寝屋川市新家１丁目２−5ｰ1
</t>
    <phoneticPr fontId="6"/>
  </si>
  <si>
    <t>平屋建</t>
    <phoneticPr fontId="6"/>
  </si>
  <si>
    <t>工場</t>
    <phoneticPr fontId="6"/>
  </si>
  <si>
    <t>GS200</t>
    <phoneticPr fontId="6"/>
  </si>
  <si>
    <t>ﾌｧｰｽﾄｷｬﾋﾞﾝ西梅田</t>
    <phoneticPr fontId="6"/>
  </si>
  <si>
    <t>大阪府</t>
    <phoneticPr fontId="6"/>
  </si>
  <si>
    <t>福島区福島</t>
    <phoneticPr fontId="6"/>
  </si>
  <si>
    <t>34.6971375,135.4899163</t>
    <phoneticPr fontId="6"/>
  </si>
  <si>
    <t>大阪府大阪市福島区福島5丁目41－4</t>
    <phoneticPr fontId="6"/>
  </si>
  <si>
    <t>大阪府大阪市福島区福島５丁目２−３０</t>
    <phoneticPr fontId="6"/>
  </si>
  <si>
    <t>2F建</t>
    <phoneticPr fontId="6"/>
  </si>
  <si>
    <t>ﾊﾆｰｽﾞ物流ｾﾝﾀｰ倉庫</t>
    <phoneticPr fontId="6"/>
  </si>
  <si>
    <t>常磐水野錦沢</t>
    <phoneticPr fontId="6"/>
  </si>
  <si>
    <t>36.9985668,140.8670303</t>
    <phoneticPr fontId="6"/>
  </si>
  <si>
    <t>福島県いわき市常磐水野谷町錦沢73-14</t>
    <phoneticPr fontId="6"/>
  </si>
  <si>
    <t>福島県いわき市常磐水野谷町錦沢７３−１４</t>
    <phoneticPr fontId="6"/>
  </si>
  <si>
    <t>倉庫</t>
    <phoneticPr fontId="6"/>
  </si>
  <si>
    <t xml:space="preserve">島根県出雲市常松町５１０−１
</t>
    <phoneticPr fontId="6"/>
  </si>
  <si>
    <t>錦織運送(株)倉庫</t>
    <phoneticPr fontId="6"/>
  </si>
  <si>
    <t>島根県</t>
    <phoneticPr fontId="6"/>
  </si>
  <si>
    <t>常松</t>
    <phoneticPr fontId="6"/>
  </si>
  <si>
    <t>35.385661,132.7342452</t>
    <phoneticPr fontId="6"/>
  </si>
  <si>
    <t>島根県出雲市常松町510-1</t>
    <phoneticPr fontId="6"/>
  </si>
  <si>
    <t>平屋建</t>
    <phoneticPr fontId="6"/>
  </si>
  <si>
    <t>倉庫</t>
    <phoneticPr fontId="6"/>
  </si>
  <si>
    <t>GS200</t>
    <phoneticPr fontId="6"/>
  </si>
  <si>
    <t>クリハラ工場</t>
    <phoneticPr fontId="6"/>
  </si>
  <si>
    <t>境島</t>
    <phoneticPr fontId="6"/>
  </si>
  <si>
    <t>ツルハドラッグ紀三井寺</t>
    <phoneticPr fontId="6"/>
  </si>
  <si>
    <t>Y</t>
    <phoneticPr fontId="6"/>
  </si>
  <si>
    <t>紀三井寺</t>
    <phoneticPr fontId="6"/>
  </si>
  <si>
    <t>34.1818805,135.1847921</t>
    <phoneticPr fontId="6"/>
  </si>
  <si>
    <t>和歌山県和歌山市紀三井寺</t>
    <phoneticPr fontId="6"/>
  </si>
  <si>
    <t>和歌山県和歌山市紀三井寺653番地</t>
    <phoneticPr fontId="6"/>
  </si>
  <si>
    <t>GS200</t>
    <phoneticPr fontId="6"/>
  </si>
  <si>
    <t>消火水槽部改良</t>
    <phoneticPr fontId="6"/>
  </si>
  <si>
    <t>仙北信用組合迫</t>
    <phoneticPr fontId="6"/>
  </si>
  <si>
    <t>群馬県</t>
    <phoneticPr fontId="6"/>
  </si>
  <si>
    <t>36.2989188,139.1795044</t>
    <phoneticPr fontId="6"/>
  </si>
  <si>
    <t>群馬県伊勢崎市堺島3022番地</t>
    <phoneticPr fontId="6"/>
  </si>
  <si>
    <t xml:space="preserve">群馬県伊勢崎市境島村３０２２
</t>
    <phoneticPr fontId="6"/>
  </si>
  <si>
    <t>2F建</t>
    <phoneticPr fontId="6"/>
  </si>
  <si>
    <t>宮城県登米市迫町佐沼小金丁１−４</t>
    <phoneticPr fontId="6"/>
  </si>
  <si>
    <t>38.6892546,141.1951096</t>
    <phoneticPr fontId="6"/>
  </si>
  <si>
    <t>迫町佐沼</t>
    <phoneticPr fontId="6"/>
  </si>
  <si>
    <t>宮城県登米市迫町佐沼</t>
    <phoneticPr fontId="6"/>
  </si>
  <si>
    <t>信用金庫</t>
    <phoneticPr fontId="6"/>
  </si>
  <si>
    <t xml:space="preserve">東京都足立区西加平1丁目        </t>
    <phoneticPr fontId="6"/>
  </si>
  <si>
    <t>SVH大垣</t>
    <phoneticPr fontId="6"/>
  </si>
  <si>
    <t>Y</t>
    <phoneticPr fontId="6"/>
  </si>
  <si>
    <t>岐阜県</t>
    <phoneticPr fontId="6"/>
  </si>
  <si>
    <t>大垣市</t>
    <phoneticPr fontId="6"/>
  </si>
  <si>
    <t>外野</t>
    <phoneticPr fontId="6"/>
  </si>
  <si>
    <t>35.3352982,136.6123871</t>
    <phoneticPr fontId="6"/>
  </si>
  <si>
    <t>岐阜県大垣市外野3丁目32番1</t>
    <phoneticPr fontId="6"/>
  </si>
  <si>
    <t>岐阜県大垣市外野３丁目</t>
    <phoneticPr fontId="6"/>
  </si>
  <si>
    <t>店舗</t>
    <phoneticPr fontId="6"/>
  </si>
  <si>
    <t>TL3E</t>
    <phoneticPr fontId="6"/>
  </si>
  <si>
    <t>TL3E</t>
    <phoneticPr fontId="6"/>
  </si>
  <si>
    <t>雨水貯留槽部改良</t>
    <phoneticPr fontId="6"/>
  </si>
  <si>
    <t>安楽亭 加平</t>
    <phoneticPr fontId="6"/>
  </si>
  <si>
    <t>西加平</t>
    <phoneticPr fontId="6"/>
  </si>
  <si>
    <t>35.7791672,139.8209472</t>
    <phoneticPr fontId="6"/>
  </si>
  <si>
    <t>東京都足立区西加平１丁目１−１</t>
    <phoneticPr fontId="6"/>
  </si>
  <si>
    <t>岐阜県岐阜市下奈良2丁目3番1</t>
    <phoneticPr fontId="6"/>
  </si>
  <si>
    <t>平屋建</t>
    <phoneticPr fontId="6"/>
  </si>
  <si>
    <t>店舗</t>
    <phoneticPr fontId="6"/>
  </si>
  <si>
    <t>ヤマザワ村山駅西町 ダイソー棟</t>
    <phoneticPr fontId="6"/>
  </si>
  <si>
    <t>Y</t>
    <phoneticPr fontId="6"/>
  </si>
  <si>
    <t>山形県</t>
    <phoneticPr fontId="6"/>
  </si>
  <si>
    <t>村山市</t>
    <phoneticPr fontId="6"/>
  </si>
  <si>
    <t>楯岡</t>
    <phoneticPr fontId="6"/>
  </si>
  <si>
    <t>38.4783333,140.3816415</t>
    <phoneticPr fontId="6"/>
  </si>
  <si>
    <t>山形県村山市大字楯岡西地内</t>
    <phoneticPr fontId="6"/>
  </si>
  <si>
    <t>山形県村山市大字楯岡 字楯岡西８０５１−１</t>
    <phoneticPr fontId="6"/>
  </si>
  <si>
    <t>刈谷市</t>
    <phoneticPr fontId="6"/>
  </si>
  <si>
    <t>V・drug中部薬品岐阜県庁西</t>
    <phoneticPr fontId="6"/>
  </si>
  <si>
    <t>岐阜県</t>
    <phoneticPr fontId="6"/>
  </si>
  <si>
    <t>岐阜市</t>
    <phoneticPr fontId="6"/>
  </si>
  <si>
    <t>下奈良</t>
    <phoneticPr fontId="6"/>
  </si>
  <si>
    <t>35.3901574,136.7133653</t>
    <phoneticPr fontId="6"/>
  </si>
  <si>
    <t xml:space="preserve">岐阜県岐阜市下奈良２丁目３−３
</t>
    <phoneticPr fontId="6"/>
  </si>
  <si>
    <t>店舗</t>
    <phoneticPr fontId="6"/>
  </si>
  <si>
    <t>愛知県刈谷市下重原町４丁目４７−２</t>
    <phoneticPr fontId="6"/>
  </si>
  <si>
    <t xml:space="preserve">ｽｰﾊﾟｰﾊﾞﾘｭｰ </t>
    <phoneticPr fontId="6"/>
  </si>
  <si>
    <t>V・drug刈谷下重原</t>
    <phoneticPr fontId="6"/>
  </si>
  <si>
    <t>愛知県</t>
    <phoneticPr fontId="6"/>
  </si>
  <si>
    <t>下重原</t>
    <phoneticPr fontId="6"/>
  </si>
  <si>
    <t>34.9868979,137.0181827</t>
    <phoneticPr fontId="6"/>
  </si>
  <si>
    <t>愛知県刈谷市下重原4-17-2</t>
    <phoneticPr fontId="6"/>
  </si>
  <si>
    <t>平屋建</t>
    <phoneticPr fontId="6"/>
  </si>
  <si>
    <t>35.9931666,139.7521713</t>
    <phoneticPr fontId="6"/>
  </si>
  <si>
    <t>小渕字内田</t>
    <phoneticPr fontId="6"/>
  </si>
  <si>
    <t>埼玉県春日部市小渕字内田461-1</t>
    <phoneticPr fontId="6"/>
  </si>
  <si>
    <t xml:space="preserve">埼玉県春日部市小渕４６２−１
</t>
    <phoneticPr fontId="6"/>
  </si>
  <si>
    <t>薬王堂青森五所川原稲実</t>
    <phoneticPr fontId="6"/>
  </si>
  <si>
    <t>大字稲実字米崎</t>
    <phoneticPr fontId="6"/>
  </si>
  <si>
    <t>南小泉複合施設</t>
    <phoneticPr fontId="6"/>
  </si>
  <si>
    <t>仙台市</t>
    <phoneticPr fontId="6"/>
  </si>
  <si>
    <t>若林区遠見塚</t>
    <phoneticPr fontId="6"/>
  </si>
  <si>
    <t>38.2422388,140.9151168</t>
    <phoneticPr fontId="6"/>
  </si>
  <si>
    <t>宮城県仙台市若林区遠見塚3-1-11</t>
    <phoneticPr fontId="6"/>
  </si>
  <si>
    <t>宮城県仙台市若林区遠見塚３丁目１−１１</t>
    <phoneticPr fontId="6"/>
  </si>
  <si>
    <t>GS200</t>
    <phoneticPr fontId="6"/>
  </si>
  <si>
    <t>青森県五所川原市大字稲実米崎22番3</t>
    <phoneticPr fontId="6"/>
  </si>
  <si>
    <t>40.79128,140.463573</t>
    <phoneticPr fontId="6"/>
  </si>
  <si>
    <t>Y</t>
    <phoneticPr fontId="6"/>
  </si>
  <si>
    <t>五所川原市</t>
    <phoneticPr fontId="6"/>
  </si>
  <si>
    <t>青森県五所川原市大字稲実字米崎22-1</t>
    <phoneticPr fontId="6"/>
  </si>
  <si>
    <t>GS200</t>
    <phoneticPr fontId="6"/>
  </si>
  <si>
    <t>N</t>
    <phoneticPr fontId="6"/>
  </si>
  <si>
    <t>SDTソーラーパワー山口発電所</t>
    <phoneticPr fontId="6"/>
  </si>
  <si>
    <t>N</t>
    <phoneticPr fontId="6"/>
  </si>
  <si>
    <t>山口県</t>
    <phoneticPr fontId="6"/>
  </si>
  <si>
    <t>宇部市</t>
    <phoneticPr fontId="6"/>
  </si>
  <si>
    <t>33.95513,131.2025047</t>
    <phoneticPr fontId="6"/>
  </si>
  <si>
    <t>山口県宇部市大字西沖ﾉ山字西沖16番3他</t>
    <phoneticPr fontId="6"/>
  </si>
  <si>
    <t>山口県宇部市大字西沖の山１−２</t>
    <phoneticPr fontId="6"/>
  </si>
  <si>
    <t>発電所</t>
    <phoneticPr fontId="6"/>
  </si>
  <si>
    <t>US50</t>
    <phoneticPr fontId="6"/>
  </si>
  <si>
    <t>GS200</t>
    <phoneticPr fontId="6"/>
  </si>
  <si>
    <t>青森県</t>
    <phoneticPr fontId="6"/>
  </si>
  <si>
    <t>青森県青森市造道3丁目25番1地内</t>
    <phoneticPr fontId="6"/>
  </si>
  <si>
    <t>店舗</t>
    <phoneticPr fontId="6"/>
  </si>
  <si>
    <t>造道複合物販店舗</t>
    <phoneticPr fontId="6"/>
  </si>
  <si>
    <t>青森市</t>
    <phoneticPr fontId="6"/>
  </si>
  <si>
    <t>造道</t>
    <phoneticPr fontId="6"/>
  </si>
  <si>
    <t>40.8315809,140.7899554</t>
    <phoneticPr fontId="6"/>
  </si>
  <si>
    <t>平屋建</t>
    <phoneticPr fontId="6"/>
  </si>
  <si>
    <t>GS200</t>
    <phoneticPr fontId="6"/>
  </si>
  <si>
    <t>US50</t>
    <phoneticPr fontId="6"/>
  </si>
  <si>
    <t>青森県青森市造道３丁目２５−１</t>
    <phoneticPr fontId="6"/>
  </si>
  <si>
    <t>ゆうび苑</t>
    <phoneticPr fontId="6"/>
  </si>
  <si>
    <t>青森県</t>
    <phoneticPr fontId="6"/>
  </si>
  <si>
    <t>造道</t>
    <phoneticPr fontId="6"/>
  </si>
  <si>
    <t>40.8315809,140.7899554</t>
    <phoneticPr fontId="6"/>
  </si>
  <si>
    <t>青森県青森市造道3丁目25番1地内</t>
    <phoneticPr fontId="6"/>
  </si>
  <si>
    <t>青森県青森市造道３丁目２５−１</t>
    <phoneticPr fontId="6"/>
  </si>
  <si>
    <t>2F建</t>
    <phoneticPr fontId="6"/>
  </si>
  <si>
    <t>GS200</t>
    <phoneticPr fontId="6"/>
  </si>
  <si>
    <t>GS200</t>
    <phoneticPr fontId="6"/>
  </si>
  <si>
    <t>静岡県静岡市葵区唐瀬２丁目２ ２−３</t>
    <phoneticPr fontId="6"/>
  </si>
  <si>
    <t>ピット部</t>
    <phoneticPr fontId="6"/>
  </si>
  <si>
    <t>「いわて純情米」県北広域集出荷施設</t>
    <phoneticPr fontId="6"/>
  </si>
  <si>
    <t>介護付き有料老人ﾎｰﾑ さわやかあおい館</t>
    <phoneticPr fontId="6"/>
  </si>
  <si>
    <t>静岡市</t>
    <phoneticPr fontId="6"/>
  </si>
  <si>
    <t>葵区唐瀬</t>
    <phoneticPr fontId="6"/>
  </si>
  <si>
    <t>35.0104638,138.3868197</t>
    <phoneticPr fontId="6"/>
  </si>
  <si>
    <t>静岡県静岡市葵区唐瀬二丁目地内</t>
    <phoneticPr fontId="6"/>
  </si>
  <si>
    <t>GS200</t>
    <phoneticPr fontId="6"/>
  </si>
  <si>
    <t>岩手県滝沢市後地内</t>
    <phoneticPr fontId="6"/>
  </si>
  <si>
    <t>39.8759502,141.0910162</t>
    <phoneticPr fontId="6"/>
  </si>
  <si>
    <t>ピット部</t>
    <phoneticPr fontId="6"/>
  </si>
  <si>
    <t>岩手県</t>
    <phoneticPr fontId="6"/>
  </si>
  <si>
    <t>後</t>
    <phoneticPr fontId="6"/>
  </si>
  <si>
    <t>岩手県滝沢市後地内</t>
    <phoneticPr fontId="6"/>
  </si>
  <si>
    <t>ピット部</t>
    <phoneticPr fontId="6"/>
  </si>
  <si>
    <t>GS200</t>
    <phoneticPr fontId="6"/>
  </si>
  <si>
    <t>三和シャッター工業(株)広島工場塗装ライン</t>
    <phoneticPr fontId="6"/>
  </si>
  <si>
    <t>N</t>
    <phoneticPr fontId="6"/>
  </si>
  <si>
    <t>安芸高田市</t>
    <phoneticPr fontId="6"/>
  </si>
  <si>
    <t>吉田町</t>
    <phoneticPr fontId="6"/>
  </si>
  <si>
    <t>34.6488118,132.6754334</t>
    <phoneticPr fontId="6"/>
  </si>
  <si>
    <t>広島県安芸高田市吉田町山手980</t>
    <phoneticPr fontId="6"/>
  </si>
  <si>
    <t xml:space="preserve">広島県安芸高田市吉田町山手９８０
</t>
    <phoneticPr fontId="6"/>
  </si>
  <si>
    <t>N</t>
    <phoneticPr fontId="6"/>
  </si>
  <si>
    <t>静岡県富士市今泉３３９−１</t>
    <phoneticPr fontId="6"/>
  </si>
  <si>
    <t>東名電機 株式会社 事務所</t>
    <phoneticPr fontId="6"/>
  </si>
  <si>
    <t>Y</t>
    <phoneticPr fontId="6"/>
  </si>
  <si>
    <t>静岡県</t>
    <phoneticPr fontId="6"/>
  </si>
  <si>
    <t>富士市</t>
    <phoneticPr fontId="6"/>
  </si>
  <si>
    <t>今泉</t>
    <phoneticPr fontId="6"/>
  </si>
  <si>
    <t>35.1549579,138.7001428</t>
    <phoneticPr fontId="6"/>
  </si>
  <si>
    <t>静岡県富士市今泉339-1地内</t>
    <phoneticPr fontId="6"/>
  </si>
  <si>
    <t>2F建</t>
    <phoneticPr fontId="6"/>
  </si>
  <si>
    <t>GS200</t>
    <phoneticPr fontId="6"/>
  </si>
  <si>
    <t>ﾄﾖﾀｶﾛｰﾗ帯広</t>
    <phoneticPr fontId="6"/>
  </si>
  <si>
    <t>北海道帯広市大通南2丁目1番地</t>
    <phoneticPr fontId="6"/>
  </si>
  <si>
    <t>阿久津医院</t>
    <phoneticPr fontId="6"/>
  </si>
  <si>
    <t>東京都</t>
    <phoneticPr fontId="6"/>
  </si>
  <si>
    <t>高砂</t>
    <phoneticPr fontId="6"/>
  </si>
  <si>
    <t>35.7465632,139.8666038</t>
    <phoneticPr fontId="6"/>
  </si>
  <si>
    <t>東京都葛飾区高砂2-30-21</t>
    <phoneticPr fontId="6"/>
  </si>
  <si>
    <t>東京都葛飾区高砂２丁目３０−２１</t>
    <phoneticPr fontId="6"/>
  </si>
  <si>
    <t>Y</t>
    <phoneticPr fontId="6"/>
  </si>
  <si>
    <t>北海道</t>
    <phoneticPr fontId="6"/>
  </si>
  <si>
    <t>通西</t>
    <phoneticPr fontId="6"/>
  </si>
  <si>
    <t>42.9306248,143.203734</t>
    <phoneticPr fontId="6"/>
  </si>
  <si>
    <t>北海道帯広市大通南２丁目１</t>
    <phoneticPr fontId="6"/>
  </si>
  <si>
    <t>2F建</t>
    <phoneticPr fontId="6"/>
  </si>
  <si>
    <t>34.6860456,131.8424519</t>
    <phoneticPr fontId="6"/>
  </si>
  <si>
    <t>ハローズ万代</t>
    <phoneticPr fontId="6"/>
  </si>
  <si>
    <t>万代町</t>
    <phoneticPr fontId="6"/>
  </si>
  <si>
    <t>益田乙吉町(ｾﾌﾞﾝｲﾚﾌﾞﾝ)</t>
    <phoneticPr fontId="6"/>
  </si>
  <si>
    <t>N</t>
    <phoneticPr fontId="6"/>
  </si>
  <si>
    <t>島根県</t>
    <phoneticPr fontId="6"/>
  </si>
  <si>
    <t>益田市</t>
    <phoneticPr fontId="6"/>
  </si>
  <si>
    <t>乙吉町</t>
    <phoneticPr fontId="6"/>
  </si>
  <si>
    <t>島根県益田市乙吉町ｲ60-5他</t>
    <phoneticPr fontId="6"/>
  </si>
  <si>
    <t>島根県益田市乙吉町イ６０−５</t>
    <phoneticPr fontId="6"/>
  </si>
  <si>
    <t>店舗</t>
    <phoneticPr fontId="6"/>
  </si>
  <si>
    <t>GS200</t>
    <phoneticPr fontId="6"/>
  </si>
  <si>
    <t>GS200</t>
    <phoneticPr fontId="6"/>
  </si>
  <si>
    <t>足立区</t>
    <phoneticPr fontId="6"/>
  </si>
  <si>
    <t>徳島県</t>
    <phoneticPr fontId="6"/>
  </si>
  <si>
    <t>34.0633804,134.5623911</t>
    <phoneticPr fontId="6"/>
  </si>
  <si>
    <t>徳島県徳島市万代町5丁目9の一部他34筆</t>
    <phoneticPr fontId="6"/>
  </si>
  <si>
    <t>徳島県徳島市万代町５丁目１０−１３</t>
    <phoneticPr fontId="6"/>
  </si>
  <si>
    <t>平屋建</t>
    <phoneticPr fontId="6"/>
  </si>
  <si>
    <t>GS200</t>
    <phoneticPr fontId="6"/>
  </si>
  <si>
    <t>GS200</t>
    <phoneticPr fontId="6"/>
  </si>
  <si>
    <t>バロー勝川</t>
    <phoneticPr fontId="6"/>
  </si>
  <si>
    <t>春日井市</t>
    <phoneticPr fontId="6"/>
  </si>
  <si>
    <t>小野町</t>
    <phoneticPr fontId="6"/>
  </si>
  <si>
    <t>愛知県春日井市小野町2丁目</t>
    <phoneticPr fontId="6"/>
  </si>
  <si>
    <t>内山商事 東京営業所</t>
    <phoneticPr fontId="6"/>
  </si>
  <si>
    <t>35.810998,139.7566209</t>
    <phoneticPr fontId="6"/>
  </si>
  <si>
    <t>東京都足立区入谷9丁目9番2</t>
    <phoneticPr fontId="6"/>
  </si>
  <si>
    <t>東京都足立区入谷９丁目９−２</t>
    <phoneticPr fontId="6"/>
  </si>
  <si>
    <t>上組 名古屋支店 飛鳥ｺﾝﾃﾅｾﾝﾀｰ</t>
    <phoneticPr fontId="6"/>
  </si>
  <si>
    <t>愛知県海部郡飛島村西浜</t>
    <phoneticPr fontId="6"/>
  </si>
  <si>
    <t>35.2280265,136.9610464</t>
    <phoneticPr fontId="6"/>
  </si>
  <si>
    <t>愛知県春日井市小野町２丁目１−１</t>
    <phoneticPr fontId="6"/>
  </si>
  <si>
    <t>GS200</t>
    <phoneticPr fontId="6"/>
  </si>
  <si>
    <t>35.0325007,136.8144875</t>
    <phoneticPr fontId="6"/>
  </si>
  <si>
    <t>浄化槽</t>
    <phoneticPr fontId="6"/>
  </si>
  <si>
    <t>愛知県海部郡飛島村西浜２７</t>
    <phoneticPr fontId="6"/>
  </si>
  <si>
    <t>2F建</t>
    <phoneticPr fontId="6"/>
  </si>
  <si>
    <t>事務所</t>
    <phoneticPr fontId="6"/>
  </si>
  <si>
    <t>岡山県笠岡市港町１−１４</t>
    <phoneticPr fontId="6"/>
  </si>
  <si>
    <t>TL3E</t>
    <phoneticPr fontId="6"/>
  </si>
  <si>
    <t>霞</t>
    <phoneticPr fontId="6"/>
  </si>
  <si>
    <t>赤田運輸産業様 倉庫・事務所</t>
    <phoneticPr fontId="6"/>
  </si>
  <si>
    <t>岡山県</t>
    <phoneticPr fontId="6"/>
  </si>
  <si>
    <t>港町</t>
    <phoneticPr fontId="6"/>
  </si>
  <si>
    <t>34.4669816,133.4799579</t>
    <phoneticPr fontId="6"/>
  </si>
  <si>
    <t>岡山県笠岡市港町1-14，1-18</t>
    <phoneticPr fontId="6"/>
  </si>
  <si>
    <t>TL3E</t>
    <phoneticPr fontId="6"/>
  </si>
  <si>
    <t>-</t>
    <phoneticPr fontId="6"/>
  </si>
  <si>
    <t>杵島郡</t>
    <phoneticPr fontId="6"/>
  </si>
  <si>
    <t>白市町戸ヶ里</t>
    <phoneticPr fontId="6"/>
  </si>
  <si>
    <t>佐賀県杵島郡白石町戸ヶ里1909</t>
    <phoneticPr fontId="6"/>
  </si>
  <si>
    <t>四日市海運(株)霞事務所</t>
    <phoneticPr fontId="6"/>
  </si>
  <si>
    <t>三重県</t>
    <phoneticPr fontId="6"/>
  </si>
  <si>
    <t>34.9893031,136.6564698</t>
    <phoneticPr fontId="6"/>
  </si>
  <si>
    <t>三重県四日市市霞2丁目　地内</t>
    <phoneticPr fontId="6"/>
  </si>
  <si>
    <t>三重県四日市市霞２丁目</t>
    <phoneticPr fontId="6"/>
  </si>
  <si>
    <t>2F建</t>
    <phoneticPr fontId="6"/>
  </si>
  <si>
    <t>33.1340822,130.1099182</t>
    <phoneticPr fontId="6"/>
  </si>
  <si>
    <t xml:space="preserve"> </t>
    <phoneticPr fontId="6"/>
  </si>
  <si>
    <t>ﾃﾝﾎｳ・ﾌｰｽﾞ工場</t>
    <phoneticPr fontId="6"/>
  </si>
  <si>
    <t>中洲</t>
    <phoneticPr fontId="6"/>
  </si>
  <si>
    <t>ヤンマーアグリジャパン(株)白石支店倉庫</t>
    <phoneticPr fontId="6"/>
  </si>
  <si>
    <t>佐賀県杵島郡白石町町大字大字戸ケ里１９０９</t>
    <phoneticPr fontId="6"/>
  </si>
  <si>
    <t>36.0233154,138.1147225</t>
    <phoneticPr fontId="6"/>
  </si>
  <si>
    <t>愛知県安城市今池町3丁目367番の一部</t>
    <phoneticPr fontId="6"/>
  </si>
  <si>
    <t>店舗</t>
    <phoneticPr fontId="6"/>
  </si>
  <si>
    <t>長野県</t>
    <phoneticPr fontId="6"/>
  </si>
  <si>
    <t>諏訪市</t>
    <phoneticPr fontId="6"/>
  </si>
  <si>
    <t>長野県諏訪市中洲5314-1</t>
    <phoneticPr fontId="6"/>
  </si>
  <si>
    <t>長野県諏訪市大字中洲５４６４−１８</t>
    <phoneticPr fontId="6"/>
  </si>
  <si>
    <t>平屋建</t>
    <phoneticPr fontId="6"/>
  </si>
  <si>
    <t>GS225</t>
    <phoneticPr fontId="6"/>
  </si>
  <si>
    <t>V・drug安城今池</t>
    <phoneticPr fontId="6"/>
  </si>
  <si>
    <t>安城市</t>
    <phoneticPr fontId="6"/>
  </si>
  <si>
    <t>今池町</t>
    <phoneticPr fontId="6"/>
  </si>
  <si>
    <t>34.9784207,137.0805831</t>
    <phoneticPr fontId="6"/>
  </si>
  <si>
    <t>愛知県安城市今池町３丁目７−６</t>
    <phoneticPr fontId="6"/>
  </si>
  <si>
    <t>広島県広島市中区堺町１丁目３−１０</t>
    <phoneticPr fontId="6"/>
  </si>
  <si>
    <t>宮城県登米市中田町石森字加賀野三丁目3－14、3－15、3－16、3－17、3－18、3－22、3－23、3－27</t>
    <phoneticPr fontId="6"/>
  </si>
  <si>
    <t>ｼﾝｼｮｳﾄﾞｳ広島事務所・倉庫</t>
    <phoneticPr fontId="6"/>
  </si>
  <si>
    <t>観音新町</t>
    <phoneticPr fontId="6"/>
  </si>
  <si>
    <t>34.3945238,132.4484478</t>
    <phoneticPr fontId="6"/>
  </si>
  <si>
    <t>広島県広島市西区観音新町四丁目2874-70</t>
    <phoneticPr fontId="6"/>
  </si>
  <si>
    <t>宇土市</t>
    <phoneticPr fontId="6"/>
  </si>
  <si>
    <t>二拾町</t>
    <phoneticPr fontId="6"/>
  </si>
  <si>
    <t>ツルハドラッグ登米加賀野</t>
    <phoneticPr fontId="6"/>
  </si>
  <si>
    <t>Y</t>
    <phoneticPr fontId="6"/>
  </si>
  <si>
    <t>中田町石森字宇加賀野</t>
    <phoneticPr fontId="6"/>
  </si>
  <si>
    <t>38.697889,141.209248</t>
    <phoneticPr fontId="6"/>
  </si>
  <si>
    <t xml:space="preserve"> 宮城県登米市中田町石森加賀野３丁目３−番14号</t>
    <phoneticPr fontId="6"/>
  </si>
  <si>
    <t>GS200</t>
    <phoneticPr fontId="6"/>
  </si>
  <si>
    <t>多機能型事業所ふれんず</t>
    <phoneticPr fontId="6"/>
  </si>
  <si>
    <t>N</t>
    <phoneticPr fontId="6"/>
  </si>
  <si>
    <t>広島県</t>
    <phoneticPr fontId="6"/>
  </si>
  <si>
    <t>呉市</t>
    <phoneticPr fontId="6"/>
  </si>
  <si>
    <t>中通</t>
    <phoneticPr fontId="6"/>
  </si>
  <si>
    <t>34.2430964,132.5613716</t>
    <phoneticPr fontId="6"/>
  </si>
  <si>
    <t>広島県呉市中通1 丁目2 番3 号</t>
    <phoneticPr fontId="6"/>
  </si>
  <si>
    <t>多機能型事務所ふれんず新築工事</t>
    <phoneticPr fontId="6"/>
  </si>
  <si>
    <t>3F建</t>
    <phoneticPr fontId="6"/>
  </si>
  <si>
    <t>事務所</t>
    <phoneticPr fontId="6"/>
  </si>
  <si>
    <t>36.9415702,140.8532601</t>
    <phoneticPr fontId="6"/>
  </si>
  <si>
    <t>フレスポいわき泉(ﾏﾂｷﾖ)</t>
    <phoneticPr fontId="6"/>
  </si>
  <si>
    <t>福島県いわき市泉町下川字薬師前111 地内</t>
    <phoneticPr fontId="6"/>
  </si>
  <si>
    <t>ヨークベニマルいわき泉下川</t>
    <phoneticPr fontId="6"/>
  </si>
  <si>
    <t>Y</t>
    <phoneticPr fontId="6"/>
  </si>
  <si>
    <t>福島県</t>
    <phoneticPr fontId="6"/>
  </si>
  <si>
    <t>泉町下川薬師前</t>
    <phoneticPr fontId="6"/>
  </si>
  <si>
    <t>36.941926,140.8528151</t>
    <phoneticPr fontId="6"/>
  </si>
  <si>
    <t>福島県いわき市泉町下川字薬師前111 地内</t>
    <phoneticPr fontId="6"/>
  </si>
  <si>
    <t>GS211</t>
    <phoneticPr fontId="6"/>
  </si>
  <si>
    <t>ホーマックニコット当別太美</t>
    <phoneticPr fontId="6"/>
  </si>
  <si>
    <t>当別町太美</t>
    <phoneticPr fontId="6"/>
  </si>
  <si>
    <t>43.1932007,141.4439827</t>
    <phoneticPr fontId="6"/>
  </si>
  <si>
    <t>北海道石狩郡当別町太美1 4 7 7 - 1 0 1 の内、- 3 の内、- 4 の内、- 5 の内</t>
    <phoneticPr fontId="6"/>
  </si>
  <si>
    <t>北海道石狩郡当別町太美町１４７７−５</t>
    <phoneticPr fontId="6"/>
  </si>
  <si>
    <t>本吉郡</t>
    <phoneticPr fontId="6"/>
  </si>
  <si>
    <t>マルセン食品</t>
    <phoneticPr fontId="6"/>
  </si>
  <si>
    <t>Y</t>
    <phoneticPr fontId="6"/>
  </si>
  <si>
    <t>宮城県</t>
    <phoneticPr fontId="6"/>
  </si>
  <si>
    <t>南三陸町志津川字十日町</t>
    <phoneticPr fontId="6"/>
  </si>
  <si>
    <t>38.6771975,141.4514399</t>
    <phoneticPr fontId="6"/>
  </si>
  <si>
    <t>宮城県本吉郡南三陸町志津川字十日町53他15筆 地内</t>
    <phoneticPr fontId="6"/>
  </si>
  <si>
    <t>宮城県本吉郡南三陸町志津川十日町１４０</t>
    <phoneticPr fontId="6"/>
  </si>
  <si>
    <t>GS200</t>
    <phoneticPr fontId="6"/>
  </si>
  <si>
    <t xml:space="preserve">愛知県日進市赤池町モチロ６１−９
</t>
    <phoneticPr fontId="6"/>
  </si>
  <si>
    <t>カインズ相模原当麻</t>
    <phoneticPr fontId="6"/>
  </si>
  <si>
    <t>南区当麻字中島</t>
    <phoneticPr fontId="6"/>
  </si>
  <si>
    <t>V・drug日進赤池</t>
    <phoneticPr fontId="6"/>
  </si>
  <si>
    <t>愛知県</t>
    <phoneticPr fontId="6"/>
  </si>
  <si>
    <t>日進市</t>
    <phoneticPr fontId="6"/>
  </si>
  <si>
    <t>赤池</t>
    <phoneticPr fontId="6"/>
  </si>
  <si>
    <t>35.1109796,137.0207344</t>
    <phoneticPr fontId="6"/>
  </si>
  <si>
    <t>愛知県日進市赤池町ﾓﾁﾛ61-8,61-9,61-10</t>
    <phoneticPr fontId="6"/>
  </si>
  <si>
    <t>平屋建</t>
    <phoneticPr fontId="6"/>
  </si>
  <si>
    <t>店舗</t>
    <phoneticPr fontId="6"/>
  </si>
  <si>
    <t>神奈川県相模原市南区当麻1876</t>
    <phoneticPr fontId="6"/>
  </si>
  <si>
    <t>35.5257764,139.366968</t>
    <phoneticPr fontId="6"/>
  </si>
  <si>
    <t>GS225</t>
    <phoneticPr fontId="6"/>
  </si>
  <si>
    <t>北本町</t>
    <phoneticPr fontId="6"/>
  </si>
  <si>
    <t>ネッツトヨタ高知 駅前通り</t>
    <phoneticPr fontId="6"/>
  </si>
  <si>
    <t>高知市</t>
    <phoneticPr fontId="6"/>
  </si>
  <si>
    <t>33.5653767,133.5493385</t>
    <phoneticPr fontId="6"/>
  </si>
  <si>
    <t>高知県高知市北本町三丁目205､206､279-1､279-2</t>
    <phoneticPr fontId="6"/>
  </si>
  <si>
    <t xml:space="preserve"> 高知県高知市北本町３丁目１０−４０</t>
    <phoneticPr fontId="6"/>
  </si>
  <si>
    <t>店舗</t>
    <phoneticPr fontId="6"/>
  </si>
  <si>
    <t>秋田県秋田市山手台１丁目１−５</t>
    <phoneticPr fontId="6"/>
  </si>
  <si>
    <t>39.696787,140.1494186</t>
    <phoneticPr fontId="6"/>
  </si>
  <si>
    <t>鶴見ファッションモール</t>
    <phoneticPr fontId="6"/>
  </si>
  <si>
    <t>鶴見区安田</t>
    <phoneticPr fontId="6"/>
  </si>
  <si>
    <t>ナイス山手台</t>
    <phoneticPr fontId="6"/>
  </si>
  <si>
    <t>山手台</t>
    <phoneticPr fontId="6"/>
  </si>
  <si>
    <t>秋田県秋田市山手台1丁目1-1の一部､1-2の一部､1-3,1-4､1-5､1-6､1-7の一部</t>
    <phoneticPr fontId="6"/>
  </si>
  <si>
    <t>2F建</t>
    <phoneticPr fontId="6"/>
  </si>
  <si>
    <t>大阪府大阪市鶴見区安田１丁目１１−３２</t>
    <phoneticPr fontId="6"/>
  </si>
  <si>
    <t>34.7045766,135.5861416</t>
    <phoneticPr fontId="6"/>
  </si>
  <si>
    <t>Co nhieu lop cai tao</t>
    <phoneticPr fontId="6"/>
  </si>
  <si>
    <t>内村電機工務店 倉庫</t>
    <phoneticPr fontId="6"/>
  </si>
  <si>
    <t>大阪府大阪市鶴見区安田一丁目72-1,72-2,73-3,74-1,82-1,82-2,83-1,83-3,83-4,83-5</t>
    <phoneticPr fontId="6"/>
  </si>
  <si>
    <t>Co nhieu lop cai tao</t>
    <phoneticPr fontId="6"/>
  </si>
  <si>
    <t>35.3576905,132.7634792</t>
    <phoneticPr fontId="6"/>
  </si>
  <si>
    <t>GS200</t>
    <phoneticPr fontId="6"/>
  </si>
  <si>
    <t>農事組合法人U.M.A.S.I穀類乾燥調製・育苗施設</t>
    <phoneticPr fontId="6"/>
  </si>
  <si>
    <t>Y</t>
    <phoneticPr fontId="6"/>
  </si>
  <si>
    <t>今市町</t>
    <phoneticPr fontId="6"/>
  </si>
  <si>
    <t>島根県出雲市上塩治町</t>
    <phoneticPr fontId="6"/>
  </si>
  <si>
    <t>島根県出雲市 今市町南本町1154−10</t>
    <phoneticPr fontId="6"/>
  </si>
  <si>
    <t>2F建</t>
    <phoneticPr fontId="6"/>
  </si>
  <si>
    <t>38.1490421,140.8861777</t>
    <phoneticPr fontId="6"/>
  </si>
  <si>
    <t>宮城県名取市植松字入生423番</t>
    <phoneticPr fontId="6"/>
  </si>
  <si>
    <t>三共ゴム平林営業所</t>
    <phoneticPr fontId="6"/>
  </si>
  <si>
    <t>住之江区平林北</t>
    <phoneticPr fontId="6"/>
  </si>
  <si>
    <t>大阪府大阪市住之江区</t>
    <phoneticPr fontId="6"/>
  </si>
  <si>
    <t>宮城県</t>
    <phoneticPr fontId="6"/>
  </si>
  <si>
    <t>名取市</t>
    <phoneticPr fontId="6"/>
  </si>
  <si>
    <t>植松字入生</t>
    <phoneticPr fontId="6"/>
  </si>
  <si>
    <t>宮城県名取市植松字入生423番</t>
    <phoneticPr fontId="6"/>
  </si>
  <si>
    <t>平屋建</t>
    <phoneticPr fontId="6"/>
  </si>
  <si>
    <t>工場</t>
    <phoneticPr fontId="6"/>
  </si>
  <si>
    <t>大阪府大阪市住之江区平林北２丁目７−９６</t>
    <phoneticPr fontId="6"/>
  </si>
  <si>
    <t>上越市大字上源入字轡田1 2 9 - 9 、1 5 3 - 1 1</t>
    <phoneticPr fontId="6"/>
  </si>
  <si>
    <t>大阪府</t>
    <phoneticPr fontId="6"/>
  </si>
  <si>
    <t>34.6198276,135.4560058</t>
    <phoneticPr fontId="6"/>
  </si>
  <si>
    <t>大阪府大阪市住之江区</t>
    <phoneticPr fontId="6"/>
  </si>
  <si>
    <t>ボーネルンドキドキド学園南</t>
    <phoneticPr fontId="6"/>
  </si>
  <si>
    <t>垂水区舞多門西</t>
    <phoneticPr fontId="6"/>
  </si>
  <si>
    <t>兵庫県神戸市垂水区舞多聞西8丁目6</t>
    <phoneticPr fontId="6"/>
  </si>
  <si>
    <t>N</t>
    <phoneticPr fontId="6"/>
  </si>
  <si>
    <t>新潟県</t>
    <phoneticPr fontId="6"/>
  </si>
  <si>
    <t>大字源入字響田</t>
    <phoneticPr fontId="6"/>
  </si>
  <si>
    <t>平屋建</t>
    <phoneticPr fontId="6"/>
  </si>
  <si>
    <t>Khong phan lop 1,2</t>
    <phoneticPr fontId="6"/>
  </si>
  <si>
    <t>兵庫県神戸市垂水区舞多聞西８丁目６</t>
    <phoneticPr fontId="6"/>
  </si>
  <si>
    <t>看板下改良</t>
    <phoneticPr fontId="6"/>
  </si>
  <si>
    <t>新潟県</t>
    <phoneticPr fontId="6"/>
  </si>
  <si>
    <t>北蒲原郡</t>
    <phoneticPr fontId="6"/>
  </si>
  <si>
    <t>聖龍町蓮野</t>
    <phoneticPr fontId="6"/>
  </si>
  <si>
    <t>Y</t>
    <phoneticPr fontId="6"/>
  </si>
  <si>
    <t>神戸市</t>
    <phoneticPr fontId="6"/>
  </si>
  <si>
    <t>34.6716328,135.0507996</t>
    <phoneticPr fontId="6"/>
  </si>
  <si>
    <t>兵庫県神戸市垂水区舞多聞西8丁目6</t>
    <phoneticPr fontId="6"/>
  </si>
  <si>
    <t>延徳</t>
    <phoneticPr fontId="6"/>
  </si>
  <si>
    <t>Khong phan lop 1,2</t>
    <phoneticPr fontId="6"/>
  </si>
  <si>
    <t>長野県中野市大字三ツ和１１９９−１</t>
    <phoneticPr fontId="6"/>
  </si>
  <si>
    <t>36.7189038,138.3535213</t>
    <phoneticPr fontId="6"/>
  </si>
  <si>
    <t>酒田酒造</t>
    <phoneticPr fontId="6"/>
  </si>
  <si>
    <t>山形県酒田市京田2 丁目 地内</t>
    <phoneticPr fontId="6"/>
  </si>
  <si>
    <t>信州培養センター資材置場</t>
    <phoneticPr fontId="6"/>
  </si>
  <si>
    <t>Y</t>
    <phoneticPr fontId="6"/>
  </si>
  <si>
    <t>長野県</t>
    <phoneticPr fontId="6"/>
  </si>
  <si>
    <t>中野市</t>
    <phoneticPr fontId="6"/>
  </si>
  <si>
    <t>中野市大字三ﾂ和字蒲原 1303－1、1303－3、1303－5</t>
    <phoneticPr fontId="6"/>
  </si>
  <si>
    <t>宮城県石巻市幸町58-109他</t>
    <phoneticPr fontId="6"/>
  </si>
  <si>
    <t>酒田市</t>
    <phoneticPr fontId="6"/>
  </si>
  <si>
    <t>京田</t>
    <phoneticPr fontId="6"/>
  </si>
  <si>
    <t>38.8782685,139.8367369</t>
    <phoneticPr fontId="6"/>
  </si>
  <si>
    <t>山形県酒田市京田2 丁目 地内</t>
    <phoneticPr fontId="6"/>
  </si>
  <si>
    <t>2F建</t>
    <phoneticPr fontId="6"/>
  </si>
  <si>
    <t>倉庫</t>
    <phoneticPr fontId="6"/>
  </si>
  <si>
    <t>ピット部改良,</t>
    <phoneticPr fontId="6"/>
  </si>
  <si>
    <t>ヤマナカ水産加工場</t>
    <phoneticPr fontId="6"/>
  </si>
  <si>
    <t>Y</t>
    <phoneticPr fontId="6"/>
  </si>
  <si>
    <t>幸町</t>
    <phoneticPr fontId="6"/>
  </si>
  <si>
    <t>38.4126707,141.3652924</t>
    <phoneticPr fontId="6"/>
  </si>
  <si>
    <t>宮城県石巻市幸町１−１−３８</t>
    <phoneticPr fontId="6"/>
  </si>
  <si>
    <t>2F建</t>
    <phoneticPr fontId="6"/>
  </si>
  <si>
    <t>GS200</t>
    <phoneticPr fontId="6"/>
  </si>
  <si>
    <t>こと京野菜 亀岡工場</t>
    <phoneticPr fontId="6"/>
  </si>
  <si>
    <t>西新井七丁目(ベルクス)</t>
    <phoneticPr fontId="6"/>
  </si>
  <si>
    <t>Y</t>
    <phoneticPr fontId="6"/>
  </si>
  <si>
    <t>東京都</t>
    <phoneticPr fontId="6"/>
  </si>
  <si>
    <t>足立区</t>
    <phoneticPr fontId="6"/>
  </si>
  <si>
    <t>西新井</t>
    <phoneticPr fontId="6"/>
  </si>
  <si>
    <t>35.7827163,139.7706527</t>
    <phoneticPr fontId="6"/>
  </si>
  <si>
    <t>東京都足立区西新井七丁目21 番13 号</t>
    <phoneticPr fontId="6"/>
  </si>
  <si>
    <t>東京都足立区西新井７丁目２１−１３</t>
    <phoneticPr fontId="6"/>
  </si>
  <si>
    <t>店舗・駐車場</t>
    <phoneticPr fontId="6"/>
  </si>
  <si>
    <t>GS200</t>
    <phoneticPr fontId="6"/>
  </si>
  <si>
    <t>消火水槽部改良</t>
    <phoneticPr fontId="6"/>
  </si>
  <si>
    <t>GS200</t>
    <phoneticPr fontId="6"/>
  </si>
  <si>
    <t>ｽﾀｰﾊﾞｯｸｽｺｰﾋｰ神戸ﾒﾘｹﾝﾊﾟｰｸ</t>
    <phoneticPr fontId="6"/>
  </si>
  <si>
    <t>Y</t>
    <phoneticPr fontId="6"/>
  </si>
  <si>
    <t>亀岡市</t>
    <phoneticPr fontId="6"/>
  </si>
  <si>
    <t>本梅町中野流田</t>
    <phoneticPr fontId="6"/>
  </si>
  <si>
    <t>35.0248312,135.4891738</t>
    <phoneticPr fontId="6"/>
  </si>
  <si>
    <t>京都府亀岡市本梅町中野流田10-1、11-1、12-1、14-3、14-4</t>
    <phoneticPr fontId="6"/>
  </si>
  <si>
    <t>京都府亀岡市本梅町中野流田 10 番地 1</t>
    <phoneticPr fontId="6"/>
  </si>
  <si>
    <t>平屋建</t>
    <phoneticPr fontId="6"/>
  </si>
  <si>
    <t>工場</t>
    <phoneticPr fontId="6"/>
  </si>
  <si>
    <t>GS200</t>
    <phoneticPr fontId="6"/>
  </si>
  <si>
    <t>GS200</t>
    <phoneticPr fontId="6"/>
  </si>
  <si>
    <t>蛇田</t>
    <phoneticPr fontId="6"/>
  </si>
  <si>
    <t>Y</t>
    <phoneticPr fontId="6"/>
  </si>
  <si>
    <t>中央区波止場</t>
    <phoneticPr fontId="6"/>
  </si>
  <si>
    <t>34.6815652,135.1885307</t>
    <phoneticPr fontId="6"/>
  </si>
  <si>
    <t>神戸市中央区波止場町</t>
    <phoneticPr fontId="6"/>
  </si>
  <si>
    <t>兵庫県神戸市中央区波止場町２−４</t>
    <phoneticPr fontId="6"/>
  </si>
  <si>
    <t>GS200</t>
    <phoneticPr fontId="6"/>
  </si>
  <si>
    <t>Y</t>
    <phoneticPr fontId="6"/>
  </si>
  <si>
    <t>看板下改良</t>
    <phoneticPr fontId="6"/>
  </si>
  <si>
    <t>ツルハドラッグ石巻新蛇田南</t>
    <phoneticPr fontId="6"/>
  </si>
  <si>
    <t>38.446716,141.2744031</t>
    <phoneticPr fontId="6"/>
  </si>
  <si>
    <t>宮城県石巻市土地区画整理事業新蛇田南地区(44街区5、6、14、13画地)</t>
    <phoneticPr fontId="6"/>
  </si>
  <si>
    <t>宮城県石巻市蛇田新丸井戸４４−１</t>
    <phoneticPr fontId="6"/>
  </si>
  <si>
    <t>店舗</t>
    <phoneticPr fontId="6"/>
  </si>
  <si>
    <t>GS225</t>
    <phoneticPr fontId="6"/>
  </si>
  <si>
    <t>2F建</t>
    <phoneticPr fontId="6"/>
  </si>
  <si>
    <t>JA呉 高須支店</t>
    <phoneticPr fontId="6"/>
  </si>
  <si>
    <t>広島県</t>
    <phoneticPr fontId="6"/>
  </si>
  <si>
    <t>音戸町高須</t>
    <phoneticPr fontId="6"/>
  </si>
  <si>
    <t>34.1871015,132.5375438</t>
    <phoneticPr fontId="6"/>
  </si>
  <si>
    <t>広島県呉市音戸町高須二丁目4243-10、4243-11、4243-12、4243-19</t>
    <phoneticPr fontId="6"/>
  </si>
  <si>
    <t>広島県呉市音戸町高須２丁目２−２</t>
    <phoneticPr fontId="6"/>
  </si>
  <si>
    <t>エムジーホールディング株式会社事務所</t>
    <phoneticPr fontId="6"/>
  </si>
  <si>
    <t>徳島県徳島市かちどき橋三丁目45番2、47番3、47番5</t>
    <phoneticPr fontId="6"/>
  </si>
  <si>
    <t>ネッツトヨタ島根浜田</t>
    <phoneticPr fontId="6"/>
  </si>
  <si>
    <t>島根県</t>
    <phoneticPr fontId="6"/>
  </si>
  <si>
    <t>浜田市</t>
    <phoneticPr fontId="6"/>
  </si>
  <si>
    <t>下府町</t>
    <phoneticPr fontId="6"/>
  </si>
  <si>
    <t>34.9296496,132.1087068</t>
    <phoneticPr fontId="6"/>
  </si>
  <si>
    <t>島根県浜田市下府町　地内</t>
    <phoneticPr fontId="6"/>
  </si>
  <si>
    <t>島根県浜田市下府町８９５−４</t>
    <phoneticPr fontId="6"/>
  </si>
  <si>
    <t>2F建</t>
    <phoneticPr fontId="6"/>
  </si>
  <si>
    <t>工場</t>
    <phoneticPr fontId="6"/>
  </si>
  <si>
    <t>GS200</t>
    <phoneticPr fontId="6"/>
  </si>
  <si>
    <t>出雲市</t>
    <phoneticPr fontId="6"/>
  </si>
  <si>
    <t>徳島県</t>
    <phoneticPr fontId="6"/>
  </si>
  <si>
    <t>徳島市</t>
    <phoneticPr fontId="6"/>
  </si>
  <si>
    <t>かちどき橋</t>
    <phoneticPr fontId="6"/>
  </si>
  <si>
    <t>34.0603752,134.5542028</t>
    <phoneticPr fontId="6"/>
  </si>
  <si>
    <t>徳島県徳島市かちどき橋３丁目４５</t>
    <phoneticPr fontId="6"/>
  </si>
  <si>
    <t>GS200</t>
    <phoneticPr fontId="6"/>
  </si>
  <si>
    <t>島根県出雲市斐川町荘原３９４６</t>
    <phoneticPr fontId="6"/>
  </si>
  <si>
    <t>静岡県</t>
    <phoneticPr fontId="6"/>
  </si>
  <si>
    <t>今里字瀧ヶ久保</t>
    <phoneticPr fontId="6"/>
  </si>
  <si>
    <t>山陰ヤクルト</t>
    <phoneticPr fontId="6"/>
  </si>
  <si>
    <t>斐川町荘原</t>
    <phoneticPr fontId="6"/>
  </si>
  <si>
    <t>35.3972112,132.8592512</t>
    <phoneticPr fontId="6"/>
  </si>
  <si>
    <t>島根県出雲市</t>
    <phoneticPr fontId="6"/>
  </si>
  <si>
    <t>事務所</t>
    <phoneticPr fontId="6"/>
  </si>
  <si>
    <t>GS200</t>
    <phoneticPr fontId="6"/>
  </si>
  <si>
    <t>福松屋運送</t>
    <phoneticPr fontId="6"/>
  </si>
  <si>
    <t>N</t>
    <phoneticPr fontId="6"/>
  </si>
  <si>
    <t>静岡県</t>
    <phoneticPr fontId="6"/>
  </si>
  <si>
    <t>裾野市</t>
    <phoneticPr fontId="6"/>
  </si>
  <si>
    <t>35.1649762,138.8965155</t>
    <phoneticPr fontId="6"/>
  </si>
  <si>
    <t>静岡県裾野市　今里　字瀧ｹ久保302-3、305-3、306-5、306-2、307-2、307-4、307-18</t>
    <phoneticPr fontId="6"/>
  </si>
  <si>
    <t>静岡県裾野市富沢１９８</t>
    <phoneticPr fontId="6"/>
  </si>
  <si>
    <t>2F建</t>
    <phoneticPr fontId="6"/>
  </si>
  <si>
    <t>事務所・倉庫</t>
    <phoneticPr fontId="6"/>
  </si>
  <si>
    <t>滋賀県大津市茶が崎４−５</t>
    <phoneticPr fontId="6"/>
  </si>
  <si>
    <t>スシロー西大津</t>
    <phoneticPr fontId="6"/>
  </si>
  <si>
    <t>大津市</t>
    <phoneticPr fontId="6"/>
  </si>
  <si>
    <t>茶が崎</t>
    <phoneticPr fontId="6"/>
  </si>
  <si>
    <t>35.0242046,135.8620958</t>
    <phoneticPr fontId="6"/>
  </si>
  <si>
    <t>大津市茶が崎字小麦尻1番11の一部、字ｽﾘｺｼ32番1、32番5、32番6の各一部</t>
    <phoneticPr fontId="6"/>
  </si>
  <si>
    <t>スーパーサンシ</t>
    <phoneticPr fontId="6"/>
  </si>
  <si>
    <t>N</t>
    <phoneticPr fontId="6"/>
  </si>
  <si>
    <t>多気郡</t>
    <phoneticPr fontId="6"/>
  </si>
  <si>
    <t>明和町</t>
    <phoneticPr fontId="6"/>
  </si>
  <si>
    <t>34.5223149,136.6230766</t>
    <phoneticPr fontId="6"/>
  </si>
  <si>
    <t>三重県多気郡明和町大字有爾中字発し943</t>
    <phoneticPr fontId="6"/>
  </si>
  <si>
    <t>三重県多気郡明和町大字有爾中９４３</t>
    <phoneticPr fontId="6"/>
  </si>
  <si>
    <t>GS200</t>
    <phoneticPr fontId="6"/>
  </si>
  <si>
    <t>岐阜県岐阜市芥見大船２丁目７１−１</t>
    <phoneticPr fontId="6"/>
  </si>
  <si>
    <t>なないろ芥見</t>
    <phoneticPr fontId="6"/>
  </si>
  <si>
    <t>岐阜県</t>
    <phoneticPr fontId="6"/>
  </si>
  <si>
    <t>岐阜市</t>
    <phoneticPr fontId="6"/>
  </si>
  <si>
    <t>芥見大船</t>
    <phoneticPr fontId="6"/>
  </si>
  <si>
    <t>35.4578313,136.849175</t>
    <phoneticPr fontId="6"/>
  </si>
  <si>
    <t>　岐阜県岐阜市芥見大船2丁目71-1,72-1</t>
    <phoneticPr fontId="6"/>
  </si>
  <si>
    <t>平屋建</t>
    <phoneticPr fontId="6"/>
  </si>
  <si>
    <t>店舗</t>
    <phoneticPr fontId="6"/>
  </si>
  <si>
    <t>地域密着型介護老人福祉施設(石木医院)</t>
    <phoneticPr fontId="6"/>
  </si>
  <si>
    <t>N</t>
    <phoneticPr fontId="6"/>
  </si>
  <si>
    <t>青森県</t>
    <phoneticPr fontId="6"/>
  </si>
  <si>
    <t>40.8305914,140.771848</t>
    <phoneticPr fontId="6"/>
  </si>
  <si>
    <t>青森県青森市港町3丁目10-45</t>
    <phoneticPr fontId="6"/>
  </si>
  <si>
    <t>青森県青森市港町３丁目１０</t>
    <phoneticPr fontId="6"/>
  </si>
  <si>
    <t>平屋建</t>
    <phoneticPr fontId="6"/>
  </si>
  <si>
    <t>東和食品(株)鮭フィレー工場</t>
    <phoneticPr fontId="6"/>
  </si>
  <si>
    <t>北海道</t>
    <phoneticPr fontId="6"/>
  </si>
  <si>
    <t>白糠郡</t>
    <phoneticPr fontId="6"/>
  </si>
  <si>
    <t>白糠町</t>
    <phoneticPr fontId="6"/>
  </si>
  <si>
    <t>白糠郡白糠町西庶路東3条北3丁目,1番1,2,3,4,2番1,2,8,9,10,11,12,3番1,2,3,4の内,9,10,11,12,13</t>
    <phoneticPr fontId="6"/>
  </si>
  <si>
    <t>40.8174603,140.7500606</t>
    <phoneticPr fontId="6"/>
  </si>
  <si>
    <t>GS200</t>
    <phoneticPr fontId="6"/>
  </si>
  <si>
    <t>山口県岩国市旭町及び三角町地内</t>
    <phoneticPr fontId="6"/>
  </si>
  <si>
    <t>和幸セントラルハウス</t>
    <phoneticPr fontId="6"/>
  </si>
  <si>
    <t>N</t>
    <phoneticPr fontId="6"/>
  </si>
  <si>
    <t>青森市</t>
    <phoneticPr fontId="6"/>
  </si>
  <si>
    <t>中央</t>
    <phoneticPr fontId="6"/>
  </si>
  <si>
    <t>青森県青森市中央3丁目20-39</t>
    <phoneticPr fontId="6"/>
  </si>
  <si>
    <t>青森県青森市中央３丁目２０−１０</t>
    <phoneticPr fontId="6"/>
  </si>
  <si>
    <t>2F建</t>
    <phoneticPr fontId="6"/>
  </si>
  <si>
    <t>老人福祉施設</t>
    <phoneticPr fontId="6"/>
  </si>
  <si>
    <t>岩国錦帯橋空港立体駐車場整備工場</t>
    <phoneticPr fontId="6"/>
  </si>
  <si>
    <t>山口県</t>
    <phoneticPr fontId="6"/>
  </si>
  <si>
    <t>岩国市</t>
    <phoneticPr fontId="6"/>
  </si>
  <si>
    <t>旭町</t>
    <phoneticPr fontId="6"/>
  </si>
  <si>
    <t>34.1587305,132.2347037</t>
    <phoneticPr fontId="6"/>
  </si>
  <si>
    <t>山口県岩国市旭町３丁目１５−１</t>
    <phoneticPr fontId="6"/>
  </si>
  <si>
    <t>2層3段</t>
    <phoneticPr fontId="6"/>
  </si>
  <si>
    <t>駐車場</t>
    <phoneticPr fontId="6"/>
  </si>
  <si>
    <t>ヤマイシ水産加工施設</t>
    <phoneticPr fontId="6"/>
  </si>
  <si>
    <t>青森県青森市港町2丁目3の8</t>
    <phoneticPr fontId="6"/>
  </si>
  <si>
    <t>ハローズ三原</t>
    <phoneticPr fontId="6"/>
  </si>
  <si>
    <t>広島県</t>
    <phoneticPr fontId="6"/>
  </si>
  <si>
    <t>三原市</t>
    <phoneticPr fontId="6"/>
  </si>
  <si>
    <t>皆実</t>
    <phoneticPr fontId="6"/>
  </si>
  <si>
    <t>34.3935418,133.0652537</t>
    <phoneticPr fontId="6"/>
  </si>
  <si>
    <t>広島県三原市皆実2丁目1860-3</t>
    <phoneticPr fontId="6"/>
  </si>
  <si>
    <t>広島県三原市皆実２丁目２−３８</t>
    <phoneticPr fontId="6"/>
  </si>
  <si>
    <t>店舗</t>
    <phoneticPr fontId="6"/>
  </si>
  <si>
    <t>消火水槽部改良</t>
    <phoneticPr fontId="6"/>
  </si>
  <si>
    <t>40.8334802,140.7635516</t>
    <phoneticPr fontId="6"/>
  </si>
  <si>
    <t>ヤマザワ村山駅西町</t>
    <phoneticPr fontId="6"/>
  </si>
  <si>
    <t>Y</t>
    <phoneticPr fontId="6"/>
  </si>
  <si>
    <t>青森市</t>
    <phoneticPr fontId="6"/>
  </si>
  <si>
    <t>青森県青森市港町２丁目３−１２</t>
    <phoneticPr fontId="6"/>
  </si>
  <si>
    <t>工場</t>
    <phoneticPr fontId="6"/>
  </si>
  <si>
    <t>加工施設ピット部改良</t>
    <phoneticPr fontId="6"/>
  </si>
  <si>
    <t>村山市</t>
    <phoneticPr fontId="6"/>
  </si>
  <si>
    <t>楯岡</t>
    <phoneticPr fontId="6"/>
  </si>
  <si>
    <t>38.4779155,140.3812769</t>
    <phoneticPr fontId="6"/>
  </si>
  <si>
    <t>村山氏楯丘地内</t>
    <phoneticPr fontId="6"/>
  </si>
  <si>
    <t>看板下改良</t>
    <phoneticPr fontId="6"/>
  </si>
  <si>
    <t>福島県買取型復興公営住宅</t>
    <phoneticPr fontId="6"/>
  </si>
  <si>
    <t>福島県いわき市小名浜字中原地内</t>
    <phoneticPr fontId="6"/>
  </si>
  <si>
    <t>36.9446126,140.8755033</t>
    <phoneticPr fontId="6"/>
  </si>
  <si>
    <t>ピット部改良</t>
  </si>
  <si>
    <t>山形県米沢市八幡原二丁目444番地7</t>
    <phoneticPr fontId="6"/>
  </si>
  <si>
    <t>福島県</t>
    <phoneticPr fontId="6"/>
  </si>
  <si>
    <t>小名浜字中原</t>
    <phoneticPr fontId="6"/>
  </si>
  <si>
    <t>いわき市小名浜字中原地内</t>
    <phoneticPr fontId="6"/>
  </si>
  <si>
    <t>福島県いわき市小名浜字中原地内</t>
    <phoneticPr fontId="6"/>
  </si>
  <si>
    <t>住宅</t>
    <phoneticPr fontId="6"/>
  </si>
  <si>
    <t>ピット部改良</t>
    <phoneticPr fontId="6"/>
  </si>
  <si>
    <t>山形県米沢市八幡原２丁目４４４−７</t>
    <phoneticPr fontId="6"/>
  </si>
  <si>
    <t>沼津市</t>
    <phoneticPr fontId="6"/>
  </si>
  <si>
    <t>岡宮</t>
    <phoneticPr fontId="6"/>
  </si>
  <si>
    <t>沼津市岡宮地内</t>
    <phoneticPr fontId="6"/>
  </si>
  <si>
    <t>アルス(株)工場</t>
    <phoneticPr fontId="6"/>
  </si>
  <si>
    <t>Y</t>
    <phoneticPr fontId="6"/>
  </si>
  <si>
    <t>山形県</t>
    <phoneticPr fontId="6"/>
  </si>
  <si>
    <t>米沢市</t>
    <phoneticPr fontId="6"/>
  </si>
  <si>
    <t>八幡原</t>
    <phoneticPr fontId="6"/>
  </si>
  <si>
    <t>37.9088541,140.1783035</t>
    <phoneticPr fontId="6"/>
  </si>
  <si>
    <t>工場</t>
    <phoneticPr fontId="6"/>
  </si>
  <si>
    <t>35.0884773,138.8987271</t>
    <phoneticPr fontId="6"/>
  </si>
  <si>
    <t>兵庫県神戸市長田区西山町4丁目54-1、54-2、53　林山町27-1、27-3、19-2の内</t>
    <phoneticPr fontId="6"/>
  </si>
  <si>
    <t>静岡銀行</t>
    <phoneticPr fontId="6"/>
  </si>
  <si>
    <t>静岡県沼津市岡宮地内</t>
    <phoneticPr fontId="6"/>
  </si>
  <si>
    <t>静岡県駿東郡清水町徳倉１６０３−４０</t>
    <phoneticPr fontId="6"/>
  </si>
  <si>
    <t>2F建</t>
    <phoneticPr fontId="6"/>
  </si>
  <si>
    <t>事務所</t>
    <phoneticPr fontId="6"/>
  </si>
  <si>
    <t>愛知県弥富市鮫ｹ地三町目73番外</t>
    <phoneticPr fontId="6"/>
  </si>
  <si>
    <t>阪神自動車</t>
    <phoneticPr fontId="6"/>
  </si>
  <si>
    <t>Y</t>
    <phoneticPr fontId="6"/>
  </si>
  <si>
    <t>長田区林山町</t>
    <phoneticPr fontId="6"/>
  </si>
  <si>
    <t>34.6766092,135.1417446</t>
    <phoneticPr fontId="6"/>
  </si>
  <si>
    <t>兵庫県神戸市長田区林山町２７</t>
    <phoneticPr fontId="6"/>
  </si>
  <si>
    <t>専門学校</t>
    <phoneticPr fontId="6"/>
  </si>
  <si>
    <t>ピット部改良</t>
    <phoneticPr fontId="6"/>
  </si>
  <si>
    <t>イズモホール根堅</t>
    <phoneticPr fontId="6"/>
  </si>
  <si>
    <t>北区根堅</t>
    <phoneticPr fontId="6"/>
  </si>
  <si>
    <t>協立エアテック</t>
    <phoneticPr fontId="6"/>
  </si>
  <si>
    <t>愛知県</t>
    <phoneticPr fontId="6"/>
  </si>
  <si>
    <t>弥富市</t>
    <phoneticPr fontId="6"/>
  </si>
  <si>
    <t>鮫ヶ池</t>
    <phoneticPr fontId="6"/>
  </si>
  <si>
    <t>35.1100993,136.7638671</t>
    <phoneticPr fontId="6"/>
  </si>
  <si>
    <t>愛知県弥富市鮫ｹ地三町目73番外</t>
    <phoneticPr fontId="6"/>
  </si>
  <si>
    <t>平屋建</t>
    <phoneticPr fontId="6"/>
  </si>
  <si>
    <t>新子安方面保育所</t>
    <phoneticPr fontId="6"/>
  </si>
  <si>
    <t>神奈川区新子安</t>
    <phoneticPr fontId="6"/>
  </si>
  <si>
    <t>神奈川県横浜市神奈川区新子安1-10-2</t>
    <phoneticPr fontId="6"/>
  </si>
  <si>
    <t>浜松市</t>
    <phoneticPr fontId="6"/>
  </si>
  <si>
    <t>34.8427057,137.798164</t>
    <phoneticPr fontId="6"/>
  </si>
  <si>
    <t>静岡県浜松市浜北区根堅1978-28</t>
    <phoneticPr fontId="6"/>
  </si>
  <si>
    <t>静岡県浜松市浜北区根堅１９７８−２８</t>
    <phoneticPr fontId="6"/>
  </si>
  <si>
    <t>平屋建</t>
    <phoneticPr fontId="6"/>
  </si>
  <si>
    <t>葬祭場</t>
    <phoneticPr fontId="6"/>
  </si>
  <si>
    <t>GS200</t>
    <phoneticPr fontId="6"/>
  </si>
  <si>
    <t>今井運送</t>
    <phoneticPr fontId="6"/>
  </si>
  <si>
    <t>木材湊北</t>
    <phoneticPr fontId="6"/>
  </si>
  <si>
    <t>広島県廿日市市木材港1081番41･11号</t>
    <phoneticPr fontId="6"/>
  </si>
  <si>
    <t>神奈川県</t>
    <phoneticPr fontId="6"/>
  </si>
  <si>
    <t>横浜市</t>
    <phoneticPr fontId="6"/>
  </si>
  <si>
    <t>35.487754,139.6550265</t>
    <phoneticPr fontId="6"/>
  </si>
  <si>
    <t>横浜市神奈川区新子安1-10-2</t>
    <phoneticPr fontId="6"/>
  </si>
  <si>
    <t>神奈川県横浜市神奈川区新子安１丁目１０−２</t>
    <phoneticPr fontId="6"/>
  </si>
  <si>
    <t>広島県廿日市市木材港北１３−４３</t>
    <phoneticPr fontId="6"/>
  </si>
  <si>
    <t>-</t>
    <phoneticPr fontId="6"/>
  </si>
  <si>
    <t>広島県</t>
    <phoneticPr fontId="6"/>
  </si>
  <si>
    <t>廿日市市</t>
    <phoneticPr fontId="6"/>
  </si>
  <si>
    <t>34.3512678,132.3527943</t>
    <phoneticPr fontId="6"/>
  </si>
  <si>
    <t>広島県廿日市市木材港1081番41･11号</t>
    <phoneticPr fontId="6"/>
  </si>
  <si>
    <t>ツルハドラッグ村山河島</t>
    <phoneticPr fontId="6"/>
  </si>
  <si>
    <t>サン・サポート岡宮</t>
    <phoneticPr fontId="6"/>
  </si>
  <si>
    <t>N</t>
    <phoneticPr fontId="6"/>
  </si>
  <si>
    <t>静岡県</t>
    <phoneticPr fontId="6"/>
  </si>
  <si>
    <t>沼津市</t>
    <phoneticPr fontId="6"/>
  </si>
  <si>
    <t>岡宮</t>
    <phoneticPr fontId="6"/>
  </si>
  <si>
    <t>35.1304461,138.873715</t>
    <phoneticPr fontId="6"/>
  </si>
  <si>
    <t>静岡県沼津市岡宮地内</t>
    <phoneticPr fontId="6"/>
  </si>
  <si>
    <t>静岡県沼津市岡宮９９１−３０</t>
    <phoneticPr fontId="6"/>
  </si>
  <si>
    <t>3F建</t>
    <phoneticPr fontId="6"/>
  </si>
  <si>
    <t>老人福祉施設</t>
    <phoneticPr fontId="6"/>
  </si>
  <si>
    <t>GS225</t>
    <phoneticPr fontId="6"/>
  </si>
  <si>
    <t>擁壁下改良</t>
    <phoneticPr fontId="6"/>
  </si>
  <si>
    <t>静岡県浜松市中区北寺島町492-2　外</t>
    <phoneticPr fontId="6"/>
  </si>
  <si>
    <t>Y</t>
    <phoneticPr fontId="6"/>
  </si>
  <si>
    <t>山形県</t>
    <phoneticPr fontId="6"/>
  </si>
  <si>
    <t>村山市</t>
    <phoneticPr fontId="6"/>
  </si>
  <si>
    <t>河島字</t>
    <phoneticPr fontId="6"/>
  </si>
  <si>
    <t>38.4820693,140.3664876</t>
    <phoneticPr fontId="6"/>
  </si>
  <si>
    <t>山形県村山市河島字碇163-1,164-1,164-2,165-1</t>
    <phoneticPr fontId="6"/>
  </si>
  <si>
    <t>山形県村山市163番1</t>
    <phoneticPr fontId="6"/>
  </si>
  <si>
    <t>平屋建</t>
    <phoneticPr fontId="6"/>
  </si>
  <si>
    <t>店舗</t>
    <phoneticPr fontId="6"/>
  </si>
  <si>
    <t>GS200</t>
    <phoneticPr fontId="6"/>
  </si>
  <si>
    <t>34.7002442,137.7425031</t>
    <phoneticPr fontId="6"/>
  </si>
  <si>
    <t>バロー北寺島</t>
    <phoneticPr fontId="6"/>
  </si>
  <si>
    <t>Y</t>
    <phoneticPr fontId="6"/>
  </si>
  <si>
    <t>浜松市</t>
    <phoneticPr fontId="6"/>
  </si>
  <si>
    <t>中区北寺島町</t>
    <phoneticPr fontId="6"/>
  </si>
  <si>
    <t>静岡県浜松市中区北寺島町492-2　外</t>
    <phoneticPr fontId="6"/>
  </si>
  <si>
    <t>静岡県浜松市中区北寺島町字 新橋下492-2</t>
    <phoneticPr fontId="6"/>
  </si>
  <si>
    <t>2F建</t>
    <phoneticPr fontId="6"/>
  </si>
  <si>
    <t>店舗</t>
    <phoneticPr fontId="6"/>
  </si>
  <si>
    <t>GS200</t>
    <phoneticPr fontId="6"/>
  </si>
  <si>
    <t>羽島郡</t>
    <phoneticPr fontId="6"/>
  </si>
  <si>
    <t>スズキショールーム鹿の子台(増築)</t>
    <phoneticPr fontId="6"/>
  </si>
  <si>
    <t>Y</t>
    <phoneticPr fontId="6"/>
  </si>
  <si>
    <t>兵庫県</t>
    <phoneticPr fontId="6"/>
  </si>
  <si>
    <t>神戸市</t>
    <phoneticPr fontId="6"/>
  </si>
  <si>
    <t>北区鹿の子台南町</t>
    <phoneticPr fontId="6"/>
  </si>
  <si>
    <t>34.8525272,135.2081701</t>
    <phoneticPr fontId="6"/>
  </si>
  <si>
    <t>兵庫県神戸市北区鹿の子台南町6-1-7</t>
    <phoneticPr fontId="6"/>
  </si>
  <si>
    <t>神戸市北区鹿の子台南町6-1-7</t>
    <phoneticPr fontId="6"/>
  </si>
  <si>
    <t>兵庫県神戸市北区鹿の子台南町６丁目１−７</t>
    <phoneticPr fontId="6"/>
  </si>
  <si>
    <t>平屋建</t>
    <phoneticPr fontId="6"/>
  </si>
  <si>
    <t>工場</t>
    <phoneticPr fontId="6"/>
  </si>
  <si>
    <t>35.3771928,136.7481383</t>
    <phoneticPr fontId="6"/>
  </si>
  <si>
    <t>GS200</t>
    <phoneticPr fontId="6"/>
  </si>
  <si>
    <t>GS200</t>
    <phoneticPr fontId="6"/>
  </si>
  <si>
    <t>中村区二瀬町</t>
    <phoneticPr fontId="6"/>
  </si>
  <si>
    <t>中部薬品笠松</t>
    <phoneticPr fontId="6"/>
  </si>
  <si>
    <t>笠松町</t>
    <phoneticPr fontId="6"/>
  </si>
  <si>
    <t>岐阜県羽島郡笠松町字美笠通三丁目14,15,16-1,16-2,16-3</t>
    <phoneticPr fontId="6"/>
  </si>
  <si>
    <t>岐阜県羽島郡笠松町字美笠通三丁目14,15,16-1,16-2,16-3</t>
    <phoneticPr fontId="6"/>
  </si>
  <si>
    <t>岐阜県岐阜市茜部寺屋敷２丁目６１</t>
    <phoneticPr fontId="6"/>
  </si>
  <si>
    <t>店舗</t>
    <phoneticPr fontId="6"/>
  </si>
  <si>
    <t>愛知県名古屋市中村区二瀬町２６−３</t>
    <phoneticPr fontId="6"/>
  </si>
  <si>
    <t>バロー湖西古見</t>
    <phoneticPr fontId="6"/>
  </si>
  <si>
    <t>湖西市</t>
    <phoneticPr fontId="6"/>
  </si>
  <si>
    <t>中部薬品二瀬</t>
    <phoneticPr fontId="6"/>
  </si>
  <si>
    <t>Y</t>
    <phoneticPr fontId="6"/>
  </si>
  <si>
    <t>35.1602256,136.8510819</t>
    <phoneticPr fontId="6"/>
  </si>
  <si>
    <t>愛知県名古屋市中村区二瀬町26</t>
    <phoneticPr fontId="6"/>
  </si>
  <si>
    <t>ハローズ住吉</t>
    <phoneticPr fontId="6"/>
  </si>
  <si>
    <t>静岡県</t>
    <phoneticPr fontId="6"/>
  </si>
  <si>
    <t>古見</t>
    <phoneticPr fontId="6"/>
  </si>
  <si>
    <t>34.7170972,137.5352227</t>
    <phoneticPr fontId="6"/>
  </si>
  <si>
    <t>静岡県湖西市古見字高田･宇超ﾉ坪980-2　外</t>
    <phoneticPr fontId="6"/>
  </si>
  <si>
    <t>静岡県湖西市古見字高田･宇超ﾉ坪980-2　外</t>
    <phoneticPr fontId="6"/>
  </si>
  <si>
    <t>静岡県湖西市９８８−１</t>
    <phoneticPr fontId="6"/>
  </si>
  <si>
    <t>GS200</t>
    <phoneticPr fontId="6"/>
  </si>
  <si>
    <t>徳島市</t>
    <phoneticPr fontId="6"/>
  </si>
  <si>
    <t>住吉町</t>
    <phoneticPr fontId="6"/>
  </si>
  <si>
    <t>34.0757585,134.5784149</t>
    <phoneticPr fontId="6"/>
  </si>
  <si>
    <t>徳島県徳島市住吉六丁目96-4　他</t>
    <phoneticPr fontId="6"/>
  </si>
  <si>
    <t>徳島県徳島市住吉六丁目96-4　他</t>
    <phoneticPr fontId="6"/>
  </si>
  <si>
    <t>徳島県徳島市住吉６丁目２−番３号</t>
    <phoneticPr fontId="6"/>
  </si>
  <si>
    <t>平屋建</t>
    <phoneticPr fontId="6"/>
  </si>
  <si>
    <t>店舗</t>
    <phoneticPr fontId="6"/>
  </si>
  <si>
    <t>城陽工場(日建ﾘｰｽ工業)</t>
    <phoneticPr fontId="6"/>
  </si>
  <si>
    <t>城陽市</t>
    <phoneticPr fontId="6"/>
  </si>
  <si>
    <t>市辺白坂</t>
    <phoneticPr fontId="6"/>
  </si>
  <si>
    <t>京都府城陽市市辺白坂16-1他</t>
    <phoneticPr fontId="6"/>
  </si>
  <si>
    <t>平屋建</t>
    <phoneticPr fontId="6"/>
  </si>
  <si>
    <t>工場</t>
    <phoneticPr fontId="6"/>
  </si>
  <si>
    <t>錦町アピタ太陽2</t>
    <phoneticPr fontId="6"/>
  </si>
  <si>
    <t>N</t>
    <phoneticPr fontId="6"/>
  </si>
  <si>
    <t>北海道</t>
    <phoneticPr fontId="6"/>
  </si>
  <si>
    <t>釧路市</t>
    <phoneticPr fontId="6"/>
  </si>
  <si>
    <t>錦町</t>
    <phoneticPr fontId="6"/>
  </si>
  <si>
    <t>42.982703,144.3837198</t>
    <phoneticPr fontId="6"/>
  </si>
  <si>
    <t>北海道釧路市錦町3丁目</t>
    <phoneticPr fontId="6"/>
  </si>
  <si>
    <t>釧路市錦町3丁目1-10,-11,-13</t>
    <phoneticPr fontId="6"/>
  </si>
  <si>
    <t>北海道釧路市錦町３丁目１</t>
    <phoneticPr fontId="6"/>
  </si>
  <si>
    <t>3F建</t>
    <phoneticPr fontId="6"/>
  </si>
  <si>
    <t>住宅</t>
    <phoneticPr fontId="6"/>
  </si>
  <si>
    <t>Nhieu khu</t>
    <phoneticPr fontId="6"/>
  </si>
  <si>
    <t>大字三ツ和</t>
    <phoneticPr fontId="6"/>
  </si>
  <si>
    <t>室通北広島3号倉庫</t>
    <phoneticPr fontId="6"/>
  </si>
  <si>
    <t>北海道</t>
    <phoneticPr fontId="6"/>
  </si>
  <si>
    <t>北広島市</t>
    <phoneticPr fontId="6"/>
  </si>
  <si>
    <t>北の里</t>
    <phoneticPr fontId="6"/>
  </si>
  <si>
    <t>43.0033459,141.5541536</t>
    <phoneticPr fontId="6"/>
  </si>
  <si>
    <t>北海道北広島市北の里3番8の内</t>
    <phoneticPr fontId="6"/>
  </si>
  <si>
    <t>北海道北広島市北の里３−２７</t>
    <phoneticPr fontId="6"/>
  </si>
  <si>
    <t>長野県中野市片塩</t>
    <phoneticPr fontId="6"/>
  </si>
  <si>
    <t>大熊きのこ園</t>
    <phoneticPr fontId="6"/>
  </si>
  <si>
    <t>N</t>
    <phoneticPr fontId="6"/>
  </si>
  <si>
    <t>長野県</t>
    <phoneticPr fontId="6"/>
  </si>
  <si>
    <t>35.6555158,139.682046</t>
    <phoneticPr fontId="6"/>
  </si>
  <si>
    <t>東京都目黒区大橋２丁目１９−３８</t>
    <phoneticPr fontId="6"/>
  </si>
  <si>
    <t>GS225</t>
    <phoneticPr fontId="6"/>
  </si>
  <si>
    <t>工場</t>
    <phoneticPr fontId="6"/>
  </si>
  <si>
    <t>荻原きのこ園</t>
    <phoneticPr fontId="6"/>
  </si>
  <si>
    <t>長野県</t>
    <phoneticPr fontId="6"/>
  </si>
  <si>
    <t>中野市</t>
    <phoneticPr fontId="6"/>
  </si>
  <si>
    <t>大字三ツ和</t>
    <phoneticPr fontId="6"/>
  </si>
  <si>
    <t>36.7178156,138.3530333</t>
    <phoneticPr fontId="6"/>
  </si>
  <si>
    <t>長野県中野市 大字三ツ和1250−2</t>
    <phoneticPr fontId="6"/>
  </si>
  <si>
    <t>GS225</t>
    <phoneticPr fontId="6"/>
  </si>
  <si>
    <t>GS200</t>
    <phoneticPr fontId="6"/>
  </si>
  <si>
    <t>大字寒河江字横道</t>
    <phoneticPr fontId="6"/>
  </si>
  <si>
    <t>原きのこ園</t>
    <phoneticPr fontId="6"/>
  </si>
  <si>
    <t>長野県</t>
    <phoneticPr fontId="6"/>
  </si>
  <si>
    <t>上高井郡</t>
    <phoneticPr fontId="6"/>
  </si>
  <si>
    <t>小布施町大字都住字六川沖東</t>
    <phoneticPr fontId="6"/>
  </si>
  <si>
    <t>36.7032938,138.3208493</t>
    <phoneticPr fontId="6"/>
  </si>
  <si>
    <t>長野県中野市片塩</t>
    <phoneticPr fontId="6"/>
  </si>
  <si>
    <t>長野県上高井郡小布施町 大字都住六川1938−3</t>
    <phoneticPr fontId="6"/>
  </si>
  <si>
    <t>平屋建</t>
    <phoneticPr fontId="6"/>
  </si>
  <si>
    <t>GS200</t>
    <phoneticPr fontId="6"/>
  </si>
  <si>
    <t>ヤマザワ寒河江 テナント棟</t>
    <phoneticPr fontId="6"/>
  </si>
  <si>
    <t>寒河江市</t>
    <phoneticPr fontId="6"/>
  </si>
  <si>
    <t>38.3665583,140.2844659</t>
    <phoneticPr fontId="6"/>
  </si>
  <si>
    <t>山形県寒河江市大字寒河江字横道59-1</t>
    <phoneticPr fontId="6"/>
  </si>
  <si>
    <t>山形県寒河江市大字寒河江横道６５−１</t>
    <phoneticPr fontId="6"/>
  </si>
  <si>
    <t>平屋建</t>
    <phoneticPr fontId="6"/>
  </si>
  <si>
    <t>GS225</t>
    <phoneticPr fontId="6"/>
  </si>
  <si>
    <t>GS200</t>
    <phoneticPr fontId="6"/>
  </si>
  <si>
    <t>バロー春江 ﾃﾅﾝﾄ棟</t>
    <phoneticPr fontId="6"/>
  </si>
  <si>
    <t>坂井市</t>
    <phoneticPr fontId="6"/>
  </si>
  <si>
    <t>春江随応寺</t>
    <phoneticPr fontId="6"/>
  </si>
  <si>
    <t>36.1331349,136.2234717</t>
    <phoneticPr fontId="6"/>
  </si>
  <si>
    <t>福井県坂井市春江随応寺土地区画整理事業 8街区</t>
    <phoneticPr fontId="6"/>
  </si>
  <si>
    <t>福井県坂井市春江町随応寺 東２４−１</t>
    <phoneticPr fontId="6"/>
  </si>
  <si>
    <t>店舗</t>
    <phoneticPr fontId="6"/>
  </si>
  <si>
    <t>鳥取県鳥取市国府町新通り３丁目３０１−１</t>
    <phoneticPr fontId="6"/>
  </si>
  <si>
    <t>35.4826989,134.2560891</t>
    <phoneticPr fontId="6"/>
  </si>
  <si>
    <t>2 KHU</t>
    <phoneticPr fontId="6"/>
  </si>
  <si>
    <t>ラムー和歌山紀三井寺</t>
    <phoneticPr fontId="6"/>
  </si>
  <si>
    <t>マルイ国府</t>
    <phoneticPr fontId="6"/>
  </si>
  <si>
    <t>国府町新通り</t>
    <phoneticPr fontId="6"/>
  </si>
  <si>
    <t>鳥取県鳥取市国府町新通り三丁目301番1外1筆</t>
    <phoneticPr fontId="6"/>
  </si>
  <si>
    <t>平屋,2F建</t>
    <phoneticPr fontId="6"/>
  </si>
  <si>
    <t>和歌山県</t>
    <phoneticPr fontId="6"/>
  </si>
  <si>
    <t>和歌山市</t>
    <phoneticPr fontId="6"/>
  </si>
  <si>
    <t>紀三井寺</t>
    <phoneticPr fontId="6"/>
  </si>
  <si>
    <t>34.1816424,135.1870704</t>
    <phoneticPr fontId="6"/>
  </si>
  <si>
    <t>和歌山県和歌山市紀三井寺字南前浜622番6外</t>
    <phoneticPr fontId="6"/>
  </si>
  <si>
    <t>和歌山県和歌山市紀三井寺６５２</t>
    <phoneticPr fontId="6"/>
  </si>
  <si>
    <t>平屋建</t>
    <phoneticPr fontId="6"/>
  </si>
  <si>
    <t>GS200</t>
    <phoneticPr fontId="6"/>
  </si>
  <si>
    <t>CAR EVﾋﾟｯﾄ部改良</t>
    <phoneticPr fontId="6"/>
  </si>
  <si>
    <t>マツダ平野</t>
    <phoneticPr fontId="6"/>
  </si>
  <si>
    <t>平野区西脇</t>
    <phoneticPr fontId="6"/>
  </si>
  <si>
    <t>大阪府大阪市平野区西脇1-1-6</t>
    <phoneticPr fontId="6"/>
  </si>
  <si>
    <t>マツダ金岡</t>
    <phoneticPr fontId="6"/>
  </si>
  <si>
    <t>大阪府</t>
    <phoneticPr fontId="6"/>
  </si>
  <si>
    <t>北区長曽根町</t>
    <phoneticPr fontId="6"/>
  </si>
  <si>
    <t>34.5653565,135.5048238</t>
    <phoneticPr fontId="6"/>
  </si>
  <si>
    <t>大阪府堺市北区長曽根町3001番1、3001番2、3001番20</t>
    <phoneticPr fontId="6"/>
  </si>
  <si>
    <t>大阪府堺市北区長曽根町３００１−１</t>
    <phoneticPr fontId="6"/>
  </si>
  <si>
    <t>Y</t>
    <phoneticPr fontId="6"/>
  </si>
  <si>
    <t>大阪府大阪市平野区西脇１丁目１−６</t>
    <phoneticPr fontId="6"/>
  </si>
  <si>
    <t>34.6322564,135.5444754</t>
    <phoneticPr fontId="6"/>
  </si>
  <si>
    <t>高知県高知市長浜</t>
    <phoneticPr fontId="6"/>
  </si>
  <si>
    <t>高知県高知市長浜</t>
    <phoneticPr fontId="6"/>
  </si>
  <si>
    <t>33.4935212,133.5438623</t>
    <phoneticPr fontId="6"/>
  </si>
  <si>
    <t>長浜事業所</t>
    <phoneticPr fontId="6"/>
  </si>
  <si>
    <t>Y</t>
    <phoneticPr fontId="6"/>
  </si>
  <si>
    <t>高知市</t>
    <phoneticPr fontId="6"/>
  </si>
  <si>
    <t>長浜</t>
    <phoneticPr fontId="6"/>
  </si>
  <si>
    <t>高知県高知市長浜</t>
    <phoneticPr fontId="6"/>
  </si>
  <si>
    <t>2F建</t>
    <phoneticPr fontId="6"/>
  </si>
  <si>
    <t>ＥＶピット部改良</t>
    <phoneticPr fontId="6"/>
  </si>
  <si>
    <t>M-CLINIC</t>
    <phoneticPr fontId="6"/>
  </si>
  <si>
    <t>マルハン光明池</t>
    <phoneticPr fontId="6"/>
  </si>
  <si>
    <t>南区新檜尾台</t>
    <phoneticPr fontId="6"/>
  </si>
  <si>
    <t>大阪府堺市南区新檜尾台2丁目4番3</t>
    <phoneticPr fontId="6"/>
  </si>
  <si>
    <t>大阪府堺市南区新檜尾台２丁４−３</t>
    <phoneticPr fontId="6"/>
  </si>
  <si>
    <t>5F建</t>
    <phoneticPr fontId="6"/>
  </si>
  <si>
    <t>店舗</t>
    <phoneticPr fontId="6"/>
  </si>
  <si>
    <t>33.2375481,130.3212126</t>
    <phoneticPr fontId="6"/>
  </si>
  <si>
    <t>GS200</t>
    <phoneticPr fontId="6"/>
  </si>
  <si>
    <t>GS200</t>
    <phoneticPr fontId="6"/>
  </si>
  <si>
    <t>島根電工(株)出雲支店</t>
    <phoneticPr fontId="6"/>
  </si>
  <si>
    <t>佐賀県</t>
    <phoneticPr fontId="6"/>
  </si>
  <si>
    <t>佐賀市</t>
    <phoneticPr fontId="6"/>
  </si>
  <si>
    <t>諸富町大堂三本末</t>
    <phoneticPr fontId="6"/>
  </si>
  <si>
    <t>佐賀県佐賀市諸富町大字大堂字三本松一　937-1の一部</t>
    <phoneticPr fontId="6"/>
  </si>
  <si>
    <t>佐賀県佐賀市諸富町大字大堂字三本松一　937-1の一部</t>
    <phoneticPr fontId="6"/>
  </si>
  <si>
    <t>佐賀県佐賀市南佐賀２丁目７−１９</t>
    <phoneticPr fontId="6"/>
  </si>
  <si>
    <t>診療所</t>
    <phoneticPr fontId="6"/>
  </si>
  <si>
    <t>BF1 phan 2 khu, Ex khong phan khu</t>
    <phoneticPr fontId="6"/>
  </si>
  <si>
    <t>工場</t>
    <phoneticPr fontId="6"/>
  </si>
  <si>
    <t>Y</t>
    <phoneticPr fontId="6"/>
  </si>
  <si>
    <t>出雲市</t>
    <phoneticPr fontId="6"/>
  </si>
  <si>
    <t>斐川町併川</t>
    <phoneticPr fontId="6"/>
  </si>
  <si>
    <t>35.3750225,132.7917913</t>
    <phoneticPr fontId="6"/>
  </si>
  <si>
    <t>島根県出雲市斐川町併川886-1,887-1,890-1</t>
    <phoneticPr fontId="6"/>
  </si>
  <si>
    <t>島根県出雲市斐川町併川８８７−１</t>
    <phoneticPr fontId="6"/>
  </si>
  <si>
    <t>2F建</t>
    <phoneticPr fontId="6"/>
  </si>
  <si>
    <t>事務所・倉庫</t>
    <phoneticPr fontId="6"/>
  </si>
  <si>
    <t>GS200</t>
    <phoneticPr fontId="6"/>
  </si>
  <si>
    <t>じゃんじゃん亭環七梅島</t>
    <phoneticPr fontId="6"/>
  </si>
  <si>
    <t>福相食品工業小高第２工場</t>
    <phoneticPr fontId="6"/>
  </si>
  <si>
    <t>南相馬市</t>
    <phoneticPr fontId="6"/>
  </si>
  <si>
    <t>小高区岡田字上川原田</t>
    <phoneticPr fontId="6"/>
  </si>
  <si>
    <t>37.5599951,141.0026645</t>
    <phoneticPr fontId="6"/>
  </si>
  <si>
    <t>福島県南相馬市小高区岡田字上川原田112番 他</t>
    <phoneticPr fontId="6"/>
  </si>
  <si>
    <t>福島県南相馬市小高区岡田字上川原田112番 他</t>
    <phoneticPr fontId="6"/>
  </si>
  <si>
    <t>福島県南相馬市小高区岡田上川原田１１２</t>
    <phoneticPr fontId="6"/>
  </si>
  <si>
    <t>35.7787687,139.7989041</t>
    <phoneticPr fontId="6"/>
  </si>
  <si>
    <t>巽冷凍食品</t>
    <phoneticPr fontId="6"/>
  </si>
  <si>
    <t>猿払村</t>
    <phoneticPr fontId="6"/>
  </si>
  <si>
    <t>東京都</t>
    <phoneticPr fontId="6"/>
  </si>
  <si>
    <t>島根</t>
    <phoneticPr fontId="6"/>
  </si>
  <si>
    <t>東京都足立区島根1-9</t>
    <phoneticPr fontId="6"/>
  </si>
  <si>
    <t>東京都足立区島根１丁目９−５</t>
    <phoneticPr fontId="6"/>
  </si>
  <si>
    <t>2F建</t>
    <phoneticPr fontId="6"/>
  </si>
  <si>
    <t>店舗・駐車場</t>
    <phoneticPr fontId="6"/>
  </si>
  <si>
    <t>GS200</t>
    <phoneticPr fontId="6"/>
  </si>
  <si>
    <t>関西マツダ鳳BPセンター</t>
    <phoneticPr fontId="6"/>
  </si>
  <si>
    <t>Y</t>
    <phoneticPr fontId="6"/>
  </si>
  <si>
    <t>北海道</t>
    <phoneticPr fontId="6"/>
  </si>
  <si>
    <t>45.3298884,142.1061781</t>
    <phoneticPr fontId="6"/>
  </si>
  <si>
    <t xml:space="preserve">北海道宗谷郡猿払村鬼志別西町 </t>
    <phoneticPr fontId="6"/>
  </si>
  <si>
    <t>北海道宗谷郡猿払村鬼志別西町１８６</t>
    <phoneticPr fontId="6"/>
  </si>
  <si>
    <t>中洲下金子</t>
    <phoneticPr fontId="6"/>
  </si>
  <si>
    <t>諏訪市中洲下金子4600</t>
    <phoneticPr fontId="6"/>
  </si>
  <si>
    <t>堺市</t>
    <phoneticPr fontId="6"/>
  </si>
  <si>
    <t>西区鳳北町</t>
    <phoneticPr fontId="6"/>
  </si>
  <si>
    <t>34.5430747,135.4623874</t>
    <phoneticPr fontId="6"/>
  </si>
  <si>
    <t>大阪府堺市西区鳳北町9丁目494</t>
    <phoneticPr fontId="6"/>
  </si>
  <si>
    <t>大阪府堺市西区鳳北町９丁４９４</t>
    <phoneticPr fontId="6"/>
  </si>
  <si>
    <t>アンフィニ福島工場</t>
    <phoneticPr fontId="6"/>
  </si>
  <si>
    <t>福島県双葉郡楢葉町下繁岡 地内</t>
    <phoneticPr fontId="6"/>
  </si>
  <si>
    <t>丸一ゴム工業</t>
    <phoneticPr fontId="6"/>
  </si>
  <si>
    <t>Y</t>
    <phoneticPr fontId="6"/>
  </si>
  <si>
    <t>36.0234629,138.1115101</t>
    <phoneticPr fontId="6"/>
  </si>
  <si>
    <t>長野県諏訪市大字中洲４６００</t>
    <phoneticPr fontId="6"/>
  </si>
  <si>
    <t>37.2920276,141.0142853</t>
    <phoneticPr fontId="6"/>
  </si>
  <si>
    <t>ﾄﾗｯｸﾊﾞｰｽ部改良</t>
    <phoneticPr fontId="6"/>
  </si>
  <si>
    <t>Y</t>
    <phoneticPr fontId="6"/>
  </si>
  <si>
    <t>双葉郡</t>
    <phoneticPr fontId="6"/>
  </si>
  <si>
    <t>楢葉町下繋岡</t>
    <phoneticPr fontId="6"/>
  </si>
  <si>
    <t>福島県双葉郡楢葉町大字下繁岡北谷地16番地</t>
    <phoneticPr fontId="6"/>
  </si>
  <si>
    <t>工場</t>
    <phoneticPr fontId="6"/>
  </si>
  <si>
    <t>GS200</t>
    <phoneticPr fontId="6"/>
  </si>
  <si>
    <t>バロー春江</t>
    <phoneticPr fontId="6"/>
  </si>
  <si>
    <t>Y</t>
    <phoneticPr fontId="6"/>
  </si>
  <si>
    <t>福井県</t>
    <phoneticPr fontId="6"/>
  </si>
  <si>
    <t>春江随応寺</t>
    <phoneticPr fontId="6"/>
  </si>
  <si>
    <t>36.1331539,136.2234929</t>
    <phoneticPr fontId="6"/>
  </si>
  <si>
    <t>福井県坂井市春江随応寺土地区画整理事業 8街区</t>
    <phoneticPr fontId="6"/>
  </si>
  <si>
    <t>福井県坂井市春江町随応寺 東２４−１</t>
    <phoneticPr fontId="6"/>
  </si>
  <si>
    <t>店舗</t>
    <phoneticPr fontId="6"/>
  </si>
  <si>
    <t>消火水槽部改良</t>
    <phoneticPr fontId="6"/>
  </si>
  <si>
    <t>シシドモータース塗装工場</t>
    <phoneticPr fontId="6"/>
  </si>
  <si>
    <t>V・drug中部薬品大垣西</t>
    <phoneticPr fontId="6"/>
  </si>
  <si>
    <t>Y</t>
    <phoneticPr fontId="6"/>
  </si>
  <si>
    <t>大垣市</t>
    <phoneticPr fontId="6"/>
  </si>
  <si>
    <t>桧長治笠毛</t>
    <phoneticPr fontId="6"/>
  </si>
  <si>
    <t>35.3604073,136.5839586</t>
    <phoneticPr fontId="6"/>
  </si>
  <si>
    <t>岐阜県大垣市桧町字笠毛811番1</t>
    <phoneticPr fontId="6"/>
  </si>
  <si>
    <t>岐阜県大垣市桧町 字笠毛811番1</t>
    <phoneticPr fontId="6"/>
  </si>
  <si>
    <t>34.5336615,133.5096626</t>
    <phoneticPr fontId="6"/>
  </si>
  <si>
    <t>岡山県</t>
    <phoneticPr fontId="6"/>
  </si>
  <si>
    <t>小平井字時ノ坊池尻</t>
    <phoneticPr fontId="6"/>
  </si>
  <si>
    <t>岡山県笠岡市小平井1685-2</t>
    <phoneticPr fontId="6"/>
  </si>
  <si>
    <t>岡山県笠岡市小平井１６８５−４</t>
    <phoneticPr fontId="6"/>
  </si>
  <si>
    <t>平屋建</t>
    <phoneticPr fontId="6"/>
  </si>
  <si>
    <t>TL3E</t>
    <phoneticPr fontId="6"/>
  </si>
  <si>
    <t>TL3E</t>
    <phoneticPr fontId="6"/>
  </si>
  <si>
    <t>39.3570779,140.080028</t>
    <phoneticPr fontId="6"/>
  </si>
  <si>
    <t>薬王堂由利本荘荒町</t>
    <phoneticPr fontId="6"/>
  </si>
  <si>
    <t>秋田県</t>
    <phoneticPr fontId="6"/>
  </si>
  <si>
    <t>荒町</t>
    <phoneticPr fontId="6"/>
  </si>
  <si>
    <t>秋田県由利本荘市荒町地内</t>
    <phoneticPr fontId="6"/>
  </si>
  <si>
    <t>秋田県由利本荘市荒町真城２０−１</t>
    <phoneticPr fontId="6"/>
  </si>
  <si>
    <t>ｱｰｽﾀｲﾄ101C</t>
    <phoneticPr fontId="6"/>
  </si>
  <si>
    <t>ケーズデンキ佐沼</t>
    <phoneticPr fontId="6"/>
  </si>
  <si>
    <t>宮城県</t>
    <phoneticPr fontId="6"/>
  </si>
  <si>
    <t>38.685352,141.1852572</t>
    <phoneticPr fontId="6"/>
  </si>
  <si>
    <t>宮城県登米市南方町丸の内58他</t>
    <phoneticPr fontId="6"/>
  </si>
  <si>
    <t>宮城県登米市南方町新丸ノ内61</t>
    <phoneticPr fontId="6"/>
  </si>
  <si>
    <t>店舗</t>
    <phoneticPr fontId="6"/>
  </si>
  <si>
    <t>ｱｰｽﾀｲﾄ101C</t>
    <phoneticPr fontId="6"/>
  </si>
  <si>
    <t>プール部改良</t>
    <phoneticPr fontId="6"/>
  </si>
  <si>
    <t>特別養護老人ホーム 偕生園</t>
    <phoneticPr fontId="6"/>
  </si>
  <si>
    <t>島根県浜田市黒川町地内</t>
    <phoneticPr fontId="6"/>
  </si>
  <si>
    <t>JSSスイミングスクール立石</t>
    <phoneticPr fontId="6"/>
  </si>
  <si>
    <t>Y</t>
    <phoneticPr fontId="6"/>
  </si>
  <si>
    <t>東京都</t>
    <phoneticPr fontId="6"/>
  </si>
  <si>
    <t>葛飾区</t>
    <phoneticPr fontId="6"/>
  </si>
  <si>
    <t>立石</t>
    <phoneticPr fontId="6"/>
  </si>
  <si>
    <t>35.7399081,139.8420212</t>
    <phoneticPr fontId="6"/>
  </si>
  <si>
    <t>東京都葛飾区立石2丁目175-1、175-2の一部、176</t>
    <phoneticPr fontId="6"/>
  </si>
  <si>
    <t>東京都葛飾区立石２丁目３１−９</t>
    <phoneticPr fontId="6"/>
  </si>
  <si>
    <t>平屋建</t>
    <phoneticPr fontId="6"/>
  </si>
  <si>
    <t>ﾊｰﾄﾞｷｰﾌﾟＰ530</t>
    <phoneticPr fontId="6"/>
  </si>
  <si>
    <t>島根県浜田市黒川町１９６−１</t>
    <phoneticPr fontId="6"/>
  </si>
  <si>
    <t>延床面積
（ｍ２）</t>
    <phoneticPr fontId="6"/>
  </si>
  <si>
    <t>島根県</t>
    <phoneticPr fontId="6"/>
  </si>
  <si>
    <t>浜田市</t>
    <phoneticPr fontId="6"/>
  </si>
  <si>
    <t>黒川</t>
    <phoneticPr fontId="6"/>
  </si>
  <si>
    <t>34.8979809,132.0968486</t>
    <phoneticPr fontId="6"/>
  </si>
  <si>
    <t>2F建</t>
    <phoneticPr fontId="6"/>
  </si>
  <si>
    <t>老人福祉施設</t>
    <phoneticPr fontId="6"/>
  </si>
  <si>
    <t>大阪府高槻市南庄所町２４−６</t>
    <phoneticPr fontId="6"/>
  </si>
  <si>
    <t>GS200</t>
    <phoneticPr fontId="6"/>
  </si>
  <si>
    <t>マルハン高槻</t>
    <phoneticPr fontId="6"/>
  </si>
  <si>
    <t>Y</t>
    <phoneticPr fontId="6"/>
  </si>
  <si>
    <t>大阪府</t>
    <phoneticPr fontId="6"/>
  </si>
  <si>
    <t>高槻市</t>
    <phoneticPr fontId="6"/>
  </si>
  <si>
    <t>南庄所町</t>
    <phoneticPr fontId="6"/>
  </si>
  <si>
    <t>34.8331375,135.6154598</t>
    <phoneticPr fontId="6"/>
  </si>
  <si>
    <t>大阪府高槻市南庄所町24-6</t>
    <phoneticPr fontId="6"/>
  </si>
  <si>
    <t>平屋建</t>
    <phoneticPr fontId="6"/>
  </si>
  <si>
    <t>西区篠原町</t>
    <phoneticPr fontId="6"/>
  </si>
  <si>
    <t>静岡県浜松市西区篠原町21640-1</t>
    <phoneticPr fontId="6"/>
  </si>
  <si>
    <t>佐野寛様貸店舗(ローソン清水)</t>
    <phoneticPr fontId="6"/>
  </si>
  <si>
    <t>静岡県</t>
    <phoneticPr fontId="6"/>
  </si>
  <si>
    <t>駿東郡</t>
    <phoneticPr fontId="6"/>
  </si>
  <si>
    <t>清水町中徳蔵</t>
    <phoneticPr fontId="6"/>
  </si>
  <si>
    <t>35.0871984,138.8969636</t>
    <phoneticPr fontId="6"/>
  </si>
  <si>
    <t>静岡県駿東郡清水町中徳倉35-1</t>
    <phoneticPr fontId="6"/>
  </si>
  <si>
    <t>静岡県駿東郡清水町中徳倉３５−１</t>
    <phoneticPr fontId="6"/>
  </si>
  <si>
    <t>店舗</t>
    <phoneticPr fontId="6"/>
  </si>
  <si>
    <t>GS200</t>
    <phoneticPr fontId="6"/>
  </si>
  <si>
    <t>セレモニーホール篠原</t>
    <phoneticPr fontId="6"/>
  </si>
  <si>
    <t>Y</t>
    <phoneticPr fontId="6"/>
  </si>
  <si>
    <t>静岡県浜松市西区篠原町２１６４０−１</t>
    <phoneticPr fontId="6"/>
  </si>
  <si>
    <t>34.6871592,137.6736892</t>
    <phoneticPr fontId="6"/>
  </si>
  <si>
    <t>石巻かわまち商業施設</t>
    <phoneticPr fontId="6"/>
  </si>
  <si>
    <t>山進運輸㈱配送センター</t>
    <phoneticPr fontId="6"/>
  </si>
  <si>
    <t>Y</t>
    <phoneticPr fontId="6"/>
  </si>
  <si>
    <t>鳥取県</t>
    <phoneticPr fontId="6"/>
  </si>
  <si>
    <t>境港市</t>
    <phoneticPr fontId="6"/>
  </si>
  <si>
    <t>竹内団地</t>
    <phoneticPr fontId="6"/>
  </si>
  <si>
    <t>35.5222262,133.2531179</t>
    <phoneticPr fontId="6"/>
  </si>
  <si>
    <t>鳥取県境港市竹内団地内</t>
    <phoneticPr fontId="6"/>
  </si>
  <si>
    <t>鳥取県境港市竹内団地２１１−１</t>
    <phoneticPr fontId="6"/>
  </si>
  <si>
    <t>平屋建</t>
    <phoneticPr fontId="6"/>
  </si>
  <si>
    <t>倉庫</t>
    <phoneticPr fontId="6"/>
  </si>
  <si>
    <t>GS200</t>
    <phoneticPr fontId="6"/>
  </si>
  <si>
    <t>稲田製作所</t>
    <phoneticPr fontId="6"/>
  </si>
  <si>
    <t>長野市</t>
    <phoneticPr fontId="6"/>
  </si>
  <si>
    <t>若穂綿内</t>
    <phoneticPr fontId="6"/>
  </si>
  <si>
    <t>長野県長野市若穂綿内1355他</t>
    <phoneticPr fontId="6"/>
  </si>
  <si>
    <t>Y</t>
    <phoneticPr fontId="6"/>
  </si>
  <si>
    <t>中央</t>
    <phoneticPr fontId="6"/>
  </si>
  <si>
    <t>38.4298168,141.3093371</t>
    <phoneticPr fontId="6"/>
  </si>
  <si>
    <t>宮城県石巻市中央2丁目11番4-1,5-1,6,7,8,9-1の各一部</t>
    <phoneticPr fontId="6"/>
  </si>
  <si>
    <t>宮城県石巻市中央２丁目１１−４</t>
    <phoneticPr fontId="6"/>
  </si>
  <si>
    <t>店舗</t>
    <phoneticPr fontId="6"/>
  </si>
  <si>
    <t>山形県酒田市京田四丁目2番1､4</t>
    <phoneticPr fontId="6"/>
  </si>
  <si>
    <t>長野県</t>
    <phoneticPr fontId="6"/>
  </si>
  <si>
    <t>36.6261721,138.2756244</t>
    <phoneticPr fontId="6"/>
  </si>
  <si>
    <t>長野県長野市若穂綿内１３５５</t>
    <phoneticPr fontId="6"/>
  </si>
  <si>
    <t>インテルノ新工場</t>
    <phoneticPr fontId="6"/>
  </si>
  <si>
    <t>酒田市</t>
    <phoneticPr fontId="6"/>
  </si>
  <si>
    <t>京田</t>
    <phoneticPr fontId="6"/>
  </si>
  <si>
    <t>38.8748475,139.836545</t>
    <phoneticPr fontId="6"/>
  </si>
  <si>
    <t>山形県酒田市京田２丁目１ 4 丁目</t>
    <phoneticPr fontId="6"/>
  </si>
  <si>
    <t>35.2690909,136.5895581</t>
    <phoneticPr fontId="6"/>
  </si>
  <si>
    <t>TL3E</t>
    <phoneticPr fontId="6"/>
  </si>
  <si>
    <t>TL3E</t>
    <phoneticPr fontId="6"/>
  </si>
  <si>
    <t>ランプロジェクト</t>
    <phoneticPr fontId="6"/>
  </si>
  <si>
    <t>養老町大場字橋西</t>
    <phoneticPr fontId="6"/>
  </si>
  <si>
    <t>岐阜県養老郡養老町大場字橋西661-1</t>
    <phoneticPr fontId="6"/>
  </si>
  <si>
    <t>岐阜県養老郡養老郡養老町大場６６１−１</t>
    <phoneticPr fontId="6"/>
  </si>
  <si>
    <t>平屋建</t>
    <phoneticPr fontId="6"/>
  </si>
  <si>
    <t>観音地区グループホーム</t>
    <phoneticPr fontId="6"/>
  </si>
  <si>
    <t>広島市</t>
    <phoneticPr fontId="6"/>
  </si>
  <si>
    <t>西区南観音</t>
    <phoneticPr fontId="6"/>
  </si>
  <si>
    <t>34.3833579,132.4274178</t>
    <phoneticPr fontId="6"/>
  </si>
  <si>
    <t>広島市西区南観音5丁目1702-1</t>
    <phoneticPr fontId="6"/>
  </si>
  <si>
    <t>広島県広島市西区南観音６丁目３−３１</t>
    <phoneticPr fontId="6"/>
  </si>
  <si>
    <t>2F建</t>
    <phoneticPr fontId="6"/>
  </si>
  <si>
    <t>京都府京都市左京区岡崎西天王町97</t>
    <phoneticPr fontId="6"/>
  </si>
  <si>
    <t>ナイス苫小牧</t>
    <phoneticPr fontId="6"/>
  </si>
  <si>
    <t>平安神宮</t>
    <phoneticPr fontId="6"/>
  </si>
  <si>
    <t>京都市</t>
    <phoneticPr fontId="6"/>
  </si>
  <si>
    <t>左京区岡崎西天王町</t>
    <phoneticPr fontId="6"/>
  </si>
  <si>
    <t>35.0158853,135.7825811</t>
    <phoneticPr fontId="6"/>
  </si>
  <si>
    <t>京都府京都市左京区岡崎西天王町97</t>
    <phoneticPr fontId="6"/>
  </si>
  <si>
    <t>店舗</t>
    <phoneticPr fontId="6"/>
  </si>
  <si>
    <t>Y</t>
    <phoneticPr fontId="6"/>
  </si>
  <si>
    <t>北海道</t>
    <phoneticPr fontId="6"/>
  </si>
  <si>
    <t>苫小牧市</t>
    <phoneticPr fontId="6"/>
  </si>
  <si>
    <t>柏原</t>
    <phoneticPr fontId="6"/>
  </si>
  <si>
    <t>42.6861767,141.741442</t>
    <phoneticPr fontId="6"/>
  </si>
  <si>
    <t>北海道苫小牧市字柏原２１１−１</t>
    <phoneticPr fontId="6"/>
  </si>
  <si>
    <t>助任学童保育会館</t>
    <phoneticPr fontId="6"/>
  </si>
  <si>
    <t>バロー大津茶が崎</t>
    <phoneticPr fontId="6"/>
  </si>
  <si>
    <t>35.023772,135.8627993</t>
    <phoneticPr fontId="6"/>
  </si>
  <si>
    <t>滋賀県大津市茶が崎４−３</t>
    <phoneticPr fontId="6"/>
  </si>
  <si>
    <t>34.0805437,134.5569138</t>
    <phoneticPr fontId="6"/>
  </si>
  <si>
    <t>木曽郡</t>
    <phoneticPr fontId="6"/>
  </si>
  <si>
    <t>南木曽町田立</t>
    <phoneticPr fontId="6"/>
  </si>
  <si>
    <t>Y</t>
    <phoneticPr fontId="6"/>
  </si>
  <si>
    <t>下助任町</t>
    <phoneticPr fontId="6"/>
  </si>
  <si>
    <t>徳島県徳島市下助任町１丁目１</t>
    <phoneticPr fontId="6"/>
  </si>
  <si>
    <t>店舗</t>
    <phoneticPr fontId="6"/>
  </si>
  <si>
    <t>㈱南木曽発条 田立工場</t>
    <phoneticPr fontId="6"/>
  </si>
  <si>
    <t>Y</t>
    <phoneticPr fontId="6"/>
  </si>
  <si>
    <t>35.5946116,137.5417419</t>
    <phoneticPr fontId="6"/>
  </si>
  <si>
    <t>長野県木曽郡南木曽町田立２０９７−５０</t>
    <phoneticPr fontId="6"/>
  </si>
  <si>
    <t>平屋建</t>
    <phoneticPr fontId="6"/>
  </si>
  <si>
    <t xml:space="preserve"> 千葉県松戸市２丁目１９９</t>
    <phoneticPr fontId="6"/>
  </si>
  <si>
    <t>東鴻池町</t>
    <phoneticPr fontId="6"/>
  </si>
  <si>
    <t>北総鉄道東松戸駅高架下店舗</t>
    <phoneticPr fontId="6"/>
  </si>
  <si>
    <t>松戸市</t>
    <phoneticPr fontId="6"/>
  </si>
  <si>
    <t>東松戸</t>
    <phoneticPr fontId="6"/>
  </si>
  <si>
    <t>35.7705107,139.944371</t>
    <phoneticPr fontId="6"/>
  </si>
  <si>
    <t>ハードキープP530</t>
    <phoneticPr fontId="6"/>
  </si>
  <si>
    <t>ハードキープP530</t>
    <phoneticPr fontId="6"/>
  </si>
  <si>
    <t>大阪府大阪市西淀川区姫里１丁目２１−１３</t>
    <phoneticPr fontId="6"/>
  </si>
  <si>
    <t>34.7033487,135.4593957</t>
    <phoneticPr fontId="6"/>
  </si>
  <si>
    <t>東大阪営業所</t>
    <phoneticPr fontId="6"/>
  </si>
  <si>
    <t>Y</t>
    <phoneticPr fontId="6"/>
  </si>
  <si>
    <t>大阪府</t>
    <phoneticPr fontId="6"/>
  </si>
  <si>
    <t>東大阪市</t>
    <phoneticPr fontId="6"/>
  </si>
  <si>
    <t>GS200</t>
    <phoneticPr fontId="6"/>
  </si>
  <si>
    <t>ダイナム福岡川崎</t>
    <phoneticPr fontId="6"/>
  </si>
  <si>
    <t>福岡県</t>
    <phoneticPr fontId="6"/>
  </si>
  <si>
    <t>田川郡</t>
    <phoneticPr fontId="6"/>
  </si>
  <si>
    <t>川崎町田原字前原</t>
    <phoneticPr fontId="6"/>
  </si>
  <si>
    <t>平屋建</t>
    <phoneticPr fontId="6"/>
  </si>
  <si>
    <t>ヨークベニマル山形落合</t>
    <phoneticPr fontId="6"/>
  </si>
  <si>
    <t>山形県</t>
    <phoneticPr fontId="6"/>
  </si>
  <si>
    <t>山形市</t>
    <phoneticPr fontId="6"/>
  </si>
  <si>
    <t>落合町</t>
    <phoneticPr fontId="6"/>
  </si>
  <si>
    <t>38.2833724,140.3486761</t>
    <phoneticPr fontId="6"/>
  </si>
  <si>
    <t xml:space="preserve"> 山形県山形市落合町 二口 １８９</t>
    <phoneticPr fontId="6"/>
  </si>
  <si>
    <t>平屋建</t>
    <phoneticPr fontId="6"/>
  </si>
  <si>
    <t>小倉南区徳力</t>
    <phoneticPr fontId="6"/>
  </si>
  <si>
    <t>福岡県北九州市小倉南区徳力３丁目１０−１</t>
    <phoneticPr fontId="6"/>
  </si>
  <si>
    <t>徳力商業施設</t>
    <phoneticPr fontId="6"/>
  </si>
  <si>
    <t>福岡県</t>
    <phoneticPr fontId="6"/>
  </si>
  <si>
    <t>33.8281373,130.8681767</t>
    <phoneticPr fontId="6"/>
  </si>
  <si>
    <t>GS200</t>
    <phoneticPr fontId="6"/>
  </si>
  <si>
    <t>NHIEU KHU</t>
    <phoneticPr fontId="6"/>
  </si>
  <si>
    <t>平屋建</t>
    <phoneticPr fontId="6"/>
  </si>
  <si>
    <t>工場</t>
    <phoneticPr fontId="6"/>
  </si>
  <si>
    <t>山傳商店仙台港工場</t>
    <phoneticPr fontId="6"/>
  </si>
  <si>
    <t>Y</t>
    <phoneticPr fontId="6"/>
  </si>
  <si>
    <t>宮城県</t>
    <phoneticPr fontId="6"/>
  </si>
  <si>
    <t>宮城野区仙台港北</t>
    <phoneticPr fontId="6"/>
  </si>
  <si>
    <t>38.2602502,140.9408783</t>
    <phoneticPr fontId="6"/>
  </si>
  <si>
    <t xml:space="preserve"> 宮城県仙台市宮城野区扇町３丁目１１−１４</t>
    <phoneticPr fontId="6"/>
  </si>
  <si>
    <t>2F建</t>
    <phoneticPr fontId="6"/>
  </si>
  <si>
    <t>工場</t>
    <phoneticPr fontId="6"/>
  </si>
  <si>
    <t>GS200</t>
    <phoneticPr fontId="6"/>
  </si>
  <si>
    <t>32.9814367,132.9195137</t>
    <phoneticPr fontId="6"/>
  </si>
  <si>
    <t>西四国マツダ中村</t>
    <phoneticPr fontId="6"/>
  </si>
  <si>
    <t>高知県</t>
    <phoneticPr fontId="6"/>
  </si>
  <si>
    <t>四万十市</t>
    <phoneticPr fontId="6"/>
  </si>
  <si>
    <t>具同</t>
    <phoneticPr fontId="6"/>
  </si>
  <si>
    <t>高知県四万十市具同２２１１−１</t>
    <phoneticPr fontId="6"/>
  </si>
  <si>
    <t>おおぼし保育園</t>
    <phoneticPr fontId="6"/>
  </si>
  <si>
    <t>協同組合八戸青果センター野菜加工施設</t>
    <phoneticPr fontId="6"/>
  </si>
  <si>
    <t>Y</t>
    <phoneticPr fontId="6"/>
  </si>
  <si>
    <t>青森県</t>
    <phoneticPr fontId="6"/>
  </si>
  <si>
    <t>大字河原木</t>
    <phoneticPr fontId="6"/>
  </si>
  <si>
    <t>40.5271709,141.4493922</t>
    <phoneticPr fontId="6"/>
  </si>
  <si>
    <t>青森県八戸市大字河原木神才７−４</t>
    <phoneticPr fontId="6"/>
  </si>
  <si>
    <t>工場</t>
    <phoneticPr fontId="6"/>
  </si>
  <si>
    <t>青森県青森市妙見３丁目６−１０</t>
    <phoneticPr fontId="6"/>
  </si>
  <si>
    <t>Y</t>
    <phoneticPr fontId="6"/>
  </si>
  <si>
    <t>青森県</t>
    <phoneticPr fontId="6"/>
  </si>
  <si>
    <t>妙見</t>
    <phoneticPr fontId="6"/>
  </si>
  <si>
    <t>40.7886684,140.7647818</t>
    <phoneticPr fontId="6"/>
  </si>
  <si>
    <t>2F建</t>
    <phoneticPr fontId="6"/>
  </si>
  <si>
    <t>保育所</t>
    <phoneticPr fontId="6"/>
  </si>
  <si>
    <t>GS225</t>
    <phoneticPr fontId="6"/>
  </si>
  <si>
    <t>35.5700964,139.7692918</t>
    <phoneticPr fontId="6"/>
  </si>
  <si>
    <t>平屋建</t>
    <phoneticPr fontId="6"/>
  </si>
  <si>
    <t>倉庫</t>
    <phoneticPr fontId="6"/>
  </si>
  <si>
    <t>羽田営業所</t>
    <phoneticPr fontId="6"/>
  </si>
  <si>
    <t>東京都大田区京浜島２丁目６−８</t>
    <phoneticPr fontId="6"/>
  </si>
  <si>
    <t>事務所</t>
    <phoneticPr fontId="6"/>
  </si>
  <si>
    <t>GS225</t>
    <phoneticPr fontId="6"/>
  </si>
  <si>
    <t>羽田倉庫</t>
    <phoneticPr fontId="6"/>
  </si>
  <si>
    <t>Y</t>
    <phoneticPr fontId="6"/>
  </si>
  <si>
    <t>35.5714202,139.7666372</t>
    <phoneticPr fontId="6"/>
  </si>
  <si>
    <t>-</t>
    <phoneticPr fontId="6"/>
  </si>
  <si>
    <t>東京都大田区京浜島２丁目３−１１</t>
    <phoneticPr fontId="6"/>
  </si>
  <si>
    <t>GS200</t>
    <phoneticPr fontId="6"/>
  </si>
  <si>
    <t>京都府亀岡市大井町土田２丁目１１−２０−１１０</t>
    <phoneticPr fontId="6"/>
  </si>
  <si>
    <t>35.0326331,135.5544809</t>
    <phoneticPr fontId="6"/>
  </si>
  <si>
    <t>亀岡大井町ストックヤード(駐車場棟)</t>
    <phoneticPr fontId="6"/>
  </si>
  <si>
    <t>2F建</t>
    <phoneticPr fontId="6"/>
  </si>
  <si>
    <t>工場</t>
    <phoneticPr fontId="6"/>
  </si>
  <si>
    <t>GS200</t>
    <phoneticPr fontId="6"/>
  </si>
  <si>
    <t>京都府亀岡市大井町土田２丁目１１−２０−１１０</t>
    <phoneticPr fontId="6"/>
  </si>
  <si>
    <t>亀岡大井町ストックヤード(整備場棟)</t>
    <phoneticPr fontId="6"/>
  </si>
  <si>
    <t>ホーマック東苗穂</t>
    <phoneticPr fontId="6"/>
  </si>
  <si>
    <t>店舗</t>
    <phoneticPr fontId="6"/>
  </si>
  <si>
    <t>山形飛鳥 水産加工施設</t>
    <phoneticPr fontId="6"/>
  </si>
  <si>
    <t>38.8722759,139.8394969</t>
    <phoneticPr fontId="6"/>
  </si>
  <si>
    <t>山形県酒田市 京田4丁目6-1</t>
    <phoneticPr fontId="6"/>
  </si>
  <si>
    <t>北海道東区東苗穂３条２丁目５−番10号</t>
    <phoneticPr fontId="6"/>
  </si>
  <si>
    <t>43.0862647,141.4038132</t>
    <phoneticPr fontId="6"/>
  </si>
  <si>
    <t>100満ボルト東苗穂</t>
    <phoneticPr fontId="6"/>
  </si>
  <si>
    <t>2F建</t>
    <phoneticPr fontId="6"/>
  </si>
  <si>
    <t>GS211</t>
    <phoneticPr fontId="6"/>
  </si>
  <si>
    <t>北海道東区東苗穂３条２丁目５−番10号</t>
    <phoneticPr fontId="6"/>
  </si>
  <si>
    <t>43.0862647,141.4038132</t>
    <phoneticPr fontId="6"/>
  </si>
  <si>
    <t>配管ピット部改良</t>
    <phoneticPr fontId="6"/>
  </si>
  <si>
    <t>コメリPW岩見沢</t>
    <phoneticPr fontId="6"/>
  </si>
  <si>
    <t>Y</t>
    <phoneticPr fontId="6"/>
  </si>
  <si>
    <t>高炉セメントB種</t>
    <phoneticPr fontId="6"/>
  </si>
  <si>
    <t>ﾌｨｰﾙﾄﾞﾒﾝﾃﾅﾝｽ倉庫棟</t>
    <phoneticPr fontId="6"/>
  </si>
  <si>
    <t>エンドレス・テック棟 丘珠配送センター</t>
    <phoneticPr fontId="6"/>
  </si>
  <si>
    <t>43.107521,141.3911306</t>
    <phoneticPr fontId="6"/>
  </si>
  <si>
    <t>北海道札幌市東区丘珠町１９３−１</t>
    <phoneticPr fontId="6"/>
  </si>
  <si>
    <t>平屋建</t>
    <phoneticPr fontId="6"/>
  </si>
  <si>
    <t>Y</t>
    <phoneticPr fontId="6"/>
  </si>
  <si>
    <t>34.6804524,135.2030937</t>
    <phoneticPr fontId="6"/>
  </si>
  <si>
    <t>兵庫県神戸市中央区新港町４−５</t>
    <phoneticPr fontId="6"/>
  </si>
  <si>
    <t>平屋建</t>
    <phoneticPr fontId="6"/>
  </si>
  <si>
    <t>工場</t>
    <phoneticPr fontId="6"/>
  </si>
  <si>
    <t>GS200</t>
    <phoneticPr fontId="6"/>
  </si>
  <si>
    <t>HK-P730</t>
    <phoneticPr fontId="6"/>
  </si>
  <si>
    <t>コメリPW佐沼店</t>
    <phoneticPr fontId="6"/>
  </si>
  <si>
    <t>高砂医科工業</t>
    <phoneticPr fontId="6"/>
  </si>
  <si>
    <t>35.9120403,139.9414823</t>
    <phoneticPr fontId="6"/>
  </si>
  <si>
    <t>千葉県柏市大青田１５５９−５６</t>
    <phoneticPr fontId="6"/>
  </si>
  <si>
    <t>2F建</t>
    <phoneticPr fontId="6"/>
  </si>
  <si>
    <t>38.6851286,141.183637</t>
    <phoneticPr fontId="6"/>
  </si>
  <si>
    <t>宮城県登米市南方町新丸ノ内５３</t>
    <phoneticPr fontId="6"/>
  </si>
  <si>
    <t>臨港バス駐車場</t>
    <phoneticPr fontId="6"/>
  </si>
  <si>
    <t>サンライズ産業㈱ 浪岡第三倉庫</t>
    <phoneticPr fontId="6"/>
  </si>
  <si>
    <t>Y</t>
    <phoneticPr fontId="6"/>
  </si>
  <si>
    <t>40.7416823,140.5822487</t>
    <phoneticPr fontId="6"/>
  </si>
  <si>
    <t>青森県青森市浪岡大字高屋敷野尻１−１６</t>
    <phoneticPr fontId="6"/>
  </si>
  <si>
    <t>平屋建</t>
    <phoneticPr fontId="6"/>
  </si>
  <si>
    <t>GS200</t>
    <phoneticPr fontId="6"/>
  </si>
  <si>
    <t>GS200</t>
    <phoneticPr fontId="6"/>
  </si>
  <si>
    <t>神奈川県川崎市川崎区塩浜３丁目１０−１０</t>
    <phoneticPr fontId="6"/>
  </si>
  <si>
    <t xml:space="preserve">HKP-530 </t>
    <phoneticPr fontId="6"/>
  </si>
  <si>
    <t>2F建</t>
    <phoneticPr fontId="6"/>
  </si>
  <si>
    <t xml:space="preserve">HKP-530 </t>
    <phoneticPr fontId="6"/>
  </si>
  <si>
    <t>35.5194092,139.7379294</t>
    <phoneticPr fontId="6"/>
  </si>
  <si>
    <t>東北マツダ北上</t>
    <phoneticPr fontId="6"/>
  </si>
  <si>
    <t>39.3355454,141.1095032</t>
    <phoneticPr fontId="6"/>
  </si>
  <si>
    <t>岩手県北上市村崎野２２地割１３３−３</t>
    <phoneticPr fontId="6"/>
  </si>
  <si>
    <t>平屋建</t>
    <phoneticPr fontId="6"/>
  </si>
  <si>
    <t>GS225</t>
    <phoneticPr fontId="6"/>
  </si>
  <si>
    <t>東北マツダ柴田</t>
    <phoneticPr fontId="6"/>
  </si>
  <si>
    <t>宮城県柴田郡柴田町船岡東１丁目７−１３</t>
    <phoneticPr fontId="6"/>
  </si>
  <si>
    <t>店舗</t>
    <phoneticPr fontId="6"/>
  </si>
  <si>
    <t>GS200</t>
    <phoneticPr fontId="6"/>
  </si>
  <si>
    <t>38.0593779,140.7764437</t>
    <phoneticPr fontId="6"/>
  </si>
  <si>
    <t>バロー寝屋川</t>
    <phoneticPr fontId="6"/>
  </si>
  <si>
    <t>34.7668224,135.6494803</t>
    <phoneticPr fontId="6"/>
  </si>
  <si>
    <t>大阪府寝屋川市寝屋南２丁目２１−２５</t>
    <phoneticPr fontId="6"/>
  </si>
  <si>
    <t>店舗</t>
    <phoneticPr fontId="6"/>
  </si>
  <si>
    <t>北海道札幌市西区発寒１６条１４丁目６−１</t>
    <phoneticPr fontId="6"/>
  </si>
  <si>
    <t>ｲｰｱﾝﾄﾞｴﾑ発寒ﾌﾟﾗｽﾃｨｯｸ破砕施設</t>
    <phoneticPr fontId="6"/>
  </si>
  <si>
    <t>43.1104578,141.2840874</t>
    <phoneticPr fontId="6"/>
  </si>
  <si>
    <t>ホーマックニコット藤代</t>
    <phoneticPr fontId="6"/>
  </si>
  <si>
    <t>Y</t>
    <phoneticPr fontId="6"/>
  </si>
  <si>
    <t>茨城県取手市藤代５７９</t>
    <phoneticPr fontId="6"/>
  </si>
  <si>
    <t>平屋建</t>
    <phoneticPr fontId="6"/>
  </si>
  <si>
    <t>店舗</t>
    <phoneticPr fontId="6"/>
  </si>
  <si>
    <t>GS225</t>
    <phoneticPr fontId="6"/>
  </si>
  <si>
    <t>35.921982,140.114163</t>
    <phoneticPr fontId="6"/>
  </si>
  <si>
    <t>茨城県取手市藤代字屋敷付579番、580番、581番1、582番、583番1･2</t>
    <phoneticPr fontId="6"/>
  </si>
  <si>
    <t>福岡県直方市大字下新入466番-7</t>
    <phoneticPr fontId="6"/>
  </si>
  <si>
    <t>擁壁改良</t>
    <phoneticPr fontId="6"/>
  </si>
  <si>
    <t>仙台市若林区荒井字丑ﾉ頭105-1外9筆</t>
    <phoneticPr fontId="6"/>
  </si>
  <si>
    <t>直方保線所 社屋</t>
    <phoneticPr fontId="6"/>
  </si>
  <si>
    <t>Y</t>
    <phoneticPr fontId="6"/>
  </si>
  <si>
    <t>33.7623849,130.710962</t>
    <phoneticPr fontId="6"/>
  </si>
  <si>
    <t>福岡県直方市大字下新入466番-7</t>
    <phoneticPr fontId="6"/>
  </si>
  <si>
    <t>福岡県直方市大字下新入１ 465-</t>
    <phoneticPr fontId="6"/>
  </si>
  <si>
    <t>高炉セメント</t>
    <phoneticPr fontId="6"/>
  </si>
  <si>
    <t>ヤマザワ荒井南</t>
    <phoneticPr fontId="6"/>
  </si>
  <si>
    <t>38.2397219,140.9418152</t>
    <phoneticPr fontId="6"/>
  </si>
  <si>
    <t>宮城県仙台市若林区荒井字遠藤西地内</t>
    <phoneticPr fontId="6"/>
  </si>
  <si>
    <t>宮城県仙台市若林区荒井３丁目２９−３</t>
    <phoneticPr fontId="6"/>
  </si>
  <si>
    <t>店舗</t>
    <phoneticPr fontId="6"/>
  </si>
  <si>
    <t>GS200</t>
    <phoneticPr fontId="6"/>
  </si>
  <si>
    <t>GS200</t>
    <phoneticPr fontId="6"/>
  </si>
  <si>
    <t>境港海陸運送</t>
    <phoneticPr fontId="6"/>
  </si>
  <si>
    <t>鳥取県境港市竹内団地208-1</t>
    <phoneticPr fontId="6"/>
  </si>
  <si>
    <t>出雲ｹｰﾌﾞﾙﾋﾞｼﾞｮﾝ</t>
    <phoneticPr fontId="6"/>
  </si>
  <si>
    <t>Y</t>
    <phoneticPr fontId="6"/>
  </si>
  <si>
    <t>35.3600809,132.7512468</t>
    <phoneticPr fontId="6"/>
  </si>
  <si>
    <t>島根県出雲市塩冶町字善行寺1291－21他</t>
    <phoneticPr fontId="6"/>
  </si>
  <si>
    <t>島根県出雲市塩冶町１２９１−２４</t>
    <phoneticPr fontId="6"/>
  </si>
  <si>
    <t>2F建</t>
    <phoneticPr fontId="6"/>
  </si>
  <si>
    <t>事務所</t>
    <phoneticPr fontId="6"/>
  </si>
  <si>
    <t>GS200</t>
    <phoneticPr fontId="6"/>
  </si>
  <si>
    <t>GS200</t>
    <phoneticPr fontId="6"/>
  </si>
  <si>
    <t>35.5226242,133.2537349</t>
    <phoneticPr fontId="6"/>
  </si>
  <si>
    <t>鳥取県境港市竹内団地208-1</t>
    <phoneticPr fontId="6"/>
  </si>
  <si>
    <t>鳥取県境港市竹内団地２０８</t>
    <phoneticPr fontId="6"/>
  </si>
  <si>
    <t>平屋建</t>
    <phoneticPr fontId="6"/>
  </si>
  <si>
    <t>GS200</t>
    <phoneticPr fontId="6"/>
  </si>
  <si>
    <t>38.4445469,141.4461007</t>
    <phoneticPr fontId="6"/>
  </si>
  <si>
    <t>大潟村同友会</t>
    <phoneticPr fontId="6"/>
  </si>
  <si>
    <t>秋田県南秋田郡大潟村字南一丁目15</t>
    <phoneticPr fontId="6"/>
  </si>
  <si>
    <t>女川中央</t>
    <phoneticPr fontId="6"/>
  </si>
  <si>
    <t>宮城県牡鹿郡女川町 地内</t>
    <phoneticPr fontId="6"/>
  </si>
  <si>
    <t>宮城県牡鹿郡女川町 地内</t>
    <phoneticPr fontId="6"/>
  </si>
  <si>
    <t>宮城県牡鹿郡 街地復興土地区画整理事業地区内ＳＧ－１３街区２番３番</t>
    <phoneticPr fontId="6"/>
  </si>
  <si>
    <t>店舗</t>
    <phoneticPr fontId="6"/>
  </si>
  <si>
    <t>秋田県南秋田郡大潟村南１丁目３３</t>
    <phoneticPr fontId="6"/>
  </si>
  <si>
    <t>三和鋲螺</t>
    <phoneticPr fontId="6"/>
  </si>
  <si>
    <t>大阪府東大阪市吉田本町2丁目7-16</t>
    <phoneticPr fontId="6"/>
  </si>
  <si>
    <t>東大阪市吉田本町2丁目7-16</t>
    <phoneticPr fontId="6"/>
  </si>
  <si>
    <t>40.0076125,139.9558007</t>
    <phoneticPr fontId="6"/>
  </si>
  <si>
    <t>平屋建</t>
    <phoneticPr fontId="6"/>
  </si>
  <si>
    <t>GS200</t>
    <phoneticPr fontId="6"/>
  </si>
  <si>
    <t>大阪府東大阪市吉田本町２丁目７−９</t>
    <phoneticPr fontId="6"/>
  </si>
  <si>
    <t>34.6748962,135.6248531</t>
    <phoneticPr fontId="6"/>
  </si>
  <si>
    <t>GU三川</t>
    <phoneticPr fontId="6"/>
  </si>
  <si>
    <t>Y</t>
    <phoneticPr fontId="6"/>
  </si>
  <si>
    <t>山形県東田川郡三川町成田新田字前田元地内及び猪子字大綫端地内</t>
    <phoneticPr fontId="6"/>
  </si>
  <si>
    <t>山形県三川町成田新田字前田元地内及び猪子字大綫端地内</t>
    <phoneticPr fontId="6"/>
  </si>
  <si>
    <t>山形県東田川郡三川町大字成田新田前田元３８２−１１</t>
    <phoneticPr fontId="6"/>
  </si>
  <si>
    <t>38.8218689,139.8348966</t>
    <phoneticPr fontId="6"/>
  </si>
  <si>
    <t>Co nhieu lop cai tao</t>
    <phoneticPr fontId="6"/>
  </si>
  <si>
    <t>Co nhieu lop cai tao</t>
    <phoneticPr fontId="6"/>
  </si>
  <si>
    <t>十文字チキンカンパニー久慈工場</t>
    <phoneticPr fontId="6"/>
  </si>
  <si>
    <t>40.1558853,141.7392823</t>
    <phoneticPr fontId="6"/>
  </si>
  <si>
    <t>岩手県久慈市小久慈町第63地割16-1他</t>
    <phoneticPr fontId="6"/>
  </si>
  <si>
    <t>岩手県久慈市</t>
    <phoneticPr fontId="6"/>
  </si>
  <si>
    <t>岩手県久慈市小久慈町第６３地割１６−１</t>
    <phoneticPr fontId="6"/>
  </si>
  <si>
    <t>2F建</t>
    <phoneticPr fontId="6"/>
  </si>
  <si>
    <t>平屋建</t>
    <phoneticPr fontId="6"/>
  </si>
  <si>
    <t>ホーマック室蘭</t>
    <phoneticPr fontId="6"/>
  </si>
  <si>
    <t>Y</t>
    <phoneticPr fontId="6"/>
  </si>
  <si>
    <t>42.3526452,141.0078657</t>
    <phoneticPr fontId="6"/>
  </si>
  <si>
    <t>北海道室蘭市中島1丁目地内</t>
    <phoneticPr fontId="6"/>
  </si>
  <si>
    <t>北海道室蘭市中島本町１丁目１０−１</t>
    <phoneticPr fontId="6"/>
  </si>
  <si>
    <t>店舗</t>
    <phoneticPr fontId="6"/>
  </si>
  <si>
    <t>高炉セメントB種</t>
    <phoneticPr fontId="6"/>
  </si>
  <si>
    <t>-</t>
    <phoneticPr fontId="6"/>
  </si>
  <si>
    <t>福井県丹生郡越前町西田中4丁目508</t>
    <phoneticPr fontId="6"/>
  </si>
  <si>
    <t>平屋建</t>
    <phoneticPr fontId="6"/>
  </si>
  <si>
    <t>KI-HOUSE</t>
    <phoneticPr fontId="6"/>
  </si>
  <si>
    <t>N</t>
    <phoneticPr fontId="6"/>
  </si>
  <si>
    <t>26.1706582,127.8245881</t>
    <phoneticPr fontId="6"/>
  </si>
  <si>
    <t>沖縄県南城市知念字久手堅568-2</t>
    <phoneticPr fontId="6"/>
  </si>
  <si>
    <t>沖縄県南城市知念字久手堅568-2</t>
    <phoneticPr fontId="6"/>
  </si>
  <si>
    <t>沖縄県南城市知念字久手堅568-2</t>
    <phoneticPr fontId="6"/>
  </si>
  <si>
    <t>住宅</t>
    <phoneticPr fontId="6"/>
  </si>
  <si>
    <t>普通ポルトランドセメント</t>
    <phoneticPr fontId="6"/>
  </si>
  <si>
    <t>35.9738212,136.1320071</t>
    <phoneticPr fontId="6"/>
  </si>
  <si>
    <t>広島県竹原市忠海長浜</t>
    <phoneticPr fontId="6"/>
  </si>
  <si>
    <t>中部薬品越前</t>
    <phoneticPr fontId="6"/>
  </si>
  <si>
    <t>Y</t>
    <phoneticPr fontId="6"/>
  </si>
  <si>
    <t>福井県丹生郡越前町西田中4丁目508</t>
    <phoneticPr fontId="6"/>
  </si>
  <si>
    <t>福井県丹生郡越前町西田中４丁目５０８</t>
    <phoneticPr fontId="6"/>
  </si>
  <si>
    <t>店舗</t>
    <phoneticPr fontId="6"/>
  </si>
  <si>
    <t>GS200</t>
    <phoneticPr fontId="6"/>
  </si>
  <si>
    <t>高炉セメント</t>
    <phoneticPr fontId="6"/>
  </si>
  <si>
    <t>浄化槽部改良</t>
    <phoneticPr fontId="6"/>
  </si>
  <si>
    <t>竹原火力</t>
    <phoneticPr fontId="6"/>
  </si>
  <si>
    <t>Y</t>
    <phoneticPr fontId="6"/>
  </si>
  <si>
    <t>34.3371297,132.9614911</t>
    <phoneticPr fontId="6"/>
  </si>
  <si>
    <t>広島県竹原市忠海長浜</t>
    <phoneticPr fontId="6"/>
  </si>
  <si>
    <t>広島県竹原市忠海長浜２丁目１</t>
    <phoneticPr fontId="6"/>
  </si>
  <si>
    <t>工場</t>
    <phoneticPr fontId="6"/>
  </si>
  <si>
    <t>ツルハドラッグ直川</t>
    <phoneticPr fontId="6"/>
  </si>
  <si>
    <t>和歌山市直川字乙貝533番1</t>
    <phoneticPr fontId="6"/>
  </si>
  <si>
    <t>橋本様 貸事務所(郡山クリエイト)</t>
    <phoneticPr fontId="6"/>
  </si>
  <si>
    <t>Y</t>
    <phoneticPr fontId="6"/>
  </si>
  <si>
    <t>37.4241248,140.3425044</t>
    <phoneticPr fontId="6"/>
  </si>
  <si>
    <t>福島県郡山市富田町池の上5-4 地内</t>
    <phoneticPr fontId="6"/>
  </si>
  <si>
    <t>福島県郡山市富田町池ノ上５−４</t>
    <phoneticPr fontId="6"/>
  </si>
  <si>
    <t>34.2620563,135.2172199</t>
    <phoneticPr fontId="6"/>
  </si>
  <si>
    <t>ラ・ムー和歌山直川</t>
    <phoneticPr fontId="6"/>
  </si>
  <si>
    <t>平屋建</t>
    <phoneticPr fontId="6"/>
  </si>
  <si>
    <t>Y</t>
    <phoneticPr fontId="6"/>
  </si>
  <si>
    <t>和歌山県和歌山市直川542-1番地</t>
    <phoneticPr fontId="6"/>
  </si>
  <si>
    <t>店舗</t>
    <phoneticPr fontId="6"/>
  </si>
  <si>
    <t>岩手県盛岡市みたけ3丁目地内</t>
    <phoneticPr fontId="6"/>
  </si>
  <si>
    <t>34.2492661,135.2367611</t>
    <phoneticPr fontId="6"/>
  </si>
  <si>
    <t>和歌山県和歌山市直川</t>
    <phoneticPr fontId="6"/>
  </si>
  <si>
    <t>和歌山県和歌山市直川５３９−１</t>
    <phoneticPr fontId="6"/>
  </si>
  <si>
    <t>店舗</t>
    <phoneticPr fontId="6"/>
  </si>
  <si>
    <t>岩手県盛岡市みたけ３丁目１３−２３</t>
    <phoneticPr fontId="6"/>
  </si>
  <si>
    <t>平屋建</t>
    <phoneticPr fontId="6"/>
  </si>
  <si>
    <t>みたけ老人福祉センター</t>
    <phoneticPr fontId="6"/>
  </si>
  <si>
    <t>39.7377051,141.1130473</t>
    <phoneticPr fontId="6"/>
  </si>
  <si>
    <t>秋田県由利本荘市岩谷町西越９４−３</t>
    <phoneticPr fontId="6"/>
  </si>
  <si>
    <t>39.4436903,140.0858414</t>
    <phoneticPr fontId="6"/>
  </si>
  <si>
    <t>薬王堂由利本荘大内</t>
    <phoneticPr fontId="6"/>
  </si>
  <si>
    <t>秋田県秋田市由利本荘市岩谷町西越地内</t>
    <phoneticPr fontId="6"/>
  </si>
  <si>
    <t>平屋建</t>
    <phoneticPr fontId="6"/>
  </si>
  <si>
    <t>河原木保育園</t>
    <phoneticPr fontId="6"/>
  </si>
  <si>
    <t>青森県八戸市下長2丁目8－1，8－2</t>
    <phoneticPr fontId="6"/>
  </si>
  <si>
    <t>石井製作所</t>
    <phoneticPr fontId="6"/>
  </si>
  <si>
    <t>38.8738364,139.835485</t>
    <phoneticPr fontId="6"/>
  </si>
  <si>
    <t>酒田市京田4丁目1-13,1-14</t>
    <phoneticPr fontId="6"/>
  </si>
  <si>
    <t>山形県酒田市京田４丁目１番１３</t>
    <phoneticPr fontId="6"/>
  </si>
  <si>
    <t>中部薬品 武豊店</t>
    <phoneticPr fontId="6"/>
  </si>
  <si>
    <t>40.5314741,141.4724027</t>
    <phoneticPr fontId="6"/>
  </si>
  <si>
    <t>青森県八戸市下長２丁目８−３</t>
    <phoneticPr fontId="6"/>
  </si>
  <si>
    <t>愛知県知多郡武豊町字口田１０−１</t>
    <phoneticPr fontId="6"/>
  </si>
  <si>
    <t>秋田県秋田市御所野堤台3丁目1-1</t>
    <phoneticPr fontId="6"/>
  </si>
  <si>
    <t>34.8609802,136.9205767</t>
    <phoneticPr fontId="6"/>
  </si>
  <si>
    <t>愛知県知多郡武豊町口田9,10-1,25-1</t>
    <phoneticPr fontId="6"/>
  </si>
  <si>
    <t>GS200</t>
    <phoneticPr fontId="6"/>
  </si>
  <si>
    <t>秋田県秋田市御所野堤台３丁目１−１</t>
    <phoneticPr fontId="6"/>
  </si>
  <si>
    <t>39.6689709,140.1737272</t>
    <phoneticPr fontId="6"/>
  </si>
  <si>
    <t>高炉セメント</t>
    <phoneticPr fontId="6"/>
  </si>
  <si>
    <t>御所野物流センター(秋田物流倉庫)</t>
    <phoneticPr fontId="6"/>
  </si>
  <si>
    <t>遠藤商事 新野菜工場</t>
    <phoneticPr fontId="6"/>
  </si>
  <si>
    <t>Y</t>
    <phoneticPr fontId="6"/>
  </si>
  <si>
    <t>38.3236067,140.3559886</t>
    <phoneticPr fontId="6"/>
  </si>
  <si>
    <t>山形県天童市清池東一丁目　456-2･461-2･461-3･461-5･462-4･481-1･482-1･483-1･975-2･3261-1･3262</t>
    <phoneticPr fontId="6"/>
  </si>
  <si>
    <t>山形県天童市清池東１丁目３−１</t>
    <phoneticPr fontId="6"/>
  </si>
  <si>
    <t>工場</t>
    <phoneticPr fontId="6"/>
  </si>
  <si>
    <t>神奈川県相模原市中央区淵野辺５丁目１−９</t>
    <phoneticPr fontId="6"/>
  </si>
  <si>
    <t>Nhieu lop cai tao</t>
    <phoneticPr fontId="6"/>
  </si>
  <si>
    <t>児童養護施設 恵愛学園</t>
    <phoneticPr fontId="6"/>
  </si>
  <si>
    <t>エスポット相模原淵野</t>
    <phoneticPr fontId="6"/>
  </si>
  <si>
    <t>35.567583,139.3983058</t>
    <phoneticPr fontId="6"/>
  </si>
  <si>
    <t>神奈川県相模原市中央区淵野辺5丁目922-29他</t>
    <phoneticPr fontId="6"/>
  </si>
  <si>
    <t>36.5276219,138.0958337</t>
    <phoneticPr fontId="6"/>
  </si>
  <si>
    <t>保育所</t>
    <phoneticPr fontId="6"/>
  </si>
  <si>
    <t>NHIEU KHU CAI TAO</t>
    <phoneticPr fontId="6"/>
  </si>
  <si>
    <t>メディング板野</t>
    <phoneticPr fontId="6"/>
  </si>
  <si>
    <t>34.1210907,134.5023897</t>
    <phoneticPr fontId="6"/>
  </si>
  <si>
    <t>徳島県板野郡藍住町 住吉字神蔵5−1</t>
    <phoneticPr fontId="6"/>
  </si>
  <si>
    <t>静岡県静岡市清水区長崎１０２</t>
    <phoneticPr fontId="6"/>
  </si>
  <si>
    <t>カインズ静岡清水</t>
    <phoneticPr fontId="6"/>
  </si>
  <si>
    <t>35.0123139,138.4468593</t>
    <phoneticPr fontId="6"/>
  </si>
  <si>
    <t>ピット･雨水排水部改良</t>
    <phoneticPr fontId="6"/>
  </si>
  <si>
    <t>宮城県塩竈市北浜１丁目１１−４０</t>
    <phoneticPr fontId="6"/>
  </si>
  <si>
    <t>1次①，１次②，</t>
    <rPh sb="1" eb="2">
      <t>ジ</t>
    </rPh>
    <rPh sb="5" eb="6">
      <t>ジ</t>
    </rPh>
    <phoneticPr fontId="6"/>
  </si>
  <si>
    <t>大分県大分市宮崎店舗</t>
    <phoneticPr fontId="6"/>
  </si>
  <si>
    <t>ヨークベニマル塩釜北浜</t>
    <phoneticPr fontId="6"/>
  </si>
  <si>
    <t>38.3221485,141.0217479</t>
    <phoneticPr fontId="6"/>
  </si>
  <si>
    <t>大分県大分市大字宮崎字ｽｶﾜ232番3、172番1、337番1</t>
    <phoneticPr fontId="6"/>
  </si>
  <si>
    <t>大分県大分市大字宮崎字ｽｶﾜ232番3、172番1、337番1</t>
    <phoneticPr fontId="6"/>
  </si>
  <si>
    <t>ピット部改良, 浄化槽改良</t>
    <phoneticPr fontId="6"/>
  </si>
  <si>
    <t>2F建</t>
    <phoneticPr fontId="6"/>
  </si>
  <si>
    <t>駐車場</t>
    <phoneticPr fontId="6"/>
  </si>
  <si>
    <t>Y</t>
    <phoneticPr fontId="6"/>
  </si>
  <si>
    <t>33.2001988,131.6092518</t>
    <phoneticPr fontId="6"/>
  </si>
  <si>
    <t>平屋建</t>
    <phoneticPr fontId="6"/>
  </si>
  <si>
    <t>店舗</t>
    <phoneticPr fontId="6"/>
  </si>
  <si>
    <t>HKP530</t>
    <phoneticPr fontId="6"/>
  </si>
  <si>
    <t>平屋建</t>
    <phoneticPr fontId="6"/>
  </si>
  <si>
    <t>店舗</t>
    <phoneticPr fontId="6"/>
  </si>
  <si>
    <t>ドラッグセイムス吉川</t>
    <phoneticPr fontId="6"/>
  </si>
  <si>
    <t>Y</t>
    <phoneticPr fontId="6"/>
  </si>
  <si>
    <t>埼玉県吉川市大字吉川字下道下377,338,389-1</t>
    <phoneticPr fontId="6"/>
  </si>
  <si>
    <t>埼玉県吉川市大字吉川字下道下377,338,389-1</t>
    <phoneticPr fontId="6"/>
  </si>
  <si>
    <t>埼玉県吉川市大字吉川３３８</t>
    <phoneticPr fontId="6"/>
  </si>
  <si>
    <t>平屋建</t>
    <phoneticPr fontId="6"/>
  </si>
  <si>
    <t>店舗</t>
    <phoneticPr fontId="6"/>
  </si>
  <si>
    <t>HKP530</t>
    <phoneticPr fontId="6"/>
  </si>
  <si>
    <t>HKP530</t>
    <phoneticPr fontId="6"/>
  </si>
  <si>
    <t>35.8884756,139.8466244</t>
    <phoneticPr fontId="6"/>
  </si>
  <si>
    <t>GS200</t>
    <phoneticPr fontId="6"/>
  </si>
  <si>
    <t>マルハン赤穂</t>
    <phoneticPr fontId="6"/>
  </si>
  <si>
    <t>34.7545406,134.399827</t>
    <phoneticPr fontId="6"/>
  </si>
  <si>
    <t>兵庫県赤穂市中広2-8 地内</t>
    <phoneticPr fontId="6"/>
  </si>
  <si>
    <t>兵庫県赤穂市中広２−８ フレスポ 赤穂内</t>
    <phoneticPr fontId="6"/>
  </si>
  <si>
    <t>GS200</t>
    <phoneticPr fontId="6"/>
  </si>
  <si>
    <t>35.6872603,139.8348478</t>
    <phoneticPr fontId="6"/>
  </si>
  <si>
    <t>アシーズブリッジ米子</t>
    <phoneticPr fontId="6"/>
  </si>
  <si>
    <t>鳥取県米子市淀江町佐陀　地内</t>
    <phoneticPr fontId="6"/>
  </si>
  <si>
    <t>鳥取県米子市淀江町佐陀　地内</t>
    <phoneticPr fontId="6"/>
  </si>
  <si>
    <t>2F建</t>
    <phoneticPr fontId="6"/>
  </si>
  <si>
    <t>スガテック東京事業所</t>
    <phoneticPr fontId="6"/>
  </si>
  <si>
    <t>N</t>
    <phoneticPr fontId="6"/>
  </si>
  <si>
    <t>東京都江東区大島5丁目215-7、31</t>
    <phoneticPr fontId="6"/>
  </si>
  <si>
    <t>東京都江東区大島５丁目２８−６</t>
    <phoneticPr fontId="6"/>
  </si>
  <si>
    <t>3F建</t>
    <phoneticPr fontId="6"/>
  </si>
  <si>
    <t>愛知県名古屋市港区東茶屋1−６４２</t>
    <phoneticPr fontId="6"/>
  </si>
  <si>
    <t>ドラッグユタカ南陽</t>
    <phoneticPr fontId="6"/>
  </si>
  <si>
    <t>愛知県名古屋都市計画事業茶屋新田土地区画整理事業　</t>
    <phoneticPr fontId="6"/>
  </si>
  <si>
    <t>愛知県名古屋都市計画事業茶屋新田土地区画整理事業　6街区1,2,3,4,5,12,13</t>
    <phoneticPr fontId="6"/>
  </si>
  <si>
    <t>平屋建</t>
    <phoneticPr fontId="6"/>
  </si>
  <si>
    <t>店舗</t>
    <phoneticPr fontId="6"/>
  </si>
  <si>
    <t>35.1097737,136.8267451</t>
    <phoneticPr fontId="6"/>
  </si>
  <si>
    <t>40.834736,140.4465837</t>
    <phoneticPr fontId="6"/>
  </si>
  <si>
    <t>GS200</t>
    <phoneticPr fontId="6"/>
  </si>
  <si>
    <t>中川保育園</t>
    <phoneticPr fontId="6"/>
  </si>
  <si>
    <t>青森県五所川原市川山字千本29-2地内</t>
    <phoneticPr fontId="6"/>
  </si>
  <si>
    <t>青森県五所川原市川山字千本29-2地内</t>
    <phoneticPr fontId="6"/>
  </si>
  <si>
    <t>青森県五所川原市大字川山千本２９−２</t>
    <phoneticPr fontId="6"/>
  </si>
  <si>
    <t>平屋建</t>
    <phoneticPr fontId="6"/>
  </si>
  <si>
    <t xml:space="preserve">千葉県浦安市明海２丁目１３−１
</t>
    <phoneticPr fontId="6"/>
  </si>
  <si>
    <t>新浦安有明海プロジェクト</t>
    <phoneticPr fontId="6"/>
  </si>
  <si>
    <t>35.6415558,139.9187858</t>
    <phoneticPr fontId="6"/>
  </si>
  <si>
    <t>千葉県浦安市明海2丁目</t>
    <phoneticPr fontId="6"/>
  </si>
  <si>
    <t>Y</t>
    <phoneticPr fontId="6"/>
  </si>
  <si>
    <t>大阪府岸和田市岸之浦町１１−７</t>
    <phoneticPr fontId="6"/>
  </si>
  <si>
    <t>GS200</t>
    <phoneticPr fontId="6"/>
  </si>
  <si>
    <t>関西トランスウェイ 岸和田物流センター</t>
    <phoneticPr fontId="6"/>
  </si>
  <si>
    <t>大阪府岸和田市岸之浦町</t>
    <phoneticPr fontId="6"/>
  </si>
  <si>
    <t>34.4705625,135.3527788</t>
    <phoneticPr fontId="6"/>
  </si>
  <si>
    <t>平屋建</t>
    <phoneticPr fontId="6"/>
  </si>
  <si>
    <t>ジョイフィット津桜橋</t>
    <phoneticPr fontId="6"/>
  </si>
  <si>
    <t>34.7384177,136.5187473</t>
    <phoneticPr fontId="6"/>
  </si>
  <si>
    <t>三重県津市桜橋三丁目52-1,53-4,53-18,54-3,56-1,57-1,58-3,60-2,60-5,63-1,63-4</t>
    <phoneticPr fontId="6"/>
  </si>
  <si>
    <t>三重県津市桜橋３丁目６３−１</t>
    <phoneticPr fontId="6"/>
  </si>
  <si>
    <t>店舗</t>
    <phoneticPr fontId="6"/>
  </si>
  <si>
    <t>34.8620617,135.7619717</t>
    <phoneticPr fontId="6"/>
  </si>
  <si>
    <t>油脂タンク</t>
    <phoneticPr fontId="6"/>
  </si>
  <si>
    <t>ナプラス産業廃棄物処理施設</t>
    <phoneticPr fontId="6"/>
  </si>
  <si>
    <t>Y</t>
    <phoneticPr fontId="6"/>
  </si>
  <si>
    <t>京都府城陽市久世荒内　160－12,160－13</t>
    <phoneticPr fontId="6"/>
  </si>
  <si>
    <t>京都府城陽市久世荒内１６０−２</t>
    <phoneticPr fontId="6"/>
  </si>
  <si>
    <t>平屋建</t>
    <phoneticPr fontId="6"/>
  </si>
  <si>
    <t>工場</t>
    <phoneticPr fontId="6"/>
  </si>
  <si>
    <t>S造</t>
    <phoneticPr fontId="6"/>
  </si>
  <si>
    <t>34.7074162,135.2648965</t>
    <phoneticPr fontId="6"/>
  </si>
  <si>
    <t>兵庫県神戸市東灘区魚崎西町1丁目1番27号</t>
    <phoneticPr fontId="6"/>
  </si>
  <si>
    <t>兵庫県神戸市東灘区魚崎西町１丁目１−２７</t>
    <phoneticPr fontId="6"/>
  </si>
  <si>
    <t>S造</t>
    <phoneticPr fontId="6"/>
  </si>
  <si>
    <t>-</t>
    <phoneticPr fontId="6"/>
  </si>
  <si>
    <t>高知県高知市升形字西横町東側56番2</t>
    <phoneticPr fontId="6"/>
  </si>
  <si>
    <t>利岡邸</t>
    <phoneticPr fontId="6"/>
  </si>
  <si>
    <t>33.5485143,133.5008912</t>
    <phoneticPr fontId="6"/>
  </si>
  <si>
    <t>37.1281414,138.2631033</t>
    <phoneticPr fontId="6"/>
  </si>
  <si>
    <t>バロー上越寺</t>
    <phoneticPr fontId="6"/>
  </si>
  <si>
    <t>新潟県上越市大字寺･上島159-1</t>
    <phoneticPr fontId="6"/>
  </si>
  <si>
    <t>新潟県上越市大字寺１５８−１</t>
    <phoneticPr fontId="6"/>
  </si>
  <si>
    <t>平屋建</t>
    <phoneticPr fontId="6"/>
  </si>
  <si>
    <t>店舗</t>
    <phoneticPr fontId="6"/>
  </si>
  <si>
    <t>Y</t>
    <phoneticPr fontId="6"/>
  </si>
  <si>
    <t>43.2152199,141.7835052</t>
    <phoneticPr fontId="6"/>
  </si>
  <si>
    <t>北海道岩見沢市２条東１５丁目３番１</t>
    <phoneticPr fontId="6"/>
  </si>
  <si>
    <t>平屋建</t>
    <phoneticPr fontId="6"/>
  </si>
  <si>
    <t>Qua nhieu file khong biet chon cai nao</t>
    <phoneticPr fontId="6"/>
  </si>
  <si>
    <t>KHONG CO FILE EXCEL</t>
    <phoneticPr fontId="6"/>
  </si>
  <si>
    <t>小池えのき栽培施設</t>
    <phoneticPr fontId="6"/>
  </si>
  <si>
    <t>N</t>
    <phoneticPr fontId="6"/>
  </si>
  <si>
    <t>長野県</t>
    <phoneticPr fontId="6"/>
  </si>
  <si>
    <t>大字片塩字蛇塚東どぶ</t>
    <phoneticPr fontId="6"/>
  </si>
  <si>
    <t>36.7471257,138.3463629</t>
    <phoneticPr fontId="6"/>
  </si>
  <si>
    <t>長野県中野市大字片塩１８３</t>
    <phoneticPr fontId="6"/>
  </si>
  <si>
    <t>工場</t>
    <phoneticPr fontId="6"/>
  </si>
  <si>
    <t>悦和産業</t>
    <phoneticPr fontId="6"/>
  </si>
  <si>
    <t>中野市</t>
    <phoneticPr fontId="6"/>
  </si>
  <si>
    <t>小田中</t>
    <phoneticPr fontId="6"/>
  </si>
  <si>
    <t>長野県中野市片塩</t>
    <phoneticPr fontId="6"/>
  </si>
  <si>
    <t>長野県中野市大字小田中 下小田中762</t>
    <phoneticPr fontId="6"/>
  </si>
  <si>
    <t>平屋建</t>
    <phoneticPr fontId="6"/>
  </si>
  <si>
    <t>中央変電所</t>
    <phoneticPr fontId="6"/>
  </si>
  <si>
    <t>Y</t>
    <phoneticPr fontId="6"/>
  </si>
  <si>
    <t>北海道</t>
    <phoneticPr fontId="6"/>
  </si>
  <si>
    <t>函館市</t>
    <phoneticPr fontId="6"/>
  </si>
  <si>
    <t>弁天町</t>
    <phoneticPr fontId="6"/>
  </si>
  <si>
    <t>41.7778952,140.7046385</t>
    <phoneticPr fontId="6"/>
  </si>
  <si>
    <t>北海道函館市弁天町20番182の内</t>
    <phoneticPr fontId="6"/>
  </si>
  <si>
    <t>函館市弁天町20番182の内</t>
    <phoneticPr fontId="6"/>
  </si>
  <si>
    <t>北海道函館市弁天町２０−３</t>
    <phoneticPr fontId="6"/>
  </si>
  <si>
    <t>2F建</t>
    <phoneticPr fontId="6"/>
  </si>
  <si>
    <t>変電所</t>
    <phoneticPr fontId="6"/>
  </si>
  <si>
    <t>34.4706494,135.3527895</t>
    <phoneticPr fontId="6"/>
  </si>
  <si>
    <t>-</t>
    <phoneticPr fontId="6"/>
  </si>
  <si>
    <t>関西トランスウェイB棟(常温)</t>
    <phoneticPr fontId="6"/>
  </si>
  <si>
    <t>大阪府</t>
    <phoneticPr fontId="6"/>
  </si>
  <si>
    <t>岸和田市</t>
    <phoneticPr fontId="6"/>
  </si>
  <si>
    <t>岸の浦</t>
    <phoneticPr fontId="6"/>
  </si>
  <si>
    <t>34.4706494,135.3527895</t>
    <phoneticPr fontId="6"/>
  </si>
  <si>
    <t>大阪府岸和田市岸之浦町１１−７</t>
    <phoneticPr fontId="6"/>
  </si>
  <si>
    <t>平屋建</t>
    <phoneticPr fontId="6"/>
  </si>
  <si>
    <t>Y</t>
    <phoneticPr fontId="6"/>
  </si>
  <si>
    <t>京伸精機</t>
    <phoneticPr fontId="6"/>
  </si>
  <si>
    <t>岡山県笠岡市港町１−３２</t>
    <phoneticPr fontId="6"/>
  </si>
  <si>
    <t>34.4675096,133.4823643</t>
    <phoneticPr fontId="6"/>
  </si>
  <si>
    <t>KHONG C0 FILW EXCEL</t>
    <phoneticPr fontId="6"/>
  </si>
  <si>
    <t>Y</t>
    <phoneticPr fontId="6"/>
  </si>
  <si>
    <t>広島県広島市南区出島２丁目４−３</t>
    <phoneticPr fontId="6"/>
  </si>
  <si>
    <t>34.3562995,132.4491313</t>
    <phoneticPr fontId="6"/>
  </si>
  <si>
    <t>-</t>
    <phoneticPr fontId="6"/>
  </si>
  <si>
    <t>高炉セメント</t>
    <phoneticPr fontId="6"/>
  </si>
  <si>
    <t>高炉セメント</t>
    <phoneticPr fontId="6"/>
  </si>
  <si>
    <t>CHUNG 1 FILE DU TOAN</t>
    <phoneticPr fontId="6"/>
  </si>
  <si>
    <t>新星工業社出島第二工場(工場棟)</t>
    <phoneticPr fontId="6"/>
  </si>
  <si>
    <t>南区出島</t>
    <phoneticPr fontId="6"/>
  </si>
  <si>
    <t>工場</t>
    <phoneticPr fontId="6"/>
  </si>
  <si>
    <t>File excel khong phan khu</t>
    <phoneticPr fontId="6"/>
  </si>
  <si>
    <t>CHUNG FILE DU TOAN</t>
    <phoneticPr fontId="6"/>
  </si>
  <si>
    <t>京都府舞鶴市字女布2番172</t>
    <phoneticPr fontId="6"/>
  </si>
  <si>
    <t>京都府舞鶴市字女布2番172</t>
    <phoneticPr fontId="6"/>
  </si>
  <si>
    <t>35.429027,135.3247798</t>
    <phoneticPr fontId="6"/>
  </si>
  <si>
    <t>愛知県名古屋市昭和区福江３丁目７−７６</t>
    <phoneticPr fontId="6"/>
  </si>
  <si>
    <t>35.1414152,136.9137977</t>
    <phoneticPr fontId="6"/>
  </si>
  <si>
    <t>秋田県由利本荘市石脇田頭７７</t>
    <phoneticPr fontId="6"/>
  </si>
  <si>
    <t>39.3907734,140.0306654</t>
    <phoneticPr fontId="6"/>
  </si>
  <si>
    <t>細砂</t>
    <phoneticPr fontId="6"/>
  </si>
  <si>
    <t xml:space="preserve">CHUNG 1FILE EXCEL </t>
    <phoneticPr fontId="6"/>
  </si>
  <si>
    <t>CHUNG 1 FILE EXCEL</t>
    <phoneticPr fontId="6"/>
  </si>
  <si>
    <t>CHI CO 1 FILE EXCEL, KHONG PHAN KHU</t>
    <phoneticPr fontId="6"/>
  </si>
  <si>
    <t>CO NHIEU KHU</t>
    <phoneticPr fontId="6"/>
  </si>
  <si>
    <t>NHIEU LOP CAI TAO</t>
    <phoneticPr fontId="6"/>
  </si>
  <si>
    <t>CHI CO 1 FILE EXCEL, KHONG PHAN KHU</t>
    <phoneticPr fontId="6"/>
  </si>
  <si>
    <t>CHUNG 1 FILE EXCEL, CO NHIEU KHU CAI TAO NGOAI</t>
    <phoneticPr fontId="6"/>
  </si>
  <si>
    <t>CHUNG 1 FILE EXCEL, CO NHIEU KHU</t>
    <phoneticPr fontId="6"/>
  </si>
  <si>
    <t>GS200</t>
    <phoneticPr fontId="6"/>
  </si>
  <si>
    <t>GS200</t>
    <phoneticPr fontId="6"/>
  </si>
  <si>
    <t>GS200</t>
    <phoneticPr fontId="6"/>
  </si>
  <si>
    <t>GS200</t>
    <phoneticPr fontId="6"/>
  </si>
  <si>
    <t>CHUNG 1 FILE EXCEL</t>
    <phoneticPr fontId="6"/>
  </si>
  <si>
    <t>33.9756223,134.6144508</t>
    <phoneticPr fontId="6"/>
  </si>
  <si>
    <t>ハローズ大林</t>
    <phoneticPr fontId="6"/>
  </si>
  <si>
    <t>徳島県小松島市大林町宮ノ本８５</t>
    <phoneticPr fontId="6"/>
  </si>
  <si>
    <t>サインポール①</t>
    <phoneticPr fontId="6"/>
  </si>
  <si>
    <t>Y</t>
    <phoneticPr fontId="6"/>
  </si>
  <si>
    <t>Av・Br伊万里</t>
    <phoneticPr fontId="6"/>
  </si>
  <si>
    <t>松島</t>
    <phoneticPr fontId="6"/>
  </si>
  <si>
    <t>佐賀県伊万里市松島町３５０−４</t>
    <phoneticPr fontId="6"/>
  </si>
  <si>
    <t>GS200</t>
    <phoneticPr fontId="6"/>
  </si>
  <si>
    <t>塩冶有原町</t>
    <phoneticPr fontId="6"/>
  </si>
  <si>
    <t>島根県出雲市塩冶有原町６丁目２１</t>
    <phoneticPr fontId="6"/>
  </si>
  <si>
    <t>山口県熊毛郡田布施町大字上田布施７４−１</t>
    <phoneticPr fontId="6"/>
  </si>
  <si>
    <t>南国殖産殿(仮称)鹿児島南港水素ステーション</t>
    <phoneticPr fontId="6"/>
  </si>
  <si>
    <t xml:space="preserve"> 鹿児島県鹿児島市新栄町７−１１</t>
    <phoneticPr fontId="6"/>
  </si>
  <si>
    <t>31.5453889,130.5437866</t>
    <phoneticPr fontId="6"/>
  </si>
  <si>
    <t>KHONG CO FILE EXCEL</t>
    <phoneticPr fontId="6"/>
  </si>
  <si>
    <t>大多喜町</t>
    <phoneticPr fontId="6"/>
  </si>
  <si>
    <t>35.2975836,140.250111</t>
    <phoneticPr fontId="6"/>
  </si>
  <si>
    <t>35.0199102,136.1203803</t>
    <phoneticPr fontId="6"/>
  </si>
  <si>
    <t>東江</t>
    <phoneticPr fontId="6"/>
  </si>
  <si>
    <t>沖縄県名護市東江５丁目２２−３４</t>
    <phoneticPr fontId="6"/>
  </si>
  <si>
    <t>店舗</t>
    <phoneticPr fontId="6"/>
  </si>
  <si>
    <t>Y</t>
    <phoneticPr fontId="6"/>
  </si>
  <si>
    <t>中越エコプロダクツ MAPKA製造工場</t>
    <phoneticPr fontId="6"/>
  </si>
  <si>
    <t>高岡市</t>
    <phoneticPr fontId="6"/>
  </si>
  <si>
    <t>36.7779723,137.0419413</t>
    <phoneticPr fontId="6"/>
  </si>
  <si>
    <t>富山県高岡市米島２８２</t>
    <phoneticPr fontId="6"/>
  </si>
  <si>
    <t>静岡県静岡市駿河区中吉田３０６−２</t>
    <phoneticPr fontId="6"/>
  </si>
  <si>
    <t>35.0004081,138.4342381</t>
    <phoneticPr fontId="6"/>
  </si>
  <si>
    <t>基礎下改良, KHONG PHAN KHU</t>
    <phoneticPr fontId="6"/>
  </si>
  <si>
    <t>八潮市</t>
    <phoneticPr fontId="6"/>
  </si>
  <si>
    <t>35.8183051,139.8559891</t>
    <phoneticPr fontId="6"/>
  </si>
  <si>
    <t>平屋建</t>
    <phoneticPr fontId="6"/>
  </si>
  <si>
    <t>倉庫</t>
    <phoneticPr fontId="6"/>
  </si>
  <si>
    <t>N</t>
    <phoneticPr fontId="6"/>
  </si>
  <si>
    <t>高炉セメント</t>
  </si>
  <si>
    <t>旗艦長門</t>
    <phoneticPr fontId="6"/>
  </si>
  <si>
    <t>34.2423508,132.5465832</t>
    <phoneticPr fontId="6"/>
  </si>
  <si>
    <t>N</t>
    <phoneticPr fontId="6"/>
  </si>
  <si>
    <t>倉庫</t>
    <phoneticPr fontId="6"/>
  </si>
  <si>
    <t>36.9775763,140.8758581</t>
    <phoneticPr fontId="6"/>
  </si>
  <si>
    <t>高萩自動車工業 大型塗装工場</t>
    <phoneticPr fontId="6"/>
  </si>
  <si>
    <t>いわき市</t>
    <phoneticPr fontId="6"/>
  </si>
  <si>
    <t>アルビス小松幸</t>
    <phoneticPr fontId="6"/>
  </si>
  <si>
    <t>平屋建</t>
    <phoneticPr fontId="6"/>
  </si>
  <si>
    <t>ピット部改良, 凍結防止改良</t>
    <phoneticPr fontId="6"/>
  </si>
  <si>
    <t>サインポール下改良</t>
    <phoneticPr fontId="6"/>
  </si>
  <si>
    <t>看板下改良</t>
    <phoneticPr fontId="6"/>
  </si>
  <si>
    <t>2KHU</t>
    <phoneticPr fontId="6"/>
  </si>
  <si>
    <t>広告塔下改良</t>
    <phoneticPr fontId="6"/>
  </si>
  <si>
    <t>3KHU</t>
    <phoneticPr fontId="6"/>
  </si>
  <si>
    <t>看板改良</t>
    <phoneticPr fontId="6"/>
  </si>
  <si>
    <t>GS225</t>
    <phoneticPr fontId="6"/>
  </si>
  <si>
    <t>NHIEU KHU</t>
    <phoneticPr fontId="6"/>
  </si>
  <si>
    <t>凍結防止改良</t>
    <phoneticPr fontId="6"/>
  </si>
  <si>
    <t>同時改良, NHIEU LOP CAI TAO</t>
    <phoneticPr fontId="6"/>
  </si>
  <si>
    <t>2 KHU</t>
    <phoneticPr fontId="6"/>
  </si>
  <si>
    <t>NHIEU KHU</t>
    <phoneticPr fontId="6"/>
  </si>
  <si>
    <t>N</t>
    <phoneticPr fontId="6"/>
  </si>
  <si>
    <t>Y</t>
    <phoneticPr fontId="6"/>
  </si>
  <si>
    <t>35.3723374,139.9314149</t>
    <phoneticPr fontId="6"/>
  </si>
  <si>
    <t>34.3279133,134.0913457</t>
    <phoneticPr fontId="6"/>
  </si>
  <si>
    <t>37.8663067,138.9514833</t>
    <phoneticPr fontId="6"/>
  </si>
  <si>
    <t>35.409374,136.8588776</t>
    <phoneticPr fontId="6"/>
  </si>
  <si>
    <t>39.7317851,140.1548203</t>
    <phoneticPr fontId="6"/>
  </si>
  <si>
    <t>37.2682812,138.3780893</t>
    <phoneticPr fontId="6"/>
  </si>
  <si>
    <t>33.9201194,133.2287383</t>
    <phoneticPr fontId="6"/>
  </si>
  <si>
    <t>35.41034,136.859657</t>
    <phoneticPr fontId="6"/>
  </si>
  <si>
    <t>34.8129549,135.6681897</t>
    <phoneticPr fontId="6"/>
  </si>
  <si>
    <t>34.2081255,135.2012721</t>
    <phoneticPr fontId="6"/>
  </si>
  <si>
    <t>35.7037138,139.8630369</t>
    <phoneticPr fontId="6"/>
  </si>
  <si>
    <t>35.4652097,137.4474912</t>
    <phoneticPr fontId="6"/>
  </si>
  <si>
    <t>35.3639524,136.6333173</t>
    <phoneticPr fontId="6"/>
  </si>
  <si>
    <t>35.0655096,133.9894034</t>
    <phoneticPr fontId="6"/>
  </si>
  <si>
    <t>37.5758978,138.9086427</t>
    <phoneticPr fontId="6"/>
  </si>
  <si>
    <t>35.7156149,140.2142157</t>
    <phoneticPr fontId="6"/>
  </si>
  <si>
    <t>38.2641044,140.3380959</t>
    <phoneticPr fontId="6"/>
  </si>
  <si>
    <t>34.9018798,136.9390673</t>
    <phoneticPr fontId="6"/>
  </si>
  <si>
    <t>38.0025676,140.0513391</t>
    <phoneticPr fontId="6"/>
  </si>
  <si>
    <t>34.7784713,138.0316419</t>
    <phoneticPr fontId="6"/>
  </si>
  <si>
    <t>36.0409513,140.0925291</t>
    <phoneticPr fontId="6"/>
  </si>
  <si>
    <t>35.9095243,139.9147402</t>
    <phoneticPr fontId="6"/>
  </si>
  <si>
    <t>34.9600224,136.6239081</t>
    <phoneticPr fontId="6"/>
  </si>
  <si>
    <t>39.7271921,140.1473354</t>
    <phoneticPr fontId="6"/>
  </si>
  <si>
    <t>35.1327134,136.7782405</t>
    <phoneticPr fontId="6"/>
  </si>
  <si>
    <t>35.333605,132.7181205</t>
    <phoneticPr fontId="6"/>
  </si>
  <si>
    <t>35.1305626,138.9437961</t>
    <phoneticPr fontId="6"/>
  </si>
  <si>
    <t>38.2312184,140.3398946</t>
    <phoneticPr fontId="6"/>
  </si>
  <si>
    <t>34.729696,137.7965297</t>
    <phoneticPr fontId="6"/>
  </si>
  <si>
    <t>38.8802613,139.838521</t>
    <phoneticPr fontId="6"/>
  </si>
  <si>
    <t>35.9702899,139.8511465</t>
    <phoneticPr fontId="6"/>
  </si>
  <si>
    <t>38.8926451,141.5679707</t>
    <phoneticPr fontId="6"/>
  </si>
  <si>
    <t>37.6382462,139.0002846</t>
    <phoneticPr fontId="6"/>
  </si>
  <si>
    <t>31.9163932,131.4507208</t>
    <phoneticPr fontId="6"/>
  </si>
  <si>
    <t>37.7675795,138.9457774</t>
    <phoneticPr fontId="6"/>
  </si>
  <si>
    <t>38.9235952,139.8515971</t>
    <phoneticPr fontId="6"/>
  </si>
  <si>
    <t>35.3851038,132.7389181</t>
    <phoneticPr fontId="6"/>
  </si>
  <si>
    <t>34.5730177,135.8234093</t>
    <phoneticPr fontId="6"/>
  </si>
  <si>
    <t>38.8915633,141.5632579</t>
    <phoneticPr fontId="6"/>
  </si>
  <si>
    <t>34.8452038,138.3154673</t>
    <phoneticPr fontId="6"/>
  </si>
  <si>
    <t>34.5337193,135.7963411</t>
    <phoneticPr fontId="6"/>
  </si>
  <si>
    <t>33.9709532,131.9204914</t>
    <phoneticPr fontId="6"/>
  </si>
  <si>
    <t>35.0027622,135.8881695</t>
    <phoneticPr fontId="6"/>
  </si>
  <si>
    <t>34.717697,137.8629414</t>
    <phoneticPr fontId="6"/>
  </si>
  <si>
    <t>38.5867313,140.9679454</t>
    <phoneticPr fontId="6"/>
  </si>
  <si>
    <t>35.8915056,140.1594264</t>
    <phoneticPr fontId="6"/>
  </si>
  <si>
    <t>34.6922691,136.5138676</t>
    <phoneticPr fontId="6"/>
  </si>
  <si>
    <t>35.6849078,140.0385082</t>
    <phoneticPr fontId="6"/>
  </si>
  <si>
    <t>35.8330668,139.8611054</t>
    <phoneticPr fontId="6"/>
  </si>
  <si>
    <t>-</t>
    <phoneticPr fontId="6"/>
  </si>
  <si>
    <t>40.8266976,140.7578464</t>
    <phoneticPr fontId="6"/>
  </si>
  <si>
    <t>34.5700079,135.7968405</t>
    <phoneticPr fontId="6"/>
  </si>
  <si>
    <t>36.9408401,140.8504439</t>
    <phoneticPr fontId="6"/>
  </si>
  <si>
    <t>36.9420335,140.8539792</t>
    <phoneticPr fontId="6"/>
  </si>
  <si>
    <t>41.7944609,140.7322352</t>
    <phoneticPr fontId="6"/>
  </si>
  <si>
    <t>34.6504547,135.1339708</t>
    <phoneticPr fontId="6"/>
  </si>
  <si>
    <t>34.0763656,134.5578821</t>
    <phoneticPr fontId="6"/>
  </si>
  <si>
    <t>35.1375382,136.7955642</t>
    <phoneticPr fontId="6"/>
  </si>
  <si>
    <t>35.1957224,132.502108</t>
    <phoneticPr fontId="6"/>
  </si>
  <si>
    <t>35.3600214,132.7593893</t>
    <phoneticPr fontId="6"/>
  </si>
  <si>
    <t>35.8206683,139.8742973</t>
    <phoneticPr fontId="6"/>
  </si>
  <si>
    <t>35.7870053,139.9040304</t>
    <phoneticPr fontId="6"/>
  </si>
  <si>
    <t>35.1890397,136.981993</t>
    <phoneticPr fontId="6"/>
  </si>
  <si>
    <t>36.9959715,140.8555587</t>
    <phoneticPr fontId="6"/>
  </si>
  <si>
    <t>34.993351,139.8687189</t>
    <phoneticPr fontId="6"/>
  </si>
  <si>
    <t>41.7748993,140.7033002</t>
    <phoneticPr fontId="6"/>
  </si>
  <si>
    <t>35.6775238,139.9385774</t>
    <phoneticPr fontId="6"/>
  </si>
  <si>
    <t>35.8178911,139.7327561</t>
    <phoneticPr fontId="6"/>
  </si>
  <si>
    <t>36.7287928,137.0803632</t>
    <phoneticPr fontId="6"/>
  </si>
  <si>
    <t>36.7371996,138.359997</t>
    <phoneticPr fontId="6"/>
  </si>
  <si>
    <t>35.4301261,133.2501308</t>
    <phoneticPr fontId="6"/>
  </si>
  <si>
    <t>35.7074369,139.8356784</t>
    <phoneticPr fontId="6"/>
  </si>
  <si>
    <t>35.3805394,132.7666954</t>
    <phoneticPr fontId="6"/>
  </si>
  <si>
    <t>35.4810541,134.784273</t>
    <phoneticPr fontId="6"/>
  </si>
  <si>
    <t>38.4313755,141.30926</t>
    <phoneticPr fontId="6"/>
  </si>
  <si>
    <t>36.6456433,138.232883</t>
    <phoneticPr fontId="6"/>
  </si>
  <si>
    <t>37.9524382,139.2887046</t>
    <phoneticPr fontId="6"/>
  </si>
  <si>
    <t>36.9665493,140.8743679</t>
    <phoneticPr fontId="6"/>
  </si>
  <si>
    <t>41.7944554,140.731963</t>
    <phoneticPr fontId="6"/>
  </si>
  <si>
    <t>39.7302072,140.1023599</t>
    <phoneticPr fontId="6"/>
  </si>
  <si>
    <t>35.4488277,132.7751308</t>
    <phoneticPr fontId="6"/>
  </si>
  <si>
    <t>34.6759703,131.8465684</t>
    <phoneticPr fontId="6"/>
  </si>
  <si>
    <t>33.942227,131.2464237</t>
    <phoneticPr fontId="6"/>
  </si>
  <si>
    <t>34.516625,135.763378</t>
    <phoneticPr fontId="6"/>
  </si>
  <si>
    <t>千葉県木更津市請西１丁目１７−3</t>
    <phoneticPr fontId="6"/>
  </si>
  <si>
    <t>愛知県東海市富木島町東山田7-53</t>
    <phoneticPr fontId="6"/>
  </si>
  <si>
    <t>愛知県名古屋市港区当知１丁目301</t>
    <phoneticPr fontId="6"/>
  </si>
  <si>
    <t>愛知県東海市南柴田町ｲﾉ割44番19</t>
    <phoneticPr fontId="6"/>
  </si>
  <si>
    <t>静岡県浜松市中区２６ 中区中島1丁目26−3</t>
    <phoneticPr fontId="6"/>
  </si>
  <si>
    <t>山梨県甲府市富竹２丁目１−21</t>
    <phoneticPr fontId="6"/>
  </si>
  <si>
    <t>静岡県静岡市清水区天王南３−3</t>
    <phoneticPr fontId="6"/>
  </si>
  <si>
    <t xml:space="preserve"> 岐阜県各務原市蘇原青雲町４丁目1-21</t>
    <phoneticPr fontId="6"/>
  </si>
  <si>
    <t>秋田県秋田市柳田川崎138</t>
    <phoneticPr fontId="6"/>
  </si>
  <si>
    <t>秋田県北秋田市市栄字前綱86-1</t>
    <phoneticPr fontId="6"/>
  </si>
  <si>
    <t>愛媛県西条市飯岡1390</t>
    <phoneticPr fontId="6"/>
  </si>
  <si>
    <t xml:space="preserve"> 岐阜県各務原市蘇原青雲町４丁目1-70</t>
    <phoneticPr fontId="6"/>
  </si>
  <si>
    <t>大阪府枚方市池之宮２丁目３０−6</t>
    <phoneticPr fontId="6"/>
  </si>
  <si>
    <t>岐阜県中津川市茄子川2223-1</t>
    <phoneticPr fontId="6"/>
  </si>
  <si>
    <t>山形県山形市下条町４丁目３−21</t>
    <phoneticPr fontId="6"/>
  </si>
  <si>
    <t xml:space="preserve"> 東京都足立区竹の塚５丁目２−14</t>
    <phoneticPr fontId="6"/>
  </si>
  <si>
    <t xml:space="preserve"> 静岡県掛川市成滝586-1</t>
    <phoneticPr fontId="6"/>
  </si>
  <si>
    <t>沖縄県宜野湾市大山７丁目７−12</t>
    <phoneticPr fontId="6"/>
  </si>
  <si>
    <t>佐賀県佐賀市久保泉町1958-15</t>
    <phoneticPr fontId="6"/>
  </si>
  <si>
    <t>秋田県秋田市広面堤敷66-1</t>
    <phoneticPr fontId="6"/>
  </si>
  <si>
    <t xml:space="preserve"> 島根県出雲市知井宮町1212</t>
    <phoneticPr fontId="6"/>
  </si>
  <si>
    <t xml:space="preserve"> 静岡県三島市塚原新田181-1</t>
    <phoneticPr fontId="6"/>
  </si>
  <si>
    <t xml:space="preserve"> 新潟県上越市下門前1870</t>
    <phoneticPr fontId="6"/>
  </si>
  <si>
    <t>静岡県浜松市東区中野町640</t>
    <phoneticPr fontId="6"/>
  </si>
  <si>
    <t>山形県酒田市京田１丁目２−4</t>
    <phoneticPr fontId="6"/>
  </si>
  <si>
    <t>千葉県野田市光葉町１丁目６−番地</t>
    <phoneticPr fontId="6"/>
  </si>
  <si>
    <t>宮城県気仙沼市南郷２−1</t>
    <phoneticPr fontId="6"/>
  </si>
  <si>
    <t>埼玉県さいたま市桜区南元宿２丁目２４−1</t>
    <phoneticPr fontId="6"/>
  </si>
  <si>
    <t>奈良県天理市西長柄町99−1</t>
    <phoneticPr fontId="6"/>
  </si>
  <si>
    <t xml:space="preserve"> 広島県福山市山手町６丁目４−7</t>
    <phoneticPr fontId="6"/>
  </si>
  <si>
    <t>宮城県気仙沼市田中前２丁目２−2</t>
    <phoneticPr fontId="6"/>
  </si>
  <si>
    <t xml:space="preserve"> 奈良県橿原市十市町443</t>
    <phoneticPr fontId="6"/>
  </si>
  <si>
    <t xml:space="preserve"> 滋賀県大津市におの浜４丁目７−6</t>
    <phoneticPr fontId="6"/>
  </si>
  <si>
    <t xml:space="preserve"> 沖縄県沖縄市松本７−4-7</t>
    <phoneticPr fontId="6"/>
  </si>
  <si>
    <t>静岡県磐田市今之浦２丁目7-7</t>
    <phoneticPr fontId="6"/>
  </si>
  <si>
    <t>広島県竹原市 新庄町2046</t>
    <phoneticPr fontId="6"/>
  </si>
  <si>
    <t>茨城県龍ケ崎市長沖町552</t>
    <phoneticPr fontId="6"/>
  </si>
  <si>
    <t>滋賀県高島市安曇川町西万木230</t>
    <phoneticPr fontId="6"/>
  </si>
  <si>
    <t>岐阜県岐阜市西荘３丁目２−２番４５号</t>
    <phoneticPr fontId="6"/>
  </si>
  <si>
    <t>愛知県名古屋市北区中切町６丁目８</t>
    <phoneticPr fontId="6"/>
  </si>
  <si>
    <t>千葉県習志野市本大久保１丁目１４−22</t>
    <phoneticPr fontId="6"/>
  </si>
  <si>
    <t>福岡県北九州市若松区１ 福岡県北九州市若松区くきのうみ中央1−20</t>
    <phoneticPr fontId="6"/>
  </si>
  <si>
    <t xml:space="preserve"> 福島県いわき市泉町下川八合19-3</t>
    <phoneticPr fontId="6"/>
  </si>
  <si>
    <t>福島県いわき市泉町下川薬師前８４ 番地</t>
    <phoneticPr fontId="6"/>
  </si>
  <si>
    <t>徳島県徳島市徳島町3丁目53－1</t>
    <phoneticPr fontId="6"/>
  </si>
  <si>
    <t>愛知県海部郡蟹江町本町５丁目63-1</t>
    <phoneticPr fontId="6"/>
  </si>
  <si>
    <t>島根県大田市大田町大田ロ９３０−２</t>
    <phoneticPr fontId="6"/>
  </si>
  <si>
    <t>島根県出雲市今市町1154-10</t>
    <phoneticPr fontId="6"/>
  </si>
  <si>
    <t>愛知県名古屋市千種区新西１丁目１−8</t>
    <phoneticPr fontId="6"/>
  </si>
  <si>
    <t>福島県いわき市常盤関船町塚ﾉ越87</t>
    <phoneticPr fontId="6"/>
  </si>
  <si>
    <t xml:space="preserve"> 宮城県気仙沼市南町２丁目２−3</t>
    <phoneticPr fontId="6"/>
  </si>
  <si>
    <t>富山県射水市本開発 701番地</t>
    <phoneticPr fontId="6"/>
  </si>
  <si>
    <t>長野県中野市 大字三ツ和1250−2</t>
    <phoneticPr fontId="6"/>
  </si>
  <si>
    <t>宮城県角田市梶賀一里壇22番地1</t>
    <phoneticPr fontId="6"/>
  </si>
  <si>
    <t>青森県十和田市東十一番町８−32</t>
    <phoneticPr fontId="6"/>
  </si>
  <si>
    <t>島根県出雲市中野町265-1</t>
    <phoneticPr fontId="6"/>
  </si>
  <si>
    <t>北海道函館市亀田町6-32</t>
    <phoneticPr fontId="6"/>
  </si>
  <si>
    <t>北海道函館市亀田町6-32</t>
    <phoneticPr fontId="6"/>
  </si>
  <si>
    <t>島根県益田市有明町３−28</t>
    <phoneticPr fontId="6"/>
  </si>
  <si>
    <t>奈良県橿原市常盤町272 1</t>
    <phoneticPr fontId="6"/>
  </si>
  <si>
    <t>基礎下改良+ﾎﾟﾝﾌﾟ室･EV･貯水槽･ES部改良</t>
    <phoneticPr fontId="6"/>
  </si>
  <si>
    <t>消火水槽下改良</t>
    <phoneticPr fontId="6"/>
  </si>
  <si>
    <t>消火水槽下改良</t>
    <phoneticPr fontId="6"/>
  </si>
  <si>
    <r>
      <t>2 l</t>
    </r>
    <r>
      <rPr>
        <sz val="11"/>
        <color theme="1"/>
        <rFont val="Calibri"/>
        <family val="2"/>
        <charset val="163"/>
      </rPr>
      <t>ớ</t>
    </r>
    <r>
      <rPr>
        <sz val="11"/>
        <color theme="1"/>
        <rFont val="Calibri"/>
        <family val="2"/>
        <charset val="128"/>
        <scheme val="minor"/>
      </rPr>
      <t>p 1</t>
    </r>
    <phoneticPr fontId="6"/>
  </si>
  <si>
    <r>
      <t>2 l</t>
    </r>
    <r>
      <rPr>
        <sz val="11"/>
        <color theme="1"/>
        <rFont val="Calibri"/>
        <family val="2"/>
        <charset val="163"/>
      </rPr>
      <t>ớ</t>
    </r>
    <r>
      <rPr>
        <sz val="11"/>
        <color theme="1"/>
        <rFont val="Calibri"/>
        <family val="2"/>
        <charset val="128"/>
        <scheme val="minor"/>
      </rPr>
      <t>p1 .2l</t>
    </r>
    <r>
      <rPr>
        <sz val="11"/>
        <color theme="1"/>
        <rFont val="Calibri"/>
        <family val="2"/>
        <charset val="163"/>
      </rPr>
      <t>ớ</t>
    </r>
    <r>
      <rPr>
        <sz val="11"/>
        <color theme="1"/>
        <rFont val="Calibri"/>
        <family val="2"/>
        <charset val="128"/>
        <scheme val="minor"/>
      </rPr>
      <t>p 2</t>
    </r>
    <phoneticPr fontId="6"/>
  </si>
  <si>
    <t>高炉セメント</t>
    <phoneticPr fontId="6"/>
  </si>
  <si>
    <t>消火水槽</t>
    <phoneticPr fontId="6"/>
  </si>
  <si>
    <t>西側擁壁下改良+南側擁壁下改良</t>
    <phoneticPr fontId="6"/>
  </si>
  <si>
    <t>消火水槽､EVﾋﾟｯﾄ下改良</t>
    <phoneticPr fontId="6"/>
  </si>
  <si>
    <t>ピット部改良</t>
    <phoneticPr fontId="6"/>
  </si>
  <si>
    <t>ピット部改良</t>
    <phoneticPr fontId="6"/>
  </si>
  <si>
    <t>消火水槽下</t>
    <phoneticPr fontId="6"/>
  </si>
  <si>
    <t>2 khu</t>
    <phoneticPr fontId="6"/>
  </si>
  <si>
    <t>外構改良</t>
    <phoneticPr fontId="6"/>
  </si>
  <si>
    <t>消火水槽部改良+受水槽部改良</t>
    <phoneticPr fontId="6"/>
  </si>
  <si>
    <t>普通セメント</t>
    <phoneticPr fontId="6"/>
  </si>
  <si>
    <t>普通セメント</t>
  </si>
  <si>
    <t>看板下改良</t>
    <phoneticPr fontId="6"/>
  </si>
  <si>
    <r>
      <t>2 l</t>
    </r>
    <r>
      <rPr>
        <sz val="11"/>
        <color theme="1"/>
        <rFont val="Calibri"/>
        <family val="2"/>
        <charset val="163"/>
      </rPr>
      <t>ớ</t>
    </r>
    <r>
      <rPr>
        <sz val="11"/>
        <color theme="1"/>
        <rFont val="Calibri"/>
        <family val="2"/>
        <charset val="128"/>
        <scheme val="minor"/>
      </rPr>
      <t>p 2</t>
    </r>
    <phoneticPr fontId="6"/>
  </si>
  <si>
    <t>消火水槽下改良</t>
  </si>
  <si>
    <t>改良土埋戻し</t>
    <phoneticPr fontId="6"/>
  </si>
  <si>
    <r>
      <t>2 l</t>
    </r>
    <r>
      <rPr>
        <sz val="11"/>
        <color theme="1"/>
        <rFont val="Calibri"/>
        <family val="2"/>
        <charset val="163"/>
      </rPr>
      <t>ớ</t>
    </r>
    <r>
      <rPr>
        <sz val="11"/>
        <color theme="1"/>
        <rFont val="Calibri"/>
        <family val="2"/>
        <charset val="128"/>
        <scheme val="minor"/>
      </rPr>
      <t>p 1+2</t>
    </r>
    <phoneticPr fontId="6"/>
  </si>
  <si>
    <r>
      <t>3 l</t>
    </r>
    <r>
      <rPr>
        <sz val="11"/>
        <color theme="1"/>
        <rFont val="Calibri"/>
        <family val="2"/>
        <charset val="163"/>
      </rPr>
      <t>ớ</t>
    </r>
    <r>
      <rPr>
        <sz val="11"/>
        <color theme="1"/>
        <rFont val="Calibri"/>
        <family val="2"/>
        <charset val="128"/>
        <scheme val="minor"/>
      </rPr>
      <t>p 1</t>
    </r>
    <phoneticPr fontId="6"/>
  </si>
  <si>
    <t>地盤改良</t>
    <phoneticPr fontId="6"/>
  </si>
  <si>
    <r>
      <t>3 l</t>
    </r>
    <r>
      <rPr>
        <sz val="11"/>
        <color theme="1"/>
        <rFont val="Calibri"/>
        <family val="2"/>
        <charset val="163"/>
      </rPr>
      <t>ớ</t>
    </r>
    <r>
      <rPr>
        <sz val="11"/>
        <color theme="1"/>
        <rFont val="Calibri"/>
        <family val="2"/>
        <charset val="128"/>
        <scheme val="minor"/>
      </rPr>
      <t xml:space="preserve">p </t>
    </r>
    <phoneticPr fontId="6"/>
  </si>
  <si>
    <t>基礎下改良,消火水槽下改良</t>
    <phoneticPr fontId="6"/>
  </si>
  <si>
    <t>消火水槽部改良,空箱置場</t>
    <phoneticPr fontId="6"/>
  </si>
  <si>
    <t>ハードキープ-530</t>
    <phoneticPr fontId="6"/>
  </si>
  <si>
    <t>ﾄﾗｯｸｽｹｰﾙ部改良</t>
    <phoneticPr fontId="6"/>
  </si>
  <si>
    <t>ＥＶﾋﾟｯﾄ下部改良</t>
    <phoneticPr fontId="6"/>
  </si>
  <si>
    <t>消火水槽部改良</t>
    <phoneticPr fontId="6"/>
  </si>
  <si>
    <t>消火水槽部改良</t>
    <phoneticPr fontId="6"/>
  </si>
  <si>
    <t>壁改良WT+床改良WT+壁,床改良+外構改良</t>
    <phoneticPr fontId="6"/>
  </si>
  <si>
    <t>雨水貯留槽部改良,看板基礎下改良</t>
    <phoneticPr fontId="6"/>
  </si>
  <si>
    <t>油水分離槽下改良</t>
  </si>
  <si>
    <t>基礎下改良,重機足場</t>
    <phoneticPr fontId="6"/>
  </si>
  <si>
    <t>消火水槽部改良,EV・ESピット改良</t>
    <phoneticPr fontId="6"/>
  </si>
  <si>
    <t>消火水槽・EVピット部改良</t>
    <phoneticPr fontId="6"/>
  </si>
  <si>
    <r>
      <t>2 l</t>
    </r>
    <r>
      <rPr>
        <sz val="11"/>
        <color theme="1"/>
        <rFont val="Calibri"/>
        <family val="2"/>
        <charset val="163"/>
      </rPr>
      <t>ớ</t>
    </r>
    <r>
      <rPr>
        <sz val="11"/>
        <color theme="1"/>
        <rFont val="Calibri"/>
        <family val="2"/>
        <charset val="128"/>
        <scheme val="minor"/>
      </rPr>
      <t>p 1+ l</t>
    </r>
    <r>
      <rPr>
        <sz val="11"/>
        <color theme="1"/>
        <rFont val="Calibri"/>
        <family val="2"/>
        <charset val="163"/>
      </rPr>
      <t>ớ</t>
    </r>
    <r>
      <rPr>
        <sz val="11"/>
        <color theme="1"/>
        <rFont val="Calibri"/>
        <family val="2"/>
        <charset val="128"/>
        <scheme val="minor"/>
      </rPr>
      <t>p 2</t>
    </r>
    <phoneticPr fontId="6"/>
  </si>
  <si>
    <t>広告塔基礎下</t>
    <phoneticPr fontId="6"/>
  </si>
  <si>
    <t>WT(壁)+WT(床)+外構改良</t>
    <phoneticPr fontId="6"/>
  </si>
  <si>
    <r>
      <t>l</t>
    </r>
    <r>
      <rPr>
        <sz val="11"/>
        <color theme="1"/>
        <rFont val="Calibri"/>
        <family val="2"/>
        <charset val="163"/>
      </rPr>
      <t>ớ</t>
    </r>
    <r>
      <rPr>
        <sz val="11"/>
        <color theme="1"/>
        <rFont val="Calibri"/>
        <family val="2"/>
        <charset val="128"/>
        <scheme val="minor"/>
      </rPr>
      <t>p 1+3.l</t>
    </r>
    <r>
      <rPr>
        <sz val="11"/>
        <color theme="1"/>
        <rFont val="Calibri"/>
        <family val="2"/>
        <charset val="163"/>
      </rPr>
      <t>ớ</t>
    </r>
    <r>
      <rPr>
        <sz val="11"/>
        <color theme="1"/>
        <rFont val="Calibri"/>
        <family val="2"/>
        <charset val="128"/>
        <scheme val="minor"/>
      </rPr>
      <t>p 2 +2</t>
    </r>
    <phoneticPr fontId="6"/>
  </si>
  <si>
    <t>ソルスターR300</t>
    <phoneticPr fontId="6"/>
  </si>
  <si>
    <t>HKP-530</t>
    <phoneticPr fontId="6"/>
  </si>
  <si>
    <t>HKP-530</t>
    <phoneticPr fontId="6"/>
  </si>
  <si>
    <r>
      <t>Có 2 l</t>
    </r>
    <r>
      <rPr>
        <sz val="11"/>
        <color theme="1"/>
        <rFont val="Calibri"/>
        <family val="2"/>
        <charset val="163"/>
      </rPr>
      <t>ớ</t>
    </r>
    <r>
      <rPr>
        <sz val="11"/>
        <color theme="1"/>
        <rFont val="Calibri"/>
        <family val="2"/>
        <charset val="128"/>
        <scheme val="minor"/>
      </rPr>
      <t>p 1</t>
    </r>
    <phoneticPr fontId="6"/>
  </si>
  <si>
    <t>2.1-2次改良</t>
    <phoneticPr fontId="6"/>
  </si>
  <si>
    <t>基礎下改良</t>
    <phoneticPr fontId="6"/>
  </si>
  <si>
    <t xml:space="preserve">HKP530 </t>
    <phoneticPr fontId="6"/>
  </si>
  <si>
    <t>防火水槽部改良</t>
    <phoneticPr fontId="6"/>
  </si>
  <si>
    <t>HKP-530</t>
  </si>
  <si>
    <t>EVピット部改良と消火水槽部改良がある</t>
    <phoneticPr fontId="6"/>
  </si>
  <si>
    <t>T-BAGS</t>
    <phoneticPr fontId="6"/>
  </si>
  <si>
    <t>P-530</t>
    <phoneticPr fontId="6"/>
  </si>
  <si>
    <t>9号棟(1次改良)+9号棟(2次改良)+9号棟(木杭)+木杭</t>
    <phoneticPr fontId="6"/>
  </si>
  <si>
    <t>HKP530</t>
    <phoneticPr fontId="6"/>
  </si>
  <si>
    <t>看板下部</t>
    <phoneticPr fontId="6"/>
  </si>
  <si>
    <t>地下水槽部改良-ピット部改良</t>
    <phoneticPr fontId="6"/>
  </si>
  <si>
    <t>同時</t>
  </si>
  <si>
    <t>浄化槽改良</t>
    <phoneticPr fontId="6"/>
  </si>
  <si>
    <t>附属棟改良,看板下改良</t>
    <phoneticPr fontId="6"/>
  </si>
  <si>
    <t>スズキショールーム橿原</t>
    <phoneticPr fontId="6"/>
  </si>
  <si>
    <t>橿原市</t>
    <phoneticPr fontId="6"/>
  </si>
  <si>
    <t>常磐町</t>
    <phoneticPr fontId="6"/>
  </si>
  <si>
    <t>奈良県橿原市常磐町271-2、271-5、272-1、273-1の各一部</t>
    <phoneticPr fontId="6"/>
  </si>
  <si>
    <t>平屋建</t>
    <phoneticPr fontId="6"/>
  </si>
  <si>
    <t>ダイナム山口宇部港町</t>
    <phoneticPr fontId="6"/>
  </si>
  <si>
    <t>Y</t>
    <phoneticPr fontId="6"/>
  </si>
  <si>
    <t>山口県宇部市港町2丁目5263-7</t>
    <phoneticPr fontId="6"/>
  </si>
  <si>
    <t>山口県宇部市港町２丁目３−38</t>
    <phoneticPr fontId="6"/>
  </si>
  <si>
    <t>木造</t>
    <phoneticPr fontId="6"/>
  </si>
  <si>
    <t>店舗</t>
    <phoneticPr fontId="6"/>
  </si>
  <si>
    <t>益田自動車工業</t>
    <phoneticPr fontId="6"/>
  </si>
  <si>
    <t>島根県益田市有明町686-1、687-5、688-1</t>
    <phoneticPr fontId="6"/>
  </si>
  <si>
    <t>S造</t>
    <phoneticPr fontId="6"/>
  </si>
  <si>
    <t>2F建</t>
    <phoneticPr fontId="6"/>
  </si>
  <si>
    <t>工場</t>
    <phoneticPr fontId="6"/>
  </si>
  <si>
    <t>ほのぼの会 厨房棟</t>
    <phoneticPr fontId="6"/>
  </si>
  <si>
    <t>Y</t>
    <phoneticPr fontId="6"/>
  </si>
  <si>
    <t>島根県出雲市万田町字要531番1</t>
    <phoneticPr fontId="6"/>
  </si>
  <si>
    <t>島根県出雲市万田町535-1</t>
    <phoneticPr fontId="6"/>
  </si>
  <si>
    <t>S造</t>
    <phoneticPr fontId="6"/>
  </si>
  <si>
    <t>平屋建</t>
    <phoneticPr fontId="6"/>
  </si>
  <si>
    <t>厨房</t>
    <phoneticPr fontId="6"/>
  </si>
  <si>
    <t>東北マツダ秋田ＢＰ</t>
    <phoneticPr fontId="6"/>
  </si>
  <si>
    <t>秋田県秋田市八橋新川向15-39</t>
    <phoneticPr fontId="6"/>
  </si>
  <si>
    <t> 秋田県秋田市八橋新川向１５−39</t>
    <phoneticPr fontId="6"/>
  </si>
  <si>
    <t>S造</t>
    <phoneticPr fontId="6"/>
  </si>
  <si>
    <t>同時</t>
    <phoneticPr fontId="6"/>
  </si>
  <si>
    <t>アートコーポレーション㈱大阪市港区支店</t>
    <phoneticPr fontId="6"/>
  </si>
  <si>
    <t>34.6557881,135.4543031</t>
    <phoneticPr fontId="6"/>
  </si>
  <si>
    <t>大阪府大阪市港区福崎2 丁目1-67</t>
    <phoneticPr fontId="6"/>
  </si>
  <si>
    <t>大阪府大阪市港区福崎２丁目１−67</t>
    <phoneticPr fontId="6"/>
  </si>
  <si>
    <t>S造</t>
    <phoneticPr fontId="6"/>
  </si>
  <si>
    <t>2F建</t>
    <phoneticPr fontId="6"/>
  </si>
  <si>
    <t>倉庫</t>
    <phoneticPr fontId="6"/>
  </si>
  <si>
    <t>浪岡配送センター</t>
    <phoneticPr fontId="6"/>
  </si>
  <si>
    <t>40.7240043,140.5704357</t>
    <phoneticPr fontId="6"/>
  </si>
  <si>
    <t>青森県青森市浪岡大字杉沢字山元246.257.258.260.263-1.263-2.324-3.</t>
    <phoneticPr fontId="6"/>
  </si>
  <si>
    <t>青森県青森市浪岡山元263−1</t>
    <phoneticPr fontId="6"/>
  </si>
  <si>
    <t>S造</t>
    <phoneticPr fontId="6"/>
  </si>
  <si>
    <t>ルネスマンション足立区千住旭町</t>
    <phoneticPr fontId="6"/>
  </si>
  <si>
    <t>N</t>
    <phoneticPr fontId="6"/>
  </si>
  <si>
    <t>東京都足立区千住旭町56番</t>
    <phoneticPr fontId="6"/>
  </si>
  <si>
    <t>RC造</t>
    <phoneticPr fontId="6"/>
  </si>
  <si>
    <t>6F建</t>
    <phoneticPr fontId="6"/>
  </si>
  <si>
    <t>HKP530</t>
    <phoneticPr fontId="6"/>
  </si>
  <si>
    <t>JA郡山市耕作物共同利用施設整備</t>
    <phoneticPr fontId="6"/>
  </si>
  <si>
    <t>Y</t>
    <phoneticPr fontId="6"/>
  </si>
  <si>
    <t>37.4182861,140.3072517</t>
    <phoneticPr fontId="6"/>
  </si>
  <si>
    <t>福島県郡山市片平町木藤田37-1、37-2、53-1、54、55、56</t>
    <phoneticPr fontId="6"/>
  </si>
  <si>
    <t>福島県郡山市片平町木藤田５３</t>
    <phoneticPr fontId="6"/>
  </si>
  <si>
    <t>大川魚店</t>
    <phoneticPr fontId="6"/>
  </si>
  <si>
    <t>Y</t>
    <phoneticPr fontId="6"/>
  </si>
  <si>
    <t>福島県いわき市泉町本谷字道上16外地内</t>
    <phoneticPr fontId="6"/>
  </si>
  <si>
    <t xml:space="preserve"> 福島県いわき市泉町本谷道上字18-1</t>
    <phoneticPr fontId="6"/>
  </si>
  <si>
    <t>高和保育園</t>
    <phoneticPr fontId="6"/>
  </si>
  <si>
    <t>35.7649452,139.8042863</t>
    <phoneticPr fontId="6"/>
  </si>
  <si>
    <t>東京都足立区足立四丁目7-16、7-38</t>
    <phoneticPr fontId="6"/>
  </si>
  <si>
    <t>東京都足立区足立４丁目３１−17</t>
    <phoneticPr fontId="6"/>
  </si>
  <si>
    <t>2F建</t>
    <phoneticPr fontId="6"/>
  </si>
  <si>
    <t>保育所</t>
    <phoneticPr fontId="6"/>
  </si>
  <si>
    <t>HKP530</t>
    <phoneticPr fontId="6"/>
  </si>
  <si>
    <t>マルハン新発田</t>
    <phoneticPr fontId="6"/>
  </si>
  <si>
    <t>新潟県新発田市新栄町3-6-10</t>
    <phoneticPr fontId="6"/>
  </si>
  <si>
    <t>プラスワン長野</t>
    <phoneticPr fontId="6"/>
  </si>
  <si>
    <t>長野県長野市北長池2037-1</t>
    <phoneticPr fontId="6"/>
  </si>
  <si>
    <t xml:space="preserve"> 長野県長野市大字北長池字南長池境２０３６−1</t>
    <phoneticPr fontId="6"/>
  </si>
  <si>
    <t>店舗</t>
    <phoneticPr fontId="6"/>
  </si>
  <si>
    <t>関西マツダ住之江</t>
    <phoneticPr fontId="6"/>
  </si>
  <si>
    <t>34.6053041,135.4722613</t>
    <phoneticPr fontId="6"/>
  </si>
  <si>
    <t>大阪府大阪市住之江区新北島1丁目6-10</t>
    <phoneticPr fontId="6"/>
  </si>
  <si>
    <t xml:space="preserve"> 大阪府大阪市住之江区新北島１丁目６−10</t>
    <phoneticPr fontId="6"/>
  </si>
  <si>
    <t>工場</t>
    <phoneticPr fontId="6"/>
  </si>
  <si>
    <r>
      <t>L</t>
    </r>
    <r>
      <rPr>
        <sz val="11"/>
        <color theme="1"/>
        <rFont val="Calibri"/>
        <family val="2"/>
        <charset val="163"/>
      </rPr>
      <t>ớ</t>
    </r>
    <r>
      <rPr>
        <sz val="11"/>
        <color theme="1"/>
        <rFont val="Calibri"/>
        <family val="2"/>
        <charset val="128"/>
        <scheme val="minor"/>
      </rPr>
      <t>p 1 3 khu+ l</t>
    </r>
    <r>
      <rPr>
        <sz val="11"/>
        <color theme="1"/>
        <rFont val="Calibri"/>
        <family val="2"/>
        <charset val="163"/>
      </rPr>
      <t>ớ</t>
    </r>
    <r>
      <rPr>
        <sz val="11"/>
        <color theme="1"/>
        <rFont val="Calibri"/>
        <family val="2"/>
        <charset val="128"/>
        <scheme val="minor"/>
      </rPr>
      <t>p 2 2 khu</t>
    </r>
    <phoneticPr fontId="6"/>
  </si>
  <si>
    <t>石巻商工信用組合本店</t>
    <phoneticPr fontId="6"/>
  </si>
  <si>
    <t>石巻市</t>
    <phoneticPr fontId="6"/>
  </si>
  <si>
    <t>中央</t>
    <phoneticPr fontId="6"/>
  </si>
  <si>
    <t>宮城県石巻市中央2丁目9番</t>
    <phoneticPr fontId="6"/>
  </si>
  <si>
    <t>宮城県石巻市中央２丁目９−18</t>
    <phoneticPr fontId="6"/>
  </si>
  <si>
    <t>中部工業(株)工場</t>
    <phoneticPr fontId="6"/>
  </si>
  <si>
    <t>愛知県</t>
    <phoneticPr fontId="6"/>
  </si>
  <si>
    <t>南区南野</t>
    <phoneticPr fontId="6"/>
  </si>
  <si>
    <t>35.0808586,136.9275143</t>
    <phoneticPr fontId="6"/>
  </si>
  <si>
    <t>愛知県名古屋市南区南野3丁目19番</t>
    <phoneticPr fontId="6"/>
  </si>
  <si>
    <t xml:space="preserve"> 愛知県名古屋市南区南野</t>
    <phoneticPr fontId="6"/>
  </si>
  <si>
    <t>高炉セメント</t>
    <phoneticPr fontId="6"/>
  </si>
  <si>
    <t>スズキショールーム豊岡</t>
    <phoneticPr fontId="6"/>
  </si>
  <si>
    <t>Y</t>
    <phoneticPr fontId="6"/>
  </si>
  <si>
    <t>兵庫県</t>
    <phoneticPr fontId="6"/>
  </si>
  <si>
    <t>豊岡市</t>
    <phoneticPr fontId="6"/>
  </si>
  <si>
    <t>日高町土居</t>
    <phoneticPr fontId="6"/>
  </si>
  <si>
    <t>兵庫県豊岡市日高町土居字ｶﾘﾉ179-1他</t>
    <phoneticPr fontId="6"/>
  </si>
  <si>
    <t>兵庫県豊岡市日高町土居179-1</t>
    <phoneticPr fontId="6"/>
  </si>
  <si>
    <t>S造</t>
    <phoneticPr fontId="6"/>
  </si>
  <si>
    <t>平屋建</t>
    <phoneticPr fontId="6"/>
  </si>
  <si>
    <t>店舗</t>
    <phoneticPr fontId="6"/>
  </si>
  <si>
    <t>ウェルネス出雲中野</t>
    <phoneticPr fontId="6"/>
  </si>
  <si>
    <t>Y</t>
    <phoneticPr fontId="6"/>
  </si>
  <si>
    <t>島根県</t>
    <phoneticPr fontId="6"/>
  </si>
  <si>
    <t>中野町</t>
    <phoneticPr fontId="6"/>
  </si>
  <si>
    <t>島根県松江市乃白町2061番地</t>
    <phoneticPr fontId="6"/>
  </si>
  <si>
    <t>店舗</t>
    <phoneticPr fontId="6"/>
  </si>
  <si>
    <t>吉田容器店第2立花ヤード</t>
    <phoneticPr fontId="6"/>
  </si>
  <si>
    <t>墨田区</t>
    <phoneticPr fontId="6"/>
  </si>
  <si>
    <t>立花</t>
    <phoneticPr fontId="6"/>
  </si>
  <si>
    <t>東京都墨田区立花1-99-2</t>
    <phoneticPr fontId="6"/>
  </si>
  <si>
    <t>2次改良（作業場）+2次改良（ｽﾄｯｸﾔｰﾄﾞ）</t>
    <phoneticPr fontId="6"/>
  </si>
  <si>
    <t>十和田市東十一番町SS</t>
    <phoneticPr fontId="6"/>
  </si>
  <si>
    <t>十和田市</t>
    <phoneticPr fontId="6"/>
  </si>
  <si>
    <t>東十一番町</t>
    <phoneticPr fontId="6"/>
  </si>
  <si>
    <t>40.6239911,141.2192333</t>
    <phoneticPr fontId="6"/>
  </si>
  <si>
    <t>青森県十和田市東十一番町10 - 36,475,476</t>
    <phoneticPr fontId="6"/>
  </si>
  <si>
    <t>ピット部改良</t>
    <phoneticPr fontId="6"/>
  </si>
  <si>
    <t>ダイナム宮城角田</t>
    <phoneticPr fontId="6"/>
  </si>
  <si>
    <t>Y</t>
    <phoneticPr fontId="6"/>
  </si>
  <si>
    <t>角田市</t>
    <phoneticPr fontId="6"/>
  </si>
  <si>
    <t>梶賀宇字一里</t>
    <phoneticPr fontId="6"/>
  </si>
  <si>
    <t>37.9853005,140.7811712</t>
    <phoneticPr fontId="6"/>
  </si>
  <si>
    <t>宮城県角田市梶賀字一里壇</t>
    <phoneticPr fontId="6"/>
  </si>
  <si>
    <t>木造</t>
    <phoneticPr fontId="6"/>
  </si>
  <si>
    <t>店舗</t>
    <phoneticPr fontId="6"/>
  </si>
  <si>
    <t>せんだん会ｻｰﾋﾞｽ付住宅</t>
    <phoneticPr fontId="6"/>
  </si>
  <si>
    <t>安来市</t>
    <phoneticPr fontId="6"/>
  </si>
  <si>
    <t>島根県安来市安来町字外浜1071番</t>
    <phoneticPr fontId="6"/>
  </si>
  <si>
    <t>島根県安来市安来町外浜８６５−1</t>
    <phoneticPr fontId="6"/>
  </si>
  <si>
    <t>S造</t>
    <phoneticPr fontId="6"/>
  </si>
  <si>
    <t>老人福祉施設</t>
    <phoneticPr fontId="6"/>
  </si>
  <si>
    <t>広野米倉庫</t>
    <phoneticPr fontId="6"/>
  </si>
  <si>
    <t>Y</t>
    <phoneticPr fontId="6"/>
  </si>
  <si>
    <t>山形県</t>
    <phoneticPr fontId="6"/>
  </si>
  <si>
    <t>酒田市</t>
    <phoneticPr fontId="6"/>
  </si>
  <si>
    <t>広野字広</t>
    <phoneticPr fontId="6"/>
  </si>
  <si>
    <t>38.8504811,139.8478365</t>
    <phoneticPr fontId="6"/>
  </si>
  <si>
    <t>山形県酒田市広野字末広83</t>
    <phoneticPr fontId="6"/>
  </si>
  <si>
    <t>山形県酒田市広野字末広83</t>
    <phoneticPr fontId="6"/>
  </si>
  <si>
    <t>米倉庫</t>
    <phoneticPr fontId="6"/>
  </si>
  <si>
    <t>ケーアイ・オギワラ</t>
    <phoneticPr fontId="6"/>
  </si>
  <si>
    <t>中野市</t>
    <phoneticPr fontId="6"/>
  </si>
  <si>
    <t>大字三ツ和</t>
    <phoneticPr fontId="6"/>
  </si>
  <si>
    <t>長野県中野市大字三ﾂ和</t>
    <phoneticPr fontId="6"/>
  </si>
  <si>
    <t>ジョーシン射水</t>
    <phoneticPr fontId="6"/>
  </si>
  <si>
    <t>富山県</t>
    <phoneticPr fontId="6"/>
  </si>
  <si>
    <t>射水市</t>
    <phoneticPr fontId="6"/>
  </si>
  <si>
    <t>本開発字前田</t>
    <phoneticPr fontId="6"/>
  </si>
  <si>
    <t>富山県射水市開発字前田701番地</t>
    <phoneticPr fontId="6"/>
  </si>
  <si>
    <t>平屋建</t>
    <phoneticPr fontId="6"/>
  </si>
  <si>
    <t>大森新社屋</t>
    <phoneticPr fontId="6"/>
  </si>
  <si>
    <t>魚町</t>
    <phoneticPr fontId="6"/>
  </si>
  <si>
    <t>38.9042087,141.5710984</t>
    <phoneticPr fontId="6"/>
  </si>
  <si>
    <t>宮城県気仙沼市魚町･南町地区被災市街地 土地区画整理事業 17街区地内</t>
    <phoneticPr fontId="6"/>
  </si>
  <si>
    <t>工場</t>
    <phoneticPr fontId="6"/>
  </si>
  <si>
    <t>南鳩ヶ谷6丁目計画</t>
    <phoneticPr fontId="6"/>
  </si>
  <si>
    <t>N</t>
    <phoneticPr fontId="6"/>
  </si>
  <si>
    <t>埼玉県</t>
    <phoneticPr fontId="6"/>
  </si>
  <si>
    <t>川口市</t>
    <phoneticPr fontId="6"/>
  </si>
  <si>
    <t>南鳩ヶ谷</t>
    <phoneticPr fontId="6"/>
  </si>
  <si>
    <t>埼玉県川口市南鳩ヶ谷6-11-9</t>
    <phoneticPr fontId="6"/>
  </si>
  <si>
    <t>S造</t>
    <phoneticPr fontId="6"/>
  </si>
  <si>
    <t>平屋建</t>
    <phoneticPr fontId="6"/>
  </si>
  <si>
    <t>保育所</t>
    <phoneticPr fontId="6"/>
  </si>
  <si>
    <t>HKP-530</t>
    <phoneticPr fontId="6"/>
  </si>
  <si>
    <t>新東京機材センター</t>
    <phoneticPr fontId="6"/>
  </si>
  <si>
    <t>市川市</t>
    <phoneticPr fontId="6"/>
  </si>
  <si>
    <t>本行徳</t>
    <phoneticPr fontId="6"/>
  </si>
  <si>
    <t>千葉県市川市本行徳2554－7，2554－90</t>
    <phoneticPr fontId="6"/>
  </si>
  <si>
    <t>工場</t>
    <phoneticPr fontId="6"/>
  </si>
  <si>
    <t>HKP-530</t>
    <phoneticPr fontId="6"/>
  </si>
  <si>
    <t>双葉運輸　倉庫・事務所</t>
    <phoneticPr fontId="6"/>
  </si>
  <si>
    <t>Y</t>
    <phoneticPr fontId="6"/>
  </si>
  <si>
    <t>熊本市</t>
    <phoneticPr fontId="6"/>
  </si>
  <si>
    <t>西区新港</t>
    <phoneticPr fontId="6"/>
  </si>
  <si>
    <t>32.7653963,130.5867602</t>
    <phoneticPr fontId="6"/>
  </si>
  <si>
    <t>熊本県熊本市西区新港1丁目4－17、4－26、4－18一部</t>
    <phoneticPr fontId="6"/>
  </si>
  <si>
    <t>熊本県熊本市西区新港１丁目</t>
    <phoneticPr fontId="6"/>
  </si>
  <si>
    <t>函館どっく(株)造船・修繕事務所</t>
    <phoneticPr fontId="6"/>
  </si>
  <si>
    <t>北海道函館市弁天町20番3号</t>
    <phoneticPr fontId="6"/>
  </si>
  <si>
    <t>3F建</t>
    <phoneticPr fontId="6"/>
  </si>
  <si>
    <t>事務所</t>
    <phoneticPr fontId="6"/>
  </si>
  <si>
    <t>K's Dining</t>
    <phoneticPr fontId="6"/>
  </si>
  <si>
    <t>Y</t>
    <phoneticPr fontId="6"/>
  </si>
  <si>
    <t>北上字浜新田</t>
    <phoneticPr fontId="6"/>
  </si>
  <si>
    <t>千葉県館山市北条字浜仁田2966</t>
    <phoneticPr fontId="6"/>
  </si>
  <si>
    <t>千葉県館山市北条1537-4</t>
    <phoneticPr fontId="6"/>
  </si>
  <si>
    <t>2F建</t>
    <phoneticPr fontId="6"/>
  </si>
  <si>
    <t>店舗</t>
    <phoneticPr fontId="6"/>
  </si>
  <si>
    <t>復興公営住宅</t>
    <phoneticPr fontId="6"/>
  </si>
  <si>
    <t>常磐関船町</t>
    <phoneticPr fontId="6"/>
  </si>
  <si>
    <t>福島県いわき市常盤関船町塚ﾉ越87</t>
    <phoneticPr fontId="6"/>
  </si>
  <si>
    <t>住宅</t>
    <phoneticPr fontId="6"/>
  </si>
  <si>
    <t>バロー安城</t>
    <phoneticPr fontId="6"/>
  </si>
  <si>
    <t>愛知県</t>
    <phoneticPr fontId="6"/>
  </si>
  <si>
    <t>本巣郡</t>
    <phoneticPr fontId="6"/>
  </si>
  <si>
    <t>北方町</t>
    <phoneticPr fontId="6"/>
  </si>
  <si>
    <t>34.9537363,137.0912414</t>
    <phoneticPr fontId="6"/>
  </si>
  <si>
    <t>愛知県安城市日の出町4番1　外4筆</t>
    <phoneticPr fontId="6"/>
  </si>
  <si>
    <t xml:space="preserve"> 愛知県安城市日の出町１−21</t>
    <phoneticPr fontId="6"/>
  </si>
  <si>
    <t>千種新西店舗</t>
    <phoneticPr fontId="6"/>
  </si>
  <si>
    <t>千種区新西</t>
    <phoneticPr fontId="6"/>
  </si>
  <si>
    <t>愛知県名古屋市千種区新西1丁目201番　他12筆</t>
    <phoneticPr fontId="6"/>
  </si>
  <si>
    <t>EVピット部改良と水槽部改良がある</t>
    <phoneticPr fontId="6"/>
  </si>
  <si>
    <t>ユニバース惣菜センター</t>
    <phoneticPr fontId="6"/>
  </si>
  <si>
    <t>北インター工業団地</t>
    <phoneticPr fontId="6"/>
  </si>
  <si>
    <t>40.5422193,141.4262507</t>
    <phoneticPr fontId="6"/>
  </si>
  <si>
    <t>青森県八戸市北ｲﾝﾀｰ工業団地二丁目</t>
    <phoneticPr fontId="6"/>
  </si>
  <si>
    <t>青森県八戸市北インター工業団地２丁目１−番 23 号</t>
    <phoneticPr fontId="6"/>
  </si>
  <si>
    <t>S造</t>
    <phoneticPr fontId="6"/>
  </si>
  <si>
    <t>内信寺東三河別院 納骨堂</t>
    <phoneticPr fontId="6"/>
  </si>
  <si>
    <t>愛知県</t>
    <phoneticPr fontId="6"/>
  </si>
  <si>
    <t>豊橋市</t>
    <phoneticPr fontId="6"/>
  </si>
  <si>
    <t>小島町字下田濃</t>
    <phoneticPr fontId="6"/>
  </si>
  <si>
    <t>34.9582575,137.1675774</t>
    <phoneticPr fontId="6"/>
  </si>
  <si>
    <t>愛知県豊橋市小島町字下田濃136-1, 136-2</t>
    <phoneticPr fontId="6"/>
  </si>
  <si>
    <t>愛知県岡崎市中町野添２５</t>
    <phoneticPr fontId="6"/>
  </si>
  <si>
    <t>葬祭場</t>
    <phoneticPr fontId="6"/>
  </si>
  <si>
    <t>ナルシマ工場・事務所</t>
    <phoneticPr fontId="6"/>
  </si>
  <si>
    <t>八潮市</t>
    <phoneticPr fontId="6"/>
  </si>
  <si>
    <t>大字浮塚</t>
    <phoneticPr fontId="6"/>
  </si>
  <si>
    <t>埼玉県八潮市大字浮塚266-1</t>
    <phoneticPr fontId="6"/>
  </si>
  <si>
    <t>工場</t>
    <phoneticPr fontId="6"/>
  </si>
  <si>
    <t>第2みさとしらゆり保育園</t>
    <phoneticPr fontId="6"/>
  </si>
  <si>
    <t>N</t>
    <phoneticPr fontId="6"/>
  </si>
  <si>
    <t>埼玉県</t>
    <phoneticPr fontId="6"/>
  </si>
  <si>
    <t>三郷市</t>
    <phoneticPr fontId="6"/>
  </si>
  <si>
    <t>木造</t>
    <phoneticPr fontId="6"/>
  </si>
  <si>
    <t>HKP-530</t>
    <phoneticPr fontId="6"/>
  </si>
  <si>
    <t>内村電機工務店 倉庫</t>
    <phoneticPr fontId="6"/>
  </si>
  <si>
    <t>島根県</t>
    <phoneticPr fontId="6"/>
  </si>
  <si>
    <t>上上塩冶町</t>
    <phoneticPr fontId="6"/>
  </si>
  <si>
    <t>島根県出雲市上塩治町</t>
    <phoneticPr fontId="6"/>
  </si>
  <si>
    <t>倉庫</t>
    <phoneticPr fontId="6"/>
  </si>
  <si>
    <t>グッディウシオ大田</t>
    <phoneticPr fontId="6"/>
  </si>
  <si>
    <t>大田市</t>
    <phoneticPr fontId="6"/>
  </si>
  <si>
    <t>大田町大田</t>
    <phoneticPr fontId="6"/>
  </si>
  <si>
    <t>島根県大田市大田町大田930-2他</t>
    <phoneticPr fontId="6"/>
  </si>
  <si>
    <r>
      <t>2 l</t>
    </r>
    <r>
      <rPr>
        <sz val="11"/>
        <color theme="1"/>
        <rFont val="Calibri"/>
        <family val="2"/>
        <charset val="163"/>
      </rPr>
      <t>ớ</t>
    </r>
    <r>
      <rPr>
        <sz val="11"/>
        <color theme="1"/>
        <rFont val="Calibri"/>
        <family val="2"/>
        <charset val="128"/>
        <scheme val="minor"/>
      </rPr>
      <t>p 1</t>
    </r>
    <phoneticPr fontId="6"/>
  </si>
  <si>
    <t>海部郡</t>
    <phoneticPr fontId="6"/>
  </si>
  <si>
    <t>蟹江町本町</t>
    <phoneticPr fontId="6"/>
  </si>
  <si>
    <t>愛知県海部郡蟹江町本町5丁目53-1 他4筆</t>
    <phoneticPr fontId="6"/>
  </si>
  <si>
    <t>三井造船(株)プラスト工場</t>
    <phoneticPr fontId="6"/>
  </si>
  <si>
    <t>大分市</t>
    <phoneticPr fontId="6"/>
  </si>
  <si>
    <t>大字日吉原</t>
    <phoneticPr fontId="6"/>
  </si>
  <si>
    <t>33.2442815,131.7626957</t>
    <phoneticPr fontId="6"/>
  </si>
  <si>
    <t>大分県大分市大字日吉原3番地1</t>
    <phoneticPr fontId="6"/>
  </si>
  <si>
    <t>大分県大分市大字日吉原3</t>
    <phoneticPr fontId="6"/>
  </si>
  <si>
    <t>平屋建</t>
    <phoneticPr fontId="6"/>
  </si>
  <si>
    <t>中国通運株式会社冷蔵倉庫</t>
    <phoneticPr fontId="6"/>
  </si>
  <si>
    <t>広島県</t>
    <phoneticPr fontId="6"/>
  </si>
  <si>
    <t>竹原市</t>
    <phoneticPr fontId="6"/>
  </si>
  <si>
    <t>港町</t>
    <phoneticPr fontId="6"/>
  </si>
  <si>
    <t>34.3358813,132.9152605</t>
    <phoneticPr fontId="6"/>
  </si>
  <si>
    <t>広島県竹原市港町二町目1-1</t>
    <phoneticPr fontId="6"/>
  </si>
  <si>
    <t>広島県竹原市港町２丁目１−1</t>
    <phoneticPr fontId="6"/>
  </si>
  <si>
    <t>ユニバースむつ</t>
    <phoneticPr fontId="6"/>
  </si>
  <si>
    <t>むつ市</t>
    <phoneticPr fontId="6"/>
  </si>
  <si>
    <t>柳町</t>
    <phoneticPr fontId="6"/>
  </si>
  <si>
    <t>41.287918,141.1797018</t>
    <phoneticPr fontId="6"/>
  </si>
  <si>
    <t>青森県むつ市石切戸所字荷渡　240-1番･241-1番の一部･241-2番の一部･他8筆</t>
    <phoneticPr fontId="6"/>
  </si>
  <si>
    <t>青森県むつ市旭町４−20</t>
    <phoneticPr fontId="6"/>
  </si>
  <si>
    <t>扇工業様新社屋</t>
    <phoneticPr fontId="6"/>
  </si>
  <si>
    <t>加賀</t>
    <phoneticPr fontId="6"/>
  </si>
  <si>
    <t>35.764193,139.7620034</t>
    <phoneticPr fontId="6"/>
  </si>
  <si>
    <t>東京都足立区扇2-16-1</t>
    <phoneticPr fontId="6"/>
  </si>
  <si>
    <t>東京都足立区扇2-16-1</t>
    <phoneticPr fontId="6"/>
  </si>
  <si>
    <t>西新井店</t>
    <phoneticPr fontId="6"/>
  </si>
  <si>
    <t>Y</t>
    <phoneticPr fontId="6"/>
  </si>
  <si>
    <t>東京都</t>
    <phoneticPr fontId="6"/>
  </si>
  <si>
    <t>足立区</t>
    <phoneticPr fontId="6"/>
  </si>
  <si>
    <t>西新井本町</t>
    <phoneticPr fontId="6"/>
  </si>
  <si>
    <t>35.7747651,139.7691601</t>
    <phoneticPr fontId="6"/>
  </si>
  <si>
    <t>東京都足立区西新井本町2丁目31</t>
    <phoneticPr fontId="6"/>
  </si>
  <si>
    <t>S造</t>
    <phoneticPr fontId="6"/>
  </si>
  <si>
    <t>倉庫</t>
    <phoneticPr fontId="6"/>
  </si>
  <si>
    <t xml:space="preserve">HKP530 </t>
    <phoneticPr fontId="6"/>
  </si>
  <si>
    <t>中西邸</t>
    <phoneticPr fontId="6"/>
  </si>
  <si>
    <t>N</t>
    <phoneticPr fontId="6"/>
  </si>
  <si>
    <t>徳島県</t>
    <phoneticPr fontId="6"/>
  </si>
  <si>
    <t>徳島市</t>
    <phoneticPr fontId="6"/>
  </si>
  <si>
    <t>徳島町</t>
    <phoneticPr fontId="6"/>
  </si>
  <si>
    <t>WRC造</t>
    <phoneticPr fontId="6"/>
  </si>
  <si>
    <t>ダイハツ広島販売 曙店</t>
    <phoneticPr fontId="6"/>
  </si>
  <si>
    <t>広島県</t>
    <phoneticPr fontId="6"/>
  </si>
  <si>
    <t>広島市</t>
    <phoneticPr fontId="6"/>
  </si>
  <si>
    <t>東区曙町</t>
    <phoneticPr fontId="6"/>
  </si>
  <si>
    <t>34.3949777,132.4856651</t>
    <phoneticPr fontId="6"/>
  </si>
  <si>
    <t>広島県東区曙町3丁目1-14</t>
    <phoneticPr fontId="6"/>
  </si>
  <si>
    <r>
      <t>ピット部改良+công trình nhi</t>
    </r>
    <r>
      <rPr>
        <sz val="11"/>
        <color theme="1"/>
        <rFont val="Calibri"/>
        <family val="2"/>
        <charset val="163"/>
      </rPr>
      <t>ề</t>
    </r>
    <r>
      <rPr>
        <sz val="11"/>
        <color theme="1"/>
        <rFont val="Calibri"/>
        <family val="2"/>
        <charset val="128"/>
        <scheme val="minor"/>
      </rPr>
      <t>u khu</t>
    </r>
    <phoneticPr fontId="6"/>
  </si>
  <si>
    <t>正覚寺 納骨堂</t>
    <phoneticPr fontId="6"/>
  </si>
  <si>
    <t>兵庫県</t>
    <phoneticPr fontId="6"/>
  </si>
  <si>
    <t>神戸市</t>
    <phoneticPr fontId="6"/>
  </si>
  <si>
    <t>兵庫県神戸市須磨区行平1丁目5－11</t>
    <phoneticPr fontId="6"/>
  </si>
  <si>
    <t>WRC造</t>
    <phoneticPr fontId="6"/>
  </si>
  <si>
    <t>納骨堂</t>
    <phoneticPr fontId="6"/>
  </si>
  <si>
    <t>Honda Cars南北海道函館亀田支点</t>
    <phoneticPr fontId="6"/>
  </si>
  <si>
    <t>亀田町</t>
    <phoneticPr fontId="6"/>
  </si>
  <si>
    <t>-</t>
    <phoneticPr fontId="6"/>
  </si>
  <si>
    <t>2F建</t>
    <phoneticPr fontId="6"/>
  </si>
  <si>
    <t>店舗</t>
    <phoneticPr fontId="6"/>
  </si>
  <si>
    <t>やまみ関西工場</t>
    <phoneticPr fontId="6"/>
  </si>
  <si>
    <t>滋賀県</t>
    <phoneticPr fontId="6"/>
  </si>
  <si>
    <t>34.988388,136.1392687</t>
    <phoneticPr fontId="6"/>
  </si>
  <si>
    <t>滋賀県甲賀市水口町さつきが丘16</t>
    <phoneticPr fontId="6"/>
  </si>
  <si>
    <t>MV小野原</t>
    <phoneticPr fontId="6"/>
  </si>
  <si>
    <t>Y</t>
    <phoneticPr fontId="6"/>
  </si>
  <si>
    <t>大坂府</t>
    <phoneticPr fontId="6"/>
  </si>
  <si>
    <t>箕面市</t>
    <phoneticPr fontId="6"/>
  </si>
  <si>
    <t>小野原東</t>
    <phoneticPr fontId="6"/>
  </si>
  <si>
    <t>34.8306551,135.523228</t>
    <phoneticPr fontId="6"/>
  </si>
  <si>
    <t>大阪府箕面市小野原東六丁目2番1</t>
    <phoneticPr fontId="6"/>
  </si>
  <si>
    <t>サンデーいわき泉店</t>
    <phoneticPr fontId="6"/>
  </si>
  <si>
    <t>泉町下川薬師前</t>
    <phoneticPr fontId="6"/>
  </si>
  <si>
    <t>タイヤランド小名浜</t>
    <phoneticPr fontId="6"/>
  </si>
  <si>
    <t>いわき市</t>
    <phoneticPr fontId="6"/>
  </si>
  <si>
    <t>泉町下川字八合</t>
    <phoneticPr fontId="6"/>
  </si>
  <si>
    <t>牡蠣の星</t>
    <phoneticPr fontId="6"/>
  </si>
  <si>
    <t>上閉伊郡</t>
    <phoneticPr fontId="6"/>
  </si>
  <si>
    <t>大槌町安渡</t>
    <phoneticPr fontId="6"/>
  </si>
  <si>
    <t>39.3550546,141.9227591</t>
    <phoneticPr fontId="6"/>
  </si>
  <si>
    <t>岩手県上閉伊郡大槌町安渡３丁目１３−11</t>
    <phoneticPr fontId="6"/>
  </si>
  <si>
    <t>あいづダストセンター会津坂下</t>
    <phoneticPr fontId="6"/>
  </si>
  <si>
    <t>福島県</t>
    <phoneticPr fontId="6"/>
  </si>
  <si>
    <t>河沼郡</t>
    <phoneticPr fontId="6"/>
  </si>
  <si>
    <t>会津坂下町</t>
    <phoneticPr fontId="6"/>
  </si>
  <si>
    <t>37.4998621,139.8940407</t>
    <phoneticPr fontId="6"/>
  </si>
  <si>
    <t>工場</t>
    <phoneticPr fontId="6"/>
  </si>
  <si>
    <t>尻手駅前計画</t>
    <phoneticPr fontId="6"/>
  </si>
  <si>
    <t>川崎市</t>
    <phoneticPr fontId="6"/>
  </si>
  <si>
    <t>幸区南幸町</t>
    <phoneticPr fontId="6"/>
  </si>
  <si>
    <t>35.5329763,139.6883882</t>
    <phoneticPr fontId="6"/>
  </si>
  <si>
    <t>神奈川県川崎市幸区南幸町3丁目11番1　その他</t>
    <phoneticPr fontId="6"/>
  </si>
  <si>
    <t>エンヂェルハート保育園</t>
    <phoneticPr fontId="6"/>
  </si>
  <si>
    <t>印西市</t>
    <phoneticPr fontId="6"/>
  </si>
  <si>
    <t>武西字上谷津</t>
    <phoneticPr fontId="6"/>
  </si>
  <si>
    <t>35.7895122,140.1087383</t>
    <phoneticPr fontId="6"/>
  </si>
  <si>
    <t>千葉県印西市武西275-1</t>
    <phoneticPr fontId="6"/>
  </si>
  <si>
    <t>木造</t>
    <phoneticPr fontId="6"/>
  </si>
  <si>
    <t>保育所</t>
    <phoneticPr fontId="6"/>
  </si>
  <si>
    <t>協栄マリンテクノロジ</t>
    <phoneticPr fontId="6"/>
  </si>
  <si>
    <t>田原本唐古マンション</t>
    <phoneticPr fontId="6"/>
  </si>
  <si>
    <t>奈良県</t>
    <phoneticPr fontId="6"/>
  </si>
  <si>
    <t>磯城郡</t>
    <phoneticPr fontId="6"/>
  </si>
  <si>
    <t>田原本町</t>
    <phoneticPr fontId="6"/>
  </si>
  <si>
    <t>3F建</t>
    <phoneticPr fontId="6"/>
  </si>
  <si>
    <t>新日鉄 北九州寮駐車場</t>
    <phoneticPr fontId="6"/>
  </si>
  <si>
    <t>福岡県</t>
    <phoneticPr fontId="6"/>
  </si>
  <si>
    <t>北九州市</t>
    <phoneticPr fontId="6"/>
  </si>
  <si>
    <t>八幡東区東田</t>
    <phoneticPr fontId="6"/>
  </si>
  <si>
    <t>33.8682232,130.809923</t>
    <phoneticPr fontId="6"/>
  </si>
  <si>
    <t>駐車場</t>
    <phoneticPr fontId="6"/>
  </si>
  <si>
    <t>ソルスターR300</t>
    <phoneticPr fontId="6"/>
  </si>
  <si>
    <t>ユニバース青柳店</t>
    <phoneticPr fontId="6"/>
  </si>
  <si>
    <t>青森県</t>
    <phoneticPr fontId="6"/>
  </si>
  <si>
    <t>青柳</t>
    <phoneticPr fontId="6"/>
  </si>
  <si>
    <t xml:space="preserve"> 青森県青森市青柳２丁目９−25</t>
    <phoneticPr fontId="6"/>
  </si>
  <si>
    <t>若松ホール</t>
    <phoneticPr fontId="6"/>
  </si>
  <si>
    <t>福岡県</t>
    <phoneticPr fontId="6"/>
  </si>
  <si>
    <t>若松区大字藤木</t>
    <phoneticPr fontId="6"/>
  </si>
  <si>
    <t>33.8925876,130.7930896</t>
    <phoneticPr fontId="6"/>
  </si>
  <si>
    <t>葬祭場</t>
    <phoneticPr fontId="6"/>
  </si>
  <si>
    <t>日立物流大黒センター</t>
    <phoneticPr fontId="6"/>
  </si>
  <si>
    <t>神奈川県</t>
    <phoneticPr fontId="6"/>
  </si>
  <si>
    <t>鶴見区大黒ふ頭</t>
    <phoneticPr fontId="6"/>
  </si>
  <si>
    <t>35.4656522,139.6870132</t>
    <phoneticPr fontId="6"/>
  </si>
  <si>
    <t>神奈川県横浜市鶴見区大黒ふ頭15</t>
    <phoneticPr fontId="6"/>
  </si>
  <si>
    <t>ドンキホーテ弘前高田</t>
    <phoneticPr fontId="6"/>
  </si>
  <si>
    <t>弘前市</t>
    <phoneticPr fontId="6"/>
  </si>
  <si>
    <t>高田</t>
    <phoneticPr fontId="6"/>
  </si>
  <si>
    <t>40.5963549,140.5064035</t>
    <phoneticPr fontId="6"/>
  </si>
  <si>
    <t>平屋建</t>
    <phoneticPr fontId="6"/>
  </si>
  <si>
    <t>アクティブ三郷中間処理場</t>
    <phoneticPr fontId="6"/>
  </si>
  <si>
    <t>三郷市</t>
    <phoneticPr fontId="6"/>
  </si>
  <si>
    <t>処理場</t>
    <phoneticPr fontId="6"/>
  </si>
  <si>
    <t>七福の湯 習志野店</t>
    <phoneticPr fontId="6"/>
  </si>
  <si>
    <t>千葉県</t>
    <phoneticPr fontId="6"/>
  </si>
  <si>
    <t>習志野市</t>
    <phoneticPr fontId="6"/>
  </si>
  <si>
    <t>大久保</t>
    <phoneticPr fontId="6"/>
  </si>
  <si>
    <t>公共浴場</t>
    <phoneticPr fontId="6"/>
  </si>
  <si>
    <t>中部薬品北区中切</t>
    <phoneticPr fontId="6"/>
  </si>
  <si>
    <t>北区中切町</t>
    <phoneticPr fontId="6"/>
  </si>
  <si>
    <t>35.2161696,136.9063302</t>
    <phoneticPr fontId="6"/>
  </si>
  <si>
    <t>サンドラッグ鏡島</t>
    <phoneticPr fontId="6"/>
  </si>
  <si>
    <t>岐阜県</t>
    <phoneticPr fontId="6"/>
  </si>
  <si>
    <t>岐阜市</t>
    <phoneticPr fontId="6"/>
  </si>
  <si>
    <t>西荘</t>
    <phoneticPr fontId="6"/>
  </si>
  <si>
    <t>35.4096329,136.7212097</t>
    <phoneticPr fontId="6"/>
  </si>
  <si>
    <t>バロー津藤方</t>
    <phoneticPr fontId="6"/>
  </si>
  <si>
    <t>津市</t>
    <phoneticPr fontId="6"/>
  </si>
  <si>
    <t>藤方字山ノ越</t>
    <phoneticPr fontId="6"/>
  </si>
  <si>
    <t>三重県津市藤方1886-1</t>
    <phoneticPr fontId="6"/>
  </si>
  <si>
    <t>させぼ五番街</t>
    <phoneticPr fontId="6"/>
  </si>
  <si>
    <t>長崎県</t>
    <phoneticPr fontId="6"/>
  </si>
  <si>
    <t>佐世保市</t>
    <phoneticPr fontId="6"/>
  </si>
  <si>
    <t>新港町</t>
    <phoneticPr fontId="6"/>
  </si>
  <si>
    <t>33.1651736,129.7232514</t>
    <phoneticPr fontId="6"/>
  </si>
  <si>
    <t>ユース安曇川</t>
    <phoneticPr fontId="6"/>
  </si>
  <si>
    <t>高島市</t>
    <phoneticPr fontId="6"/>
  </si>
  <si>
    <t>安曇川町末広</t>
    <phoneticPr fontId="6"/>
  </si>
  <si>
    <t>35.3252885,136.0250106</t>
    <phoneticPr fontId="6"/>
  </si>
  <si>
    <t>JA東西しらかわ矢吹総合支店</t>
    <phoneticPr fontId="6"/>
  </si>
  <si>
    <t>西白河郡</t>
    <phoneticPr fontId="6"/>
  </si>
  <si>
    <t>矢吹町八幡町</t>
    <phoneticPr fontId="6"/>
  </si>
  <si>
    <t>37.1946101,140.3367091</t>
    <phoneticPr fontId="6"/>
  </si>
  <si>
    <t>日通トランスポート</t>
    <phoneticPr fontId="6"/>
  </si>
  <si>
    <t>埼玉県</t>
    <phoneticPr fontId="6"/>
  </si>
  <si>
    <t>さいたま市</t>
    <phoneticPr fontId="6"/>
  </si>
  <si>
    <t>岩槻区大字長宮</t>
    <phoneticPr fontId="6"/>
  </si>
  <si>
    <t>35.9518781,139.730721</t>
    <phoneticPr fontId="6"/>
  </si>
  <si>
    <t>埼玉県さいたま市岩槻区大字長宮</t>
    <phoneticPr fontId="6"/>
  </si>
  <si>
    <t>倉庫</t>
    <phoneticPr fontId="6"/>
  </si>
  <si>
    <t>ドラッグトップス</t>
    <phoneticPr fontId="6"/>
  </si>
  <si>
    <t>N</t>
    <phoneticPr fontId="6"/>
  </si>
  <si>
    <t>上越市</t>
    <phoneticPr fontId="6"/>
  </si>
  <si>
    <t>大字三田新田字水ふけ</t>
    <phoneticPr fontId="6"/>
  </si>
  <si>
    <t>2 khu なんじゃ村1次改良+</t>
    <phoneticPr fontId="6"/>
  </si>
  <si>
    <t>鈴木邸</t>
    <phoneticPr fontId="6"/>
  </si>
  <si>
    <t>東京都</t>
    <phoneticPr fontId="6"/>
  </si>
  <si>
    <t>目黒区</t>
    <phoneticPr fontId="6"/>
  </si>
  <si>
    <t>目黒本町</t>
    <phoneticPr fontId="6"/>
  </si>
  <si>
    <t>RC造</t>
    <phoneticPr fontId="6"/>
  </si>
  <si>
    <t>なないろ保育園</t>
    <phoneticPr fontId="6"/>
  </si>
  <si>
    <t>茨城県</t>
    <phoneticPr fontId="6"/>
  </si>
  <si>
    <t>龍ケ崎市</t>
    <phoneticPr fontId="6"/>
  </si>
  <si>
    <t>長沖町</t>
    <phoneticPr fontId="6"/>
  </si>
  <si>
    <t>ジュンテンドー深溝</t>
    <phoneticPr fontId="6"/>
  </si>
  <si>
    <t>山口市</t>
    <phoneticPr fontId="6"/>
  </si>
  <si>
    <t>深溝</t>
    <phoneticPr fontId="6"/>
  </si>
  <si>
    <t>34.0506014,131.366446</t>
    <phoneticPr fontId="6"/>
  </si>
  <si>
    <t>山口県山口市深溝722番地</t>
    <phoneticPr fontId="6"/>
  </si>
  <si>
    <t>新竹原信号機器室</t>
    <phoneticPr fontId="6"/>
  </si>
  <si>
    <t>N</t>
    <phoneticPr fontId="6"/>
  </si>
  <si>
    <t>竹原市</t>
    <phoneticPr fontId="6"/>
  </si>
  <si>
    <t>新庄町</t>
    <phoneticPr fontId="6"/>
  </si>
  <si>
    <t>34.4165443,132.8959218</t>
    <phoneticPr fontId="6"/>
  </si>
  <si>
    <t>電気室</t>
    <phoneticPr fontId="6"/>
  </si>
  <si>
    <t>セリア古川</t>
    <phoneticPr fontId="6"/>
  </si>
  <si>
    <t>Y</t>
    <phoneticPr fontId="6"/>
  </si>
  <si>
    <t>宮城県</t>
    <phoneticPr fontId="6"/>
  </si>
  <si>
    <t>大崎市</t>
    <phoneticPr fontId="6"/>
  </si>
  <si>
    <t>古川江合寿町</t>
    <phoneticPr fontId="6"/>
  </si>
  <si>
    <t xml:space="preserve"> 宮城県大崎市古川江合寿町３丁目５−15</t>
    <phoneticPr fontId="6"/>
  </si>
  <si>
    <t>業務スーパー磐田</t>
    <phoneticPr fontId="6"/>
  </si>
  <si>
    <t>静岡県</t>
    <phoneticPr fontId="6"/>
  </si>
  <si>
    <t>磐田市</t>
    <phoneticPr fontId="6"/>
  </si>
  <si>
    <t>今之浦</t>
    <phoneticPr fontId="6"/>
  </si>
  <si>
    <t>沖縄ブライダル計画</t>
    <phoneticPr fontId="6"/>
  </si>
  <si>
    <t>沖縄県</t>
    <phoneticPr fontId="6"/>
  </si>
  <si>
    <t>沖縄市</t>
    <phoneticPr fontId="6"/>
  </si>
  <si>
    <t>松本</t>
    <phoneticPr fontId="6"/>
  </si>
  <si>
    <t>26.358838,127.8057961</t>
    <phoneticPr fontId="6"/>
  </si>
  <si>
    <t>結婚式場</t>
    <phoneticPr fontId="6"/>
  </si>
  <si>
    <t>バロー大津ショッピングセンター</t>
    <phoneticPr fontId="6"/>
  </si>
  <si>
    <t>大津市</t>
    <phoneticPr fontId="6"/>
  </si>
  <si>
    <t>におの浜</t>
    <phoneticPr fontId="6"/>
  </si>
  <si>
    <t>店舗</t>
    <phoneticPr fontId="6"/>
  </si>
  <si>
    <t>ドラッグセイムス安芸矢ノ丸</t>
    <phoneticPr fontId="6"/>
  </si>
  <si>
    <t>高知県</t>
    <phoneticPr fontId="6"/>
  </si>
  <si>
    <t>安芸市</t>
    <phoneticPr fontId="6"/>
  </si>
  <si>
    <t>矢ノ丸</t>
    <phoneticPr fontId="6"/>
  </si>
  <si>
    <t>33.5021069,133.9058445</t>
    <phoneticPr fontId="6"/>
  </si>
  <si>
    <t xml:space="preserve"> 高知県安芸市矢ノ丸２丁目２−19</t>
    <phoneticPr fontId="6"/>
  </si>
  <si>
    <t>バロー鏡島</t>
    <phoneticPr fontId="6"/>
  </si>
  <si>
    <t>岐阜県</t>
    <phoneticPr fontId="6"/>
  </si>
  <si>
    <t>岐阜市</t>
    <phoneticPr fontId="6"/>
  </si>
  <si>
    <t>西荘</t>
    <phoneticPr fontId="6"/>
  </si>
  <si>
    <t>35.4091555,136.7209079</t>
    <phoneticPr fontId="6"/>
  </si>
  <si>
    <t>岐阜県岐阜市西荘３丁目２−38</t>
    <phoneticPr fontId="6"/>
  </si>
  <si>
    <t>治田の里小規模特別養護老人ホーム</t>
    <phoneticPr fontId="6"/>
  </si>
  <si>
    <t>長野県</t>
    <phoneticPr fontId="6"/>
  </si>
  <si>
    <t>千曲市</t>
    <phoneticPr fontId="6"/>
  </si>
  <si>
    <t>大字稲荷山字釜蓋</t>
    <phoneticPr fontId="6"/>
  </si>
  <si>
    <t>36.5335072,138.0985083</t>
    <phoneticPr fontId="6"/>
  </si>
  <si>
    <t>浪速区塩草店舗新築工事</t>
    <phoneticPr fontId="6"/>
  </si>
  <si>
    <t>大阪府</t>
    <phoneticPr fontId="6"/>
  </si>
  <si>
    <t>大阪市</t>
    <phoneticPr fontId="6"/>
  </si>
  <si>
    <t>浪速区塩草</t>
    <phoneticPr fontId="6"/>
  </si>
  <si>
    <t>34.660213,135.4847529</t>
    <phoneticPr fontId="6"/>
  </si>
  <si>
    <t>大阪府大阪市浪速区塩草２丁目９−12</t>
    <phoneticPr fontId="6"/>
  </si>
  <si>
    <t>ジェイアールバス周防・岡山</t>
    <phoneticPr fontId="6"/>
  </si>
  <si>
    <t>光市</t>
    <phoneticPr fontId="6"/>
  </si>
  <si>
    <t>虹ヶ浜</t>
    <phoneticPr fontId="6"/>
  </si>
  <si>
    <t>山口県光市虹ケ浜１丁目７−26</t>
    <phoneticPr fontId="6"/>
  </si>
  <si>
    <t>事務所</t>
    <phoneticPr fontId="6"/>
  </si>
  <si>
    <t>マルハン橿原北</t>
    <phoneticPr fontId="6"/>
  </si>
  <si>
    <t>十市町</t>
    <phoneticPr fontId="6"/>
  </si>
  <si>
    <t>バロー焼津石津</t>
    <phoneticPr fontId="6"/>
  </si>
  <si>
    <t>焼津市</t>
    <phoneticPr fontId="6"/>
  </si>
  <si>
    <t>石津</t>
    <phoneticPr fontId="6"/>
  </si>
  <si>
    <t>静岡県焼津市石津1171-1</t>
    <phoneticPr fontId="6"/>
  </si>
  <si>
    <t>七十七銀行内脇支店</t>
    <phoneticPr fontId="6"/>
  </si>
  <si>
    <t>N</t>
    <phoneticPr fontId="6"/>
  </si>
  <si>
    <t>気仙沼市</t>
    <phoneticPr fontId="6"/>
  </si>
  <si>
    <t>田中前</t>
    <phoneticPr fontId="6"/>
  </si>
  <si>
    <t>銀行</t>
    <phoneticPr fontId="6"/>
  </si>
  <si>
    <t>ZAGZAG福山山手</t>
    <phoneticPr fontId="6"/>
  </si>
  <si>
    <t>福山市</t>
    <phoneticPr fontId="6"/>
  </si>
  <si>
    <t>山手町</t>
    <phoneticPr fontId="6"/>
  </si>
  <si>
    <t>34.4932071,133.336735</t>
    <phoneticPr fontId="6"/>
  </si>
  <si>
    <t>平屋建</t>
    <phoneticPr fontId="6"/>
  </si>
  <si>
    <t>西長柄マンション</t>
    <phoneticPr fontId="6"/>
  </si>
  <si>
    <t>奈良県</t>
    <phoneticPr fontId="6"/>
  </si>
  <si>
    <t>天理市</t>
    <phoneticPr fontId="6"/>
  </si>
  <si>
    <t>西長柄町</t>
    <phoneticPr fontId="6"/>
  </si>
  <si>
    <t>WRC造</t>
    <phoneticPr fontId="6"/>
  </si>
  <si>
    <t>3F建</t>
    <phoneticPr fontId="6"/>
  </si>
  <si>
    <t>共同住宅</t>
    <phoneticPr fontId="6"/>
  </si>
  <si>
    <t>韓国広場倉庫</t>
    <phoneticPr fontId="6"/>
  </si>
  <si>
    <t>大阪府</t>
    <phoneticPr fontId="6"/>
  </si>
  <si>
    <t>大阪市</t>
    <phoneticPr fontId="6"/>
  </si>
  <si>
    <t>西成区北開</t>
    <phoneticPr fontId="6"/>
  </si>
  <si>
    <t>34.6724141,135.5066076</t>
    <phoneticPr fontId="6"/>
  </si>
  <si>
    <t>大阪府大阪市中央区島之内１丁目２２−22</t>
    <phoneticPr fontId="6"/>
  </si>
  <si>
    <t>2F建</t>
    <phoneticPr fontId="6"/>
  </si>
  <si>
    <t>倉庫</t>
    <phoneticPr fontId="6"/>
  </si>
  <si>
    <t>ひまわり第2保育園</t>
    <phoneticPr fontId="6"/>
  </si>
  <si>
    <t>出雲市</t>
    <phoneticPr fontId="6"/>
  </si>
  <si>
    <t>塩冶町</t>
    <phoneticPr fontId="6"/>
  </si>
  <si>
    <t>35.3545644,132.751425</t>
    <phoneticPr fontId="6"/>
  </si>
  <si>
    <t>島根県出雲市塩冶町869-1</t>
    <phoneticPr fontId="6"/>
  </si>
  <si>
    <t>平屋建</t>
    <phoneticPr fontId="6"/>
  </si>
  <si>
    <t>ウェルネス出雲ドーム北</t>
    <phoneticPr fontId="6"/>
  </si>
  <si>
    <t>平野町</t>
    <phoneticPr fontId="6"/>
  </si>
  <si>
    <t>ドラッグヤマザワ旭新町</t>
    <phoneticPr fontId="6"/>
  </si>
  <si>
    <t>旭新町</t>
    <phoneticPr fontId="6"/>
  </si>
  <si>
    <t>山形県酒田市旭新町１６−9</t>
    <phoneticPr fontId="6"/>
  </si>
  <si>
    <t>浦和すみれ幼稚園</t>
    <phoneticPr fontId="6"/>
  </si>
  <si>
    <t>埼玉県</t>
    <phoneticPr fontId="6"/>
  </si>
  <si>
    <t>さいたま市</t>
    <phoneticPr fontId="6"/>
  </si>
  <si>
    <t>桜区南元宿</t>
    <phoneticPr fontId="6"/>
  </si>
  <si>
    <t>35.8607396,139.6248905</t>
    <phoneticPr fontId="6"/>
  </si>
  <si>
    <t>S造</t>
    <phoneticPr fontId="6"/>
  </si>
  <si>
    <t>幼稚園</t>
    <phoneticPr fontId="6"/>
  </si>
  <si>
    <t>スギコ産業</t>
    <phoneticPr fontId="6"/>
  </si>
  <si>
    <t>Y</t>
    <phoneticPr fontId="6"/>
  </si>
  <si>
    <t>新潟県</t>
    <phoneticPr fontId="6"/>
  </si>
  <si>
    <t>西蒲区遠藤</t>
    <phoneticPr fontId="6"/>
  </si>
  <si>
    <t>新潟県新潟市西蒲区遠藤2810-3</t>
    <phoneticPr fontId="6"/>
  </si>
  <si>
    <t>2F建</t>
    <phoneticPr fontId="6"/>
  </si>
  <si>
    <t>倉庫</t>
    <phoneticPr fontId="6"/>
  </si>
  <si>
    <t>ニシムラ鶴岡</t>
    <phoneticPr fontId="6"/>
  </si>
  <si>
    <t>山形県</t>
    <phoneticPr fontId="6"/>
  </si>
  <si>
    <t>鶴岡市</t>
    <phoneticPr fontId="6"/>
  </si>
  <si>
    <t>大宝寺字日本国</t>
    <phoneticPr fontId="6"/>
  </si>
  <si>
    <t>38.7572238,139.8446012</t>
    <phoneticPr fontId="6"/>
  </si>
  <si>
    <t>山形県鶴岡市茅原草見鶴49-1</t>
    <phoneticPr fontId="6"/>
  </si>
  <si>
    <t>マルハン宮崎</t>
    <phoneticPr fontId="6"/>
  </si>
  <si>
    <t>宮崎県</t>
    <phoneticPr fontId="6"/>
  </si>
  <si>
    <t>宮崎市</t>
    <phoneticPr fontId="6"/>
  </si>
  <si>
    <t>昭栄町</t>
    <phoneticPr fontId="6"/>
  </si>
  <si>
    <t xml:space="preserve"> 宮崎県宮崎市吉村町尻溝４１−1</t>
    <phoneticPr fontId="6"/>
  </si>
  <si>
    <t>平屋建</t>
    <phoneticPr fontId="6"/>
  </si>
  <si>
    <t>ヤマザワ古川北貸店舗（美容室ロゼッタ様）</t>
    <phoneticPr fontId="6"/>
  </si>
  <si>
    <t>宮城県</t>
    <phoneticPr fontId="6"/>
  </si>
  <si>
    <t>古川江合寿町</t>
    <phoneticPr fontId="6"/>
  </si>
  <si>
    <t>38.5874592,140.9679315</t>
    <phoneticPr fontId="6"/>
  </si>
  <si>
    <t>宮城県大崎市古川江合寿町３丁目６−10</t>
    <phoneticPr fontId="6"/>
  </si>
  <si>
    <t>佐藤鋼材第二工場</t>
    <phoneticPr fontId="6"/>
  </si>
  <si>
    <t>新潟県</t>
    <phoneticPr fontId="6"/>
  </si>
  <si>
    <t>三条市</t>
    <phoneticPr fontId="6"/>
  </si>
  <si>
    <t>大字三柳</t>
    <phoneticPr fontId="6"/>
  </si>
  <si>
    <t xml:space="preserve"> 新潟県三条市三柳３２−18</t>
    <phoneticPr fontId="6"/>
  </si>
  <si>
    <t>インドアゴルフサロン</t>
    <phoneticPr fontId="6"/>
  </si>
  <si>
    <t>宮城県</t>
    <phoneticPr fontId="6"/>
  </si>
  <si>
    <t>高館</t>
    <phoneticPr fontId="6"/>
  </si>
  <si>
    <t>38.1804283,140.8695718</t>
    <phoneticPr fontId="6"/>
  </si>
  <si>
    <t>宮城県名取市高舘吉田前沖102-1</t>
    <phoneticPr fontId="6"/>
  </si>
  <si>
    <t>集会場</t>
    <phoneticPr fontId="6"/>
  </si>
  <si>
    <t>宮城ダイハツ 気仙沼</t>
    <phoneticPr fontId="6"/>
  </si>
  <si>
    <t>N</t>
    <phoneticPr fontId="6"/>
  </si>
  <si>
    <t>気仙沼市</t>
    <phoneticPr fontId="6"/>
  </si>
  <si>
    <t>南郷</t>
    <phoneticPr fontId="6"/>
  </si>
  <si>
    <t>スーパーベルクス七光台</t>
    <phoneticPr fontId="6"/>
  </si>
  <si>
    <t>千葉県</t>
    <phoneticPr fontId="6"/>
  </si>
  <si>
    <t>S造</t>
    <phoneticPr fontId="6"/>
  </si>
  <si>
    <t>あさの冷蔵庫</t>
    <phoneticPr fontId="6"/>
  </si>
  <si>
    <t>愛媛県</t>
    <phoneticPr fontId="6"/>
  </si>
  <si>
    <t>香美市</t>
    <phoneticPr fontId="6"/>
  </si>
  <si>
    <t>土佐山田町字西臼井</t>
    <phoneticPr fontId="6"/>
  </si>
  <si>
    <t>33.602375,133.6878851</t>
    <phoneticPr fontId="6"/>
  </si>
  <si>
    <t xml:space="preserve"> 高知県香美市土佐山田町旭町１丁目５−25</t>
    <phoneticPr fontId="6"/>
  </si>
  <si>
    <t>リョービ東倉庫</t>
    <phoneticPr fontId="6"/>
  </si>
  <si>
    <t>広島県</t>
    <phoneticPr fontId="6"/>
  </si>
  <si>
    <t>府中市</t>
    <phoneticPr fontId="6"/>
  </si>
  <si>
    <t>鵜飼町</t>
    <phoneticPr fontId="6"/>
  </si>
  <si>
    <t>34.5850691,133.2515866</t>
    <phoneticPr fontId="6"/>
  </si>
  <si>
    <t>広島県府中市鵜飼町800-2</t>
    <phoneticPr fontId="6"/>
  </si>
  <si>
    <t>倉庫</t>
    <phoneticPr fontId="6"/>
  </si>
  <si>
    <t>高炉セメント</t>
    <phoneticPr fontId="6"/>
  </si>
  <si>
    <t>キタセキ酒田</t>
    <phoneticPr fontId="6"/>
  </si>
  <si>
    <t>京田</t>
    <phoneticPr fontId="6"/>
  </si>
  <si>
    <t>事務所</t>
    <phoneticPr fontId="6"/>
  </si>
  <si>
    <t>バロー浜松中野</t>
    <phoneticPr fontId="6"/>
  </si>
  <si>
    <t>浜松市</t>
    <phoneticPr fontId="6"/>
  </si>
  <si>
    <t>東区中野町</t>
    <phoneticPr fontId="6"/>
  </si>
  <si>
    <t>バロー上越門前</t>
    <phoneticPr fontId="6"/>
  </si>
  <si>
    <t>新潟県</t>
    <phoneticPr fontId="6"/>
  </si>
  <si>
    <t>上越市</t>
    <phoneticPr fontId="6"/>
  </si>
  <si>
    <t>下門前</t>
    <phoneticPr fontId="6"/>
  </si>
  <si>
    <t>37.1585108,138.250382</t>
    <phoneticPr fontId="6"/>
  </si>
  <si>
    <t>平屋建</t>
    <phoneticPr fontId="6"/>
  </si>
  <si>
    <t>消火水槽部改良</t>
    <phoneticPr fontId="6"/>
  </si>
  <si>
    <t>山陰一畑クッキング</t>
    <phoneticPr fontId="6"/>
  </si>
  <si>
    <t>島根県</t>
    <phoneticPr fontId="6"/>
  </si>
  <si>
    <t>出雲市</t>
    <phoneticPr fontId="6"/>
  </si>
  <si>
    <t>平田町</t>
    <phoneticPr fontId="6"/>
  </si>
  <si>
    <t>35.4674732,132.8845745</t>
    <phoneticPr fontId="6"/>
  </si>
  <si>
    <t>島根県出雲市小境町1700-30</t>
    <phoneticPr fontId="6"/>
  </si>
  <si>
    <t>ヤマザワ新松見町</t>
    <phoneticPr fontId="6"/>
  </si>
  <si>
    <t>山形市</t>
    <phoneticPr fontId="6"/>
  </si>
  <si>
    <t>松見町</t>
    <phoneticPr fontId="6"/>
  </si>
  <si>
    <t xml:space="preserve"> 山形県山形市松見町２１−10</t>
    <phoneticPr fontId="6"/>
  </si>
  <si>
    <t>三島フルーツパーク</t>
    <phoneticPr fontId="6"/>
  </si>
  <si>
    <t>三島市</t>
    <phoneticPr fontId="6"/>
  </si>
  <si>
    <t>塚原新田</t>
    <phoneticPr fontId="6"/>
  </si>
  <si>
    <t>食堂</t>
    <phoneticPr fontId="6"/>
  </si>
  <si>
    <t>勝部マンション</t>
    <phoneticPr fontId="6"/>
  </si>
  <si>
    <t>WRC造</t>
    <phoneticPr fontId="6"/>
  </si>
  <si>
    <t>バロー伊那境</t>
    <phoneticPr fontId="6"/>
  </si>
  <si>
    <t>伊那市</t>
    <phoneticPr fontId="6"/>
  </si>
  <si>
    <t>境</t>
    <phoneticPr fontId="6"/>
  </si>
  <si>
    <t>35.8283233,137.9732729</t>
    <phoneticPr fontId="6"/>
  </si>
  <si>
    <t>長野県伊那市境8566番地</t>
    <phoneticPr fontId="6"/>
  </si>
  <si>
    <t>バロー蟹江</t>
    <phoneticPr fontId="6"/>
  </si>
  <si>
    <t>蟹江町大字西之森字長瀬下</t>
    <phoneticPr fontId="6"/>
  </si>
  <si>
    <t>愛知県海部郡蟹江町大字西之森長瀬下65-10</t>
    <phoneticPr fontId="6"/>
  </si>
  <si>
    <t>オーロラ・ホール南浦和</t>
    <phoneticPr fontId="6"/>
  </si>
  <si>
    <t>Y</t>
    <phoneticPr fontId="6"/>
  </si>
  <si>
    <t>埼玉県</t>
    <phoneticPr fontId="6"/>
  </si>
  <si>
    <t>さいたま市</t>
    <phoneticPr fontId="6"/>
  </si>
  <si>
    <t>南区文蔵</t>
    <phoneticPr fontId="6"/>
  </si>
  <si>
    <t>35.8451876,139.6700095</t>
    <phoneticPr fontId="6"/>
  </si>
  <si>
    <t xml:space="preserve"> 埼玉県さいたま市南区１７ 文蔵１−１７−６</t>
    <phoneticPr fontId="6"/>
  </si>
  <si>
    <t>2F建</t>
    <phoneticPr fontId="6"/>
  </si>
  <si>
    <t>集会場</t>
    <phoneticPr fontId="6"/>
  </si>
  <si>
    <t>三重三菱自動車販売㈱　桑名江場</t>
    <phoneticPr fontId="6"/>
  </si>
  <si>
    <t>桑名市</t>
    <phoneticPr fontId="6"/>
  </si>
  <si>
    <t>大字大福寺跡</t>
    <phoneticPr fontId="6"/>
  </si>
  <si>
    <t>35.0497464,136.6859196</t>
    <phoneticPr fontId="6"/>
  </si>
  <si>
    <t>武里総合貸店舗</t>
    <phoneticPr fontId="6"/>
  </si>
  <si>
    <t>Y</t>
    <phoneticPr fontId="6"/>
  </si>
  <si>
    <t>埼玉県</t>
    <phoneticPr fontId="6"/>
  </si>
  <si>
    <t>春日市</t>
    <phoneticPr fontId="6"/>
  </si>
  <si>
    <t>大場字前</t>
    <phoneticPr fontId="6"/>
  </si>
  <si>
    <t>35.947244,139.7665832</t>
    <phoneticPr fontId="6"/>
  </si>
  <si>
    <t>平屋建</t>
    <phoneticPr fontId="6"/>
  </si>
  <si>
    <t>イエローハット広面店南</t>
    <phoneticPr fontId="6"/>
  </si>
  <si>
    <t>秋田市</t>
    <phoneticPr fontId="6"/>
  </si>
  <si>
    <t>広面堤敷</t>
    <phoneticPr fontId="6"/>
  </si>
  <si>
    <t>バロー北浜田</t>
    <phoneticPr fontId="6"/>
  </si>
  <si>
    <t>北浜田町</t>
    <phoneticPr fontId="6"/>
  </si>
  <si>
    <t>三重県四日市市北浜田町１１−27</t>
    <phoneticPr fontId="6"/>
  </si>
  <si>
    <t>大越マテックス三郷事業所</t>
    <phoneticPr fontId="6"/>
  </si>
  <si>
    <t>三郷インター南部地区</t>
    <phoneticPr fontId="6"/>
  </si>
  <si>
    <t>35.8297444,139.8595721</t>
    <phoneticPr fontId="6"/>
  </si>
  <si>
    <t>埼玉県三郷市インター南２丁目７−19</t>
    <phoneticPr fontId="6"/>
  </si>
  <si>
    <t>平屋建</t>
    <phoneticPr fontId="6"/>
  </si>
  <si>
    <t>SVH岩槻店</t>
    <phoneticPr fontId="6"/>
  </si>
  <si>
    <t>さいたま市</t>
    <phoneticPr fontId="6"/>
  </si>
  <si>
    <t>岩槻区</t>
    <phoneticPr fontId="6"/>
  </si>
  <si>
    <t>35.9446284,139.7160688</t>
    <phoneticPr fontId="6"/>
  </si>
  <si>
    <t>クリエイト寒川倉見</t>
    <phoneticPr fontId="6"/>
  </si>
  <si>
    <t>高座郡</t>
    <phoneticPr fontId="6"/>
  </si>
  <si>
    <t>寒川町倉見</t>
    <phoneticPr fontId="6"/>
  </si>
  <si>
    <t>35.3893535,139.3803056</t>
    <phoneticPr fontId="6"/>
  </si>
  <si>
    <t>望月工業　佐賀工場</t>
    <phoneticPr fontId="6"/>
  </si>
  <si>
    <t>佐賀県</t>
    <phoneticPr fontId="6"/>
  </si>
  <si>
    <t>佐賀市</t>
    <phoneticPr fontId="6"/>
  </si>
  <si>
    <t>久保泉町大字下和泉字牛野</t>
    <phoneticPr fontId="6"/>
  </si>
  <si>
    <t>33.3066824,130.3320023</t>
    <phoneticPr fontId="6"/>
  </si>
  <si>
    <t>S造</t>
    <phoneticPr fontId="6"/>
  </si>
  <si>
    <t>工場</t>
    <phoneticPr fontId="6"/>
  </si>
  <si>
    <t>宜野湾店舗</t>
    <phoneticPr fontId="6"/>
  </si>
  <si>
    <t>沖縄県</t>
    <phoneticPr fontId="6"/>
  </si>
  <si>
    <t>宜野湾市</t>
    <phoneticPr fontId="6"/>
  </si>
  <si>
    <t>大山</t>
    <phoneticPr fontId="6"/>
  </si>
  <si>
    <t>26.2874372,127.746702</t>
    <phoneticPr fontId="6"/>
  </si>
  <si>
    <t>普通セメント</t>
    <phoneticPr fontId="6"/>
  </si>
  <si>
    <t>路盤改良,防火水槽</t>
    <phoneticPr fontId="6"/>
  </si>
  <si>
    <t>流山老人ホーム</t>
    <phoneticPr fontId="6"/>
  </si>
  <si>
    <t>流山市</t>
    <phoneticPr fontId="6"/>
  </si>
  <si>
    <t>東深井</t>
    <phoneticPr fontId="6"/>
  </si>
  <si>
    <t>3 lop</t>
    <phoneticPr fontId="6"/>
  </si>
  <si>
    <t>マルハンつくば</t>
    <phoneticPr fontId="6"/>
  </si>
  <si>
    <t>茨城県</t>
    <phoneticPr fontId="6"/>
  </si>
  <si>
    <t>つくば市</t>
    <phoneticPr fontId="6"/>
  </si>
  <si>
    <t>大字上横場字本郷</t>
    <phoneticPr fontId="6"/>
  </si>
  <si>
    <t>茨城県つくば市上横場1269</t>
    <phoneticPr fontId="6"/>
  </si>
  <si>
    <t>ドラッグセイムス高知宝永</t>
    <phoneticPr fontId="6"/>
  </si>
  <si>
    <t>高知市</t>
    <phoneticPr fontId="6"/>
  </si>
  <si>
    <t>宝永町</t>
    <phoneticPr fontId="6"/>
  </si>
  <si>
    <t>33.5617828,133.554571</t>
    <phoneticPr fontId="6"/>
  </si>
  <si>
    <t>高知県高知市宝永町７−33</t>
    <phoneticPr fontId="6"/>
  </si>
  <si>
    <t>店舗</t>
    <phoneticPr fontId="6"/>
  </si>
  <si>
    <t>バロー掛川成滝</t>
    <phoneticPr fontId="6"/>
  </si>
  <si>
    <t>静岡県</t>
    <phoneticPr fontId="6"/>
  </si>
  <si>
    <t>成滝</t>
    <phoneticPr fontId="6"/>
  </si>
  <si>
    <t>ヤマザワ新川西</t>
    <phoneticPr fontId="6"/>
  </si>
  <si>
    <t>東置賜郡</t>
    <phoneticPr fontId="6"/>
  </si>
  <si>
    <t>川西町</t>
    <phoneticPr fontId="6"/>
  </si>
  <si>
    <t xml:space="preserve"> 山形県東置賜郡川西町大字上小松1143-1</t>
    <phoneticPr fontId="6"/>
  </si>
  <si>
    <t>S造</t>
    <phoneticPr fontId="6"/>
  </si>
  <si>
    <t>平屋建</t>
    <phoneticPr fontId="6"/>
  </si>
  <si>
    <t>店舗</t>
    <phoneticPr fontId="6"/>
  </si>
  <si>
    <t>ご縁横町</t>
    <phoneticPr fontId="6"/>
  </si>
  <si>
    <t>Y</t>
    <phoneticPr fontId="6"/>
  </si>
  <si>
    <t>大社町杵築南</t>
    <phoneticPr fontId="6"/>
  </si>
  <si>
    <t>35.3964736,132.6862938</t>
    <phoneticPr fontId="6"/>
  </si>
  <si>
    <t>カインズホーム高坂</t>
    <phoneticPr fontId="6"/>
  </si>
  <si>
    <t>埼玉県</t>
    <phoneticPr fontId="6"/>
  </si>
  <si>
    <t>松山市</t>
    <phoneticPr fontId="6"/>
  </si>
  <si>
    <t>高坂駅東口</t>
    <phoneticPr fontId="6"/>
  </si>
  <si>
    <t>36.0030702,139.4072972</t>
    <phoneticPr fontId="6"/>
  </si>
  <si>
    <t>S造</t>
    <phoneticPr fontId="6"/>
  </si>
  <si>
    <t>平屋建</t>
    <phoneticPr fontId="6"/>
  </si>
  <si>
    <t>ドンキホーテ岐阜</t>
    <phoneticPr fontId="6"/>
  </si>
  <si>
    <t>瑞穂市</t>
    <phoneticPr fontId="6"/>
  </si>
  <si>
    <t>稲里</t>
    <phoneticPr fontId="6"/>
  </si>
  <si>
    <t>35.384938,136.6864155</t>
    <phoneticPr fontId="6"/>
  </si>
  <si>
    <t>丸中ゴム</t>
    <phoneticPr fontId="6"/>
  </si>
  <si>
    <t>愛知県</t>
    <phoneticPr fontId="6"/>
  </si>
  <si>
    <t>東海市</t>
    <phoneticPr fontId="6"/>
  </si>
  <si>
    <t>加木屋町御林</t>
    <phoneticPr fontId="6"/>
  </si>
  <si>
    <t>35.0661143,136.9040545</t>
    <phoneticPr fontId="6"/>
  </si>
  <si>
    <t>バロー伊勢上地</t>
    <phoneticPr fontId="6"/>
  </si>
  <si>
    <t>静岡県</t>
    <phoneticPr fontId="6"/>
  </si>
  <si>
    <t>伊勢市</t>
    <phoneticPr fontId="6"/>
  </si>
  <si>
    <t>上地町</t>
    <phoneticPr fontId="6"/>
  </si>
  <si>
    <t>34.5012146,136.7118327</t>
    <phoneticPr fontId="6"/>
  </si>
  <si>
    <t>三重県伊勢市船江１丁目１０−21</t>
    <phoneticPr fontId="6"/>
  </si>
  <si>
    <t>ホーマック広面</t>
    <phoneticPr fontId="6"/>
  </si>
  <si>
    <t>秋田県</t>
    <phoneticPr fontId="6"/>
  </si>
  <si>
    <t>広面字鍋沼</t>
    <phoneticPr fontId="6"/>
  </si>
  <si>
    <t>39.716817,140.1458675</t>
    <phoneticPr fontId="6"/>
  </si>
  <si>
    <t>秋田県秋田市広面鍋沼63-1</t>
    <phoneticPr fontId="6"/>
  </si>
  <si>
    <t>カインズ半田</t>
    <phoneticPr fontId="6"/>
  </si>
  <si>
    <t>浜田町</t>
    <phoneticPr fontId="6"/>
  </si>
  <si>
    <t>愛知県半田市浜田町３丁目10-10</t>
    <phoneticPr fontId="6"/>
  </si>
  <si>
    <t>ヤマザワ宮町</t>
    <phoneticPr fontId="6"/>
  </si>
  <si>
    <t>山形市</t>
    <phoneticPr fontId="6"/>
  </si>
  <si>
    <t>宮町</t>
    <phoneticPr fontId="6"/>
  </si>
  <si>
    <t>山形県山形市宮町５丁目９−22</t>
    <phoneticPr fontId="6"/>
  </si>
  <si>
    <t>カインズホーム佐倉</t>
    <phoneticPr fontId="6"/>
  </si>
  <si>
    <t>佐倉市</t>
    <phoneticPr fontId="6"/>
  </si>
  <si>
    <t>寺崎</t>
    <phoneticPr fontId="6"/>
  </si>
  <si>
    <t>グリーンライフ商品倉庫</t>
    <phoneticPr fontId="6"/>
  </si>
  <si>
    <t>三条市</t>
    <phoneticPr fontId="6"/>
  </si>
  <si>
    <t>帯織</t>
    <phoneticPr fontId="6"/>
  </si>
  <si>
    <t xml:space="preserve"> 新潟県三条市帯織8374</t>
    <phoneticPr fontId="6"/>
  </si>
  <si>
    <t>マックスバリュ竹の塚</t>
    <phoneticPr fontId="6"/>
  </si>
  <si>
    <t>Y</t>
    <phoneticPr fontId="6"/>
  </si>
  <si>
    <t>足立区</t>
    <phoneticPr fontId="6"/>
  </si>
  <si>
    <t>竹の塚</t>
    <phoneticPr fontId="6"/>
  </si>
  <si>
    <t>35.7937566,139.7964452</t>
    <phoneticPr fontId="6"/>
  </si>
  <si>
    <t>S造</t>
    <phoneticPr fontId="6"/>
  </si>
  <si>
    <t>JAめぐみの可児地域通所介護施設建設工事</t>
    <phoneticPr fontId="6"/>
  </si>
  <si>
    <t>可児郡</t>
    <phoneticPr fontId="6"/>
  </si>
  <si>
    <t>御嵩町御嵩字</t>
    <phoneticPr fontId="6"/>
  </si>
  <si>
    <t>デイサービスセンター</t>
    <phoneticPr fontId="6"/>
  </si>
  <si>
    <t>ジュンテンドー大柿</t>
    <phoneticPr fontId="6"/>
  </si>
  <si>
    <t>江田島市</t>
    <phoneticPr fontId="6"/>
  </si>
  <si>
    <t>大柿町大原字鳥井元</t>
    <phoneticPr fontId="6"/>
  </si>
  <si>
    <t>34.1735829,132.4644044</t>
    <phoneticPr fontId="6"/>
  </si>
  <si>
    <t xml:space="preserve"> 広島県江田島市大柿町大原 1054番地</t>
    <phoneticPr fontId="6"/>
  </si>
  <si>
    <t>高炉セメント</t>
    <phoneticPr fontId="6"/>
  </si>
  <si>
    <t>高炉セメント</t>
    <phoneticPr fontId="6"/>
  </si>
  <si>
    <t>ルネサンス野田</t>
    <phoneticPr fontId="6"/>
  </si>
  <si>
    <t>千葉県</t>
    <phoneticPr fontId="6"/>
  </si>
  <si>
    <t>野田字谷端</t>
    <phoneticPr fontId="6"/>
  </si>
  <si>
    <t>35.9450061,139.8653036</t>
    <phoneticPr fontId="6"/>
  </si>
  <si>
    <t>千葉県野田市野田394-2</t>
    <phoneticPr fontId="6"/>
  </si>
  <si>
    <t>ｽﾎﾟｰﾂ施設</t>
    <phoneticPr fontId="6"/>
  </si>
  <si>
    <t>バロー東起</t>
    <phoneticPr fontId="6"/>
  </si>
  <si>
    <t>中川区東起町</t>
    <phoneticPr fontId="6"/>
  </si>
  <si>
    <t>35.1221937,136.8398572</t>
    <phoneticPr fontId="6"/>
  </si>
  <si>
    <t>愛知県名古屋市中川区東起町２−3</t>
    <phoneticPr fontId="6"/>
  </si>
  <si>
    <t>ハピッシュ新小田中</t>
    <phoneticPr fontId="6"/>
  </si>
  <si>
    <t>岡山県</t>
    <phoneticPr fontId="6"/>
  </si>
  <si>
    <t>津山市</t>
    <phoneticPr fontId="6"/>
  </si>
  <si>
    <t>岡山県津山市小田中1097</t>
    <phoneticPr fontId="6"/>
  </si>
  <si>
    <t>下条町4丁目マンション</t>
    <phoneticPr fontId="6"/>
  </si>
  <si>
    <t>山形市</t>
    <phoneticPr fontId="6"/>
  </si>
  <si>
    <t>下条</t>
    <phoneticPr fontId="6"/>
  </si>
  <si>
    <t>38.2658406,140.3254551</t>
    <phoneticPr fontId="6"/>
  </si>
  <si>
    <t>WRC造</t>
    <phoneticPr fontId="6"/>
  </si>
  <si>
    <t>えんとく培養センター廃培地リサイクル施設</t>
    <phoneticPr fontId="6"/>
  </si>
  <si>
    <t>中野市</t>
    <phoneticPr fontId="6"/>
  </si>
  <si>
    <t>大字三ツ和</t>
    <phoneticPr fontId="6"/>
  </si>
  <si>
    <t>36.7201033,138.3512333</t>
    <phoneticPr fontId="6"/>
  </si>
  <si>
    <t>長野県中野市大字三ツ和1185番地3</t>
    <phoneticPr fontId="6"/>
  </si>
  <si>
    <t>大阪大学（医）自走式立体駐車場</t>
    <phoneticPr fontId="6"/>
  </si>
  <si>
    <t>大阪府</t>
    <phoneticPr fontId="6"/>
  </si>
  <si>
    <t>吹田市</t>
    <phoneticPr fontId="6"/>
  </si>
  <si>
    <t>山田丘</t>
    <phoneticPr fontId="6"/>
  </si>
  <si>
    <t>34.8187573,135.5239088</t>
    <phoneticPr fontId="6"/>
  </si>
  <si>
    <t>駐車場</t>
    <phoneticPr fontId="6"/>
  </si>
  <si>
    <t>中部薬品大垣東店</t>
    <phoneticPr fontId="6"/>
  </si>
  <si>
    <t>大垣市</t>
    <phoneticPr fontId="6"/>
  </si>
  <si>
    <t>今宿</t>
    <phoneticPr fontId="6"/>
  </si>
  <si>
    <t>岐阜県大垣市今宿４丁目13-1</t>
    <phoneticPr fontId="6"/>
  </si>
  <si>
    <t>バロー坂本</t>
    <phoneticPr fontId="6"/>
  </si>
  <si>
    <t>中津川市</t>
    <phoneticPr fontId="6"/>
  </si>
  <si>
    <t>茄子川</t>
    <phoneticPr fontId="6"/>
  </si>
  <si>
    <t>マックスバリュ江戸川区松島</t>
    <phoneticPr fontId="6"/>
  </si>
  <si>
    <t>Y</t>
    <phoneticPr fontId="6"/>
  </si>
  <si>
    <t>江戸川区</t>
    <phoneticPr fontId="6"/>
  </si>
  <si>
    <t>松島</t>
    <phoneticPr fontId="6"/>
  </si>
  <si>
    <t>東京都江戸川区松島１丁目３１−17</t>
    <phoneticPr fontId="6"/>
  </si>
  <si>
    <t>平屋建</t>
    <phoneticPr fontId="6"/>
  </si>
  <si>
    <t>店舗</t>
    <phoneticPr fontId="6"/>
  </si>
  <si>
    <t>SHIMA SEIKI</t>
    <phoneticPr fontId="6"/>
  </si>
  <si>
    <t>Y</t>
    <phoneticPr fontId="6"/>
  </si>
  <si>
    <t>和歌山市</t>
    <phoneticPr fontId="6"/>
  </si>
  <si>
    <t>坂田</t>
    <phoneticPr fontId="6"/>
  </si>
  <si>
    <t>和歌山県和歌山市坂田85</t>
    <phoneticPr fontId="6"/>
  </si>
  <si>
    <t>勝山様ぶなしめじ生産施設</t>
    <phoneticPr fontId="6"/>
  </si>
  <si>
    <t>長野県</t>
    <phoneticPr fontId="6"/>
  </si>
  <si>
    <t>大字新保字土腐</t>
    <phoneticPr fontId="6"/>
  </si>
  <si>
    <t>36.7269445,138.3494504</t>
    <phoneticPr fontId="6"/>
  </si>
  <si>
    <t>長野県中野市大字新保1007-5</t>
    <phoneticPr fontId="6"/>
  </si>
  <si>
    <t>新加美駅</t>
    <phoneticPr fontId="6"/>
  </si>
  <si>
    <t>大阪府</t>
    <phoneticPr fontId="6"/>
  </si>
  <si>
    <t>大阪市</t>
    <phoneticPr fontId="6"/>
  </si>
  <si>
    <t>平野区加美東</t>
    <phoneticPr fontId="6"/>
  </si>
  <si>
    <t>34.6272426,135.5659531</t>
    <phoneticPr fontId="6"/>
  </si>
  <si>
    <t>V・drug各務原</t>
    <phoneticPr fontId="6"/>
  </si>
  <si>
    <t>岐阜県</t>
    <phoneticPr fontId="6"/>
  </si>
  <si>
    <t>ハローズ西条 テナント1棟</t>
    <phoneticPr fontId="6"/>
  </si>
  <si>
    <t>西条市</t>
    <phoneticPr fontId="6"/>
  </si>
  <si>
    <t>飯岡字杉ノ木</t>
    <phoneticPr fontId="6"/>
  </si>
  <si>
    <t>ヤマザワ古川北店</t>
    <phoneticPr fontId="6"/>
  </si>
  <si>
    <t>宮城県</t>
    <phoneticPr fontId="6"/>
  </si>
  <si>
    <t>古川江合寿町</t>
    <phoneticPr fontId="6"/>
  </si>
  <si>
    <t>38.5872299,140.9687964</t>
    <phoneticPr fontId="6"/>
  </si>
  <si>
    <t xml:space="preserve"> 宮城県大崎市古川江合寿町３丁目５−15</t>
    <phoneticPr fontId="6"/>
  </si>
  <si>
    <t>ゴルフクラブ大樹・大府</t>
    <phoneticPr fontId="6"/>
  </si>
  <si>
    <t>大府市</t>
    <phoneticPr fontId="6"/>
  </si>
  <si>
    <t>横根町箕手</t>
    <phoneticPr fontId="6"/>
  </si>
  <si>
    <t>35.0253348,136.9785557</t>
    <phoneticPr fontId="6"/>
  </si>
  <si>
    <t>愛知県大府市横根町箕手１−1</t>
    <phoneticPr fontId="6"/>
  </si>
  <si>
    <t>集会場</t>
    <phoneticPr fontId="6"/>
  </si>
  <si>
    <t>新三田PCB保管庫</t>
    <phoneticPr fontId="6"/>
  </si>
  <si>
    <t>大阪府</t>
    <phoneticPr fontId="6"/>
  </si>
  <si>
    <t>三田市</t>
    <phoneticPr fontId="6"/>
  </si>
  <si>
    <t>34.9277572,135.2015638</t>
    <phoneticPr fontId="6"/>
  </si>
  <si>
    <t>兵庫県三田市加茂290</t>
    <phoneticPr fontId="6"/>
  </si>
  <si>
    <t>ケーズデンキ鷹巣</t>
    <phoneticPr fontId="6"/>
  </si>
  <si>
    <t>秋田県</t>
    <phoneticPr fontId="6"/>
  </si>
  <si>
    <t>北秋田市</t>
    <phoneticPr fontId="6"/>
  </si>
  <si>
    <t>40.2310241,140.3757413</t>
    <phoneticPr fontId="6"/>
  </si>
  <si>
    <t>店舗</t>
    <phoneticPr fontId="6"/>
  </si>
  <si>
    <t>AO京都白川</t>
    <phoneticPr fontId="6"/>
  </si>
  <si>
    <t>Y</t>
    <phoneticPr fontId="6"/>
  </si>
  <si>
    <t>京都市</t>
    <phoneticPr fontId="6"/>
  </si>
  <si>
    <t>35.0406297,135.7913669</t>
    <phoneticPr fontId="6"/>
  </si>
  <si>
    <t>京都府京都市左京区一乗寺木ノ本町55</t>
    <phoneticPr fontId="6"/>
  </si>
  <si>
    <t>平屋建</t>
    <phoneticPr fontId="6"/>
  </si>
  <si>
    <t>柿崎セレモニーホールへいあん</t>
    <phoneticPr fontId="6"/>
  </si>
  <si>
    <t>九州児湯フーズ大分支店　建替計画</t>
    <phoneticPr fontId="6"/>
  </si>
  <si>
    <t>33.2541379,131.6538031</t>
    <phoneticPr fontId="6"/>
  </si>
  <si>
    <t>大分県大分市向原西１丁目７−1</t>
    <phoneticPr fontId="6"/>
  </si>
  <si>
    <t>本道の街サービスセンター</t>
    <phoneticPr fontId="6"/>
  </si>
  <si>
    <t>㈱信ナカ　ビーエスセンター資材置場</t>
    <phoneticPr fontId="6"/>
  </si>
  <si>
    <t>36.7203782,138.3532136</t>
    <phoneticPr fontId="6"/>
  </si>
  <si>
    <t>コープ伊豆センター</t>
    <phoneticPr fontId="6"/>
  </si>
  <si>
    <t xml:space="preserve"> 静岡県伊豆市八幡723-1</t>
    <phoneticPr fontId="6"/>
  </si>
  <si>
    <t>東亜紙業㈱三郷工場計画</t>
    <phoneticPr fontId="6"/>
  </si>
  <si>
    <t>バロー各務原HC</t>
    <phoneticPr fontId="6"/>
  </si>
  <si>
    <r>
      <t>2 l</t>
    </r>
    <r>
      <rPr>
        <sz val="11"/>
        <color theme="1"/>
        <rFont val="Calibri"/>
        <family val="2"/>
        <charset val="163"/>
      </rPr>
      <t>ớ</t>
    </r>
    <r>
      <rPr>
        <sz val="11"/>
        <color theme="1"/>
        <rFont val="Calibri"/>
        <family val="2"/>
        <charset val="128"/>
        <scheme val="minor"/>
      </rPr>
      <t>p 1+2</t>
    </r>
    <phoneticPr fontId="6"/>
  </si>
  <si>
    <t>神宮寺公民館</t>
    <phoneticPr fontId="6"/>
  </si>
  <si>
    <t>35.9986457,138.1208618</t>
    <phoneticPr fontId="6"/>
  </si>
  <si>
    <t>和光市</t>
    <phoneticPr fontId="6"/>
  </si>
  <si>
    <t>36.0831543,140.0721927</t>
    <phoneticPr fontId="6"/>
  </si>
  <si>
    <t>栗東市</t>
    <phoneticPr fontId="6"/>
  </si>
  <si>
    <t>35.0330853,135.9742898</t>
    <phoneticPr fontId="6"/>
  </si>
  <si>
    <t>高松市</t>
    <phoneticPr fontId="6"/>
  </si>
  <si>
    <t>バロー浜松中島</t>
    <phoneticPr fontId="6"/>
  </si>
  <si>
    <t>茨城県かすみがうら市大和田592-45</t>
    <phoneticPr fontId="6"/>
  </si>
  <si>
    <t>新潟県新潟市西区坂井746-1</t>
    <phoneticPr fontId="6"/>
  </si>
  <si>
    <t>ウィズ諏訪</t>
    <phoneticPr fontId="6"/>
  </si>
  <si>
    <t>西原町</t>
    <phoneticPr fontId="6"/>
  </si>
  <si>
    <t>普通セメント</t>
    <phoneticPr fontId="6"/>
  </si>
  <si>
    <t>ウエルシア薬局甲府富竹</t>
    <phoneticPr fontId="6"/>
  </si>
  <si>
    <t>35.664445,138.5394388</t>
    <phoneticPr fontId="6"/>
  </si>
  <si>
    <t>幸手市</t>
    <phoneticPr fontId="6"/>
  </si>
  <si>
    <t>ケーズデンキ大河原</t>
    <phoneticPr fontId="6"/>
  </si>
  <si>
    <t>バロー飯田</t>
    <phoneticPr fontId="6"/>
  </si>
  <si>
    <t>飯田市</t>
    <phoneticPr fontId="6"/>
  </si>
  <si>
    <t xml:space="preserve"> 長野県飯田市鼎2092-1</t>
    <phoneticPr fontId="6"/>
  </si>
  <si>
    <t>カメラのキタムラ 松井山手店</t>
    <phoneticPr fontId="6"/>
  </si>
  <si>
    <t>京都府八幡市欽明台西４８</t>
    <phoneticPr fontId="6"/>
  </si>
  <si>
    <t>とりせん新井</t>
    <phoneticPr fontId="6"/>
  </si>
  <si>
    <t>いちやまマート諏訪</t>
    <phoneticPr fontId="6"/>
  </si>
  <si>
    <t xml:space="preserve"> 長野県諏訪市大字中洲3588-1</t>
    <phoneticPr fontId="6"/>
  </si>
  <si>
    <t>鳩山鉄工</t>
    <phoneticPr fontId="6"/>
  </si>
  <si>
    <t>クレストホール印田</t>
    <phoneticPr fontId="6"/>
  </si>
  <si>
    <t>一宮市</t>
    <phoneticPr fontId="6"/>
  </si>
  <si>
    <t xml:space="preserve"> 三重県伊勢市藤里町604</t>
    <phoneticPr fontId="6"/>
  </si>
  <si>
    <t>北川精機スライシング工場</t>
    <phoneticPr fontId="6"/>
  </si>
  <si>
    <t>コープ大野辻</t>
    <phoneticPr fontId="6"/>
  </si>
  <si>
    <t>岡山市</t>
    <phoneticPr fontId="6"/>
  </si>
  <si>
    <t>フォレストモール河口湖A</t>
    <phoneticPr fontId="6"/>
  </si>
  <si>
    <t>南都留郡</t>
    <phoneticPr fontId="6"/>
  </si>
  <si>
    <t>ハローズ高松春日</t>
    <phoneticPr fontId="6"/>
  </si>
  <si>
    <r>
      <t>2 l</t>
    </r>
    <r>
      <rPr>
        <sz val="11"/>
        <color theme="1"/>
        <rFont val="Calibri"/>
        <family val="2"/>
        <charset val="163"/>
      </rPr>
      <t>ớ</t>
    </r>
    <r>
      <rPr>
        <sz val="11"/>
        <color theme="1"/>
        <rFont val="Calibri"/>
        <family val="2"/>
        <charset val="128"/>
        <scheme val="minor"/>
      </rPr>
      <t>p 1</t>
    </r>
    <phoneticPr fontId="6"/>
  </si>
  <si>
    <t>ウエルシア薬局八千代大和田店</t>
    <phoneticPr fontId="6"/>
  </si>
  <si>
    <t>八千代市</t>
    <phoneticPr fontId="6"/>
  </si>
  <si>
    <t>ユース北日野</t>
    <phoneticPr fontId="6"/>
  </si>
  <si>
    <t>35.8835927,136.1735916</t>
    <phoneticPr fontId="6"/>
  </si>
  <si>
    <t xml:space="preserve"> 福井県越前市畑町 第3号１−１</t>
    <phoneticPr fontId="6"/>
  </si>
  <si>
    <t>バロー富木島店</t>
    <phoneticPr fontId="6"/>
  </si>
  <si>
    <t>ニトリ仙台新港</t>
    <phoneticPr fontId="6"/>
  </si>
  <si>
    <t>ニトリ木更津</t>
    <phoneticPr fontId="6"/>
  </si>
  <si>
    <t>木更津市</t>
    <phoneticPr fontId="6"/>
  </si>
  <si>
    <t>広島県</t>
    <phoneticPr fontId="6"/>
  </si>
  <si>
    <t>広島市</t>
    <phoneticPr fontId="6"/>
  </si>
  <si>
    <t>RC造</t>
    <phoneticPr fontId="6"/>
  </si>
  <si>
    <t>3F建</t>
    <phoneticPr fontId="6"/>
  </si>
  <si>
    <t>共同住宅</t>
    <phoneticPr fontId="6"/>
  </si>
  <si>
    <t>Y</t>
    <phoneticPr fontId="6"/>
  </si>
  <si>
    <t>Y</t>
    <phoneticPr fontId="6"/>
  </si>
  <si>
    <t>赤レンガ倉庫</t>
    <phoneticPr fontId="6"/>
  </si>
  <si>
    <t>大阪府</t>
    <phoneticPr fontId="6"/>
  </si>
  <si>
    <t>港区</t>
    <phoneticPr fontId="6"/>
  </si>
  <si>
    <t>海岸通り</t>
    <phoneticPr fontId="6"/>
  </si>
  <si>
    <t>大阪府大阪市港区海岸通2丁目6-4</t>
    <phoneticPr fontId="6"/>
  </si>
  <si>
    <t>店舗</t>
    <phoneticPr fontId="6"/>
  </si>
  <si>
    <t>大阪府大阪市港区海岸通２丁目７ 番 5</t>
    <phoneticPr fontId="6"/>
  </si>
  <si>
    <t>34.6511476,135.4370963</t>
    <phoneticPr fontId="6"/>
  </si>
  <si>
    <t>-</t>
    <phoneticPr fontId="6"/>
  </si>
  <si>
    <t>KHONG PHAN LOP CAI TAO</t>
    <phoneticPr fontId="6"/>
  </si>
  <si>
    <t>青森県青森市青柳二丁目</t>
    <phoneticPr fontId="6"/>
  </si>
  <si>
    <t>青森県青森市青柳２丁目９−２５</t>
    <phoneticPr fontId="6"/>
  </si>
  <si>
    <t>GS200</t>
    <phoneticPr fontId="6"/>
  </si>
  <si>
    <t>3F建</t>
    <phoneticPr fontId="6"/>
  </si>
  <si>
    <t>ユニバース湊高台</t>
    <phoneticPr fontId="6"/>
  </si>
  <si>
    <t>青森県</t>
    <phoneticPr fontId="6"/>
  </si>
  <si>
    <t>八戸市</t>
    <phoneticPr fontId="6"/>
  </si>
  <si>
    <t>湊高台</t>
    <phoneticPr fontId="6"/>
  </si>
  <si>
    <t>40.8261875,140.758844</t>
    <phoneticPr fontId="6"/>
  </si>
  <si>
    <t>GS200</t>
    <phoneticPr fontId="6"/>
  </si>
  <si>
    <t>ｽﾛｰﾌﾟ部改良</t>
    <phoneticPr fontId="6"/>
  </si>
  <si>
    <t>さいたま市内谷ビル(ベルクス)</t>
    <phoneticPr fontId="6"/>
  </si>
  <si>
    <t>埼玉県</t>
    <phoneticPr fontId="6"/>
  </si>
  <si>
    <t>さいたま市</t>
    <phoneticPr fontId="6"/>
  </si>
  <si>
    <t>南区内谷</t>
    <phoneticPr fontId="6"/>
  </si>
  <si>
    <t>35.8340431,139.6478035</t>
    <phoneticPr fontId="6"/>
  </si>
  <si>
    <t>埼玉県さいたま市南区内谷7丁目422.423.424.425-1</t>
    <phoneticPr fontId="6"/>
  </si>
  <si>
    <t>埼玉県さいたま市南区内谷７丁目３−２７</t>
    <phoneticPr fontId="6"/>
  </si>
  <si>
    <t>2F建</t>
    <phoneticPr fontId="6"/>
  </si>
  <si>
    <t>GS200</t>
    <phoneticPr fontId="6"/>
  </si>
  <si>
    <t>バロー松任東</t>
    <phoneticPr fontId="6"/>
  </si>
  <si>
    <t>白山市</t>
    <phoneticPr fontId="6"/>
  </si>
  <si>
    <t>番匠町</t>
    <phoneticPr fontId="6"/>
  </si>
  <si>
    <t>36.5317961,136.5849955</t>
    <phoneticPr fontId="6"/>
  </si>
  <si>
    <t>石川県白山市番匠町地内</t>
    <phoneticPr fontId="6"/>
  </si>
  <si>
    <t>石川県白山市番匠町４５</t>
    <phoneticPr fontId="6"/>
  </si>
  <si>
    <t>マルイ上井</t>
    <phoneticPr fontId="6"/>
  </si>
  <si>
    <t>鳥取県</t>
    <phoneticPr fontId="6"/>
  </si>
  <si>
    <t>倉吉市</t>
    <phoneticPr fontId="6"/>
  </si>
  <si>
    <t>伊木</t>
    <phoneticPr fontId="6"/>
  </si>
  <si>
    <t>35.4458642,133.8485946</t>
    <phoneticPr fontId="6"/>
  </si>
  <si>
    <t>鳥取県倉吉市伊木254-1</t>
    <phoneticPr fontId="6"/>
  </si>
  <si>
    <t>鳥取県倉吉市伊木２５４−１</t>
    <phoneticPr fontId="6"/>
  </si>
  <si>
    <t>平屋建</t>
    <phoneticPr fontId="6"/>
  </si>
  <si>
    <t>GS200</t>
    <phoneticPr fontId="6"/>
  </si>
  <si>
    <t>佐賀あかつき保育園</t>
    <phoneticPr fontId="6"/>
  </si>
  <si>
    <t>N</t>
    <phoneticPr fontId="6"/>
  </si>
  <si>
    <t>佐賀県</t>
    <phoneticPr fontId="6"/>
  </si>
  <si>
    <t>佐賀市</t>
    <phoneticPr fontId="6"/>
  </si>
  <si>
    <t>諸富町大字為重石塚</t>
    <phoneticPr fontId="6"/>
  </si>
  <si>
    <t>33.2154483,130.3543602</t>
    <phoneticPr fontId="6"/>
  </si>
  <si>
    <t>佐賀県佐賀市諸富町大字為重石塚457</t>
    <phoneticPr fontId="6"/>
  </si>
  <si>
    <t>佐賀県佐賀市諸富町大字為重４５７</t>
    <phoneticPr fontId="6"/>
  </si>
  <si>
    <t>S造</t>
    <phoneticPr fontId="6"/>
  </si>
  <si>
    <t>新鋭工業㈱広島支店</t>
    <phoneticPr fontId="6"/>
  </si>
  <si>
    <t>西区庚午中</t>
    <phoneticPr fontId="6"/>
  </si>
  <si>
    <t>34.3818048,132.4158004</t>
    <phoneticPr fontId="6"/>
  </si>
  <si>
    <t>広島県広島市西区庚午中4丁目10番36</t>
    <phoneticPr fontId="6"/>
  </si>
  <si>
    <t>広島県広島市西区庚午中４丁目１０−３６</t>
    <phoneticPr fontId="6"/>
  </si>
  <si>
    <t>S造</t>
    <phoneticPr fontId="6"/>
  </si>
  <si>
    <t>N</t>
    <phoneticPr fontId="6"/>
  </si>
  <si>
    <t>鳥取県境港市竹内団地205番地</t>
    <phoneticPr fontId="6"/>
  </si>
  <si>
    <t>弓ヶ浜水産株式会社 加工工場</t>
    <phoneticPr fontId="6"/>
  </si>
  <si>
    <t>鳥取県</t>
    <phoneticPr fontId="6"/>
  </si>
  <si>
    <t>境港市</t>
    <phoneticPr fontId="6"/>
  </si>
  <si>
    <t>竹内団地</t>
    <phoneticPr fontId="6"/>
  </si>
  <si>
    <t>35.5263816,133.2560753</t>
    <phoneticPr fontId="6"/>
  </si>
  <si>
    <t>鳥取県境港市竹内団地205番地</t>
    <phoneticPr fontId="6"/>
  </si>
  <si>
    <t>南牧村基幹集落センター</t>
    <phoneticPr fontId="6"/>
  </si>
  <si>
    <t>N</t>
    <phoneticPr fontId="6"/>
  </si>
  <si>
    <t>南佐久郡</t>
    <phoneticPr fontId="6"/>
  </si>
  <si>
    <t>南牧村</t>
    <phoneticPr fontId="6"/>
  </si>
  <si>
    <t>36.040295,138.4706702</t>
    <phoneticPr fontId="6"/>
  </si>
  <si>
    <t>長野県南佐久郡南牧村大字海尻字西堀638-1､638-3､640-1､640-2､</t>
    <phoneticPr fontId="6"/>
  </si>
  <si>
    <t>長野県南佐久郡南牧村大字海尻字西堀638-1､638-3､640-1､640-2､640-3､661､662-番地</t>
    <phoneticPr fontId="6"/>
  </si>
  <si>
    <t>長野県南佐久郡南牧村大字海尻６３８−１</t>
    <phoneticPr fontId="6"/>
  </si>
  <si>
    <t>平屋建</t>
    <phoneticPr fontId="6"/>
  </si>
  <si>
    <t>GS225</t>
    <phoneticPr fontId="6"/>
  </si>
  <si>
    <t>埼玉県戸田市笹目6-1</t>
    <phoneticPr fontId="6"/>
  </si>
  <si>
    <t>ホームセンターバロー各務原店 タイヤ市場</t>
    <phoneticPr fontId="6"/>
  </si>
  <si>
    <t>蘇原青雲町</t>
    <phoneticPr fontId="6"/>
  </si>
  <si>
    <t>35.4093873,136.8610564</t>
    <phoneticPr fontId="6"/>
  </si>
  <si>
    <t>岐阜県各務原市蘇原青雲町4丁目</t>
    <phoneticPr fontId="6"/>
  </si>
  <si>
    <t>岐阜県各務原市蘇原青雲町４丁目１−２１</t>
    <phoneticPr fontId="6"/>
  </si>
  <si>
    <t>埼玉県戸田市笹目６丁目５−２４</t>
    <phoneticPr fontId="6"/>
  </si>
  <si>
    <t>ささめ保育園</t>
    <phoneticPr fontId="6"/>
  </si>
  <si>
    <t>戸田市</t>
    <phoneticPr fontId="6"/>
  </si>
  <si>
    <t>笹目</t>
    <phoneticPr fontId="6"/>
  </si>
  <si>
    <t>35.8153052,139.6463105</t>
    <phoneticPr fontId="6"/>
  </si>
  <si>
    <t>埼玉県戸田市笹目6-1</t>
    <phoneticPr fontId="6"/>
  </si>
  <si>
    <t>34.2029028,135.1567237</t>
    <phoneticPr fontId="6"/>
  </si>
  <si>
    <t>MV栗東</t>
    <phoneticPr fontId="6"/>
  </si>
  <si>
    <t>滋賀県栗東市安養寺502-1他</t>
    <phoneticPr fontId="6"/>
  </si>
  <si>
    <t>ラ・ムー和歌山西浜</t>
    <phoneticPr fontId="6"/>
  </si>
  <si>
    <t>Y</t>
    <phoneticPr fontId="6"/>
  </si>
  <si>
    <t>和歌山県</t>
    <phoneticPr fontId="6"/>
  </si>
  <si>
    <t>和歌山市</t>
    <phoneticPr fontId="6"/>
  </si>
  <si>
    <t>西浜</t>
    <phoneticPr fontId="6"/>
  </si>
  <si>
    <t>和歌山県和歌山市西浜</t>
    <phoneticPr fontId="6"/>
  </si>
  <si>
    <t>和歌山県和歌山市西浜</t>
    <phoneticPr fontId="6"/>
  </si>
  <si>
    <t>和歌山県和歌山市西浜９１０−１</t>
    <phoneticPr fontId="6"/>
  </si>
  <si>
    <t>カインズホーム名古屋当知</t>
    <phoneticPr fontId="6"/>
  </si>
  <si>
    <t>愛知県名古屋市港区当知一丁目601番1、607番</t>
    <phoneticPr fontId="6"/>
  </si>
  <si>
    <t>栗東市</t>
    <phoneticPr fontId="6"/>
  </si>
  <si>
    <t>安養寺</t>
    <phoneticPr fontId="6"/>
  </si>
  <si>
    <t>35.0210812,136.002262</t>
    <phoneticPr fontId="6"/>
  </si>
  <si>
    <t>滋賀県栗東市安養寺３丁目１−３９</t>
    <phoneticPr fontId="6"/>
  </si>
  <si>
    <t>GS200</t>
    <phoneticPr fontId="6"/>
  </si>
  <si>
    <t>GS200</t>
    <phoneticPr fontId="6"/>
  </si>
  <si>
    <t>NHIEU KHU</t>
    <phoneticPr fontId="6"/>
  </si>
  <si>
    <t>愛知県</t>
    <phoneticPr fontId="6"/>
  </si>
  <si>
    <t>港区当知</t>
    <phoneticPr fontId="6"/>
  </si>
  <si>
    <t>愛知県名古屋市港区当知１丁目６０１−１</t>
    <phoneticPr fontId="6"/>
  </si>
  <si>
    <t>GS200</t>
    <phoneticPr fontId="6"/>
  </si>
  <si>
    <t>35.110817,136.8506258</t>
    <phoneticPr fontId="6"/>
  </si>
  <si>
    <t>ビーアイケー社屋</t>
    <phoneticPr fontId="6"/>
  </si>
  <si>
    <t>N</t>
    <phoneticPr fontId="6"/>
  </si>
  <si>
    <t>越谷市</t>
    <phoneticPr fontId="6"/>
  </si>
  <si>
    <t>谷中町</t>
    <phoneticPr fontId="6"/>
  </si>
  <si>
    <t>35.8883577,139.7705739</t>
    <phoneticPr fontId="6"/>
  </si>
  <si>
    <t>埼玉県越谷市谷中町3丁目17-1</t>
    <phoneticPr fontId="6"/>
  </si>
  <si>
    <t>埼玉県越谷市谷中町３丁目１７−１</t>
    <phoneticPr fontId="6"/>
  </si>
  <si>
    <t>S造</t>
    <phoneticPr fontId="6"/>
  </si>
  <si>
    <t>倉庫</t>
    <phoneticPr fontId="6"/>
  </si>
  <si>
    <t>GS225</t>
    <phoneticPr fontId="6"/>
  </si>
  <si>
    <t>山形県鶴岡市千石町３−2</t>
    <phoneticPr fontId="6"/>
  </si>
  <si>
    <t>ビッグモーター守山</t>
    <phoneticPr fontId="6"/>
  </si>
  <si>
    <t>庄交SC・A棟</t>
    <phoneticPr fontId="6"/>
  </si>
  <si>
    <t>山形県</t>
    <phoneticPr fontId="6"/>
  </si>
  <si>
    <t>鶴岡市</t>
    <phoneticPr fontId="6"/>
  </si>
  <si>
    <t>千石町</t>
    <phoneticPr fontId="6"/>
  </si>
  <si>
    <t>38.7183278,139.8303227</t>
    <phoneticPr fontId="6"/>
  </si>
  <si>
    <t>S造</t>
    <phoneticPr fontId="6"/>
  </si>
  <si>
    <t>2F建</t>
    <phoneticPr fontId="6"/>
  </si>
  <si>
    <t>店舗</t>
    <phoneticPr fontId="6"/>
  </si>
  <si>
    <t>35.115438,135.9470349</t>
    <phoneticPr fontId="6"/>
  </si>
  <si>
    <t>守山市</t>
    <phoneticPr fontId="6"/>
  </si>
  <si>
    <t>水保町字北川</t>
    <phoneticPr fontId="6"/>
  </si>
  <si>
    <t>滋賀県守山市水保町北川１３５１−２</t>
    <phoneticPr fontId="6"/>
  </si>
  <si>
    <t>看板部改良</t>
    <phoneticPr fontId="6"/>
  </si>
  <si>
    <t>向島1丁目倉庫</t>
    <phoneticPr fontId="6"/>
  </si>
  <si>
    <t>ドラッグセイムス稲葉</t>
    <phoneticPr fontId="6"/>
  </si>
  <si>
    <t>東大阪市</t>
    <phoneticPr fontId="6"/>
  </si>
  <si>
    <t>稲葉</t>
    <phoneticPr fontId="6"/>
  </si>
  <si>
    <t>34.6661613,135.6165255</t>
    <phoneticPr fontId="6"/>
  </si>
  <si>
    <t>大阪府東大阪市稲葉３丁目１５</t>
    <phoneticPr fontId="6"/>
  </si>
  <si>
    <t>S造</t>
    <phoneticPr fontId="6"/>
  </si>
  <si>
    <t>GS200</t>
    <phoneticPr fontId="6"/>
  </si>
  <si>
    <t>三郷市</t>
    <phoneticPr fontId="6"/>
  </si>
  <si>
    <t>彦成</t>
    <phoneticPr fontId="6"/>
  </si>
  <si>
    <t>35.7115503,139.8058316</t>
    <phoneticPr fontId="6"/>
  </si>
  <si>
    <t>東京都墨田区向島１丁目１８−１３</t>
    <phoneticPr fontId="6"/>
  </si>
  <si>
    <t>中部薬品松任東店</t>
    <phoneticPr fontId="6"/>
  </si>
  <si>
    <t>日産登美ケ丘</t>
    <phoneticPr fontId="6"/>
  </si>
  <si>
    <t>奈良市</t>
    <phoneticPr fontId="6"/>
  </si>
  <si>
    <t>登美ケ丘</t>
    <phoneticPr fontId="6"/>
  </si>
  <si>
    <t>34.7232028,135.7482672</t>
    <phoneticPr fontId="6"/>
  </si>
  <si>
    <t>奈良県奈良市中登美ヶ丘６丁目１４−102番</t>
    <phoneticPr fontId="6"/>
  </si>
  <si>
    <t>36.5318279,136.5844993</t>
    <phoneticPr fontId="6"/>
  </si>
  <si>
    <t>ディサービスまちなか</t>
    <phoneticPr fontId="6"/>
  </si>
  <si>
    <t>平屋建</t>
    <phoneticPr fontId="6"/>
  </si>
  <si>
    <t>白山市</t>
    <phoneticPr fontId="6"/>
  </si>
  <si>
    <t>番匠町</t>
    <phoneticPr fontId="6"/>
  </si>
  <si>
    <t>石川県白山市番匠町７４−１</t>
    <phoneticPr fontId="6"/>
  </si>
  <si>
    <t>S造</t>
    <phoneticPr fontId="6"/>
  </si>
  <si>
    <t>店舗</t>
    <phoneticPr fontId="6"/>
  </si>
  <si>
    <t>こだましめじ工場</t>
    <phoneticPr fontId="6"/>
  </si>
  <si>
    <t>36.7157589,138.3502763</t>
    <phoneticPr fontId="6"/>
  </si>
  <si>
    <t>三重三菱自動車販売 津岩田</t>
    <phoneticPr fontId="6"/>
  </si>
  <si>
    <t>34.7122163,136.508148</t>
    <phoneticPr fontId="6"/>
  </si>
  <si>
    <t>35.9182753,140.1170237</t>
    <phoneticPr fontId="6"/>
  </si>
  <si>
    <t>平和堂大河端</t>
    <phoneticPr fontId="6"/>
  </si>
  <si>
    <t>高知県吾川郡いの町字立田3611-5,3611-9</t>
    <phoneticPr fontId="6"/>
  </si>
  <si>
    <t>ケアタウンいの</t>
    <phoneticPr fontId="6"/>
  </si>
  <si>
    <t>兵庫県神戸市中央区港島８丁目１１−２</t>
    <phoneticPr fontId="6"/>
  </si>
  <si>
    <t>34.6627031,135.2215352</t>
    <phoneticPr fontId="6"/>
  </si>
  <si>
    <t>35.7956904,139.5717945</t>
    <phoneticPr fontId="6"/>
  </si>
  <si>
    <t>埼玉県新座市野火止８丁目４−１</t>
    <phoneticPr fontId="6"/>
  </si>
  <si>
    <t>大分県大分市大字猪野１６１７−１</t>
    <phoneticPr fontId="6"/>
  </si>
  <si>
    <t>西糀谷二丁目グループホーム</t>
    <phoneticPr fontId="6"/>
  </si>
  <si>
    <t>35.5604166,139.7341339</t>
    <phoneticPr fontId="6"/>
  </si>
  <si>
    <t>34.054546,134.5591617</t>
    <phoneticPr fontId="6"/>
  </si>
  <si>
    <t>徳島県徳島市南昭和町４丁目９２−１１８</t>
    <phoneticPr fontId="6"/>
  </si>
  <si>
    <t>36.1180483,137.9609751</t>
    <phoneticPr fontId="6"/>
  </si>
  <si>
    <t>34.6729254,135.2264097</t>
    <phoneticPr fontId="6"/>
  </si>
  <si>
    <t>兵庫県神戸市中央区港島７−１５−１</t>
    <phoneticPr fontId="6"/>
  </si>
  <si>
    <t>35.441385,132.7836237</t>
    <phoneticPr fontId="6"/>
  </si>
  <si>
    <t>島根県出雲市万田町７６４−２</t>
    <phoneticPr fontId="6"/>
  </si>
  <si>
    <t>製缶陸運㈱事務所、倉庫</t>
    <phoneticPr fontId="6"/>
  </si>
  <si>
    <t>34.6874676,135.5548241</t>
    <phoneticPr fontId="6"/>
  </si>
  <si>
    <t>大阪府大阪市城東区永田２丁目１−２０</t>
    <phoneticPr fontId="6"/>
  </si>
  <si>
    <t>大阪府大阪市城東区東中浜4丁目20-5,20-6,20-7</t>
    <phoneticPr fontId="6"/>
  </si>
  <si>
    <t>イオンタウン成田</t>
    <phoneticPr fontId="6"/>
  </si>
  <si>
    <t>35.7779369,140.3228494</t>
    <phoneticPr fontId="6"/>
  </si>
  <si>
    <t>千葉県成田市東町133番地</t>
    <phoneticPr fontId="6"/>
  </si>
  <si>
    <t>宮城県石巻市相野谷六本木20−番</t>
    <phoneticPr fontId="6"/>
  </si>
  <si>
    <t>岡山県倉敷市玉島乙島６９７６</t>
    <phoneticPr fontId="6"/>
  </si>
  <si>
    <t>愛知県北名古屋市沖村山ノ神30番地</t>
    <phoneticPr fontId="6"/>
  </si>
  <si>
    <t>35.4343042,133.084736</t>
    <phoneticPr fontId="6"/>
  </si>
  <si>
    <t>島根県松江市大庭町１８０３−８</t>
    <phoneticPr fontId="6"/>
  </si>
  <si>
    <t>43.9221443,141.6733256</t>
    <phoneticPr fontId="6"/>
  </si>
  <si>
    <t>キムラ鉄工所</t>
    <phoneticPr fontId="6"/>
  </si>
  <si>
    <t>38.4793874,141.2844467</t>
    <phoneticPr fontId="6"/>
  </si>
  <si>
    <t>43.1400203,141.1746512</t>
    <phoneticPr fontId="6"/>
  </si>
  <si>
    <t>みちのく銀行沖館支店</t>
    <phoneticPr fontId="6"/>
  </si>
  <si>
    <t>青森県青森市篠田２丁目１３−６</t>
    <phoneticPr fontId="6"/>
  </si>
  <si>
    <t>児玉産業株式会社 住宅</t>
    <phoneticPr fontId="6"/>
  </si>
  <si>
    <t>33.1245212,131.8045293</t>
    <phoneticPr fontId="6"/>
  </si>
  <si>
    <t>大分県臼杵市大字臼杵州崎72-29</t>
    <phoneticPr fontId="6"/>
  </si>
  <si>
    <t>35.3506373,139.3026944</t>
    <phoneticPr fontId="6"/>
  </si>
  <si>
    <t>東京都練馬区桜台５丁目１７−１７</t>
    <phoneticPr fontId="6"/>
  </si>
  <si>
    <t>35.3764713,132.729483</t>
    <phoneticPr fontId="6"/>
  </si>
  <si>
    <t>島根県出雲市浜町９０−１</t>
    <phoneticPr fontId="6"/>
  </si>
  <si>
    <t>大阪府泉大津市下之町２−５</t>
    <phoneticPr fontId="6"/>
  </si>
  <si>
    <t>神奈川県鎌倉市岡本２丁目２１</t>
    <phoneticPr fontId="6"/>
  </si>
  <si>
    <t>埼玉県春日部市大畑字杉ﾉ口115-4,116-1,117-3</t>
    <phoneticPr fontId="6"/>
  </si>
  <si>
    <t>埼玉県本庄市下野堂１５６−１</t>
    <phoneticPr fontId="6"/>
  </si>
  <si>
    <t>39.6407735,141.1112856</t>
    <phoneticPr fontId="6"/>
  </si>
  <si>
    <t>岩手県紫波郡７ 矢巾町流通センター南一丁目7番11号</t>
    <phoneticPr fontId="6"/>
  </si>
  <si>
    <t>35.4204937,136.683351</t>
    <phoneticPr fontId="6"/>
  </si>
  <si>
    <t>安城プロジェクト</t>
    <phoneticPr fontId="6"/>
  </si>
  <si>
    <t>中津川リサイクル</t>
    <phoneticPr fontId="6"/>
  </si>
  <si>
    <t>岐阜県中津川市落合１７２３</t>
    <phoneticPr fontId="6"/>
  </si>
  <si>
    <t>キタセキ白岡</t>
    <phoneticPr fontId="6"/>
  </si>
  <si>
    <t>36.0358649,139.6289367</t>
    <phoneticPr fontId="6"/>
  </si>
  <si>
    <t>滋賀県守山市小島町１３７６−１</t>
    <phoneticPr fontId="6"/>
  </si>
  <si>
    <t>阿賀マリノポリス地区上屋</t>
    <phoneticPr fontId="6"/>
  </si>
  <si>
    <t>旭北歯科医院</t>
    <phoneticPr fontId="6"/>
  </si>
  <si>
    <t>39.7197963,140.1085979</t>
    <phoneticPr fontId="6"/>
  </si>
  <si>
    <t>秋田県秋田市旭北栄町１−４</t>
    <phoneticPr fontId="6"/>
  </si>
  <si>
    <t>ケーズデンキ東生駒</t>
    <phoneticPr fontId="6"/>
  </si>
  <si>
    <t>34.685619,135.716389</t>
    <phoneticPr fontId="6"/>
  </si>
  <si>
    <t>熊本県上益城郡嘉島町大字下仲間字天神免106番地</t>
    <phoneticPr fontId="6"/>
  </si>
  <si>
    <t>埼玉県川越市大字下小坂７４２</t>
    <phoneticPr fontId="6"/>
  </si>
  <si>
    <t>35.0973082,136.7019597</t>
    <phoneticPr fontId="6"/>
  </si>
  <si>
    <t>三重県桑名市長島町押付 字小六５３２−６</t>
    <phoneticPr fontId="6"/>
  </si>
  <si>
    <t>35.6467928,138.5480355</t>
    <phoneticPr fontId="6"/>
  </si>
  <si>
    <t>山梨県中巨摩郡昭和町清水新居１９４−１</t>
    <phoneticPr fontId="6"/>
  </si>
  <si>
    <t>ヤマザワ寒河江</t>
    <phoneticPr fontId="6"/>
  </si>
  <si>
    <t>38.3669277,140.2845385</t>
    <phoneticPr fontId="6"/>
  </si>
  <si>
    <t>山形県寒河江市大字大字寒河江横道６５−１</t>
    <phoneticPr fontId="6"/>
  </si>
  <si>
    <t>ジャパンフードサポート</t>
    <phoneticPr fontId="6"/>
  </si>
  <si>
    <t>ホーマック倶知安</t>
    <phoneticPr fontId="6"/>
  </si>
  <si>
    <t>42.8829783,140.7524893</t>
    <phoneticPr fontId="6"/>
  </si>
  <si>
    <t>北海道虻田郡倶知安町字高砂９１−２１</t>
    <phoneticPr fontId="6"/>
  </si>
  <si>
    <t>37.0536372,140.876931</t>
    <phoneticPr fontId="6"/>
  </si>
  <si>
    <t>日立建機(株) 山陰営業所</t>
    <phoneticPr fontId="6"/>
  </si>
  <si>
    <t>35.4508564,133.1272767</t>
    <phoneticPr fontId="6"/>
  </si>
  <si>
    <t>島根県松江市八幡町７８９−２７</t>
    <phoneticPr fontId="6"/>
  </si>
  <si>
    <t>座間2丁目計画</t>
    <phoneticPr fontId="6"/>
  </si>
  <si>
    <t>夙川学院ﾎﾟｰﾄｱｲﾗﾝﾄﾞｷｬﾝﾊﾟｽｽﾎﾟｰﾂ</t>
    <phoneticPr fontId="6"/>
  </si>
  <si>
    <t>34.6655379,135.2049263</t>
    <phoneticPr fontId="6"/>
  </si>
  <si>
    <t>庫県神戸市中央区港島１丁目３−１１</t>
    <phoneticPr fontId="6"/>
  </si>
  <si>
    <t>九州児湯フーズ北九州</t>
    <phoneticPr fontId="6"/>
  </si>
  <si>
    <t>東北企業(株)酒田支店</t>
    <phoneticPr fontId="6"/>
  </si>
  <si>
    <t>山形県酒田市京田１丁目２−２１</t>
    <phoneticPr fontId="6"/>
  </si>
  <si>
    <t>埼玉ダイハツ販売 越谷北店</t>
    <phoneticPr fontId="6"/>
  </si>
  <si>
    <t>35.9193091,139.794256</t>
    <phoneticPr fontId="6"/>
  </si>
  <si>
    <t xml:space="preserve"> 埼玉県越谷市大字弥十郎４４８</t>
    <phoneticPr fontId="6"/>
  </si>
  <si>
    <t>地域密着型特別養護老人ホーム 朝霞苑</t>
    <phoneticPr fontId="6"/>
  </si>
  <si>
    <t>おおつ保育園</t>
    <phoneticPr fontId="6"/>
  </si>
  <si>
    <t>36.6280177,136.8215422</t>
    <phoneticPr fontId="6"/>
  </si>
  <si>
    <t>富山県小矢部市フロンティアパーク１８−番地</t>
    <phoneticPr fontId="6"/>
  </si>
  <si>
    <t>逗子披露山の家</t>
    <phoneticPr fontId="6"/>
  </si>
  <si>
    <t>38.8955831,139.8455722</t>
    <phoneticPr fontId="6"/>
  </si>
  <si>
    <t>山形県酒田市両羽町６−２２</t>
    <phoneticPr fontId="6"/>
  </si>
  <si>
    <t>特別養護老人ホーム さくらそう</t>
    <phoneticPr fontId="6"/>
  </si>
  <si>
    <t>マルカワ渋川せんべい新工場</t>
    <phoneticPr fontId="6"/>
  </si>
  <si>
    <t>40.8405118,140.7169343</t>
    <phoneticPr fontId="6"/>
  </si>
  <si>
    <t>青森県青森市新田１丁目９−１７</t>
    <phoneticPr fontId="6"/>
  </si>
  <si>
    <t>越ケ谷保育園</t>
    <phoneticPr fontId="6"/>
  </si>
  <si>
    <t>平野鋼線㈱ 幸手倉庫・工場</t>
    <phoneticPr fontId="6"/>
  </si>
  <si>
    <t>36.0651839,139.7457806</t>
    <phoneticPr fontId="6"/>
  </si>
  <si>
    <t>北海道カントリークラブ</t>
    <phoneticPr fontId="6"/>
  </si>
  <si>
    <t>41.9929255,140.6510068</t>
    <phoneticPr fontId="6"/>
  </si>
  <si>
    <t>東和プリント</t>
    <phoneticPr fontId="6"/>
  </si>
  <si>
    <t>山梨県甲府市朝日２丁目７−１０</t>
    <phoneticPr fontId="6"/>
  </si>
  <si>
    <t>福島県中建設事務所</t>
    <phoneticPr fontId="6"/>
  </si>
  <si>
    <t>福島県郡山市麓山1丁目91-1の一部</t>
    <phoneticPr fontId="6"/>
  </si>
  <si>
    <t>37.3963539,140.3766359</t>
    <phoneticPr fontId="6"/>
  </si>
  <si>
    <t>福島県郡山市麓山１丁目１−１</t>
    <phoneticPr fontId="6"/>
  </si>
  <si>
    <t>35.4461394,133.3964453</t>
    <phoneticPr fontId="6"/>
  </si>
  <si>
    <t>鳥取県米子市淀江町佐陀１９４４</t>
    <phoneticPr fontId="6"/>
  </si>
  <si>
    <t>マルハン橋本台</t>
    <phoneticPr fontId="6"/>
  </si>
  <si>
    <t>神奈川県相模原市緑区橋本台１丁目３４−１</t>
    <phoneticPr fontId="6"/>
  </si>
  <si>
    <t>千代田機電 小松営業所</t>
    <phoneticPr fontId="6"/>
  </si>
  <si>
    <t>36.4026376,136.4673698</t>
    <phoneticPr fontId="6"/>
  </si>
  <si>
    <t>赤野の家</t>
    <phoneticPr fontId="6"/>
  </si>
  <si>
    <t>大進創寫館</t>
    <phoneticPr fontId="6"/>
  </si>
  <si>
    <t>東田店舗計画</t>
    <phoneticPr fontId="6"/>
  </si>
  <si>
    <t>DCMｶｰﾏ豊田五ヶ丘</t>
    <phoneticPr fontId="6"/>
  </si>
  <si>
    <t>35.0639665,137.1901201</t>
    <phoneticPr fontId="6"/>
  </si>
  <si>
    <t>愛知県豊田市五ケ丘４丁目1番地１</t>
    <phoneticPr fontId="6"/>
  </si>
  <si>
    <t>新発寒2条1丁目計画(ﾏｯｸｽﾊﾞﾘｭ棟)</t>
    <phoneticPr fontId="6"/>
  </si>
  <si>
    <t>43.1064458,141.2725238</t>
    <phoneticPr fontId="6"/>
  </si>
  <si>
    <t>北海道札幌市手稲区新発寒２条１丁目１−番3号</t>
    <phoneticPr fontId="6"/>
  </si>
  <si>
    <t>新発寒2条1丁目計画(ｻﾂﾄﾞﾗﾀﾞｲｿｰ棟)</t>
    <phoneticPr fontId="6"/>
  </si>
  <si>
    <t>ツルハドラッグ中田7丁目</t>
    <phoneticPr fontId="6"/>
  </si>
  <si>
    <t>宮城県名取市上余田千刈田2−１９</t>
    <phoneticPr fontId="6"/>
  </si>
  <si>
    <t>Honda Cars熊本東 新車置場</t>
    <phoneticPr fontId="6"/>
  </si>
  <si>
    <t>32.777537,130.7734347</t>
    <phoneticPr fontId="6"/>
  </si>
  <si>
    <t>熊本県熊本市東区東野２丁目８−１</t>
    <phoneticPr fontId="6"/>
  </si>
  <si>
    <t>京都府城陽市市辺白坂１６−１</t>
    <phoneticPr fontId="6"/>
  </si>
  <si>
    <t>酔鯨酒造</t>
    <phoneticPr fontId="6"/>
  </si>
  <si>
    <t>33.4870115,133.3624228</t>
    <phoneticPr fontId="6"/>
  </si>
  <si>
    <t>高知県土佐市甲原2001番地1</t>
    <phoneticPr fontId="6"/>
  </si>
  <si>
    <t>矢賀新町マンション</t>
    <phoneticPr fontId="6"/>
  </si>
  <si>
    <t>ツルハドラッグ岩見沢鉄北</t>
    <phoneticPr fontId="6"/>
  </si>
  <si>
    <t>43.2068706,141.7490389</t>
    <phoneticPr fontId="6"/>
  </si>
  <si>
    <t>北海道岩見沢市北４条西１１丁目３−番24号</t>
    <phoneticPr fontId="6"/>
  </si>
  <si>
    <t>スズキショールーム御国野町国分寺</t>
    <phoneticPr fontId="6"/>
  </si>
  <si>
    <t>兵庫県姫路市御国野町御着７７１</t>
    <phoneticPr fontId="6"/>
  </si>
  <si>
    <t>九州産廃 焼却施設</t>
    <phoneticPr fontId="6"/>
  </si>
  <si>
    <t>32.5263079,130.548793</t>
    <phoneticPr fontId="6"/>
  </si>
  <si>
    <t>熊本県八代市新港町２丁目４−８</t>
    <phoneticPr fontId="6"/>
  </si>
  <si>
    <t>キタセキ蓮野</t>
    <phoneticPr fontId="6"/>
  </si>
  <si>
    <t>37.9677664,139.2556457</t>
    <phoneticPr fontId="6"/>
  </si>
  <si>
    <t>濃飛西濃運輸上越支店 自家用給油所</t>
    <phoneticPr fontId="6"/>
  </si>
  <si>
    <t>新潟県上越市大字上源入１５３−１１</t>
    <phoneticPr fontId="6"/>
  </si>
  <si>
    <t>カインズ宇土</t>
    <phoneticPr fontId="6"/>
  </si>
  <si>
    <t>32.6948224,130.67021</t>
    <phoneticPr fontId="6"/>
  </si>
  <si>
    <t>熊本県宇土市三拾町 １７１</t>
    <phoneticPr fontId="6"/>
  </si>
  <si>
    <t>新高岡ストックヤード(ﾌﾟﾗｯﾄﾎｰﾑ)</t>
    <phoneticPr fontId="6"/>
  </si>
  <si>
    <t>36.771894,136.9982846</t>
    <phoneticPr fontId="6"/>
  </si>
  <si>
    <t>富山県高岡市</t>
    <phoneticPr fontId="6"/>
  </si>
  <si>
    <t>ライオンズ平野町北</t>
    <phoneticPr fontId="6"/>
  </si>
  <si>
    <t>広島県広島市中区平野町７</t>
    <phoneticPr fontId="6"/>
  </si>
  <si>
    <t>ドラッグコスモス八幡屋</t>
    <phoneticPr fontId="6"/>
  </si>
  <si>
    <t>大阪府大阪市港区八幡屋３丁目１７−１５</t>
    <phoneticPr fontId="6"/>
  </si>
  <si>
    <t>ヨークタウン落合2号棟(ﾎｰﾏｯｸ)</t>
    <phoneticPr fontId="6"/>
  </si>
  <si>
    <t>山形県山形市落合町字196番地 ヨークタウン落合生活館内</t>
    <phoneticPr fontId="6"/>
  </si>
  <si>
    <t>ハローズ向島</t>
    <phoneticPr fontId="6"/>
  </si>
  <si>
    <t>34.3966913,133.1989636</t>
    <phoneticPr fontId="6"/>
  </si>
  <si>
    <t>広島県尾道市向島町５５３３番地４７</t>
    <phoneticPr fontId="6"/>
  </si>
  <si>
    <t>特別養護老人ホーム「真砂寮」</t>
    <phoneticPr fontId="6"/>
  </si>
  <si>
    <t>34.2613834,136.4814227</t>
    <phoneticPr fontId="6"/>
  </si>
  <si>
    <t>三重県度会郡南伊勢町小方竈</t>
    <phoneticPr fontId="6"/>
  </si>
  <si>
    <t>下田部FM</t>
    <phoneticPr fontId="6"/>
  </si>
  <si>
    <t>秋田県男鹿市五里合神谷鮪川下谷地</t>
    <phoneticPr fontId="6"/>
  </si>
  <si>
    <t>空調技研工業様倉庫</t>
    <phoneticPr fontId="6"/>
  </si>
  <si>
    <t>BPS上甲子園</t>
    <phoneticPr fontId="6"/>
  </si>
  <si>
    <t>33.0133026,130.7572956</t>
    <phoneticPr fontId="6"/>
  </si>
  <si>
    <t>熊本県山鹿市鹿本町津袋１２４９</t>
    <phoneticPr fontId="6"/>
  </si>
  <si>
    <t>ｻﾂﾄﾞﾗﾆｾｺ</t>
    <phoneticPr fontId="6"/>
  </si>
  <si>
    <t>北海道虻田郡ニセコ町字元町７４−１６</t>
    <phoneticPr fontId="6"/>
  </si>
  <si>
    <t>ケーズデンキ下関</t>
    <phoneticPr fontId="6"/>
  </si>
  <si>
    <t>ふじよし川崎工場</t>
    <phoneticPr fontId="6"/>
  </si>
  <si>
    <t>神奈川県川崎市川崎区出来野１１−１９</t>
    <phoneticPr fontId="6"/>
  </si>
  <si>
    <t>久保田工業 本社工場【事務所棟】</t>
    <phoneticPr fontId="6"/>
  </si>
  <si>
    <t>島根大学医学部付属病院ｱﾒﾆﾃｨｰ施設</t>
    <phoneticPr fontId="6"/>
  </si>
  <si>
    <t>島根県出雲市塩冶町８９−１</t>
    <phoneticPr fontId="6"/>
  </si>
  <si>
    <t>ニシムラ倉庫</t>
    <phoneticPr fontId="6"/>
  </si>
  <si>
    <t>JA邑楽館林 板倉A重油充填施設</t>
    <phoneticPr fontId="6"/>
  </si>
  <si>
    <t>群馬県邑楽郡板倉町大字西岡４１７</t>
    <phoneticPr fontId="6"/>
  </si>
  <si>
    <t>PCB一時払出設備製作・設置・撤去工事(PCB一時払出設備製作)</t>
    <phoneticPr fontId="6"/>
  </si>
  <si>
    <t>ﾊｶﾙﾌﾟﾗｽ株式会社 食堂・社員寮</t>
    <phoneticPr fontId="6"/>
  </si>
  <si>
    <t>大阪府大阪市淀川区田川３丁目５−１１</t>
    <phoneticPr fontId="6"/>
  </si>
  <si>
    <t>ホームセンターバロー久居インター</t>
    <phoneticPr fontId="6"/>
  </si>
  <si>
    <t>34.6811185,136.4525416</t>
    <phoneticPr fontId="6"/>
  </si>
  <si>
    <t>三重県津市戸木町7869-1番地</t>
    <phoneticPr fontId="6"/>
  </si>
  <si>
    <t>コープさっぽろ元町</t>
    <phoneticPr fontId="6"/>
  </si>
  <si>
    <t>43.0909778,141.3740294</t>
    <phoneticPr fontId="6"/>
  </si>
  <si>
    <t>北海道札幌市東区北２１条東１６丁目２−１２</t>
    <phoneticPr fontId="6"/>
  </si>
  <si>
    <t>セイリン新社屋</t>
    <phoneticPr fontId="6"/>
  </si>
  <si>
    <t>35.0241382,138.4509938</t>
    <phoneticPr fontId="6"/>
  </si>
  <si>
    <t>静岡県静岡市清水区大内新田</t>
    <phoneticPr fontId="6"/>
  </si>
  <si>
    <t>T医薬物流倉庫計画</t>
    <phoneticPr fontId="6"/>
  </si>
  <si>
    <t>大田クリニックデイケア</t>
    <phoneticPr fontId="6"/>
  </si>
  <si>
    <t>東北マツダ大館</t>
    <phoneticPr fontId="6"/>
  </si>
  <si>
    <t>40.2748978,140.5279473</t>
    <phoneticPr fontId="6"/>
  </si>
  <si>
    <t>秋田恵みキリスト教会</t>
    <phoneticPr fontId="6"/>
  </si>
  <si>
    <t>ﾗﾝﾎﾞﾙｷﾞｰﾆ名古屋 外部整備場</t>
    <phoneticPr fontId="6"/>
  </si>
  <si>
    <t>35.1206051,136.8825992</t>
    <phoneticPr fontId="6"/>
  </si>
  <si>
    <t>愛知県名古屋市中川区十番町５丁目１−２</t>
    <phoneticPr fontId="6"/>
  </si>
  <si>
    <t>犬猫専門病院併用住宅</t>
    <phoneticPr fontId="6"/>
  </si>
  <si>
    <t>広島県三原市古浜１丁目８−１０</t>
    <phoneticPr fontId="6"/>
  </si>
  <si>
    <t>34.6895117,135.2594916</t>
    <phoneticPr fontId="6"/>
  </si>
  <si>
    <t>兵庫県神戸市東灘区向洋町西４丁目２−３</t>
    <phoneticPr fontId="6"/>
  </si>
  <si>
    <t>35.2280269,136.9612012</t>
    <phoneticPr fontId="6"/>
  </si>
  <si>
    <t>愛知県春日井市小野町２丁目１−１</t>
    <phoneticPr fontId="6"/>
  </si>
  <si>
    <t>沖縄サントリー株式会社 事務所棟</t>
    <phoneticPr fontId="6"/>
  </si>
  <si>
    <t>沖縄県那覇市 安謝628</t>
    <phoneticPr fontId="6"/>
  </si>
  <si>
    <t>栃木県畜産公社新食肉ｾﾝﾀｰ</t>
    <phoneticPr fontId="6"/>
  </si>
  <si>
    <t>栃木県宇都宮市川田町２２０</t>
    <phoneticPr fontId="6"/>
  </si>
  <si>
    <t>浦幌デイリーファーム</t>
    <phoneticPr fontId="6"/>
  </si>
  <si>
    <t>42.7689585,143.6562133</t>
    <phoneticPr fontId="6"/>
  </si>
  <si>
    <t>G-steps(荒川区PJ)</t>
    <phoneticPr fontId="6"/>
  </si>
  <si>
    <t>エア・リキード蒲郡水素ステーション</t>
    <phoneticPr fontId="6"/>
  </si>
  <si>
    <t>愛知県蒲郡市海陽町２丁目２</t>
    <phoneticPr fontId="6"/>
  </si>
  <si>
    <t>西新井6丁目商業施設(ｻﾝﾄﾞﾗｯｸﾞ)</t>
    <phoneticPr fontId="6"/>
  </si>
  <si>
    <t>東京都足立区西新井６丁目４２−１０</t>
    <phoneticPr fontId="6"/>
  </si>
  <si>
    <t>ユニバース八戸食肉プロセスセンター</t>
    <phoneticPr fontId="6"/>
  </si>
  <si>
    <t>40.5422835,141.4282478</t>
    <phoneticPr fontId="6"/>
  </si>
  <si>
    <t>青森県八戸市北インター工業団地２丁目１−番 23 号</t>
    <phoneticPr fontId="6"/>
  </si>
  <si>
    <t>株式会社 滋賀運送竜王物流ｾﾝﾀｰ 事務所棟</t>
    <phoneticPr fontId="6"/>
  </si>
  <si>
    <t>共同組合 ビジバークおらが事務所</t>
    <phoneticPr fontId="6"/>
  </si>
  <si>
    <t>34.4589644,133.3828586</t>
    <phoneticPr fontId="6"/>
  </si>
  <si>
    <t>広島県福山市西新涯町１丁目１４−２９</t>
    <phoneticPr fontId="6"/>
  </si>
  <si>
    <t>大宮区天沼町一丁目計画</t>
    <phoneticPr fontId="6"/>
  </si>
  <si>
    <t>東洋アイテック鳥取工場 学生寮</t>
    <phoneticPr fontId="6"/>
  </si>
  <si>
    <t>MA-HOUSE</t>
    <phoneticPr fontId="6"/>
  </si>
  <si>
    <t>関東マツダ墨田 工場棟</t>
    <phoneticPr fontId="6"/>
  </si>
  <si>
    <t>35.712529,139.8282678</t>
    <phoneticPr fontId="6"/>
  </si>
  <si>
    <t>東京都墨田区立花５丁目１−８</t>
    <phoneticPr fontId="6"/>
  </si>
  <si>
    <t>ｽｲﾐﾝｸﾞｽｸｰﾙﾋﾞｯｸﾞ･ｴｽ鶴見</t>
    <phoneticPr fontId="6"/>
  </si>
  <si>
    <t>34.7100904,135.5828549</t>
    <phoneticPr fontId="6"/>
  </si>
  <si>
    <t>大阪府大阪市鶴見区浜３丁目１９−５</t>
    <phoneticPr fontId="6"/>
  </si>
  <si>
    <t>ヤマザワ角田 DR棟</t>
    <phoneticPr fontId="6"/>
  </si>
  <si>
    <t>37.9751072,140.7941514</t>
    <phoneticPr fontId="6"/>
  </si>
  <si>
    <t>宮城県角田市角田中島下５１９−１</t>
    <phoneticPr fontId="6"/>
  </si>
  <si>
    <t>株式会社 十勝大福本舗 東京工場 事務所棟</t>
    <phoneticPr fontId="6"/>
  </si>
  <si>
    <t>埼玉県入間郡三芳町大字北永井５９０−１</t>
    <phoneticPr fontId="6"/>
  </si>
  <si>
    <t>コメリPW札幌発寒</t>
    <phoneticPr fontId="6"/>
  </si>
  <si>
    <t>43.1047113,141.2739338</t>
    <phoneticPr fontId="6"/>
  </si>
  <si>
    <t>北海道札幌市西区発寒１０条１４丁目</t>
    <phoneticPr fontId="6"/>
  </si>
  <si>
    <t>TSUTAYA利府</t>
    <phoneticPr fontId="6"/>
  </si>
  <si>
    <t>38.3240558,140.9750511</t>
    <phoneticPr fontId="6"/>
  </si>
  <si>
    <t xml:space="preserve"> 宮城県宮城郡利府町利府新揺橋６８</t>
    <phoneticPr fontId="6"/>
  </si>
  <si>
    <t>コープながのｺｰﾌﾟﾃﾞﾘ諏訪ｾﾝﾀｰ</t>
    <phoneticPr fontId="6"/>
  </si>
  <si>
    <t>レント中京管理センター 倉庫棟</t>
    <phoneticPr fontId="6"/>
  </si>
  <si>
    <t>北綾瀬高架下店舗</t>
    <phoneticPr fontId="6"/>
  </si>
  <si>
    <t>与那原商業施設(ﾃﾅﾝﾄ棟)</t>
    <phoneticPr fontId="6"/>
  </si>
  <si>
    <t>株式会社 清水製作所工場</t>
    <phoneticPr fontId="6"/>
  </si>
  <si>
    <t>大阪マツダ菱江(基本設計)</t>
    <phoneticPr fontId="6"/>
  </si>
  <si>
    <t>ツルハドラッグ五所川原広田</t>
    <phoneticPr fontId="6"/>
  </si>
  <si>
    <t>青森県五所川原市大字広田柳沼４１−２</t>
    <phoneticPr fontId="6"/>
  </si>
  <si>
    <t>薬王堂山形遊佐</t>
    <phoneticPr fontId="6"/>
  </si>
  <si>
    <t>山形県飽海郡遊佐町遊佐京田６９−１</t>
    <phoneticPr fontId="6"/>
  </si>
  <si>
    <t>桜山テラス</t>
    <phoneticPr fontId="6"/>
  </si>
  <si>
    <t>宮崎駅東2丁目事務所</t>
    <phoneticPr fontId="6"/>
  </si>
  <si>
    <t>鳥取県境港市昭和町１２−２６</t>
    <phoneticPr fontId="6"/>
  </si>
  <si>
    <t>大京新工場従業員宿舎</t>
    <phoneticPr fontId="6"/>
  </si>
  <si>
    <t>36.3647364,136.4164193</t>
    <phoneticPr fontId="6"/>
  </si>
  <si>
    <t>石川県小松市串町１−１</t>
    <phoneticPr fontId="6"/>
  </si>
  <si>
    <t>スギ薬局 八王子別所</t>
    <phoneticPr fontId="6"/>
  </si>
  <si>
    <t>東京都八王子市別所２丁目４１−１</t>
    <phoneticPr fontId="6"/>
  </si>
  <si>
    <t>スギ薬局 練馬豊玉</t>
    <phoneticPr fontId="6"/>
  </si>
  <si>
    <t>35.732089,139.6547176</t>
    <phoneticPr fontId="6"/>
  </si>
  <si>
    <t>K幼保連携型認定こども園</t>
    <phoneticPr fontId="6"/>
  </si>
  <si>
    <t>玄海農場鶏舎</t>
    <phoneticPr fontId="6"/>
  </si>
  <si>
    <t>徳島県徳島市大松町西奥外14−１</t>
    <phoneticPr fontId="6"/>
  </si>
  <si>
    <t>カインズ羽生</t>
    <phoneticPr fontId="6"/>
  </si>
  <si>
    <t>新琴似1条12丁目商業施設 保育所・学童保育所</t>
    <phoneticPr fontId="6"/>
  </si>
  <si>
    <t>ハローズ大林 ﾃﾅﾝﾄF棟</t>
    <phoneticPr fontId="6"/>
  </si>
  <si>
    <t>33.975625,134.614528</t>
    <phoneticPr fontId="6"/>
  </si>
  <si>
    <t>福島県田村市船引町堀越高森</t>
    <phoneticPr fontId="6"/>
  </si>
  <si>
    <t>㈱堀内機械工場</t>
    <phoneticPr fontId="6"/>
  </si>
  <si>
    <t>35.3301863,135.2722778</t>
    <phoneticPr fontId="6"/>
  </si>
  <si>
    <t>京都府綾部市城山町１０</t>
    <phoneticPr fontId="6"/>
  </si>
  <si>
    <t>岩田醸造株式会社 千歳工場</t>
    <phoneticPr fontId="6"/>
  </si>
  <si>
    <t>42.8427614,141.5965046</t>
    <phoneticPr fontId="6"/>
  </si>
  <si>
    <t>北海道千歳市上長都１１３０−１３</t>
    <phoneticPr fontId="6"/>
  </si>
  <si>
    <t>35.4082485,136.779981</t>
    <phoneticPr fontId="6"/>
  </si>
  <si>
    <t>岐阜県岐阜市領下４丁目７５</t>
    <phoneticPr fontId="6"/>
  </si>
  <si>
    <t>ｱｲｱｲﾃｰ石狩第2物流ｾﾝﾀｰA棟</t>
    <phoneticPr fontId="6"/>
  </si>
  <si>
    <t>43.1631478,141.2542767</t>
    <phoneticPr fontId="6"/>
  </si>
  <si>
    <t>北海道石狩市新港西３丁目７００−１</t>
    <phoneticPr fontId="6"/>
  </si>
  <si>
    <t>JAごしょつがる米穀低温倉庫</t>
    <phoneticPr fontId="6"/>
  </si>
  <si>
    <t>40.7659718,140.4786002</t>
    <phoneticPr fontId="6"/>
  </si>
  <si>
    <t>青森県五所川原市大字梅田燕口１５９</t>
    <phoneticPr fontId="6"/>
  </si>
  <si>
    <t>41.2872522,141.1802171</t>
    <phoneticPr fontId="6"/>
  </si>
  <si>
    <t>青森県むつ市旭町１−３０</t>
    <phoneticPr fontId="6"/>
  </si>
  <si>
    <t>ヤマザワ鶴岡茅原 食料品棟</t>
    <phoneticPr fontId="6"/>
  </si>
  <si>
    <t>山形県鶴岡市茅原草見鶴33番2</t>
    <phoneticPr fontId="6"/>
  </si>
  <si>
    <t>38.7557207,139.8415096</t>
    <phoneticPr fontId="6"/>
  </si>
  <si>
    <t>BMW姫路</t>
    <phoneticPr fontId="6"/>
  </si>
  <si>
    <t>階上保育園</t>
    <phoneticPr fontId="6"/>
  </si>
  <si>
    <t>寺西化学工業(株)出雲工場</t>
    <phoneticPr fontId="6"/>
  </si>
  <si>
    <t>中央物産株式会社 伊勢原LC危険物倉庫</t>
    <phoneticPr fontId="6"/>
  </si>
  <si>
    <t>北茨城精密加工関本第６工場</t>
    <phoneticPr fontId="6"/>
  </si>
  <si>
    <t>36.8523476,140.7758426</t>
    <phoneticPr fontId="6"/>
  </si>
  <si>
    <t>茨城県北茨城市関本町２６６９−１</t>
    <phoneticPr fontId="6"/>
  </si>
  <si>
    <t>弘前倉庫㈱五所川原倉庫増築３期</t>
    <phoneticPr fontId="6"/>
  </si>
  <si>
    <t>40.811385,140.4729645</t>
    <phoneticPr fontId="6"/>
  </si>
  <si>
    <t>青森県五所川原市 大字大字金山亀ケ岡７４−１</t>
    <phoneticPr fontId="6"/>
  </si>
  <si>
    <t>エフピコホーム</t>
    <phoneticPr fontId="6"/>
  </si>
  <si>
    <t>正木眼科</t>
    <phoneticPr fontId="6"/>
  </si>
  <si>
    <t>オートバックス三原</t>
    <phoneticPr fontId="6"/>
  </si>
  <si>
    <t>34.3927432,133.0641913</t>
    <phoneticPr fontId="6"/>
  </si>
  <si>
    <t>広島県三原市皆実２丁目３−１６</t>
    <phoneticPr fontId="6"/>
  </si>
  <si>
    <t>ユニクロ羽生</t>
    <phoneticPr fontId="6"/>
  </si>
  <si>
    <t>グローバルロジスティクス PC棟</t>
    <phoneticPr fontId="6"/>
  </si>
  <si>
    <t>那覇バス具志営業所</t>
    <phoneticPr fontId="6"/>
  </si>
  <si>
    <t>26.1766091,127.6528394</t>
    <phoneticPr fontId="6"/>
  </si>
  <si>
    <t>沖縄県那覇市字具志７９７−１</t>
    <phoneticPr fontId="6"/>
  </si>
  <si>
    <t>SNP工場</t>
    <phoneticPr fontId="6"/>
  </si>
  <si>
    <t>大麻元町 Ａ工区(特養・看護小多機・老健)(旧:江別)</t>
    <phoneticPr fontId="6"/>
  </si>
  <si>
    <t>リュウテック工場棟</t>
    <phoneticPr fontId="6"/>
  </si>
  <si>
    <t>千葉北水素ステーション</t>
    <phoneticPr fontId="6"/>
  </si>
  <si>
    <t>大野ピッチング練習場</t>
    <phoneticPr fontId="6"/>
  </si>
  <si>
    <t>ギオン相模原A棟</t>
    <phoneticPr fontId="6"/>
  </si>
  <si>
    <t>V・drug半田乙川</t>
    <phoneticPr fontId="6"/>
  </si>
  <si>
    <t>センコン物流㈱新潟新倉庫</t>
    <phoneticPr fontId="6"/>
  </si>
  <si>
    <t>37.9884406,139.2577882</t>
    <phoneticPr fontId="6"/>
  </si>
  <si>
    <t>新潟県北蒲原郡聖籠町大字蓮潟５３２２−１５</t>
    <phoneticPr fontId="6"/>
  </si>
  <si>
    <t>ホームプラザナフコ直方</t>
    <phoneticPr fontId="6"/>
  </si>
  <si>
    <t>33.7363148,130.7468206</t>
    <phoneticPr fontId="6"/>
  </si>
  <si>
    <t>福岡県直方市大字下境８７６−１</t>
    <phoneticPr fontId="6"/>
  </si>
  <si>
    <t>酒田福祉会 地域密着型介護老人福祉施設・歯科ｸﾘﾆｯｸ</t>
    <phoneticPr fontId="6"/>
  </si>
  <si>
    <t>島根中央炊飯センター</t>
    <phoneticPr fontId="6"/>
  </si>
  <si>
    <t>35.3967402,132.7501618</t>
    <phoneticPr fontId="6"/>
  </si>
  <si>
    <t>島根県出雲市矢尾町５５２</t>
    <phoneticPr fontId="6"/>
  </si>
  <si>
    <t>ﾎﾟｰﾄｱｲﾗﾝﾄﾞﾃｸﾆｶﾙｾﾝﾀｰ 整備工場</t>
    <phoneticPr fontId="6"/>
  </si>
  <si>
    <t>エス・アイ・シー工場</t>
    <phoneticPr fontId="6"/>
  </si>
  <si>
    <t>エスラインギフ川口</t>
    <phoneticPr fontId="6"/>
  </si>
  <si>
    <t>35.8221765,139.7518705</t>
    <phoneticPr fontId="6"/>
  </si>
  <si>
    <t>埼玉県川口市江戸１丁目７−１</t>
    <phoneticPr fontId="6"/>
  </si>
  <si>
    <t>マクドナルド与那原</t>
    <phoneticPr fontId="6"/>
  </si>
  <si>
    <t>26.2117034,127.76027</t>
    <phoneticPr fontId="6"/>
  </si>
  <si>
    <t>沖縄県島尻郡与那原町字与那原１１０４</t>
    <phoneticPr fontId="6"/>
  </si>
  <si>
    <t>菅原眼科</t>
    <phoneticPr fontId="6"/>
  </si>
  <si>
    <t>東京国際空港リサイクルセンター リサイクル棟</t>
    <phoneticPr fontId="6"/>
  </si>
  <si>
    <t>カジレーネ新工場</t>
    <phoneticPr fontId="6"/>
  </si>
  <si>
    <t>カインズ羽生 テナント棟</t>
    <phoneticPr fontId="6"/>
  </si>
  <si>
    <t>エディオン岸和田</t>
    <phoneticPr fontId="6"/>
  </si>
  <si>
    <t>クリエイトエス・ディ－厚木旭町</t>
    <phoneticPr fontId="6"/>
  </si>
  <si>
    <t>大阪屋ショップ豊田</t>
    <phoneticPr fontId="6"/>
  </si>
  <si>
    <t>日立建機(株)土浦工場事務所管理棟</t>
    <phoneticPr fontId="6"/>
  </si>
  <si>
    <t>36.1136008,140.2460511</t>
    <phoneticPr fontId="6"/>
  </si>
  <si>
    <t>茨城県土浦市神立町６５０</t>
    <phoneticPr fontId="6"/>
  </si>
  <si>
    <t>小名浜港東港地区石炭ターミナル</t>
    <phoneticPr fontId="6"/>
  </si>
  <si>
    <t>jeep岡山</t>
    <phoneticPr fontId="6"/>
  </si>
  <si>
    <t>Honda Cars 埼玉中 白岡</t>
    <phoneticPr fontId="6"/>
  </si>
  <si>
    <t>36.0195957,139.652817</t>
    <phoneticPr fontId="6"/>
  </si>
  <si>
    <t>埼玉県白岡市西５丁目１４−９</t>
    <phoneticPr fontId="6"/>
  </si>
  <si>
    <t>ホリコーポレーション倉庫増築</t>
    <phoneticPr fontId="6"/>
  </si>
  <si>
    <t>32.7557015,130.6873279</t>
    <phoneticPr fontId="6"/>
  </si>
  <si>
    <t>熊本県熊本市南区南高江１丁目２−３０</t>
    <phoneticPr fontId="6"/>
  </si>
  <si>
    <t>34.6485374,134.0252328</t>
    <phoneticPr fontId="6"/>
  </si>
  <si>
    <t>岡山県岡山市東区金岡西町９２</t>
  </si>
  <si>
    <t>34.648322,134.025072</t>
    <phoneticPr fontId="6"/>
  </si>
  <si>
    <t>岡山県岡山市東区金岡西町１０１−１</t>
    <phoneticPr fontId="6"/>
  </si>
  <si>
    <t>ハローズ西大寺店テナント棟</t>
    <phoneticPr fontId="6"/>
  </si>
  <si>
    <t>岡山県岡山市東区金岡西町９２</t>
    <phoneticPr fontId="6"/>
  </si>
  <si>
    <t>アイスタ矢野</t>
    <phoneticPr fontId="6"/>
  </si>
  <si>
    <t>34.6340408,133.8697696</t>
    <phoneticPr fontId="6"/>
  </si>
  <si>
    <t>岡山県岡山市北区今保６０５−２</t>
    <phoneticPr fontId="6"/>
  </si>
  <si>
    <t>ハピッシュ国府市場店</t>
    <phoneticPr fontId="6"/>
  </si>
  <si>
    <t>34.6917406,133.9575519</t>
    <phoneticPr fontId="6"/>
  </si>
  <si>
    <t>岡山県岡山市中区国府市場４３</t>
    <phoneticPr fontId="6"/>
  </si>
  <si>
    <t>ハローズ乙島店テナント棟</t>
    <phoneticPr fontId="6"/>
  </si>
  <si>
    <t>34.6610009,134.0425633</t>
    <phoneticPr fontId="6"/>
  </si>
  <si>
    <t>田中種苗社屋建設 事務所棟</t>
    <phoneticPr fontId="6"/>
  </si>
  <si>
    <t>35.379778,132.7441307</t>
    <phoneticPr fontId="6"/>
  </si>
  <si>
    <t>島根県出雲市矢野町６７−１</t>
    <phoneticPr fontId="6"/>
  </si>
  <si>
    <t>ジュンテンドー岡山神崎</t>
    <phoneticPr fontId="6"/>
  </si>
  <si>
    <t>34.6274527,134.060055</t>
    <phoneticPr fontId="6"/>
  </si>
  <si>
    <t>コスモス薬品備中高松</t>
    <phoneticPr fontId="6"/>
  </si>
  <si>
    <t>34.6866104,133.8203094</t>
    <phoneticPr fontId="6"/>
  </si>
  <si>
    <t>34.6554613,133.8703329</t>
    <phoneticPr fontId="6"/>
  </si>
  <si>
    <t>岡山県岡山市北区白石西新町９−１１６</t>
    <phoneticPr fontId="6"/>
  </si>
  <si>
    <t>カインズモール大利根（ベイシア電器棟）</t>
    <phoneticPr fontId="6"/>
  </si>
  <si>
    <t>36.1270611,139.6841239</t>
    <phoneticPr fontId="6"/>
  </si>
  <si>
    <t>埼玉県加須市琴寄７０</t>
    <phoneticPr fontId="6"/>
  </si>
  <si>
    <t>34.6357481,133.925278</t>
    <phoneticPr fontId="6"/>
  </si>
  <si>
    <t>岡山県岡山市北区十日市西町８−５２−２</t>
    <phoneticPr fontId="6"/>
  </si>
  <si>
    <t>34.7537223,137.7346838</t>
    <phoneticPr fontId="6"/>
  </si>
  <si>
    <t>静岡県浜松市東区有玉西町８１７−７</t>
    <phoneticPr fontId="6"/>
  </si>
  <si>
    <t>34.6130839,133.9424838</t>
    <phoneticPr fontId="6"/>
  </si>
  <si>
    <t>岡山県岡山市南区松浜町４−７</t>
    <phoneticPr fontId="6"/>
  </si>
  <si>
    <t>36.1007362,140.411483</t>
    <phoneticPr fontId="6"/>
  </si>
  <si>
    <t>36.1267567,139.6818204</t>
    <phoneticPr fontId="6"/>
  </si>
  <si>
    <t>埼玉県加須市琴寄７０</t>
    <phoneticPr fontId="6"/>
  </si>
  <si>
    <t>Y</t>
    <phoneticPr fontId="6"/>
  </si>
  <si>
    <t>N</t>
    <phoneticPr fontId="6"/>
  </si>
  <si>
    <t>26.3447917,127.8569259</t>
    <phoneticPr fontId="6"/>
  </si>
  <si>
    <t>35.3657708,136.6427055</t>
    <phoneticPr fontId="6"/>
  </si>
  <si>
    <t>34.775265,137.4147379</t>
    <phoneticPr fontId="6"/>
  </si>
  <si>
    <t>33.9308883,132.1938347</t>
    <phoneticPr fontId="6"/>
  </si>
  <si>
    <t>35.2241494,136.8770539</t>
    <phoneticPr fontId="6"/>
  </si>
  <si>
    <t>35.9006406,139.8074072</t>
    <phoneticPr fontId="6"/>
  </si>
  <si>
    <t>35.7316006,139.8180858</t>
    <phoneticPr fontId="6"/>
  </si>
  <si>
    <t>33.194105,131.6117631</t>
    <phoneticPr fontId="6"/>
  </si>
  <si>
    <t>34.3698107,132.4349901</t>
    <phoneticPr fontId="6"/>
  </si>
  <si>
    <t>38.9078512,139.8583937</t>
    <phoneticPr fontId="6"/>
  </si>
  <si>
    <t>35.4505424,133.0913153</t>
    <phoneticPr fontId="6"/>
  </si>
  <si>
    <t>40.8017822,140.3987795</t>
    <phoneticPr fontId="6"/>
  </si>
  <si>
    <t>34.7559108,134.021005</t>
    <phoneticPr fontId="6"/>
  </si>
  <si>
    <t>36.3122242,138.6322883</t>
    <phoneticPr fontId="6"/>
  </si>
  <si>
    <t>36.340011,138.6324596</t>
    <phoneticPr fontId="6"/>
  </si>
  <si>
    <t>36.0014083,139.7530349</t>
    <phoneticPr fontId="6"/>
  </si>
  <si>
    <t>35.1484278,136.8400316</t>
    <phoneticPr fontId="6"/>
  </si>
  <si>
    <t>35.8193352,139.8762673</t>
    <phoneticPr fontId="6"/>
  </si>
  <si>
    <t>38.3460931,140.3624064</t>
    <phoneticPr fontId="6"/>
  </si>
  <si>
    <t>-</t>
    <phoneticPr fontId="6"/>
  </si>
  <si>
    <t>33.8942341,130.913787</t>
    <phoneticPr fontId="6"/>
  </si>
  <si>
    <t>34.7552369,135.4678995</t>
    <phoneticPr fontId="6"/>
  </si>
  <si>
    <t>34.4115261,135.300772</t>
    <phoneticPr fontId="6"/>
  </si>
  <si>
    <t>34.2046312,134.5832571</t>
    <phoneticPr fontId="6"/>
  </si>
  <si>
    <t>35.8439924,139.8028785</t>
    <phoneticPr fontId="6"/>
  </si>
  <si>
    <t>38.3422601,140.3609538</t>
    <phoneticPr fontId="6"/>
  </si>
  <si>
    <t>34.9645833,137.0182691</t>
    <phoneticPr fontId="6"/>
  </si>
  <si>
    <t>39.7274195,140.0864165</t>
    <phoneticPr fontId="6"/>
  </si>
  <si>
    <t>34.6499896,135.505413</t>
    <phoneticPr fontId="6"/>
  </si>
  <si>
    <t>35.8241544,139.7237293</t>
    <phoneticPr fontId="6"/>
  </si>
  <si>
    <t>34.9989964,135.8787512</t>
    <phoneticPr fontId="6"/>
  </si>
  <si>
    <t>33.5465569,133.4107723</t>
    <phoneticPr fontId="6"/>
  </si>
  <si>
    <t>38.7173997,139.8307015</t>
    <phoneticPr fontId="6"/>
  </si>
  <si>
    <t>34.7781127,136.8555747</t>
    <phoneticPr fontId="6"/>
  </si>
  <si>
    <t>34.2284103,135.1486733</t>
    <phoneticPr fontId="6"/>
  </si>
  <si>
    <t>35.888071,139.7866092</t>
    <phoneticPr fontId="6"/>
  </si>
  <si>
    <t>35.3952049,132.8444975</t>
    <phoneticPr fontId="6"/>
  </si>
  <si>
    <t>長野県諏訪市大字中洲3315-3</t>
    <phoneticPr fontId="6"/>
  </si>
  <si>
    <t xml:space="preserve"> 滋賀県甲賀市水口町水口5975-1</t>
    <phoneticPr fontId="6"/>
  </si>
  <si>
    <t>千葉県船橋市山野町９０</t>
    <phoneticPr fontId="6"/>
  </si>
  <si>
    <t>長野県松本市笹部２丁目１２−13</t>
    <phoneticPr fontId="6"/>
  </si>
  <si>
    <t>東京都墨田区墨田２丁目３７−2</t>
    <phoneticPr fontId="6"/>
  </si>
  <si>
    <t>東京都足立区竹の塚６丁目８−4</t>
    <phoneticPr fontId="6"/>
  </si>
  <si>
    <t>島根県松江市東津田町1806-1</t>
    <phoneticPr fontId="6"/>
  </si>
  <si>
    <t xml:space="preserve"> 岡山県赤磐市高屋394</t>
    <phoneticPr fontId="6"/>
  </si>
  <si>
    <t>愛知県名古屋市中村区横前町67</t>
    <phoneticPr fontId="6"/>
  </si>
  <si>
    <t>大阪府大阪市淀川区中島5丁目16番1</t>
    <phoneticPr fontId="6"/>
  </si>
  <si>
    <t>東京都墨田区緑2-20-1</t>
    <phoneticPr fontId="6"/>
  </si>
  <si>
    <t xml:space="preserve"> 山形県天童市芳賀タウン南３丁目３−27</t>
    <phoneticPr fontId="6"/>
  </si>
  <si>
    <t xml:space="preserve"> 宮城県加美郡加美町字一本杉33-2</t>
    <phoneticPr fontId="6"/>
  </si>
  <si>
    <t>滋賀県大津市竜が丘１−18</t>
    <phoneticPr fontId="6"/>
  </si>
  <si>
    <t>愛知県知多郡美浜町大字奥田三ケ市５８</t>
    <phoneticPr fontId="6"/>
  </si>
  <si>
    <t>長野県諏訪市大字中洲4975 福島公民館</t>
    <phoneticPr fontId="6"/>
  </si>
  <si>
    <t>大阪府大阪市城東区蒲生２丁目１−32</t>
    <phoneticPr fontId="6"/>
  </si>
  <si>
    <t>島根県出雲市斐川町荘原７３</t>
    <phoneticPr fontId="6"/>
  </si>
  <si>
    <t>-</t>
    <phoneticPr fontId="6"/>
  </si>
  <si>
    <t>消火水槽改良</t>
    <phoneticPr fontId="6"/>
  </si>
  <si>
    <t>2 lop 1</t>
    <phoneticPr fontId="6"/>
  </si>
  <si>
    <t>ピット部改良</t>
    <phoneticPr fontId="6"/>
  </si>
  <si>
    <t>消火水槽部改良</t>
    <phoneticPr fontId="6"/>
  </si>
  <si>
    <t>雨水貯留槽部改良,看板基礎,2 lop 2</t>
    <phoneticPr fontId="6"/>
  </si>
  <si>
    <t>浄化槽下改良</t>
    <phoneticPr fontId="6"/>
  </si>
  <si>
    <r>
      <t>雨水貯留槽部改良（南棟）.2 l</t>
    </r>
    <r>
      <rPr>
        <sz val="11"/>
        <color theme="1"/>
        <rFont val="Calibri"/>
        <family val="2"/>
        <charset val="163"/>
      </rPr>
      <t>ớ</t>
    </r>
    <r>
      <rPr>
        <sz val="11"/>
        <color theme="1"/>
        <rFont val="Calibri"/>
        <family val="2"/>
        <charset val="128"/>
        <scheme val="minor"/>
      </rPr>
      <t>p 1,2 l</t>
    </r>
    <r>
      <rPr>
        <sz val="11"/>
        <color theme="1"/>
        <rFont val="Calibri"/>
        <family val="2"/>
        <charset val="163"/>
      </rPr>
      <t>ớ</t>
    </r>
    <r>
      <rPr>
        <sz val="11"/>
        <color theme="1"/>
        <rFont val="Calibri"/>
        <family val="2"/>
        <charset val="128"/>
        <scheme val="minor"/>
      </rPr>
      <t>p 2</t>
    </r>
    <phoneticPr fontId="6"/>
  </si>
  <si>
    <t>スロープ部改良</t>
    <phoneticPr fontId="6"/>
  </si>
  <si>
    <r>
      <t>2 l</t>
    </r>
    <r>
      <rPr>
        <sz val="11"/>
        <color theme="1"/>
        <rFont val="Calibri"/>
        <family val="2"/>
        <charset val="163"/>
      </rPr>
      <t>ớ</t>
    </r>
    <r>
      <rPr>
        <sz val="11"/>
        <color theme="1"/>
        <rFont val="Calibri"/>
        <family val="2"/>
        <charset val="128"/>
        <scheme val="minor"/>
      </rPr>
      <t>p 1</t>
    </r>
    <phoneticPr fontId="6"/>
  </si>
  <si>
    <t>ﾕｰｽﾀﾋﾞﾗｰ50</t>
    <phoneticPr fontId="6"/>
  </si>
  <si>
    <t>消火水槽部改良</t>
  </si>
  <si>
    <t>ﾋﾟｯﾄ部改良</t>
    <phoneticPr fontId="6"/>
  </si>
  <si>
    <t>木杭</t>
    <phoneticPr fontId="6"/>
  </si>
  <si>
    <t>ピット部改良,消火水槽部改良</t>
    <phoneticPr fontId="6"/>
  </si>
  <si>
    <r>
      <t>3 l</t>
    </r>
    <r>
      <rPr>
        <sz val="11"/>
        <color theme="1"/>
        <rFont val="Calibri"/>
        <family val="2"/>
        <charset val="163"/>
      </rPr>
      <t>ớ</t>
    </r>
    <r>
      <rPr>
        <sz val="11"/>
        <color theme="1"/>
        <rFont val="Calibri"/>
        <family val="2"/>
        <charset val="128"/>
        <scheme val="minor"/>
      </rPr>
      <t>p 1</t>
    </r>
    <phoneticPr fontId="6"/>
  </si>
  <si>
    <t>消火水槽部改良,浄化槽部改良,タンク部改良</t>
    <phoneticPr fontId="6"/>
  </si>
  <si>
    <r>
      <t>3 l</t>
    </r>
    <r>
      <rPr>
        <sz val="11"/>
        <color theme="1"/>
        <rFont val="Calibri"/>
        <family val="2"/>
        <charset val="163"/>
      </rPr>
      <t>ớ</t>
    </r>
    <r>
      <rPr>
        <sz val="11"/>
        <color theme="1"/>
        <rFont val="Calibri"/>
        <family val="2"/>
        <charset val="128"/>
        <scheme val="minor"/>
      </rPr>
      <t>p 1.2 l</t>
    </r>
    <r>
      <rPr>
        <sz val="11"/>
        <color theme="1"/>
        <rFont val="Calibri"/>
        <family val="2"/>
        <charset val="163"/>
      </rPr>
      <t>ớ</t>
    </r>
    <r>
      <rPr>
        <sz val="11"/>
        <color theme="1"/>
        <rFont val="Calibri"/>
        <family val="2"/>
        <charset val="128"/>
        <scheme val="minor"/>
      </rPr>
      <t>p 2</t>
    </r>
    <phoneticPr fontId="6"/>
  </si>
  <si>
    <t>ナイス飯島</t>
    <phoneticPr fontId="6"/>
  </si>
  <si>
    <t>土崎港北</t>
    <phoneticPr fontId="6"/>
  </si>
  <si>
    <t>39.7275105,140.0982809</t>
    <phoneticPr fontId="6"/>
  </si>
  <si>
    <t>秋田県秋田市八橋田五郎１丁目１−7</t>
    <phoneticPr fontId="6"/>
  </si>
  <si>
    <t>熊本光の森店舗</t>
    <phoneticPr fontId="6"/>
  </si>
  <si>
    <t>熊本県</t>
    <phoneticPr fontId="6"/>
  </si>
  <si>
    <t>菊池郡</t>
    <phoneticPr fontId="6"/>
  </si>
  <si>
    <t>菊陽町大字津久礼</t>
    <phoneticPr fontId="6"/>
  </si>
  <si>
    <t>32.862593,130.8076443</t>
    <phoneticPr fontId="6"/>
  </si>
  <si>
    <t>熊本県菊池郡菊陽町大字津久礼2655-1</t>
    <phoneticPr fontId="6"/>
  </si>
  <si>
    <t>S造</t>
    <phoneticPr fontId="6"/>
  </si>
  <si>
    <t>店舗</t>
    <phoneticPr fontId="6"/>
  </si>
  <si>
    <t>高炉セメント</t>
    <phoneticPr fontId="6"/>
  </si>
  <si>
    <t>消火水槽改良</t>
    <phoneticPr fontId="6"/>
  </si>
  <si>
    <t>うるま店舗</t>
    <phoneticPr fontId="6"/>
  </si>
  <si>
    <t>うるま市</t>
    <phoneticPr fontId="6"/>
  </si>
  <si>
    <t>塩屋浜原</t>
    <phoneticPr fontId="6"/>
  </si>
  <si>
    <t xml:space="preserve"> 沖縄県うるま市字塩屋浜原502-1</t>
    <phoneticPr fontId="6"/>
  </si>
  <si>
    <t>平屋建</t>
    <phoneticPr fontId="6"/>
  </si>
  <si>
    <t>普通セメント</t>
    <phoneticPr fontId="6"/>
  </si>
  <si>
    <t>消火水槽部改良+看板下改良</t>
    <phoneticPr fontId="6"/>
  </si>
  <si>
    <t>出雲市</t>
    <phoneticPr fontId="6"/>
  </si>
  <si>
    <t>今市町南本町</t>
    <phoneticPr fontId="6"/>
  </si>
  <si>
    <t>地盤改良</t>
    <phoneticPr fontId="6"/>
  </si>
  <si>
    <t>シバ工芸</t>
    <phoneticPr fontId="6"/>
  </si>
  <si>
    <t>埼玉県</t>
    <phoneticPr fontId="6"/>
  </si>
  <si>
    <t>八潮市</t>
    <phoneticPr fontId="6"/>
  </si>
  <si>
    <t>大字大瀬字稗田</t>
    <phoneticPr fontId="6"/>
  </si>
  <si>
    <t>35.8085593,139.8463598</t>
    <phoneticPr fontId="6"/>
  </si>
  <si>
    <t>埼玉県八潮市大瀬３丁目１−1</t>
    <phoneticPr fontId="6"/>
  </si>
  <si>
    <t>S造</t>
    <phoneticPr fontId="6"/>
  </si>
  <si>
    <t>平屋建</t>
    <phoneticPr fontId="6"/>
  </si>
  <si>
    <t>杭</t>
    <phoneticPr fontId="6"/>
  </si>
  <si>
    <t>バロー大垣中ノ江</t>
    <phoneticPr fontId="6"/>
  </si>
  <si>
    <t>Y</t>
    <phoneticPr fontId="6"/>
  </si>
  <si>
    <t>中ノ江</t>
    <phoneticPr fontId="6"/>
  </si>
  <si>
    <t xml:space="preserve"> 岐阜県大垣市中ノ江２丁目3-3</t>
    <phoneticPr fontId="6"/>
  </si>
  <si>
    <t>ZAGZAG津山小原</t>
    <phoneticPr fontId="6"/>
  </si>
  <si>
    <t>岡山県</t>
    <phoneticPr fontId="6"/>
  </si>
  <si>
    <t>総社字桜屋</t>
    <phoneticPr fontId="6"/>
  </si>
  <si>
    <t>35.0766211,133.9974543</t>
    <phoneticPr fontId="6"/>
  </si>
  <si>
    <t xml:space="preserve"> 岡山県津山市総社７７−1</t>
    <phoneticPr fontId="6"/>
  </si>
  <si>
    <t>追加工事</t>
    <phoneticPr fontId="6"/>
  </si>
  <si>
    <t>中金子公民館</t>
    <phoneticPr fontId="6"/>
  </si>
  <si>
    <t>N</t>
    <phoneticPr fontId="6"/>
  </si>
  <si>
    <t>長野県</t>
    <phoneticPr fontId="6"/>
  </si>
  <si>
    <t>諏訪市</t>
    <phoneticPr fontId="6"/>
  </si>
  <si>
    <t>36.0102601,138.1222163</t>
    <phoneticPr fontId="6"/>
  </si>
  <si>
    <t>平屋建</t>
    <phoneticPr fontId="6"/>
  </si>
  <si>
    <t>公民館</t>
    <phoneticPr fontId="6"/>
  </si>
  <si>
    <t>イズモホール桜丘</t>
    <phoneticPr fontId="6"/>
  </si>
  <si>
    <t>牛川町字郷道</t>
    <phoneticPr fontId="6"/>
  </si>
  <si>
    <t>愛知県豊橋市牛川町牛川町郷道11-1</t>
    <phoneticPr fontId="6"/>
  </si>
  <si>
    <t>平屋建</t>
    <phoneticPr fontId="6"/>
  </si>
  <si>
    <t>キリン堂 助任橋店</t>
    <phoneticPr fontId="6"/>
  </si>
  <si>
    <t>N</t>
    <phoneticPr fontId="6"/>
  </si>
  <si>
    <t>徳島県</t>
    <phoneticPr fontId="6"/>
  </si>
  <si>
    <t>徳島市</t>
    <phoneticPr fontId="6"/>
  </si>
  <si>
    <t>南常三島</t>
    <phoneticPr fontId="6"/>
  </si>
  <si>
    <t>34.0785201,134.558723</t>
    <phoneticPr fontId="6"/>
  </si>
  <si>
    <t>S造</t>
    <phoneticPr fontId="6"/>
  </si>
  <si>
    <t>平屋建</t>
    <phoneticPr fontId="6"/>
  </si>
  <si>
    <t>若草保育園</t>
    <phoneticPr fontId="6"/>
  </si>
  <si>
    <t>城東</t>
    <phoneticPr fontId="6"/>
  </si>
  <si>
    <t>36.0602761,136.2360737</t>
    <phoneticPr fontId="6"/>
  </si>
  <si>
    <t>2F建</t>
    <phoneticPr fontId="6"/>
  </si>
  <si>
    <t>保育所</t>
    <phoneticPr fontId="6"/>
  </si>
  <si>
    <t>カインズ浦和御園</t>
    <phoneticPr fontId="6"/>
  </si>
  <si>
    <t>Y</t>
    <phoneticPr fontId="6"/>
  </si>
  <si>
    <t>さいたま市</t>
    <phoneticPr fontId="6"/>
  </si>
  <si>
    <t>緑区中野田地先</t>
    <phoneticPr fontId="6"/>
  </si>
  <si>
    <t>35.9059525,139.7123898</t>
    <phoneticPr fontId="6"/>
  </si>
  <si>
    <t>店舗</t>
    <phoneticPr fontId="6"/>
  </si>
  <si>
    <t>バロー水口</t>
    <phoneticPr fontId="6"/>
  </si>
  <si>
    <t>水口町水口</t>
    <phoneticPr fontId="6"/>
  </si>
  <si>
    <t>34.9659623,136.1623863</t>
    <phoneticPr fontId="6"/>
  </si>
  <si>
    <t>JA山口大島小松支店</t>
    <phoneticPr fontId="6"/>
  </si>
  <si>
    <t>熊毛郡</t>
    <phoneticPr fontId="6"/>
  </si>
  <si>
    <t>周防大島町小松</t>
    <phoneticPr fontId="6"/>
  </si>
  <si>
    <t>店舗</t>
    <phoneticPr fontId="6"/>
  </si>
  <si>
    <t>マルハン上小田井</t>
    <phoneticPr fontId="6"/>
  </si>
  <si>
    <t>西区貴生町</t>
    <phoneticPr fontId="6"/>
  </si>
  <si>
    <t>愛知県名古屋市西区貴生町68</t>
    <phoneticPr fontId="6"/>
  </si>
  <si>
    <t>ベルクス西船橋</t>
    <phoneticPr fontId="6"/>
  </si>
  <si>
    <t>Y</t>
    <phoneticPr fontId="6"/>
  </si>
  <si>
    <t>千葉県</t>
    <phoneticPr fontId="6"/>
  </si>
  <si>
    <t>山野町</t>
    <phoneticPr fontId="6"/>
  </si>
  <si>
    <t>35.7050866,139.9615841</t>
    <phoneticPr fontId="6"/>
  </si>
  <si>
    <t>2F建</t>
    <phoneticPr fontId="6"/>
  </si>
  <si>
    <t>店舗</t>
    <phoneticPr fontId="6"/>
  </si>
  <si>
    <t>なんじゃ村上越インター</t>
    <phoneticPr fontId="6"/>
  </si>
  <si>
    <t>Y</t>
    <phoneticPr fontId="6"/>
  </si>
  <si>
    <t>新潟県</t>
    <phoneticPr fontId="6"/>
  </si>
  <si>
    <t>上越市</t>
    <phoneticPr fontId="6"/>
  </si>
  <si>
    <t>37.152823,138.2571818</t>
    <phoneticPr fontId="6"/>
  </si>
  <si>
    <t xml:space="preserve"> 新潟県上越市富岡3446</t>
    <phoneticPr fontId="6"/>
  </si>
  <si>
    <t>S造</t>
    <phoneticPr fontId="6"/>
  </si>
  <si>
    <t>トップス1次改良+なんじゃ村1次改良なんじゃ村1次改良</t>
    <phoneticPr fontId="6"/>
  </si>
  <si>
    <t>バロー松本</t>
    <phoneticPr fontId="6"/>
  </si>
  <si>
    <t>松本市</t>
    <phoneticPr fontId="6"/>
  </si>
  <si>
    <t>笹部</t>
    <phoneticPr fontId="6"/>
  </si>
  <si>
    <t>36.2128995,137.952279</t>
    <phoneticPr fontId="6"/>
  </si>
  <si>
    <t>山新土浦店</t>
    <phoneticPr fontId="6"/>
  </si>
  <si>
    <t>Y</t>
    <phoneticPr fontId="6"/>
  </si>
  <si>
    <t>茨城県</t>
    <phoneticPr fontId="6"/>
  </si>
  <si>
    <t>土浦市</t>
    <phoneticPr fontId="6"/>
  </si>
  <si>
    <t>東真鍋町</t>
    <phoneticPr fontId="6"/>
  </si>
  <si>
    <t>36.0914638,140.2040267</t>
    <phoneticPr fontId="6"/>
  </si>
  <si>
    <t>茨城県土浦市東真鍋町３−4</t>
    <phoneticPr fontId="6"/>
  </si>
  <si>
    <t>2F建</t>
    <phoneticPr fontId="6"/>
  </si>
  <si>
    <t>店舗</t>
    <phoneticPr fontId="6"/>
  </si>
  <si>
    <t>スロープ部改良,消火水槽部改良</t>
    <phoneticPr fontId="6"/>
  </si>
  <si>
    <t>越谷保育専門学校附属認定こども園</t>
    <phoneticPr fontId="6"/>
  </si>
  <si>
    <t>大字増林字城の上</t>
    <phoneticPr fontId="6"/>
  </si>
  <si>
    <t>S造</t>
    <phoneticPr fontId="6"/>
  </si>
  <si>
    <t>ベルクス墨田(ダイソー棟)</t>
    <phoneticPr fontId="6"/>
  </si>
  <si>
    <t>東京都</t>
    <phoneticPr fontId="6"/>
  </si>
  <si>
    <t>墨田区</t>
    <phoneticPr fontId="6"/>
  </si>
  <si>
    <t>墨田</t>
    <phoneticPr fontId="6"/>
  </si>
  <si>
    <t>35.7316006,139.8180858</t>
    <phoneticPr fontId="6"/>
  </si>
  <si>
    <t>平屋建</t>
    <phoneticPr fontId="6"/>
  </si>
  <si>
    <t>ベルクス墨田(パシオス棟)</t>
    <phoneticPr fontId="6"/>
  </si>
  <si>
    <t>Y</t>
    <phoneticPr fontId="6"/>
  </si>
  <si>
    <t>墨田</t>
    <phoneticPr fontId="6"/>
  </si>
  <si>
    <t>S造</t>
    <phoneticPr fontId="6"/>
  </si>
  <si>
    <t>2F建</t>
    <phoneticPr fontId="6"/>
  </si>
  <si>
    <t>店舗</t>
    <phoneticPr fontId="6"/>
  </si>
  <si>
    <t>P-ARK竹の塚プロジェクト</t>
    <phoneticPr fontId="6"/>
  </si>
  <si>
    <t>35.7947507,139.7925448</t>
    <phoneticPr fontId="6"/>
  </si>
  <si>
    <t>HK-P530</t>
    <phoneticPr fontId="6"/>
  </si>
  <si>
    <t>原商鳥取支店</t>
    <phoneticPr fontId="6"/>
  </si>
  <si>
    <t>鳥取県</t>
    <phoneticPr fontId="6"/>
  </si>
  <si>
    <t>鳥取市</t>
    <phoneticPr fontId="6"/>
  </si>
  <si>
    <t>加露町</t>
    <phoneticPr fontId="6"/>
  </si>
  <si>
    <t>35.5288064,134.1965716</t>
    <phoneticPr fontId="6"/>
  </si>
  <si>
    <t>鳥取県鳥取市賀露町4058-2</t>
    <phoneticPr fontId="6"/>
  </si>
  <si>
    <t>2F建</t>
    <phoneticPr fontId="6"/>
  </si>
  <si>
    <t>倉庫</t>
    <phoneticPr fontId="6"/>
  </si>
  <si>
    <t>フレイン大分</t>
    <phoneticPr fontId="6"/>
  </si>
  <si>
    <t>大分県</t>
    <phoneticPr fontId="6"/>
  </si>
  <si>
    <t>大分市</t>
    <phoneticPr fontId="6"/>
  </si>
  <si>
    <t>大字鴛野</t>
    <phoneticPr fontId="6"/>
  </si>
  <si>
    <t>大字鴛野８６２－１</t>
    <phoneticPr fontId="6"/>
  </si>
  <si>
    <t>サンタウンプラザ立体駐車場</t>
    <phoneticPr fontId="6"/>
  </si>
  <si>
    <t>奈良県</t>
    <phoneticPr fontId="6"/>
  </si>
  <si>
    <t>奈良市</t>
    <phoneticPr fontId="6"/>
  </si>
  <si>
    <t>右京</t>
    <phoneticPr fontId="6"/>
  </si>
  <si>
    <t>35.7315574,139.8181924</t>
    <phoneticPr fontId="6"/>
  </si>
  <si>
    <t>3F建</t>
    <phoneticPr fontId="6"/>
  </si>
  <si>
    <t>駐車場</t>
    <phoneticPr fontId="6"/>
  </si>
  <si>
    <t>EVピット部改良+防火水槽部改良</t>
    <phoneticPr fontId="6"/>
  </si>
  <si>
    <t>バロー竜南</t>
    <phoneticPr fontId="6"/>
  </si>
  <si>
    <t>Y</t>
    <phoneticPr fontId="6"/>
  </si>
  <si>
    <t>葵区竜南</t>
    <phoneticPr fontId="6"/>
  </si>
  <si>
    <t>35.0000727,138.3989584</t>
    <phoneticPr fontId="6"/>
  </si>
  <si>
    <t xml:space="preserve"> 静岡県静岡市葵区竜南２丁目１−1</t>
    <phoneticPr fontId="6"/>
  </si>
  <si>
    <t>HIひろせスーパーコンボ菊陽</t>
    <phoneticPr fontId="6"/>
  </si>
  <si>
    <t>Y</t>
    <phoneticPr fontId="6"/>
  </si>
  <si>
    <t>熊本県</t>
    <phoneticPr fontId="6"/>
  </si>
  <si>
    <t>菊池郡</t>
    <phoneticPr fontId="6"/>
  </si>
  <si>
    <t>菊陽町大字津久礼</t>
    <phoneticPr fontId="6"/>
  </si>
  <si>
    <t>32.8625582,130.807721</t>
    <phoneticPr fontId="6"/>
  </si>
  <si>
    <t>S造</t>
    <phoneticPr fontId="6"/>
  </si>
  <si>
    <t>高炉セメント</t>
    <phoneticPr fontId="6"/>
  </si>
  <si>
    <t>春日部市・大場・増田神田</t>
    <phoneticPr fontId="6"/>
  </si>
  <si>
    <t>増田新田</t>
    <phoneticPr fontId="6"/>
  </si>
  <si>
    <t>35.9464572,139.7547898</t>
    <phoneticPr fontId="6"/>
  </si>
  <si>
    <t>守口MV計画</t>
    <phoneticPr fontId="6"/>
  </si>
  <si>
    <t>Y</t>
    <phoneticPr fontId="6"/>
  </si>
  <si>
    <t>大阪府</t>
    <phoneticPr fontId="6"/>
  </si>
  <si>
    <t>守口市</t>
    <phoneticPr fontId="6"/>
  </si>
  <si>
    <t>高瀬町</t>
    <phoneticPr fontId="6"/>
  </si>
  <si>
    <t>34.7254753,135.5656936</t>
    <phoneticPr fontId="6"/>
  </si>
  <si>
    <t>大阪府守口市高瀬町５丁目１−11</t>
    <phoneticPr fontId="6"/>
  </si>
  <si>
    <t>S造</t>
    <phoneticPr fontId="6"/>
  </si>
  <si>
    <t>2F建</t>
    <phoneticPr fontId="6"/>
  </si>
  <si>
    <t>店舗</t>
    <phoneticPr fontId="6"/>
  </si>
  <si>
    <t>ライフコミュニティプラザ</t>
    <phoneticPr fontId="6"/>
  </si>
  <si>
    <t>青森県</t>
    <phoneticPr fontId="6"/>
  </si>
  <si>
    <t>三沢市</t>
    <phoneticPr fontId="6"/>
  </si>
  <si>
    <t>中央町</t>
    <phoneticPr fontId="6"/>
  </si>
  <si>
    <t>40.6810455,141.3646592</t>
    <phoneticPr fontId="6"/>
  </si>
  <si>
    <t>3F建</t>
    <phoneticPr fontId="6"/>
  </si>
  <si>
    <t>老人福祉施設</t>
    <phoneticPr fontId="6"/>
  </si>
  <si>
    <t>マナベインテリアハーツ</t>
    <phoneticPr fontId="6"/>
  </si>
  <si>
    <t>川西市</t>
    <phoneticPr fontId="6"/>
  </si>
  <si>
    <t>加茂</t>
    <phoneticPr fontId="6"/>
  </si>
  <si>
    <t>34.812141,135.4117763</t>
    <phoneticPr fontId="6"/>
  </si>
  <si>
    <t>KT.INTHENSE PARK二期工事(SVH春日部)</t>
    <phoneticPr fontId="6"/>
  </si>
  <si>
    <t>埼玉県</t>
    <phoneticPr fontId="6"/>
  </si>
  <si>
    <t>春日部市</t>
    <phoneticPr fontId="6"/>
  </si>
  <si>
    <t>庄和町下柳</t>
    <phoneticPr fontId="6"/>
  </si>
  <si>
    <t>35.9884435,139.7846238</t>
    <phoneticPr fontId="6"/>
  </si>
  <si>
    <r>
      <t>2 l</t>
    </r>
    <r>
      <rPr>
        <sz val="11"/>
        <color theme="1"/>
        <rFont val="Calibri"/>
        <family val="2"/>
        <charset val="163"/>
      </rPr>
      <t>ớ</t>
    </r>
    <r>
      <rPr>
        <sz val="11"/>
        <color theme="1"/>
        <rFont val="Calibri"/>
        <family val="2"/>
        <charset val="128"/>
        <scheme val="minor"/>
      </rPr>
      <t>p 2</t>
    </r>
    <phoneticPr fontId="6"/>
  </si>
  <si>
    <t>八潮市物販店舗</t>
    <phoneticPr fontId="6"/>
  </si>
  <si>
    <t>大字大瀬字稗田</t>
    <phoneticPr fontId="6"/>
  </si>
  <si>
    <t>35.8096163,139.8453188</t>
    <phoneticPr fontId="6"/>
  </si>
  <si>
    <t>埼玉県八潮市大瀬２丁目２番地１５</t>
    <phoneticPr fontId="6"/>
  </si>
  <si>
    <t>吉本内科・外科クリニック</t>
    <phoneticPr fontId="6"/>
  </si>
  <si>
    <t>Y</t>
    <phoneticPr fontId="6"/>
  </si>
  <si>
    <t>広島市</t>
    <phoneticPr fontId="6"/>
  </si>
  <si>
    <t>中区江波西</t>
    <phoneticPr fontId="6"/>
  </si>
  <si>
    <t>広島県広島市中区江波西１丁目２８−10</t>
    <phoneticPr fontId="6"/>
  </si>
  <si>
    <t>病院</t>
    <phoneticPr fontId="6"/>
  </si>
  <si>
    <t>カネキチ阿部源</t>
    <phoneticPr fontId="6"/>
  </si>
  <si>
    <t>塩竃市</t>
    <phoneticPr fontId="6"/>
  </si>
  <si>
    <t>新浜町</t>
    <phoneticPr fontId="6"/>
  </si>
  <si>
    <t>38.3359303,141.0473489</t>
    <phoneticPr fontId="6"/>
  </si>
  <si>
    <t>宮城県塩竈市新浜町三丁目109番173</t>
    <phoneticPr fontId="6"/>
  </si>
  <si>
    <t>ツルハドラッグ鶴岡新海店</t>
    <phoneticPr fontId="6"/>
  </si>
  <si>
    <t>山形県</t>
    <phoneticPr fontId="6"/>
  </si>
  <si>
    <t>新海町</t>
    <phoneticPr fontId="6"/>
  </si>
  <si>
    <t>カインズ下妻</t>
    <phoneticPr fontId="6"/>
  </si>
  <si>
    <t>茨城県</t>
    <phoneticPr fontId="6"/>
  </si>
  <si>
    <t>下妻市</t>
    <phoneticPr fontId="6"/>
  </si>
  <si>
    <t>堀篭地先</t>
    <phoneticPr fontId="6"/>
  </si>
  <si>
    <t>36.1933322,139.9887443</t>
    <phoneticPr fontId="6"/>
  </si>
  <si>
    <t xml:space="preserve"> 茨城県下妻市堀篭字曲田721</t>
    <phoneticPr fontId="6"/>
  </si>
  <si>
    <t>店舗</t>
    <phoneticPr fontId="6"/>
  </si>
  <si>
    <t>三栄商事 営業倉庫</t>
    <phoneticPr fontId="6"/>
  </si>
  <si>
    <t>原</t>
    <phoneticPr fontId="6"/>
  </si>
  <si>
    <t>36.1432749,139.968588</t>
    <phoneticPr fontId="6"/>
  </si>
  <si>
    <t>倉庫</t>
    <phoneticPr fontId="6"/>
  </si>
  <si>
    <t>ホームセンターバロー松阪松ヶ崎</t>
    <phoneticPr fontId="6"/>
  </si>
  <si>
    <t>松阪市</t>
    <phoneticPr fontId="6"/>
  </si>
  <si>
    <t>松崎浦町</t>
    <phoneticPr fontId="6"/>
  </si>
  <si>
    <t>34.6103749,136.5176297</t>
    <phoneticPr fontId="6"/>
  </si>
  <si>
    <t>南東北クボタ庄内</t>
    <phoneticPr fontId="6"/>
  </si>
  <si>
    <t>酒田市</t>
    <phoneticPr fontId="6"/>
  </si>
  <si>
    <t>高齢者向け住宅東津田</t>
    <phoneticPr fontId="6"/>
  </si>
  <si>
    <t>Y</t>
    <phoneticPr fontId="6"/>
  </si>
  <si>
    <t>東津田町</t>
    <phoneticPr fontId="6"/>
  </si>
  <si>
    <t>老人福祉施設</t>
    <phoneticPr fontId="6"/>
  </si>
  <si>
    <t>津軽西北地区葬祭ホール</t>
    <phoneticPr fontId="6"/>
  </si>
  <si>
    <t>つがる市</t>
    <phoneticPr fontId="6"/>
  </si>
  <si>
    <t>柏広志野田</t>
    <phoneticPr fontId="6"/>
  </si>
  <si>
    <t>2F建</t>
    <phoneticPr fontId="6"/>
  </si>
  <si>
    <t>葬祭場</t>
    <phoneticPr fontId="6"/>
  </si>
  <si>
    <t>西松屋 赤磐高屋</t>
    <phoneticPr fontId="6"/>
  </si>
  <si>
    <t>赤磐市</t>
    <phoneticPr fontId="6"/>
  </si>
  <si>
    <t>高屋字一七川</t>
    <phoneticPr fontId="6"/>
  </si>
  <si>
    <t>軽井沢ゴルフ</t>
    <phoneticPr fontId="6"/>
  </si>
  <si>
    <t>北佐久郡</t>
    <phoneticPr fontId="6"/>
  </si>
  <si>
    <t xml:space="preserve"> 長野県北佐久郡軽井沢町大字発地南軽井沢</t>
    <phoneticPr fontId="6"/>
  </si>
  <si>
    <t>スズキショールーム鹿の子台</t>
    <phoneticPr fontId="6"/>
  </si>
  <si>
    <t>Y</t>
    <phoneticPr fontId="6"/>
  </si>
  <si>
    <t>兵庫県</t>
    <phoneticPr fontId="6"/>
  </si>
  <si>
    <t>神戸市</t>
    <phoneticPr fontId="6"/>
  </si>
  <si>
    <t>34.8526381,135.208321</t>
    <phoneticPr fontId="6"/>
  </si>
  <si>
    <t>兵庫県神戸市北区鹿の子台南町６丁目１−7</t>
    <phoneticPr fontId="6"/>
  </si>
  <si>
    <t>S造</t>
    <phoneticPr fontId="6"/>
  </si>
  <si>
    <t>店舗</t>
    <phoneticPr fontId="6"/>
  </si>
  <si>
    <t>軽井沢プリンスショッピングセンター</t>
    <phoneticPr fontId="6"/>
  </si>
  <si>
    <t>軽井沢町大字軽井沢字中谷地</t>
    <phoneticPr fontId="6"/>
  </si>
  <si>
    <t>長野県北佐久郡軽井沢町大字軽井沢 ツリー モール 17</t>
    <phoneticPr fontId="6"/>
  </si>
  <si>
    <t>宏和工業㈱本社・倉庫</t>
    <phoneticPr fontId="6"/>
  </si>
  <si>
    <t>杉戸町大字本郷</t>
    <phoneticPr fontId="6"/>
  </si>
  <si>
    <t>平屋建</t>
    <phoneticPr fontId="6"/>
  </si>
  <si>
    <t>積村不動産事務所</t>
    <phoneticPr fontId="6"/>
  </si>
  <si>
    <t>名古屋市</t>
    <phoneticPr fontId="6"/>
  </si>
  <si>
    <t>中村区横前町</t>
    <phoneticPr fontId="6"/>
  </si>
  <si>
    <t>S造</t>
    <phoneticPr fontId="6"/>
  </si>
  <si>
    <t>2F建</t>
    <phoneticPr fontId="6"/>
  </si>
  <si>
    <t>事務所</t>
    <phoneticPr fontId="6"/>
  </si>
  <si>
    <t>くぼたクリニック</t>
    <phoneticPr fontId="6"/>
  </si>
  <si>
    <t>常陸太田市</t>
    <phoneticPr fontId="6"/>
  </si>
  <si>
    <t>金井町</t>
    <phoneticPr fontId="6"/>
  </si>
  <si>
    <t>診療所</t>
    <phoneticPr fontId="6"/>
  </si>
  <si>
    <t>稲和ファーム</t>
    <phoneticPr fontId="6"/>
  </si>
  <si>
    <t>宮城県</t>
    <phoneticPr fontId="6"/>
  </si>
  <si>
    <t>黒川郡</t>
    <phoneticPr fontId="6"/>
  </si>
  <si>
    <t>大和町落合檜和田字万五郎</t>
    <phoneticPr fontId="6"/>
  </si>
  <si>
    <t>38.428897,140.9544332</t>
    <phoneticPr fontId="6"/>
  </si>
  <si>
    <t>新大阪　味の街</t>
    <phoneticPr fontId="6"/>
  </si>
  <si>
    <t>西中島</t>
    <phoneticPr fontId="6"/>
  </si>
  <si>
    <t>34.7337687,135.5007789</t>
    <phoneticPr fontId="6"/>
  </si>
  <si>
    <t>羽鳥市高齢者計画</t>
    <phoneticPr fontId="6"/>
  </si>
  <si>
    <t>岐阜県</t>
    <phoneticPr fontId="6"/>
  </si>
  <si>
    <t>羽島市</t>
    <phoneticPr fontId="6"/>
  </si>
  <si>
    <t>桑原町東方字一番屋敷</t>
    <phoneticPr fontId="6"/>
  </si>
  <si>
    <t>35.2638185,136.6768834</t>
    <phoneticPr fontId="6"/>
  </si>
  <si>
    <t>岐阜県羽島市桑原町大須２丁目157-1</t>
    <phoneticPr fontId="6"/>
  </si>
  <si>
    <t>協伸建材興業</t>
    <phoneticPr fontId="6"/>
  </si>
  <si>
    <t>Y</t>
    <phoneticPr fontId="6"/>
  </si>
  <si>
    <t>新潟県</t>
    <phoneticPr fontId="6"/>
  </si>
  <si>
    <t>新潟市</t>
    <phoneticPr fontId="6"/>
  </si>
  <si>
    <t>北区新崎</t>
    <phoneticPr fontId="6"/>
  </si>
  <si>
    <t>37.9176617,139.1617314</t>
    <phoneticPr fontId="6"/>
  </si>
  <si>
    <t>新潟県新潟市北区すみれ野７</t>
    <phoneticPr fontId="6"/>
  </si>
  <si>
    <t>佐野製作所</t>
    <phoneticPr fontId="6"/>
  </si>
  <si>
    <t>草津市</t>
    <phoneticPr fontId="6"/>
  </si>
  <si>
    <t>山寺町</t>
    <phoneticPr fontId="6"/>
  </si>
  <si>
    <t>35.008619,135.9879449</t>
    <phoneticPr fontId="6"/>
  </si>
  <si>
    <t>3F建</t>
    <phoneticPr fontId="6"/>
  </si>
  <si>
    <t>倉庫</t>
    <phoneticPr fontId="6"/>
  </si>
  <si>
    <t>三郷市立新和小学校</t>
    <phoneticPr fontId="6"/>
  </si>
  <si>
    <t>栄</t>
    <phoneticPr fontId="6"/>
  </si>
  <si>
    <t>S造</t>
    <phoneticPr fontId="6"/>
  </si>
  <si>
    <t>3F建</t>
    <phoneticPr fontId="6"/>
  </si>
  <si>
    <t>小学校</t>
    <phoneticPr fontId="6"/>
  </si>
  <si>
    <t>仁愛幼育園</t>
    <phoneticPr fontId="6"/>
  </si>
  <si>
    <t>熊本市</t>
    <phoneticPr fontId="6"/>
  </si>
  <si>
    <t>南区薄場</t>
    <phoneticPr fontId="6"/>
  </si>
  <si>
    <t>32.7667957,130.6775438</t>
    <phoneticPr fontId="6"/>
  </si>
  <si>
    <t>幼稚園</t>
    <phoneticPr fontId="6"/>
  </si>
  <si>
    <t>東北マツダ多賀城</t>
    <phoneticPr fontId="6"/>
  </si>
  <si>
    <t>宮城県</t>
    <phoneticPr fontId="6"/>
  </si>
  <si>
    <t>多賀城市</t>
    <phoneticPr fontId="6"/>
  </si>
  <si>
    <t>八幡</t>
    <phoneticPr fontId="6"/>
  </si>
  <si>
    <t>38.285233,141.0016448</t>
    <phoneticPr fontId="6"/>
  </si>
  <si>
    <t>宮城県多賀城市八幡２丁目１６−36</t>
    <phoneticPr fontId="6"/>
  </si>
  <si>
    <t>平屋建</t>
    <phoneticPr fontId="6"/>
  </si>
  <si>
    <t>工場</t>
    <phoneticPr fontId="6"/>
  </si>
  <si>
    <t>ピット部改良</t>
    <phoneticPr fontId="6"/>
  </si>
  <si>
    <t>カインズ船橋南習志野</t>
    <phoneticPr fontId="6"/>
  </si>
  <si>
    <t>習志野</t>
    <phoneticPr fontId="6"/>
  </si>
  <si>
    <t>35.7077568,140.0614407</t>
    <phoneticPr fontId="6"/>
  </si>
  <si>
    <t>千葉県船橋市習志野４丁目１２−40</t>
    <phoneticPr fontId="6"/>
  </si>
  <si>
    <r>
      <t>c</t>
    </r>
    <r>
      <rPr>
        <sz val="11"/>
        <color theme="1"/>
        <rFont val="Calibri"/>
        <family val="2"/>
        <charset val="163"/>
      </rPr>
      <t>ả</t>
    </r>
    <r>
      <rPr>
        <sz val="11"/>
        <color theme="1"/>
        <rFont val="Calibri"/>
        <family val="2"/>
        <charset val="128"/>
        <scheme val="minor"/>
      </rPr>
      <t>i t</t>
    </r>
    <r>
      <rPr>
        <sz val="11"/>
        <color theme="1"/>
        <rFont val="Calibri"/>
        <family val="2"/>
        <charset val="163"/>
      </rPr>
      <t>ạ</t>
    </r>
    <r>
      <rPr>
        <sz val="11"/>
        <color theme="1"/>
        <rFont val="Calibri"/>
        <family val="2"/>
        <charset val="128"/>
        <scheme val="minor"/>
      </rPr>
      <t>o 2 khu</t>
    </r>
    <phoneticPr fontId="6"/>
  </si>
  <si>
    <t>ツルハドラッグ天童芳賀</t>
    <phoneticPr fontId="6"/>
  </si>
  <si>
    <t>Y</t>
    <phoneticPr fontId="6"/>
  </si>
  <si>
    <t>天童市</t>
    <phoneticPr fontId="6"/>
  </si>
  <si>
    <t>芳賀</t>
    <phoneticPr fontId="6"/>
  </si>
  <si>
    <t>S造</t>
    <phoneticPr fontId="6"/>
  </si>
  <si>
    <t>平屋建</t>
    <phoneticPr fontId="6"/>
  </si>
  <si>
    <t>店舗</t>
    <phoneticPr fontId="6"/>
  </si>
  <si>
    <t>KOA株式会社水戸営業所</t>
    <phoneticPr fontId="6"/>
  </si>
  <si>
    <t>ひたちなか市</t>
    <phoneticPr fontId="6"/>
  </si>
  <si>
    <t>足崎字西原</t>
    <phoneticPr fontId="6"/>
  </si>
  <si>
    <t>36.4137713,140.5522096</t>
    <phoneticPr fontId="6"/>
  </si>
  <si>
    <t>緑２丁目計画</t>
    <phoneticPr fontId="6"/>
  </si>
  <si>
    <t>緑</t>
    <phoneticPr fontId="6"/>
  </si>
  <si>
    <t>35.6952882,139.8012635</t>
    <phoneticPr fontId="6"/>
  </si>
  <si>
    <t>阪急オアシス宝塚中筋</t>
    <phoneticPr fontId="6"/>
  </si>
  <si>
    <t>中筋</t>
    <phoneticPr fontId="6"/>
  </si>
  <si>
    <t>34.8128393,135.3807896</t>
    <phoneticPr fontId="6"/>
  </si>
  <si>
    <t>兵庫県宝塚市中筋７丁目１５−1</t>
    <phoneticPr fontId="6"/>
  </si>
  <si>
    <t>EVピット部改良</t>
    <phoneticPr fontId="6"/>
  </si>
  <si>
    <t>花畑団地F 街区商業施設計画</t>
    <phoneticPr fontId="6"/>
  </si>
  <si>
    <t>東京都</t>
    <phoneticPr fontId="6"/>
  </si>
  <si>
    <t>足立区</t>
    <phoneticPr fontId="6"/>
  </si>
  <si>
    <t>花畑</t>
    <phoneticPr fontId="6"/>
  </si>
  <si>
    <t>35.8079713,139.80896</t>
    <phoneticPr fontId="6"/>
  </si>
  <si>
    <t>東京都足立区花畑５丁目１０</t>
    <phoneticPr fontId="6"/>
  </si>
  <si>
    <t>ﾋﾟｯﾄ部改良</t>
    <phoneticPr fontId="6"/>
  </si>
  <si>
    <t>ファミリー大型新店舗</t>
    <phoneticPr fontId="6"/>
  </si>
  <si>
    <t>可児市</t>
    <phoneticPr fontId="6"/>
  </si>
  <si>
    <t>川合</t>
    <phoneticPr fontId="6"/>
  </si>
  <si>
    <t>35.4287535,137.0839332</t>
    <phoneticPr fontId="6"/>
  </si>
  <si>
    <t>岐阜県可児市瀬田430-1</t>
    <phoneticPr fontId="6"/>
  </si>
  <si>
    <t>工場</t>
    <phoneticPr fontId="6"/>
  </si>
  <si>
    <t>六甲アイランドフェラーリ</t>
    <phoneticPr fontId="6"/>
  </si>
  <si>
    <t>東灘区向洋町東</t>
    <phoneticPr fontId="6"/>
  </si>
  <si>
    <t>34.692019,135.2775722</t>
    <phoneticPr fontId="6"/>
  </si>
  <si>
    <t xml:space="preserve"> 兵庫県神戸市東灘区向洋町東３丁目６−5</t>
    <phoneticPr fontId="6"/>
  </si>
  <si>
    <t>シートス本社工場</t>
    <phoneticPr fontId="6"/>
  </si>
  <si>
    <t>福岡県</t>
    <phoneticPr fontId="6"/>
  </si>
  <si>
    <t>北九州市</t>
    <phoneticPr fontId="6"/>
  </si>
  <si>
    <t>小倉北区赤坂海岸</t>
    <phoneticPr fontId="6"/>
  </si>
  <si>
    <t>池伝㈱　大阪支店移転計画</t>
    <phoneticPr fontId="6"/>
  </si>
  <si>
    <t>豊中市</t>
    <phoneticPr fontId="6"/>
  </si>
  <si>
    <t>穂積</t>
    <phoneticPr fontId="6"/>
  </si>
  <si>
    <t>大阪府豊中市穂積２丁目１５−1</t>
    <phoneticPr fontId="6"/>
  </si>
  <si>
    <t>さくらの里</t>
    <phoneticPr fontId="6"/>
  </si>
  <si>
    <t>Y</t>
    <phoneticPr fontId="6"/>
  </si>
  <si>
    <t>五所川原市</t>
    <phoneticPr fontId="6"/>
  </si>
  <si>
    <t>大字姥萢字桜木</t>
    <phoneticPr fontId="6"/>
  </si>
  <si>
    <t>40.7882069,140.4447812</t>
    <phoneticPr fontId="6"/>
  </si>
  <si>
    <t>青森県五所川原市大字姥萢桜木424-1</t>
    <phoneticPr fontId="6"/>
  </si>
  <si>
    <t>老人福祉施設</t>
    <phoneticPr fontId="6"/>
  </si>
  <si>
    <t>Audiりんくうショールーム</t>
    <phoneticPr fontId="6"/>
  </si>
  <si>
    <t>泉南市</t>
    <phoneticPr fontId="6"/>
  </si>
  <si>
    <t>りんくう従来北</t>
    <phoneticPr fontId="6"/>
  </si>
  <si>
    <t>バロー岡崎福岡</t>
    <phoneticPr fontId="6"/>
  </si>
  <si>
    <t>愛知県</t>
    <phoneticPr fontId="6"/>
  </si>
  <si>
    <t>岡崎市</t>
    <phoneticPr fontId="6"/>
  </si>
  <si>
    <t>福岡町字荒巻</t>
    <phoneticPr fontId="6"/>
  </si>
  <si>
    <t>34.9000901,137.1481494</t>
    <phoneticPr fontId="6"/>
  </si>
  <si>
    <t>愛知県岡崎市福岡町荒巻30</t>
    <phoneticPr fontId="6"/>
  </si>
  <si>
    <t>富田薬品㈱本社 製品倉庫</t>
    <phoneticPr fontId="6"/>
  </si>
  <si>
    <t>鳴門市</t>
    <phoneticPr fontId="6"/>
  </si>
  <si>
    <t>瀬戸町明神字丸山</t>
    <phoneticPr fontId="6"/>
  </si>
  <si>
    <t>徳島県鳴門市瀬戸町明神丸山85-1</t>
    <phoneticPr fontId="6"/>
  </si>
  <si>
    <t>大阪運輸㈱大阪港事務所</t>
    <phoneticPr fontId="6"/>
  </si>
  <si>
    <t>大阪市</t>
    <phoneticPr fontId="6"/>
  </si>
  <si>
    <t>港区海岸通</t>
    <phoneticPr fontId="6"/>
  </si>
  <si>
    <t>34.6519073,135.430519</t>
    <phoneticPr fontId="6"/>
  </si>
  <si>
    <t>大阪府大阪市港区海岸通2丁目1番17</t>
    <phoneticPr fontId="6"/>
  </si>
  <si>
    <t>S造</t>
    <phoneticPr fontId="6"/>
  </si>
  <si>
    <t>2F建</t>
    <phoneticPr fontId="6"/>
  </si>
  <si>
    <t>事務所</t>
    <phoneticPr fontId="6"/>
  </si>
  <si>
    <t>杭</t>
    <phoneticPr fontId="6"/>
  </si>
  <si>
    <t>ラ・カーサ天童</t>
    <phoneticPr fontId="6"/>
  </si>
  <si>
    <t>山形県</t>
    <phoneticPr fontId="6"/>
  </si>
  <si>
    <t>平屋建</t>
    <phoneticPr fontId="6"/>
  </si>
  <si>
    <t>ドラッグセイムス足立保木間</t>
    <phoneticPr fontId="6"/>
  </si>
  <si>
    <t>Y</t>
    <phoneticPr fontId="6"/>
  </si>
  <si>
    <t>東京都</t>
    <phoneticPr fontId="6"/>
  </si>
  <si>
    <t>足立区</t>
    <phoneticPr fontId="6"/>
  </si>
  <si>
    <t>保木間</t>
    <phoneticPr fontId="6"/>
  </si>
  <si>
    <t>35.7951973,139.8081799</t>
    <phoneticPr fontId="6"/>
  </si>
  <si>
    <t>東京都足立区保木間３丁目２０−10</t>
    <phoneticPr fontId="6"/>
  </si>
  <si>
    <t>特別養護老人ホーム 天神(小山園)</t>
    <phoneticPr fontId="6"/>
  </si>
  <si>
    <t>島根県</t>
    <phoneticPr fontId="6"/>
  </si>
  <si>
    <t>天神町</t>
    <phoneticPr fontId="6"/>
  </si>
  <si>
    <t>35.3623137,132.7392912</t>
    <phoneticPr fontId="6"/>
  </si>
  <si>
    <t>島根県出雲市天神町163-9</t>
    <phoneticPr fontId="6"/>
  </si>
  <si>
    <t>老人福祉施設</t>
    <phoneticPr fontId="6"/>
  </si>
  <si>
    <t>藤久運輸倉庫株式会社・倉庫棟</t>
    <phoneticPr fontId="6"/>
  </si>
  <si>
    <t>半城土町大組</t>
    <phoneticPr fontId="6"/>
  </si>
  <si>
    <t>愛知県刈谷市半城土町大組6-1</t>
    <phoneticPr fontId="6"/>
  </si>
  <si>
    <t>ダイユーエイト寺内</t>
    <phoneticPr fontId="6"/>
  </si>
  <si>
    <t>秋田市</t>
    <phoneticPr fontId="6"/>
  </si>
  <si>
    <t>寺内蛭根</t>
    <phoneticPr fontId="6"/>
  </si>
  <si>
    <t>秋田県秋田市寺内蛭根１丁目１６−10</t>
    <phoneticPr fontId="6"/>
  </si>
  <si>
    <t>S造</t>
    <phoneticPr fontId="6"/>
  </si>
  <si>
    <t>平屋建</t>
    <phoneticPr fontId="6"/>
  </si>
  <si>
    <t>FG跡地計画</t>
    <phoneticPr fontId="6"/>
  </si>
  <si>
    <t>浪速区</t>
    <phoneticPr fontId="6"/>
  </si>
  <si>
    <t>恵美須東</t>
    <phoneticPr fontId="6"/>
  </si>
  <si>
    <t>ドラッグセイムス川口天神橋</t>
    <phoneticPr fontId="6"/>
  </si>
  <si>
    <t>山形県</t>
    <phoneticPr fontId="6"/>
  </si>
  <si>
    <t>川口市</t>
    <phoneticPr fontId="6"/>
  </si>
  <si>
    <t>上青木</t>
    <phoneticPr fontId="6"/>
  </si>
  <si>
    <t>埼玉県川口市上青木２丁目３−11</t>
    <phoneticPr fontId="6"/>
  </si>
  <si>
    <t>S造</t>
    <phoneticPr fontId="6"/>
  </si>
  <si>
    <t>平屋建</t>
    <phoneticPr fontId="6"/>
  </si>
  <si>
    <t>ミヤカン新工場</t>
    <phoneticPr fontId="6"/>
  </si>
  <si>
    <t>気仙沼市</t>
    <phoneticPr fontId="6"/>
  </si>
  <si>
    <t>本浜町</t>
    <phoneticPr fontId="6"/>
  </si>
  <si>
    <t>38.9121889,141.5854036</t>
    <phoneticPr fontId="6"/>
  </si>
  <si>
    <t xml:space="preserve"> 宮城県気仙沼市本浜町２丁目102-1</t>
    <phoneticPr fontId="6"/>
  </si>
  <si>
    <t>2F建</t>
    <phoneticPr fontId="6"/>
  </si>
  <si>
    <t>大分銀行しきど支店</t>
    <phoneticPr fontId="6"/>
  </si>
  <si>
    <t>大字鴛野</t>
    <phoneticPr fontId="6"/>
  </si>
  <si>
    <t>33.1935851,131.6117881</t>
    <phoneticPr fontId="6"/>
  </si>
  <si>
    <t>大分県大分市大字鴛野862番地の2</t>
    <phoneticPr fontId="6"/>
  </si>
  <si>
    <t>銀行</t>
    <phoneticPr fontId="6"/>
  </si>
  <si>
    <t>SSA♯400</t>
    <phoneticPr fontId="6"/>
  </si>
  <si>
    <t>ホンダカーズ明舞 学園南</t>
    <phoneticPr fontId="6"/>
  </si>
  <si>
    <t>兵庫県</t>
    <phoneticPr fontId="6"/>
  </si>
  <si>
    <t>垂水区多聞町</t>
    <phoneticPr fontId="6"/>
  </si>
  <si>
    <t>34.6719174,135.0502392</t>
    <phoneticPr fontId="6"/>
  </si>
  <si>
    <t>S造</t>
    <phoneticPr fontId="6"/>
  </si>
  <si>
    <t>シュテルン広島</t>
    <phoneticPr fontId="6"/>
  </si>
  <si>
    <t>N</t>
    <phoneticPr fontId="6"/>
  </si>
  <si>
    <t>広島県</t>
    <phoneticPr fontId="6"/>
  </si>
  <si>
    <t>広島市</t>
    <phoneticPr fontId="6"/>
  </si>
  <si>
    <t>西区観音新町</t>
    <phoneticPr fontId="6"/>
  </si>
  <si>
    <t>34.3800127,132.4227985</t>
    <phoneticPr fontId="6"/>
  </si>
  <si>
    <t>S造</t>
    <phoneticPr fontId="6"/>
  </si>
  <si>
    <t>2F建</t>
    <phoneticPr fontId="6"/>
  </si>
  <si>
    <t>店舗</t>
    <phoneticPr fontId="6"/>
  </si>
  <si>
    <t>高炉セメント</t>
    <phoneticPr fontId="6"/>
  </si>
  <si>
    <t>木杭</t>
    <phoneticPr fontId="6"/>
  </si>
  <si>
    <t>ドラッグコスモス阿南</t>
    <phoneticPr fontId="6"/>
  </si>
  <si>
    <t>徳島県</t>
    <phoneticPr fontId="6"/>
  </si>
  <si>
    <t>阿南市</t>
    <phoneticPr fontId="6"/>
  </si>
  <si>
    <t>日開野町西居</t>
    <phoneticPr fontId="6"/>
  </si>
  <si>
    <t>33.9188194,134.6670054</t>
    <phoneticPr fontId="6"/>
  </si>
  <si>
    <t>イエローハット加美</t>
    <phoneticPr fontId="6"/>
  </si>
  <si>
    <t>加美郡</t>
    <phoneticPr fontId="6"/>
  </si>
  <si>
    <t>加美町</t>
    <phoneticPr fontId="6"/>
  </si>
  <si>
    <t>38.5699384,140.8675015</t>
    <phoneticPr fontId="6"/>
  </si>
  <si>
    <t>店舗</t>
    <phoneticPr fontId="6"/>
  </si>
  <si>
    <t>伊野福祉会ケアハウス</t>
    <phoneticPr fontId="6"/>
  </si>
  <si>
    <t>吾川郡</t>
    <phoneticPr fontId="6"/>
  </si>
  <si>
    <t>いの町波川字近見</t>
    <phoneticPr fontId="6"/>
  </si>
  <si>
    <t>老人福祉施設</t>
    <phoneticPr fontId="6"/>
  </si>
  <si>
    <t>主婦の店新南</t>
    <phoneticPr fontId="6"/>
  </si>
  <si>
    <t>千石町</t>
    <phoneticPr fontId="6"/>
  </si>
  <si>
    <t>中部薬品美浜</t>
    <phoneticPr fontId="6"/>
  </si>
  <si>
    <t>知多郡</t>
    <phoneticPr fontId="6"/>
  </si>
  <si>
    <t>美浜町奥田三ケ市</t>
    <phoneticPr fontId="6"/>
  </si>
  <si>
    <t>福島公民館</t>
    <phoneticPr fontId="6"/>
  </si>
  <si>
    <t>長野県</t>
    <phoneticPr fontId="6"/>
  </si>
  <si>
    <t>中洲福島</t>
    <phoneticPr fontId="6"/>
  </si>
  <si>
    <t>36.0171068,138.1180157</t>
    <phoneticPr fontId="6"/>
  </si>
  <si>
    <t>平屋建</t>
    <phoneticPr fontId="6"/>
  </si>
  <si>
    <t>紀の川ボード艇庫</t>
    <phoneticPr fontId="6"/>
  </si>
  <si>
    <t>和歌山県</t>
    <phoneticPr fontId="6"/>
  </si>
  <si>
    <t>湊</t>
    <phoneticPr fontId="6"/>
  </si>
  <si>
    <t>艇庫</t>
    <phoneticPr fontId="6"/>
  </si>
  <si>
    <t>越谷某葬祭ホール</t>
    <phoneticPr fontId="6"/>
  </si>
  <si>
    <t>埼玉県</t>
    <phoneticPr fontId="6"/>
  </si>
  <si>
    <t>越谷市</t>
    <phoneticPr fontId="6"/>
  </si>
  <si>
    <t>弥生町</t>
    <phoneticPr fontId="6"/>
  </si>
  <si>
    <t>S造</t>
    <phoneticPr fontId="6"/>
  </si>
  <si>
    <t>葬祭場</t>
    <phoneticPr fontId="6"/>
  </si>
  <si>
    <t>MV京橋</t>
    <phoneticPr fontId="6"/>
  </si>
  <si>
    <t>大阪府</t>
    <phoneticPr fontId="6"/>
  </si>
  <si>
    <t>大阪市</t>
    <phoneticPr fontId="6"/>
  </si>
  <si>
    <t>城東区蒲生</t>
    <phoneticPr fontId="6"/>
  </si>
  <si>
    <t>34.697833,135.5392807</t>
    <phoneticPr fontId="6"/>
  </si>
  <si>
    <t>S造</t>
    <phoneticPr fontId="6"/>
  </si>
  <si>
    <t>店舗</t>
    <phoneticPr fontId="6"/>
  </si>
  <si>
    <t>ホンダカーズ斐川(中古車棟)</t>
    <phoneticPr fontId="6"/>
  </si>
  <si>
    <t>斐川町荘原</t>
    <phoneticPr fontId="6"/>
  </si>
  <si>
    <t>島根県出雲市斐川町荘原７３</t>
    <phoneticPr fontId="6"/>
  </si>
  <si>
    <t>40.6810805,141.3654773</t>
    <phoneticPr fontId="6"/>
  </si>
  <si>
    <t>青森県三沢市中央町４丁目１−2</t>
    <phoneticPr fontId="6"/>
  </si>
  <si>
    <t>イズミヤ広陵</t>
    <phoneticPr fontId="6"/>
  </si>
  <si>
    <t>34.5339043,135.7454965</t>
    <phoneticPr fontId="6"/>
  </si>
  <si>
    <t>34.3306151,133.1734545</t>
    <phoneticPr fontId="6"/>
  </si>
  <si>
    <t>36.0993565,140.4112183</t>
    <phoneticPr fontId="6"/>
  </si>
  <si>
    <t>日吉製菓</t>
    <phoneticPr fontId="6"/>
  </si>
  <si>
    <t>35.3578916,132.6915938</t>
    <phoneticPr fontId="6"/>
  </si>
  <si>
    <t>島根県出雲市長浜町６５９−１９</t>
    <phoneticPr fontId="6"/>
  </si>
  <si>
    <t>34.9272998,136.9926562</t>
    <phoneticPr fontId="6"/>
  </si>
  <si>
    <t>愛知県高浜市稗田町２丁目２−２７</t>
    <phoneticPr fontId="6"/>
  </si>
  <si>
    <t>36.1011965,140.4159174</t>
    <phoneticPr fontId="6"/>
  </si>
  <si>
    <t>38.5835138,140.9460764</t>
    <phoneticPr fontId="6"/>
  </si>
  <si>
    <t>宮城県大崎市古川青塚１６５−１</t>
    <phoneticPr fontId="6"/>
  </si>
  <si>
    <t>34.7348453,138.2262265</t>
    <phoneticPr fontId="6"/>
  </si>
  <si>
    <t>静岡県牧之原市静波２１００−１</t>
    <phoneticPr fontId="6"/>
  </si>
  <si>
    <t>39.4489284,140.5015812</t>
    <phoneticPr fontId="6"/>
  </si>
  <si>
    <t>秋田県大仙市市東川屋敷後１６７</t>
    <phoneticPr fontId="6"/>
  </si>
  <si>
    <t>35.0655625,136.7474461</t>
    <phoneticPr fontId="6"/>
  </si>
  <si>
    <t>三重県桑名郡木曽岬町 大字川先字東丸山２０−18番地</t>
    <phoneticPr fontId="6"/>
  </si>
  <si>
    <t>38.2175189,140.8354425</t>
    <phoneticPr fontId="6"/>
  </si>
  <si>
    <t>宮城県仙台市太白区山田新町３３</t>
    <phoneticPr fontId="6"/>
  </si>
  <si>
    <t>35.198398,136.8746733</t>
    <phoneticPr fontId="6"/>
  </si>
  <si>
    <t>愛知県名古屋市西区南堀越２丁目４−７８</t>
    <phoneticPr fontId="6"/>
  </si>
  <si>
    <t>37.1639263,138.2507121</t>
    <phoneticPr fontId="6"/>
  </si>
  <si>
    <t>新潟県上越市下門前８１０−１</t>
    <phoneticPr fontId="6"/>
  </si>
  <si>
    <t>34.6569632,135.1747925</t>
    <phoneticPr fontId="6"/>
  </si>
  <si>
    <t>35.7447378,139.7598493</t>
    <phoneticPr fontId="6"/>
  </si>
  <si>
    <t>ホンダカーズ斐川(ショールーム棟)</t>
    <phoneticPr fontId="6"/>
  </si>
  <si>
    <t>35.3950979,132.8446631</t>
    <phoneticPr fontId="6"/>
  </si>
  <si>
    <t>34.8617922,137.0181348</t>
    <phoneticPr fontId="6"/>
  </si>
  <si>
    <t>愛知県西尾市平坂町如月４</t>
    <phoneticPr fontId="6"/>
  </si>
  <si>
    <t>34.5154891,136.637475</t>
    <phoneticPr fontId="6"/>
  </si>
  <si>
    <t>大剛新工場</t>
    <phoneticPr fontId="6"/>
  </si>
  <si>
    <t>34.9393818,135.7181113</t>
    <phoneticPr fontId="6"/>
  </si>
  <si>
    <t>水口邸</t>
    <phoneticPr fontId="6"/>
  </si>
  <si>
    <t>ジョーシン高岡蓮花寺</t>
    <phoneticPr fontId="6"/>
  </si>
  <si>
    <t>34.9991047,135.8786323</t>
    <phoneticPr fontId="6"/>
  </si>
  <si>
    <t>滋賀県大津市竜が丘１−１８</t>
    <phoneticPr fontId="6"/>
  </si>
  <si>
    <t>38.350384,140.3177425</t>
    <phoneticPr fontId="6"/>
  </si>
  <si>
    <t>山形県天童市大字藤内新田１６５６</t>
    <phoneticPr fontId="6"/>
  </si>
  <si>
    <t>37.9195369,140.1221032</t>
    <phoneticPr fontId="6"/>
  </si>
  <si>
    <t>新鎌ヶ谷駅</t>
    <phoneticPr fontId="6"/>
  </si>
  <si>
    <t>35.7795173,139.9983311</t>
    <phoneticPr fontId="6"/>
  </si>
  <si>
    <t>ロピア希望ヶ丘</t>
    <phoneticPr fontId="6"/>
  </si>
  <si>
    <t>宮崎県都城市上川東４丁目５９４８−１</t>
    <phoneticPr fontId="6"/>
  </si>
  <si>
    <t>佛所護念会教団　青森教会</t>
    <phoneticPr fontId="6"/>
  </si>
  <si>
    <t>40.8302059,140.7708908</t>
    <phoneticPr fontId="6"/>
  </si>
  <si>
    <t>青森県青森市港町３丁目７−２２</t>
    <phoneticPr fontId="6"/>
  </si>
  <si>
    <t>群馬県渋川市白井１０９９−３２</t>
    <phoneticPr fontId="6"/>
  </si>
  <si>
    <t>35.0438161,136.9177136</t>
    <phoneticPr fontId="6"/>
  </si>
  <si>
    <t>愛知県東海市名和町寺徳31</t>
    <phoneticPr fontId="6"/>
  </si>
  <si>
    <t>あかのれん東海名和</t>
    <phoneticPr fontId="6"/>
  </si>
  <si>
    <t>35.0445587,136.9173435</t>
    <phoneticPr fontId="6"/>
  </si>
  <si>
    <t>愛知県東海市名和町寺徳２６</t>
    <phoneticPr fontId="6"/>
  </si>
  <si>
    <t>大阪府吹田市芝田町１−２１</t>
    <phoneticPr fontId="6"/>
  </si>
  <si>
    <t>34.7720823,135.5341315</t>
    <phoneticPr fontId="6"/>
  </si>
  <si>
    <t>ケーズデンキ本巣</t>
    <phoneticPr fontId="6"/>
  </si>
  <si>
    <t>35.4238307,136.681417</t>
    <phoneticPr fontId="6"/>
  </si>
  <si>
    <t>岐阜県本巣市小柿1115番1</t>
    <phoneticPr fontId="6"/>
  </si>
  <si>
    <t>河辺モール 本棟</t>
    <phoneticPr fontId="6"/>
  </si>
  <si>
    <t>35.0600082,134.0457632</t>
    <phoneticPr fontId="6"/>
  </si>
  <si>
    <t>岡山県津山市河辺９０３</t>
    <phoneticPr fontId="6"/>
  </si>
  <si>
    <t>バロー上田秋和</t>
    <phoneticPr fontId="6"/>
  </si>
  <si>
    <t>36.4164076,138.2224764</t>
    <phoneticPr fontId="6"/>
  </si>
  <si>
    <t>長野県上田市上塩尻１６１−１</t>
    <phoneticPr fontId="6"/>
  </si>
  <si>
    <t>共立クリニック</t>
    <phoneticPr fontId="6"/>
  </si>
  <si>
    <t>三重県三重郡朝日町大字縄生353番1</t>
    <phoneticPr fontId="6"/>
  </si>
  <si>
    <t>35.0367414,136.6731033</t>
    <phoneticPr fontId="6"/>
  </si>
  <si>
    <t>ナルス上越インター</t>
    <phoneticPr fontId="6"/>
  </si>
  <si>
    <t>37.1558537,138.2595499</t>
    <phoneticPr fontId="6"/>
  </si>
  <si>
    <t>新潟県上越市大字三田新田１２９−２４</t>
    <phoneticPr fontId="6"/>
  </si>
  <si>
    <t>ウエルシア薬局新潟さつき野店</t>
    <phoneticPr fontId="6"/>
  </si>
  <si>
    <t>37.8137588,139.116548</t>
    <phoneticPr fontId="6"/>
  </si>
  <si>
    <t>新潟県新潟市秋葉区さつき野１丁目１−３６</t>
    <phoneticPr fontId="6"/>
  </si>
  <si>
    <t>ウエルシア薬局川口峯</t>
    <phoneticPr fontId="6"/>
  </si>
  <si>
    <t>35.8305012,139.7711508</t>
    <phoneticPr fontId="6"/>
  </si>
  <si>
    <t>JR阪和線長居駅北高架下店舗開発</t>
    <phoneticPr fontId="6"/>
  </si>
  <si>
    <t>大阪府大阪市住吉区長居東４丁目 3番52号</t>
    <phoneticPr fontId="6"/>
  </si>
  <si>
    <t>34.6108691,135.5123279</t>
    <phoneticPr fontId="6"/>
  </si>
  <si>
    <t>ウエルシア松本高宮西</t>
    <phoneticPr fontId="6"/>
  </si>
  <si>
    <t>36.2069707,137.9540839</t>
    <phoneticPr fontId="6"/>
  </si>
  <si>
    <t>35.60019,140.4077396</t>
    <phoneticPr fontId="6"/>
  </si>
  <si>
    <t>34.8869283,136.8422786</t>
    <phoneticPr fontId="6"/>
  </si>
  <si>
    <t>カインズ宇都宮</t>
    <phoneticPr fontId="6"/>
  </si>
  <si>
    <t>36.5668626,139.9992599</t>
    <phoneticPr fontId="6"/>
  </si>
  <si>
    <t>ウエルシア東川口</t>
    <phoneticPr fontId="6"/>
  </si>
  <si>
    <t>35.8811623,139.7421946</t>
    <phoneticPr fontId="6"/>
  </si>
  <si>
    <t>清水駒越SC</t>
    <phoneticPr fontId="6"/>
  </si>
  <si>
    <t>39.6690554,140.1736185</t>
    <phoneticPr fontId="6"/>
  </si>
  <si>
    <t>36.167119,139.967409</t>
    <phoneticPr fontId="6"/>
  </si>
  <si>
    <t>茨城県下妻市田下５９３</t>
    <phoneticPr fontId="6"/>
  </si>
  <si>
    <t>寺島薬局土浦田中店</t>
    <phoneticPr fontId="6"/>
  </si>
  <si>
    <t>34.8306617,137.4039602</t>
    <phoneticPr fontId="6"/>
  </si>
  <si>
    <t>愛知県豊川市新豊町２丁目４５</t>
    <phoneticPr fontId="6"/>
  </si>
  <si>
    <t>ジャンボエンチョー豊橋店</t>
    <phoneticPr fontId="6"/>
  </si>
  <si>
    <t>34.7447952,137.3529092</t>
    <phoneticPr fontId="6"/>
  </si>
  <si>
    <t>愛知県豊橋市神野新田町ロノ割１８８−１</t>
    <phoneticPr fontId="6"/>
  </si>
  <si>
    <t>ZAGZAG高松春日店</t>
    <phoneticPr fontId="6"/>
  </si>
  <si>
    <t>香川県高松市春日町８９３−１</t>
    <phoneticPr fontId="6"/>
  </si>
  <si>
    <t>ジュンテンドー熊野</t>
    <phoneticPr fontId="6"/>
  </si>
  <si>
    <t>洋服の青山亜松井山手店</t>
    <phoneticPr fontId="6"/>
  </si>
  <si>
    <t>京都府八幡市欽明台西４８</t>
    <phoneticPr fontId="6"/>
  </si>
  <si>
    <t>豚舎計画 排水処理</t>
    <phoneticPr fontId="6"/>
  </si>
  <si>
    <t>豚舎計画 堆肥舎</t>
    <phoneticPr fontId="6"/>
  </si>
  <si>
    <t>バロー焼津 事務所倉庫</t>
    <phoneticPr fontId="6"/>
  </si>
  <si>
    <t>バロー焼津 食品スーパー棟</t>
    <phoneticPr fontId="6"/>
  </si>
  <si>
    <t>34.8452286,138.3176179</t>
    <phoneticPr fontId="6"/>
  </si>
  <si>
    <t>静岡県焼津市石津１１７１−１</t>
    <phoneticPr fontId="6"/>
  </si>
  <si>
    <t>上牧医療モール 新築工事</t>
    <phoneticPr fontId="6"/>
  </si>
  <si>
    <t>ケーズデンキ喜多方</t>
    <phoneticPr fontId="6"/>
  </si>
  <si>
    <t>37.6371248,139.8900615</t>
    <phoneticPr fontId="6"/>
  </si>
  <si>
    <t>オービシ東大阪物流センター倉庫</t>
    <phoneticPr fontId="6"/>
  </si>
  <si>
    <t>34.6798648,135.6247748</t>
    <phoneticPr fontId="6"/>
  </si>
  <si>
    <t>35.0112329,138.441785</t>
    <phoneticPr fontId="6"/>
  </si>
  <si>
    <t>静岡県静岡市清水区楠新田２９９</t>
    <phoneticPr fontId="6"/>
  </si>
  <si>
    <t>富士香料化工</t>
    <phoneticPr fontId="6"/>
  </si>
  <si>
    <t>34.3520917,135.6385918</t>
    <phoneticPr fontId="6"/>
  </si>
  <si>
    <t>アイエス総合倉庫</t>
    <phoneticPr fontId="6"/>
  </si>
  <si>
    <t>38.6894449,141.2064557</t>
    <phoneticPr fontId="6"/>
  </si>
  <si>
    <t>宮城県登米市迫町佐沼散田５６−１</t>
    <phoneticPr fontId="6"/>
  </si>
  <si>
    <t>カインズ信州中野</t>
    <phoneticPr fontId="6"/>
  </si>
  <si>
    <t>長野県中野市大字七瀬字街渠６３５</t>
    <phoneticPr fontId="6"/>
  </si>
  <si>
    <t>東北クボタ東根営業所</t>
    <phoneticPr fontId="6"/>
  </si>
  <si>
    <t>グループホームほのぼの苑光南</t>
    <phoneticPr fontId="6"/>
  </si>
  <si>
    <t>34.3569486,132.3405587</t>
    <phoneticPr fontId="6"/>
  </si>
  <si>
    <t>八尾楽音寺</t>
    <phoneticPr fontId="6"/>
  </si>
  <si>
    <t>42.9846738,144.1310414</t>
    <phoneticPr fontId="6"/>
  </si>
  <si>
    <t>北海道白糠郡白糠町西庶路東３条北３丁目２−１</t>
    <phoneticPr fontId="6"/>
  </si>
  <si>
    <t>キタセキ所沢</t>
    <phoneticPr fontId="6"/>
  </si>
  <si>
    <t>イオンリテール美園三丁目</t>
    <phoneticPr fontId="6"/>
  </si>
  <si>
    <t>35.8988525,139.730049</t>
    <phoneticPr fontId="6"/>
  </si>
  <si>
    <t>埼玉県さいたま市緑区美園３丁目７−７</t>
    <phoneticPr fontId="6"/>
  </si>
  <si>
    <t>八木橋工業自社工場</t>
    <phoneticPr fontId="6"/>
  </si>
  <si>
    <t>青森県青森市大字新町野菅谷１１５</t>
    <phoneticPr fontId="6"/>
  </si>
  <si>
    <t>HA-HOUSE</t>
    <phoneticPr fontId="6"/>
  </si>
  <si>
    <t>ながいも・にんにくＣＡ冷蔵貯蔵施設</t>
    <phoneticPr fontId="6"/>
  </si>
  <si>
    <t>リュウテック事務所棟</t>
    <phoneticPr fontId="6"/>
  </si>
  <si>
    <t>TCN安来</t>
    <phoneticPr fontId="6"/>
  </si>
  <si>
    <t>沖縄トヨペット豊見城(旧 サザン)</t>
    <phoneticPr fontId="6"/>
  </si>
  <si>
    <t>26.1796879,127.6542303</t>
    <phoneticPr fontId="6"/>
  </si>
  <si>
    <t>沖縄県那覇市字具志８７６−１</t>
    <phoneticPr fontId="6"/>
  </si>
  <si>
    <t>山陽海運株式会社 倉庫棟</t>
    <phoneticPr fontId="6"/>
  </si>
  <si>
    <t>バロー岡崎駅南 SM棟</t>
    <phoneticPr fontId="6"/>
  </si>
  <si>
    <t>V・drug岡崎医療センター前薬局</t>
    <phoneticPr fontId="6"/>
  </si>
  <si>
    <t>ツルハドラッグ大槌</t>
    <phoneticPr fontId="6"/>
  </si>
  <si>
    <t>オート化学工業株式会社 北茨城工場 倉庫</t>
    <phoneticPr fontId="6"/>
  </si>
  <si>
    <t>36.7509357,140.6892203</t>
    <phoneticPr fontId="6"/>
  </si>
  <si>
    <t>茨城県北茨城市中郷町１４７１−２８</t>
    <phoneticPr fontId="6"/>
  </si>
  <si>
    <t>ＪＡみちのく村山 大石田低温倉庫</t>
    <phoneticPr fontId="6"/>
  </si>
  <si>
    <t>ありあけ幼稚園</t>
    <phoneticPr fontId="6"/>
  </si>
  <si>
    <t>越谷市</t>
    <phoneticPr fontId="6"/>
  </si>
  <si>
    <t>大字弥十郎</t>
    <phoneticPr fontId="6"/>
  </si>
  <si>
    <t>店舗</t>
    <phoneticPr fontId="6"/>
  </si>
  <si>
    <t>アリオンテック株式会社 第三工場</t>
    <phoneticPr fontId="6"/>
  </si>
  <si>
    <t>兵庫県</t>
    <phoneticPr fontId="6"/>
  </si>
  <si>
    <t>中央区港島</t>
    <phoneticPr fontId="6"/>
  </si>
  <si>
    <t>2F建</t>
    <phoneticPr fontId="6"/>
  </si>
  <si>
    <t>体育館</t>
    <phoneticPr fontId="6"/>
  </si>
  <si>
    <t>34.7032816,135.4592299</t>
    <phoneticPr fontId="6"/>
  </si>
  <si>
    <t>Y</t>
    <phoneticPr fontId="6"/>
  </si>
  <si>
    <t>美濃工業㈱坂本工場D棟</t>
    <phoneticPr fontId="6"/>
  </si>
  <si>
    <t>津川市</t>
    <phoneticPr fontId="6"/>
  </si>
  <si>
    <t>35.4590856,137.4745293</t>
    <phoneticPr fontId="6"/>
  </si>
  <si>
    <t>GS200</t>
    <phoneticPr fontId="6"/>
  </si>
  <si>
    <t>高萩自動車工業</t>
    <phoneticPr fontId="6"/>
  </si>
  <si>
    <t>福島県いわき市内郷御台境町自在町１０</t>
    <phoneticPr fontId="6"/>
  </si>
  <si>
    <t>車検場</t>
    <phoneticPr fontId="6"/>
  </si>
  <si>
    <t>GS200</t>
    <phoneticPr fontId="6"/>
  </si>
  <si>
    <t>43.1667986,141.286083</t>
    <phoneticPr fontId="6"/>
  </si>
  <si>
    <t>GS225</t>
    <phoneticPr fontId="6"/>
  </si>
  <si>
    <t>宮坂米菓倉庫</t>
    <phoneticPr fontId="6"/>
  </si>
  <si>
    <t>川越市</t>
    <phoneticPr fontId="6"/>
  </si>
  <si>
    <t>下小坂前谷</t>
    <phoneticPr fontId="6"/>
  </si>
  <si>
    <t>サンライズ産業</t>
    <phoneticPr fontId="6"/>
  </si>
  <si>
    <t>中央区坪井</t>
    <phoneticPr fontId="6"/>
  </si>
  <si>
    <t>32.7404579,130.7242433</t>
    <phoneticPr fontId="6"/>
  </si>
  <si>
    <t>熊本県上益城郡嘉島町大字下仲間９７−１</t>
    <phoneticPr fontId="6"/>
  </si>
  <si>
    <t>NHIEU KHU</t>
    <phoneticPr fontId="6"/>
  </si>
  <si>
    <t>40.5143972,141.45988</t>
    <phoneticPr fontId="6"/>
  </si>
  <si>
    <t>38.7178848,139.8303905</t>
    <phoneticPr fontId="6"/>
  </si>
  <si>
    <t>歩道改良</t>
    <phoneticPr fontId="6"/>
  </si>
  <si>
    <t>大内町三川字三河</t>
    <phoneticPr fontId="6"/>
  </si>
  <si>
    <t>ツルハドラッグ大内</t>
    <phoneticPr fontId="6"/>
  </si>
  <si>
    <t>39.4449366,140.1072519</t>
    <phoneticPr fontId="6"/>
  </si>
  <si>
    <t>外構, 雨水</t>
    <phoneticPr fontId="6"/>
  </si>
  <si>
    <t>末広町</t>
    <phoneticPr fontId="6"/>
  </si>
  <si>
    <t>喜北方町高屋</t>
    <phoneticPr fontId="6"/>
  </si>
  <si>
    <t>尼崎市</t>
    <phoneticPr fontId="6"/>
  </si>
  <si>
    <t>コンドーテック 盛岡営業所</t>
    <phoneticPr fontId="6"/>
  </si>
  <si>
    <t>紫波郡</t>
    <phoneticPr fontId="6"/>
  </si>
  <si>
    <t>ホームセンターバロー北方</t>
    <phoneticPr fontId="6"/>
  </si>
  <si>
    <t>岐阜県本巣郡北方町高屋西部土地区画整理地内１６街区１</t>
    <phoneticPr fontId="6"/>
  </si>
  <si>
    <t>S造</t>
    <phoneticPr fontId="6"/>
  </si>
  <si>
    <t>平屋建</t>
    <phoneticPr fontId="6"/>
  </si>
  <si>
    <t>QUA NHIEU KHU</t>
    <phoneticPr fontId="6"/>
  </si>
  <si>
    <t>(株)アドバネクス埼玉工場</t>
    <phoneticPr fontId="6"/>
  </si>
  <si>
    <t>36.2484829,139.1564493</t>
    <phoneticPr fontId="6"/>
  </si>
  <si>
    <t>KAT結城営業所</t>
    <phoneticPr fontId="6"/>
  </si>
  <si>
    <t>結城市</t>
    <phoneticPr fontId="6"/>
  </si>
  <si>
    <t>36.2662265,139.8736158</t>
    <phoneticPr fontId="6"/>
  </si>
  <si>
    <t>茨城県結城市新矢畑１−２１</t>
    <phoneticPr fontId="6"/>
  </si>
  <si>
    <t>ふるさとホーム春日部武里</t>
    <phoneticPr fontId="6"/>
  </si>
  <si>
    <t>大畑字杉ノ口</t>
    <phoneticPr fontId="6"/>
  </si>
  <si>
    <t>35.9471456,139.7730261</t>
    <phoneticPr fontId="6"/>
  </si>
  <si>
    <t>埼玉県春日部市大畑２０２</t>
    <phoneticPr fontId="6"/>
  </si>
  <si>
    <t>玉縄子どもセンター</t>
    <phoneticPr fontId="6"/>
  </si>
  <si>
    <t>神奈川県</t>
    <phoneticPr fontId="6"/>
  </si>
  <si>
    <t>鎌倉市</t>
    <phoneticPr fontId="6"/>
  </si>
  <si>
    <t>岡本</t>
    <phoneticPr fontId="6"/>
  </si>
  <si>
    <t>神奈川県鎌倉市岡本二丁目772-4</t>
    <phoneticPr fontId="6"/>
  </si>
  <si>
    <t>S造</t>
    <phoneticPr fontId="6"/>
  </si>
  <si>
    <t>保育所</t>
    <phoneticPr fontId="6"/>
  </si>
  <si>
    <t>株式会社リード R3工場</t>
    <phoneticPr fontId="6"/>
  </si>
  <si>
    <t>37.8572399,140.8789379</t>
    <phoneticPr fontId="6"/>
  </si>
  <si>
    <t>福島県相馬郡新地町杉目字飯樋19-2,19-5,19-7,19-8</t>
    <phoneticPr fontId="6"/>
  </si>
  <si>
    <t>35.3491679,139.5216501</t>
    <phoneticPr fontId="6"/>
  </si>
  <si>
    <t>GS200</t>
    <phoneticPr fontId="6"/>
  </si>
  <si>
    <t xml:space="preserve">   2019/9/24 </t>
  </si>
  <si>
    <t xml:space="preserve">   2019/10/10 </t>
  </si>
  <si>
    <t>Y</t>
    <phoneticPr fontId="6"/>
  </si>
  <si>
    <t>N</t>
    <phoneticPr fontId="6"/>
  </si>
  <si>
    <t>Y</t>
    <phoneticPr fontId="6"/>
  </si>
  <si>
    <t>N</t>
    <phoneticPr fontId="6"/>
  </si>
  <si>
    <t>Y</t>
    <phoneticPr fontId="6"/>
  </si>
  <si>
    <t>N</t>
    <phoneticPr fontId="6"/>
  </si>
  <si>
    <t>-</t>
    <phoneticPr fontId="6"/>
  </si>
  <si>
    <t>-</t>
    <phoneticPr fontId="6"/>
  </si>
  <si>
    <r>
      <t>2 khu 2  l</t>
    </r>
    <r>
      <rPr>
        <sz val="11"/>
        <color theme="1"/>
        <rFont val="Calibri"/>
        <family val="2"/>
        <charset val="163"/>
      </rPr>
      <t>ớ</t>
    </r>
    <r>
      <rPr>
        <sz val="11"/>
        <color theme="1"/>
        <rFont val="Calibri"/>
        <family val="2"/>
        <charset val="128"/>
        <scheme val="minor"/>
      </rPr>
      <t>p</t>
    </r>
    <phoneticPr fontId="6"/>
  </si>
  <si>
    <r>
      <t>2 l</t>
    </r>
    <r>
      <rPr>
        <sz val="11"/>
        <color theme="1"/>
        <rFont val="Calibri"/>
        <family val="2"/>
        <charset val="163"/>
      </rPr>
      <t>ớ</t>
    </r>
    <r>
      <rPr>
        <sz val="11"/>
        <color theme="1"/>
        <rFont val="Calibri"/>
        <family val="2"/>
        <charset val="128"/>
        <scheme val="minor"/>
      </rPr>
      <t>p 1.2 l</t>
    </r>
    <r>
      <rPr>
        <sz val="11"/>
        <color theme="1"/>
        <rFont val="Calibri"/>
        <family val="2"/>
        <charset val="163"/>
      </rPr>
      <t>ớ</t>
    </r>
    <r>
      <rPr>
        <sz val="11"/>
        <color theme="1"/>
        <rFont val="Calibri"/>
        <family val="2"/>
        <charset val="128"/>
        <scheme val="minor"/>
      </rPr>
      <t>p 2</t>
    </r>
    <phoneticPr fontId="6"/>
  </si>
  <si>
    <t>ピット部改良(店舗+工場）</t>
    <phoneticPr fontId="6"/>
  </si>
  <si>
    <t>20 khu</t>
    <phoneticPr fontId="6"/>
  </si>
  <si>
    <r>
      <t>同時, 2 l</t>
    </r>
    <r>
      <rPr>
        <sz val="11"/>
        <color theme="1"/>
        <rFont val="Calibri"/>
        <family val="2"/>
        <charset val="163"/>
      </rPr>
      <t>ớ</t>
    </r>
    <r>
      <rPr>
        <sz val="11"/>
        <color theme="1"/>
        <rFont val="Calibri"/>
        <family val="2"/>
        <charset val="128"/>
        <scheme val="minor"/>
      </rPr>
      <t>p 2</t>
    </r>
    <phoneticPr fontId="6"/>
  </si>
  <si>
    <t>消火水槽部改良,目隠し壁改良</t>
    <phoneticPr fontId="6"/>
  </si>
  <si>
    <r>
      <t>2 l</t>
    </r>
    <r>
      <rPr>
        <sz val="11"/>
        <color theme="1"/>
        <rFont val="Calibri"/>
        <family val="2"/>
        <charset val="163"/>
      </rPr>
      <t>ớ</t>
    </r>
    <r>
      <rPr>
        <sz val="11"/>
        <color theme="1"/>
        <rFont val="Calibri"/>
        <family val="2"/>
        <charset val="128"/>
        <scheme val="minor"/>
      </rPr>
      <t>p 1</t>
    </r>
    <phoneticPr fontId="6"/>
  </si>
  <si>
    <r>
      <t>2 l</t>
    </r>
    <r>
      <rPr>
        <sz val="11"/>
        <color theme="1"/>
        <rFont val="Calibri"/>
        <family val="2"/>
        <charset val="163"/>
      </rPr>
      <t>ớ</t>
    </r>
    <r>
      <rPr>
        <sz val="11"/>
        <color theme="1"/>
        <rFont val="Calibri"/>
        <family val="2"/>
        <charset val="128"/>
        <scheme val="minor"/>
      </rPr>
      <t>p 2(2-1+2-2),消火水槽部,ピット部改良</t>
    </r>
    <phoneticPr fontId="6"/>
  </si>
  <si>
    <t>Y</t>
    <phoneticPr fontId="6"/>
  </si>
  <si>
    <t>富山県</t>
    <phoneticPr fontId="6"/>
  </si>
  <si>
    <t>富山市</t>
    <phoneticPr fontId="6"/>
  </si>
  <si>
    <t>千石町</t>
    <phoneticPr fontId="6"/>
  </si>
  <si>
    <t>36.6839289,137.208528</t>
    <phoneticPr fontId="6"/>
  </si>
  <si>
    <t>富山県富山市５ 富山県富山市千石町4丁目5−1</t>
    <phoneticPr fontId="6"/>
  </si>
  <si>
    <t>S造</t>
    <phoneticPr fontId="6"/>
  </si>
  <si>
    <t>平屋建</t>
    <phoneticPr fontId="6"/>
  </si>
  <si>
    <t>老人福祉施設</t>
    <phoneticPr fontId="6"/>
  </si>
  <si>
    <t>GS200</t>
    <phoneticPr fontId="6"/>
  </si>
  <si>
    <t>津久見市</t>
    <phoneticPr fontId="6"/>
  </si>
  <si>
    <t>高炉セメント</t>
    <phoneticPr fontId="6"/>
  </si>
  <si>
    <t>鳥繁産業本社工場</t>
    <phoneticPr fontId="6"/>
  </si>
  <si>
    <t>Y</t>
    <phoneticPr fontId="6"/>
  </si>
  <si>
    <t>大分県</t>
    <phoneticPr fontId="6"/>
  </si>
  <si>
    <t>平岩</t>
    <phoneticPr fontId="6"/>
  </si>
  <si>
    <t>33.0859656,131.8400375</t>
    <phoneticPr fontId="6"/>
  </si>
  <si>
    <t>S造</t>
    <phoneticPr fontId="6"/>
  </si>
  <si>
    <t>2F建</t>
    <phoneticPr fontId="6"/>
  </si>
  <si>
    <t>工場</t>
    <phoneticPr fontId="6"/>
  </si>
  <si>
    <t>高炉セメント</t>
    <phoneticPr fontId="6"/>
  </si>
  <si>
    <t>大字三ツ和字柳下</t>
    <phoneticPr fontId="6"/>
  </si>
  <si>
    <t>長野県中野市大字三ツ和１４０６−１</t>
    <phoneticPr fontId="6"/>
  </si>
  <si>
    <t>平屋建</t>
    <phoneticPr fontId="6"/>
  </si>
  <si>
    <t>埼玉県</t>
    <phoneticPr fontId="6"/>
  </si>
  <si>
    <t>大字新曽稲荷</t>
    <phoneticPr fontId="6"/>
  </si>
  <si>
    <t>老人福祉施設</t>
    <phoneticPr fontId="6"/>
  </si>
  <si>
    <t>ハードキープP-530</t>
    <phoneticPr fontId="6"/>
  </si>
  <si>
    <t>津市</t>
    <phoneticPr fontId="6"/>
  </si>
  <si>
    <t>平屋建</t>
    <phoneticPr fontId="6"/>
  </si>
  <si>
    <t>ドコモショップ藤代</t>
    <phoneticPr fontId="6"/>
  </si>
  <si>
    <t>Y</t>
    <phoneticPr fontId="6"/>
  </si>
  <si>
    <t>取手市</t>
    <phoneticPr fontId="6"/>
  </si>
  <si>
    <t>藤代南</t>
    <phoneticPr fontId="6"/>
  </si>
  <si>
    <t>S造</t>
    <phoneticPr fontId="6"/>
  </si>
  <si>
    <t>石川県</t>
    <phoneticPr fontId="6"/>
  </si>
  <si>
    <t>金沢市</t>
    <phoneticPr fontId="6"/>
  </si>
  <si>
    <t>大河端町</t>
    <phoneticPr fontId="6"/>
  </si>
  <si>
    <t>36.6160362,136.6397909</t>
    <phoneticPr fontId="6"/>
  </si>
  <si>
    <t>平屋建</t>
    <phoneticPr fontId="6"/>
  </si>
  <si>
    <t>店舗</t>
    <phoneticPr fontId="6"/>
  </si>
  <si>
    <t>こと京都</t>
    <phoneticPr fontId="6"/>
  </si>
  <si>
    <t>伏見区向島東定請</t>
    <phoneticPr fontId="6"/>
  </si>
  <si>
    <t>34.9154197,135.7641124</t>
    <phoneticPr fontId="6"/>
  </si>
  <si>
    <t>京都府京都市伏見区向島東定請１５５</t>
    <phoneticPr fontId="6"/>
  </si>
  <si>
    <t>いの町字立田</t>
    <phoneticPr fontId="6"/>
  </si>
  <si>
    <t>マセラティ神戸</t>
    <phoneticPr fontId="6"/>
  </si>
  <si>
    <t>兵庫県</t>
    <phoneticPr fontId="6"/>
  </si>
  <si>
    <t>神戸市</t>
    <phoneticPr fontId="6"/>
  </si>
  <si>
    <t>中央区港島南町</t>
    <phoneticPr fontId="6"/>
  </si>
  <si>
    <t>兵庫県神戸市中央区港島8丁目11番2</t>
    <phoneticPr fontId="6"/>
  </si>
  <si>
    <t>店舗</t>
    <phoneticPr fontId="6"/>
  </si>
  <si>
    <t>関東マツダ朝霞</t>
    <phoneticPr fontId="6"/>
  </si>
  <si>
    <t>埼玉県</t>
    <phoneticPr fontId="6"/>
  </si>
  <si>
    <t>新座市</t>
    <phoneticPr fontId="6"/>
  </si>
  <si>
    <t>野火止</t>
    <phoneticPr fontId="6"/>
  </si>
  <si>
    <t>埼玉県新座市野火止8-4-1</t>
    <phoneticPr fontId="6"/>
  </si>
  <si>
    <t>HIひろせ明野店</t>
    <phoneticPr fontId="6"/>
  </si>
  <si>
    <t>大分県</t>
    <phoneticPr fontId="6"/>
  </si>
  <si>
    <t>猪野</t>
    <phoneticPr fontId="6"/>
  </si>
  <si>
    <t>33.2243687,131.6606604</t>
    <phoneticPr fontId="6"/>
  </si>
  <si>
    <t>大分県大分市猪野1617-1 地内</t>
    <phoneticPr fontId="6"/>
  </si>
  <si>
    <t>大田区</t>
    <phoneticPr fontId="6"/>
  </si>
  <si>
    <t>西糀谷</t>
    <phoneticPr fontId="6"/>
  </si>
  <si>
    <t>東京都大田区西糀谷2 － 2 8 － 1 4</t>
    <phoneticPr fontId="6"/>
  </si>
  <si>
    <t>キョーエイ新山城橋</t>
    <phoneticPr fontId="6"/>
  </si>
  <si>
    <t>Y</t>
    <phoneticPr fontId="6"/>
  </si>
  <si>
    <t>南昭和町</t>
    <phoneticPr fontId="6"/>
  </si>
  <si>
    <t>徳島県徳島市南昭和町4丁目92番79,92番82,92番118</t>
    <phoneticPr fontId="6"/>
  </si>
  <si>
    <t>バロー塩尻</t>
    <phoneticPr fontId="6"/>
  </si>
  <si>
    <t>塩尻市</t>
    <phoneticPr fontId="6"/>
  </si>
  <si>
    <t>桟敷</t>
    <phoneticPr fontId="6"/>
  </si>
  <si>
    <t>長野県塩尻市桟敷</t>
    <phoneticPr fontId="6"/>
  </si>
  <si>
    <t>長野県塩尻市大字桟敷３００−１</t>
    <phoneticPr fontId="6"/>
  </si>
  <si>
    <t>S造</t>
    <phoneticPr fontId="6"/>
  </si>
  <si>
    <t>トーザイ貿易重機置場</t>
    <phoneticPr fontId="6"/>
  </si>
  <si>
    <t>兵庫県</t>
    <phoneticPr fontId="6"/>
  </si>
  <si>
    <t>兵庫県神戸市中央区港島7丁目1 5－1の一部</t>
    <phoneticPr fontId="6"/>
  </si>
  <si>
    <t>平屋建</t>
    <phoneticPr fontId="6"/>
  </si>
  <si>
    <t>土間改良</t>
    <phoneticPr fontId="6"/>
  </si>
  <si>
    <t>大阪市</t>
    <phoneticPr fontId="6"/>
  </si>
  <si>
    <t>城東区中浜</t>
    <phoneticPr fontId="6"/>
  </si>
  <si>
    <t>大阪府大阪市城東区大阪府大阪市城東区東中浜4丁目20-5,20-6,20-7</t>
    <phoneticPr fontId="6"/>
  </si>
  <si>
    <t>ツルハドラッグ宮城河北</t>
    <phoneticPr fontId="6"/>
  </si>
  <si>
    <t>石巻市</t>
    <phoneticPr fontId="6"/>
  </si>
  <si>
    <t>相野谷六本木</t>
    <phoneticPr fontId="6"/>
  </si>
  <si>
    <t>38.5238121,141.312739</t>
    <phoneticPr fontId="6"/>
  </si>
  <si>
    <t>宮城県石巻市相野谷六本木</t>
    <phoneticPr fontId="6"/>
  </si>
  <si>
    <t>S造</t>
    <phoneticPr fontId="6"/>
  </si>
  <si>
    <t>店舗</t>
    <phoneticPr fontId="6"/>
  </si>
  <si>
    <t>看板下改良</t>
    <phoneticPr fontId="6"/>
  </si>
  <si>
    <t>バロー西春</t>
    <phoneticPr fontId="6"/>
  </si>
  <si>
    <t>北名古屋市</t>
    <phoneticPr fontId="6"/>
  </si>
  <si>
    <t>沖村山ノ神</t>
    <phoneticPr fontId="6"/>
  </si>
  <si>
    <t>35.2368317,136.8573068</t>
    <phoneticPr fontId="6"/>
  </si>
  <si>
    <t>愛知県北名古屋市沖村山ﾉ神30番地</t>
    <phoneticPr fontId="6"/>
  </si>
  <si>
    <t>S造</t>
    <phoneticPr fontId="6"/>
  </si>
  <si>
    <t>ハローズ乙島 増築</t>
    <phoneticPr fontId="6"/>
  </si>
  <si>
    <t>岡山県</t>
    <phoneticPr fontId="6"/>
  </si>
  <si>
    <t>乙島</t>
    <phoneticPr fontId="6"/>
  </si>
  <si>
    <t>34.5356384,133.6820576</t>
    <phoneticPr fontId="6"/>
  </si>
  <si>
    <t>岡山県倉敷市乙島地内</t>
    <phoneticPr fontId="6"/>
  </si>
  <si>
    <t>岡山県倉敷市乙島地内</t>
    <phoneticPr fontId="6"/>
  </si>
  <si>
    <t>S造</t>
    <phoneticPr fontId="6"/>
  </si>
  <si>
    <t>高炉セメント</t>
    <phoneticPr fontId="6"/>
  </si>
  <si>
    <t>1次2次同時改良</t>
    <phoneticPr fontId="6"/>
  </si>
  <si>
    <t>ひまり大庭</t>
    <phoneticPr fontId="6"/>
  </si>
  <si>
    <t>大庭町宇竜谷</t>
    <phoneticPr fontId="6"/>
  </si>
  <si>
    <t>島根県松江市大庭町字竜谷地内</t>
    <phoneticPr fontId="6"/>
  </si>
  <si>
    <t>平屋建</t>
    <phoneticPr fontId="6"/>
  </si>
  <si>
    <t>ホーマックスーパーデポ横手</t>
    <phoneticPr fontId="6"/>
  </si>
  <si>
    <t>39.3209763,140.553094</t>
    <phoneticPr fontId="6"/>
  </si>
  <si>
    <t>秋田県横手市八幡字八幡172-1他</t>
    <phoneticPr fontId="6"/>
  </si>
  <si>
    <t>秋田県横手市八幡字八幡172-1他</t>
    <phoneticPr fontId="6"/>
  </si>
  <si>
    <t>ホーマック留萌</t>
    <phoneticPr fontId="6"/>
  </si>
  <si>
    <t>留萌市</t>
    <phoneticPr fontId="6"/>
  </si>
  <si>
    <t>南町</t>
    <phoneticPr fontId="6"/>
  </si>
  <si>
    <t>北海道留萌市南町4丁目87-2,89-1他</t>
    <phoneticPr fontId="6"/>
  </si>
  <si>
    <t>北海道留萌市南町4丁目87-2,89-1他</t>
    <phoneticPr fontId="6"/>
  </si>
  <si>
    <t>北海道留萌市南町４丁目７４−１</t>
    <phoneticPr fontId="6"/>
  </si>
  <si>
    <t>高炉セメント</t>
    <phoneticPr fontId="6"/>
  </si>
  <si>
    <t>宮城県</t>
    <phoneticPr fontId="6"/>
  </si>
  <si>
    <t>石巻市</t>
    <phoneticPr fontId="6"/>
  </si>
  <si>
    <t>宮城県石巻市鹿又字道的前33-1、34-1、35-1、36-1</t>
    <phoneticPr fontId="6"/>
  </si>
  <si>
    <t>宮城県石巻市鹿又字道的前33-1、34-1、35-1、36-1</t>
    <phoneticPr fontId="6"/>
  </si>
  <si>
    <t>倉庫</t>
    <phoneticPr fontId="6"/>
  </si>
  <si>
    <t>日清食材株式会社工場</t>
    <phoneticPr fontId="6"/>
  </si>
  <si>
    <t>小樽市</t>
    <phoneticPr fontId="6"/>
  </si>
  <si>
    <t>銭函</t>
    <phoneticPr fontId="6"/>
  </si>
  <si>
    <t>北海道小樽市銭函3丁目263番11号,263番27号</t>
    <phoneticPr fontId="6"/>
  </si>
  <si>
    <t>北海道小樽市銭函3丁目263番11号,263番27号</t>
    <phoneticPr fontId="6"/>
  </si>
  <si>
    <t>北海道小樽市銭函３丁目２６３−１１</t>
    <phoneticPr fontId="6"/>
  </si>
  <si>
    <t>2F建</t>
    <phoneticPr fontId="6"/>
  </si>
  <si>
    <t>青森県</t>
    <phoneticPr fontId="6"/>
  </si>
  <si>
    <t>篠田</t>
    <phoneticPr fontId="6"/>
  </si>
  <si>
    <t>40.8266209,140.7272729</t>
    <phoneticPr fontId="6"/>
  </si>
  <si>
    <t>青森県青森市篠田2丁目13-6</t>
    <phoneticPr fontId="6"/>
  </si>
  <si>
    <t>S造</t>
    <phoneticPr fontId="6"/>
  </si>
  <si>
    <t>大分県</t>
    <phoneticPr fontId="6"/>
  </si>
  <si>
    <t>臼杵市</t>
    <phoneticPr fontId="6"/>
  </si>
  <si>
    <t>臼杵</t>
    <phoneticPr fontId="6"/>
  </si>
  <si>
    <t>大分県臼杵市大字臼杵州崎72-29</t>
    <phoneticPr fontId="6"/>
  </si>
  <si>
    <t>2F建</t>
    <phoneticPr fontId="6"/>
  </si>
  <si>
    <t>住宅</t>
    <phoneticPr fontId="6"/>
  </si>
  <si>
    <t>ファミリーマート平塚広川</t>
    <phoneticPr fontId="6"/>
  </si>
  <si>
    <t>N</t>
    <phoneticPr fontId="6"/>
  </si>
  <si>
    <t>神奈川県</t>
    <phoneticPr fontId="6"/>
  </si>
  <si>
    <t>平塚市</t>
    <phoneticPr fontId="6"/>
  </si>
  <si>
    <t>公所</t>
    <phoneticPr fontId="6"/>
  </si>
  <si>
    <t>神奈川県平塚市広川字東ﾉ前256番4</t>
    <phoneticPr fontId="6"/>
  </si>
  <si>
    <t>神奈川県平塚市広川２５６−４</t>
    <phoneticPr fontId="6"/>
  </si>
  <si>
    <t>店舗</t>
    <phoneticPr fontId="6"/>
  </si>
  <si>
    <t>ジェイポートリサイクル工場</t>
    <phoneticPr fontId="6"/>
  </si>
  <si>
    <t>大阪府</t>
    <phoneticPr fontId="6"/>
  </si>
  <si>
    <t>此花区梅町</t>
    <phoneticPr fontId="6"/>
  </si>
  <si>
    <t>34.6606634,135.4172877</t>
    <phoneticPr fontId="6"/>
  </si>
  <si>
    <t>大阪府大阪市此花区梅町2 丁目3-55</t>
    <phoneticPr fontId="6"/>
  </si>
  <si>
    <t>大阪府大阪市此花区梅町２丁目３ 丁目 ５5</t>
    <phoneticPr fontId="6"/>
  </si>
  <si>
    <t>平屋建</t>
    <phoneticPr fontId="6"/>
  </si>
  <si>
    <t>工場</t>
    <phoneticPr fontId="6"/>
  </si>
  <si>
    <t>グレースメイト練馬</t>
    <phoneticPr fontId="6"/>
  </si>
  <si>
    <t>東京都</t>
    <phoneticPr fontId="6"/>
  </si>
  <si>
    <t>練馬区</t>
    <phoneticPr fontId="6"/>
  </si>
  <si>
    <t>桜台</t>
    <phoneticPr fontId="6"/>
  </si>
  <si>
    <t>35.7425848,139.6576523</t>
    <phoneticPr fontId="6"/>
  </si>
  <si>
    <t>東京都練馬区桜台5丁目5 4 5 1 - 4 , 5 4 5 1 - 5 , 5 4 5 2 - 3 , 5 4 3 6 - 1 5 , 5 4 3 6 - 1 6</t>
    <phoneticPr fontId="6"/>
  </si>
  <si>
    <t xml:space="preserve">東京都練馬区桜台5丁目5 4 5 1 - 4 </t>
    <phoneticPr fontId="6"/>
  </si>
  <si>
    <t>老人福祉施設</t>
    <phoneticPr fontId="6"/>
  </si>
  <si>
    <t>HKP-630</t>
    <phoneticPr fontId="6"/>
  </si>
  <si>
    <t>HKP-630</t>
    <phoneticPr fontId="6"/>
  </si>
  <si>
    <t>浜山保育園</t>
    <phoneticPr fontId="6"/>
  </si>
  <si>
    <t>Y</t>
    <phoneticPr fontId="6"/>
  </si>
  <si>
    <t>出雲市</t>
    <phoneticPr fontId="6"/>
  </si>
  <si>
    <t>浜山</t>
    <phoneticPr fontId="6"/>
  </si>
  <si>
    <t>島根県出雲市浜町</t>
    <phoneticPr fontId="6"/>
  </si>
  <si>
    <t>保育所</t>
    <phoneticPr fontId="6"/>
  </si>
  <si>
    <t>宇多興産株式会社 河原町建屋</t>
    <phoneticPr fontId="6"/>
  </si>
  <si>
    <t>泉大津市</t>
    <phoneticPr fontId="6"/>
  </si>
  <si>
    <t>河原町</t>
    <phoneticPr fontId="6"/>
  </si>
  <si>
    <t>34.5022531,135.3992445</t>
    <phoneticPr fontId="6"/>
  </si>
  <si>
    <t>大阪府泉大津市河原町207番地</t>
    <phoneticPr fontId="6"/>
  </si>
  <si>
    <t>3F建</t>
    <phoneticPr fontId="6"/>
  </si>
  <si>
    <t>工場</t>
    <phoneticPr fontId="6"/>
  </si>
  <si>
    <t>2 lop 2. 2 lop 1</t>
    <phoneticPr fontId="6"/>
  </si>
  <si>
    <t>Myanmar Japan Steel</t>
    <phoneticPr fontId="6"/>
  </si>
  <si>
    <t>ﾐｬﾝﾏｰ</t>
    <phoneticPr fontId="6"/>
  </si>
  <si>
    <t>わにぶち保育所</t>
    <phoneticPr fontId="6"/>
  </si>
  <si>
    <t>S造</t>
    <phoneticPr fontId="6"/>
  </si>
  <si>
    <t>保育所</t>
    <phoneticPr fontId="6"/>
  </si>
  <si>
    <t>Y</t>
    <phoneticPr fontId="6"/>
  </si>
  <si>
    <t>消火水槽部等改良</t>
    <phoneticPr fontId="6"/>
  </si>
  <si>
    <t>同時改良,ピット部改良</t>
    <phoneticPr fontId="6"/>
  </si>
  <si>
    <t>バロー西尾平坂</t>
    <phoneticPr fontId="6"/>
  </si>
  <si>
    <t>Y</t>
    <phoneticPr fontId="6"/>
  </si>
  <si>
    <t>西尾市</t>
    <phoneticPr fontId="6"/>
  </si>
  <si>
    <t>平坂町</t>
    <phoneticPr fontId="6"/>
  </si>
  <si>
    <t>S造</t>
    <phoneticPr fontId="6"/>
  </si>
  <si>
    <t>平屋建</t>
    <phoneticPr fontId="6"/>
  </si>
  <si>
    <t>イオンビッグ玉城</t>
    <phoneticPr fontId="6"/>
  </si>
  <si>
    <t>度会郡</t>
    <phoneticPr fontId="6"/>
  </si>
  <si>
    <t>玉城町世古字小垣内</t>
    <phoneticPr fontId="6"/>
  </si>
  <si>
    <t>三重県度会郡玉城町世古３５９−５</t>
    <phoneticPr fontId="6"/>
  </si>
  <si>
    <t>店舗</t>
    <phoneticPr fontId="6"/>
  </si>
  <si>
    <t>京都府</t>
    <phoneticPr fontId="6"/>
  </si>
  <si>
    <t>京都市</t>
    <phoneticPr fontId="6"/>
  </si>
  <si>
    <t>伏見区久我西出町</t>
    <phoneticPr fontId="6"/>
  </si>
  <si>
    <t>京都府京都市伏見区久我西出町</t>
    <phoneticPr fontId="6"/>
  </si>
  <si>
    <t>バロー四日市別名</t>
    <phoneticPr fontId="6"/>
  </si>
  <si>
    <t>Y</t>
    <phoneticPr fontId="6"/>
  </si>
  <si>
    <t>三重県</t>
    <phoneticPr fontId="6"/>
  </si>
  <si>
    <t>四日市市</t>
    <phoneticPr fontId="6"/>
  </si>
  <si>
    <t>別名</t>
    <phoneticPr fontId="6"/>
  </si>
  <si>
    <t>34.9993835,136.6312762</t>
    <phoneticPr fontId="6"/>
  </si>
  <si>
    <t>三重県四日市市別名６丁目９−９</t>
    <phoneticPr fontId="6"/>
  </si>
  <si>
    <t>店舗</t>
    <phoneticPr fontId="6"/>
  </si>
  <si>
    <t>高知県</t>
    <phoneticPr fontId="6"/>
  </si>
  <si>
    <t>高知市</t>
    <phoneticPr fontId="6"/>
  </si>
  <si>
    <t>五台山</t>
    <phoneticPr fontId="6"/>
  </si>
  <si>
    <t>木造</t>
    <phoneticPr fontId="6"/>
  </si>
  <si>
    <t>富山県</t>
    <phoneticPr fontId="6"/>
  </si>
  <si>
    <t>蓮花寺</t>
    <phoneticPr fontId="6"/>
  </si>
  <si>
    <t>36.7357092,137.0325823</t>
    <phoneticPr fontId="6"/>
  </si>
  <si>
    <t>富山県高岡市蓮花寺２１０−１</t>
    <phoneticPr fontId="6"/>
  </si>
  <si>
    <t>S造</t>
    <phoneticPr fontId="6"/>
  </si>
  <si>
    <t>消火水槽部改良</t>
    <phoneticPr fontId="6"/>
  </si>
  <si>
    <t>市立寺津公民館</t>
    <phoneticPr fontId="6"/>
  </si>
  <si>
    <t>山形県</t>
    <phoneticPr fontId="6"/>
  </si>
  <si>
    <t>寺津</t>
    <phoneticPr fontId="6"/>
  </si>
  <si>
    <t>木造</t>
    <phoneticPr fontId="6"/>
  </si>
  <si>
    <t>公民館</t>
    <phoneticPr fontId="6"/>
  </si>
  <si>
    <r>
      <t>2 l</t>
    </r>
    <r>
      <rPr>
        <sz val="11"/>
        <color theme="1"/>
        <rFont val="Calibri"/>
        <family val="2"/>
        <charset val="163"/>
      </rPr>
      <t>ớ</t>
    </r>
    <r>
      <rPr>
        <sz val="11"/>
        <color theme="1"/>
        <rFont val="Calibri"/>
        <family val="2"/>
        <charset val="128"/>
        <scheme val="minor"/>
      </rPr>
      <t>p 1</t>
    </r>
    <phoneticPr fontId="6"/>
  </si>
  <si>
    <t>ドラッグヤマザワ花沢</t>
    <phoneticPr fontId="6"/>
  </si>
  <si>
    <t>花沢町</t>
    <phoneticPr fontId="6"/>
  </si>
  <si>
    <t>山形県米沢市花沢町２７０９−２</t>
    <phoneticPr fontId="6"/>
  </si>
  <si>
    <t>平屋建</t>
    <phoneticPr fontId="6"/>
  </si>
  <si>
    <t>N</t>
    <phoneticPr fontId="6"/>
  </si>
  <si>
    <t>鎌ヶ谷市</t>
    <phoneticPr fontId="6"/>
  </si>
  <si>
    <t>新鎌ヶ谷</t>
    <phoneticPr fontId="6"/>
  </si>
  <si>
    <t>店舗</t>
    <phoneticPr fontId="6"/>
  </si>
  <si>
    <t>てらお八千代</t>
    <phoneticPr fontId="6"/>
  </si>
  <si>
    <t>大和田新田字天谷</t>
    <phoneticPr fontId="6"/>
  </si>
  <si>
    <t>35.7341911,140.0949403</t>
    <phoneticPr fontId="6"/>
  </si>
  <si>
    <t>いちやまマート岡谷</t>
    <phoneticPr fontId="6"/>
  </si>
  <si>
    <t>岡谷市</t>
    <phoneticPr fontId="6"/>
  </si>
  <si>
    <t>長地権現町</t>
    <phoneticPr fontId="6"/>
  </si>
  <si>
    <t>36.0639941,138.0717964</t>
    <phoneticPr fontId="6"/>
  </si>
  <si>
    <t>梅園町</t>
    <phoneticPr fontId="6"/>
  </si>
  <si>
    <t>横浜市</t>
    <phoneticPr fontId="6"/>
  </si>
  <si>
    <t>35.4603806,139.5151992</t>
    <phoneticPr fontId="6"/>
  </si>
  <si>
    <t>神奈川県横浜市旭区東希望が丘９９−１２</t>
    <phoneticPr fontId="6"/>
  </si>
  <si>
    <t>2F建</t>
    <phoneticPr fontId="6"/>
  </si>
  <si>
    <t>店舗</t>
    <phoneticPr fontId="6"/>
  </si>
  <si>
    <t>都城店舗(ドンキホーテ)</t>
    <phoneticPr fontId="6"/>
  </si>
  <si>
    <t>都城市</t>
    <phoneticPr fontId="6"/>
  </si>
  <si>
    <t>上川東</t>
    <phoneticPr fontId="6"/>
  </si>
  <si>
    <t>31.7468508,131.0787476</t>
    <phoneticPr fontId="6"/>
  </si>
  <si>
    <t>S造</t>
    <phoneticPr fontId="6"/>
  </si>
  <si>
    <t>川崎事業所工場見学施設(味の素)</t>
    <phoneticPr fontId="6"/>
  </si>
  <si>
    <t>N</t>
    <phoneticPr fontId="6"/>
  </si>
  <si>
    <t>神奈川県</t>
    <phoneticPr fontId="6"/>
  </si>
  <si>
    <t>川崎市</t>
    <phoneticPr fontId="6"/>
  </si>
  <si>
    <t>川崎区鈴木町</t>
    <phoneticPr fontId="6"/>
  </si>
  <si>
    <t>35.5373002,139.7223274</t>
    <phoneticPr fontId="6"/>
  </si>
  <si>
    <t xml:space="preserve">P-530 </t>
    <phoneticPr fontId="6"/>
  </si>
  <si>
    <t xml:space="preserve">P-530 </t>
    <phoneticPr fontId="6"/>
  </si>
  <si>
    <t>ピット部改良</t>
    <phoneticPr fontId="6"/>
  </si>
  <si>
    <t>JSSスイミングスクール鶴見中央</t>
    <phoneticPr fontId="6"/>
  </si>
  <si>
    <t>鶴見区鶴見中央</t>
    <phoneticPr fontId="6"/>
  </si>
  <si>
    <t>35.5099246,139.6851636</t>
    <phoneticPr fontId="6"/>
  </si>
  <si>
    <t>ｽﾎﾟｰﾂ施設</t>
    <phoneticPr fontId="6"/>
  </si>
  <si>
    <t>ハードキープ530</t>
    <phoneticPr fontId="6"/>
  </si>
  <si>
    <t>ハードキープ530</t>
    <phoneticPr fontId="6"/>
  </si>
  <si>
    <r>
      <t>3 l</t>
    </r>
    <r>
      <rPr>
        <sz val="11"/>
        <color theme="1"/>
        <rFont val="Calibri"/>
        <family val="2"/>
        <charset val="163"/>
      </rPr>
      <t>ớ</t>
    </r>
    <r>
      <rPr>
        <sz val="11"/>
        <color theme="1"/>
        <rFont val="Calibri"/>
        <family val="2"/>
        <charset val="128"/>
        <scheme val="minor"/>
      </rPr>
      <t>p 1</t>
    </r>
    <phoneticPr fontId="6"/>
  </si>
  <si>
    <t>木造</t>
    <phoneticPr fontId="6"/>
  </si>
  <si>
    <t>教会</t>
    <phoneticPr fontId="6"/>
  </si>
  <si>
    <t>ニラク渋川白井</t>
    <phoneticPr fontId="6"/>
  </si>
  <si>
    <t>渋川市</t>
    <phoneticPr fontId="6"/>
  </si>
  <si>
    <t>白井</t>
    <phoneticPr fontId="6"/>
  </si>
  <si>
    <t>36.5186007,139.0179639</t>
    <phoneticPr fontId="6"/>
  </si>
  <si>
    <t>京滋マツダ大津 A棟</t>
    <phoneticPr fontId="6"/>
  </si>
  <si>
    <t>京滋マツダ大津 B棟</t>
    <phoneticPr fontId="6"/>
  </si>
  <si>
    <t>京滋マツダ大津 C棟</t>
    <phoneticPr fontId="6"/>
  </si>
  <si>
    <t>34.9991047,135.8786323</t>
    <phoneticPr fontId="6"/>
  </si>
  <si>
    <t>京滋マツダ大津 D棟</t>
    <phoneticPr fontId="6"/>
  </si>
  <si>
    <t>滋賀県大津市竜が丘１−１８</t>
    <phoneticPr fontId="6"/>
  </si>
  <si>
    <t>京滋マツダ大津 E棟</t>
    <phoneticPr fontId="6"/>
  </si>
  <si>
    <t>中部薬品高岡蓮花寺</t>
    <phoneticPr fontId="6"/>
  </si>
  <si>
    <t>富山県高岡市蓮花寺２１２−１</t>
    <phoneticPr fontId="6"/>
  </si>
  <si>
    <t>宮城県</t>
    <phoneticPr fontId="6"/>
  </si>
  <si>
    <t>仙台市</t>
    <phoneticPr fontId="6"/>
  </si>
  <si>
    <t>38.2746129,140.9845174</t>
    <phoneticPr fontId="6"/>
  </si>
  <si>
    <t>宮城県仙台市宮城野区中野３丁目１−9</t>
    <phoneticPr fontId="6"/>
  </si>
  <si>
    <t>3F建</t>
    <phoneticPr fontId="6"/>
  </si>
  <si>
    <t>東海市</t>
    <phoneticPr fontId="6"/>
  </si>
  <si>
    <t>35.0147544,136.9279963</t>
    <phoneticPr fontId="6"/>
  </si>
  <si>
    <t>店舗</t>
    <phoneticPr fontId="6"/>
  </si>
  <si>
    <t>消火水槽下改良</t>
    <phoneticPr fontId="6"/>
  </si>
  <si>
    <t>Y</t>
    <phoneticPr fontId="6"/>
  </si>
  <si>
    <t>千葉県</t>
    <phoneticPr fontId="6"/>
  </si>
  <si>
    <t>八千代市</t>
    <phoneticPr fontId="6"/>
  </si>
  <si>
    <t>35.723513,140.0974512</t>
    <phoneticPr fontId="6"/>
  </si>
  <si>
    <t>ウエルシア千葉土気</t>
    <phoneticPr fontId="6"/>
  </si>
  <si>
    <t>千葉市</t>
    <phoneticPr fontId="6"/>
  </si>
  <si>
    <t>35.5255122,140.2780274</t>
    <phoneticPr fontId="6"/>
  </si>
  <si>
    <t>ウインク倉庫</t>
    <phoneticPr fontId="6"/>
  </si>
  <si>
    <t>台東区</t>
    <phoneticPr fontId="6"/>
  </si>
  <si>
    <t>倉庫</t>
    <phoneticPr fontId="6"/>
  </si>
  <si>
    <t>ウインク事務所</t>
    <phoneticPr fontId="6"/>
  </si>
  <si>
    <t>東京都</t>
    <phoneticPr fontId="6"/>
  </si>
  <si>
    <t>岡山県</t>
    <phoneticPr fontId="6"/>
  </si>
  <si>
    <t>香川県高松市春日町1072-1</t>
    <phoneticPr fontId="6"/>
  </si>
  <si>
    <t>特養ひまわり園</t>
    <phoneticPr fontId="6"/>
  </si>
  <si>
    <t>島根県</t>
    <phoneticPr fontId="6"/>
  </si>
  <si>
    <t>35.38988,132.62905</t>
    <phoneticPr fontId="6"/>
  </si>
  <si>
    <t>島根県出雲市神西沖町2479-6</t>
    <phoneticPr fontId="6"/>
  </si>
  <si>
    <t>三洋堂書店　当知店</t>
    <phoneticPr fontId="6"/>
  </si>
  <si>
    <t>愛知県</t>
    <phoneticPr fontId="6"/>
  </si>
  <si>
    <t>名古屋市</t>
    <phoneticPr fontId="6"/>
  </si>
  <si>
    <t>35.113025,136.85074</t>
    <phoneticPr fontId="6"/>
  </si>
  <si>
    <t>2F建</t>
    <phoneticPr fontId="6"/>
  </si>
  <si>
    <t>ひまわり第一保育園</t>
    <phoneticPr fontId="6"/>
  </si>
  <si>
    <t>島根県</t>
    <phoneticPr fontId="6"/>
  </si>
  <si>
    <t>35.3530755,132.7419625</t>
    <phoneticPr fontId="6"/>
  </si>
  <si>
    <t>木造</t>
    <phoneticPr fontId="6"/>
  </si>
  <si>
    <t>保育所</t>
    <phoneticPr fontId="6"/>
  </si>
  <si>
    <t>ウエルシア薬局君津西坂田店</t>
    <phoneticPr fontId="6"/>
  </si>
  <si>
    <t>君津市</t>
    <phoneticPr fontId="6"/>
  </si>
  <si>
    <t>35.3374296,139.8868341</t>
    <phoneticPr fontId="6"/>
  </si>
  <si>
    <t>ロジネットサポート藤枝倉庫</t>
    <phoneticPr fontId="6"/>
  </si>
  <si>
    <t>静岡県</t>
    <phoneticPr fontId="6"/>
  </si>
  <si>
    <t>藤枝市</t>
    <phoneticPr fontId="6"/>
  </si>
  <si>
    <t>34.8899976,138.2560467</t>
    <phoneticPr fontId="6"/>
  </si>
  <si>
    <t>山梨県</t>
    <phoneticPr fontId="6"/>
  </si>
  <si>
    <t>34.6498371,133.889599</t>
    <phoneticPr fontId="6"/>
  </si>
  <si>
    <t>岡山県岡山市北区今３丁目２６−28</t>
    <phoneticPr fontId="6"/>
  </si>
  <si>
    <t>店舗</t>
    <phoneticPr fontId="6"/>
  </si>
  <si>
    <t>34.5865726,133.2497043</t>
    <phoneticPr fontId="6"/>
  </si>
  <si>
    <t>ベリー藤里</t>
    <phoneticPr fontId="6"/>
  </si>
  <si>
    <t>34.4794622,136.7021875</t>
    <phoneticPr fontId="6"/>
  </si>
  <si>
    <t>Y</t>
    <phoneticPr fontId="6"/>
  </si>
  <si>
    <t>S造</t>
    <phoneticPr fontId="6"/>
  </si>
  <si>
    <t>集会場</t>
    <phoneticPr fontId="6"/>
  </si>
  <si>
    <t>市川市</t>
    <phoneticPr fontId="6"/>
  </si>
  <si>
    <t>S造</t>
    <phoneticPr fontId="6"/>
  </si>
  <si>
    <t>平屋建</t>
    <phoneticPr fontId="6"/>
  </si>
  <si>
    <t>Y</t>
    <phoneticPr fontId="6"/>
  </si>
  <si>
    <t>羽島市</t>
    <phoneticPr fontId="6"/>
  </si>
  <si>
    <t>工場</t>
    <phoneticPr fontId="6"/>
  </si>
  <si>
    <t>配送センター冷凍庫等</t>
    <phoneticPr fontId="6"/>
  </si>
  <si>
    <t>千葉県</t>
    <phoneticPr fontId="6"/>
  </si>
  <si>
    <t>35.671941,140.0031397</t>
    <phoneticPr fontId="6"/>
  </si>
  <si>
    <t>2F建</t>
    <phoneticPr fontId="6"/>
  </si>
  <si>
    <t>倉庫</t>
    <phoneticPr fontId="6"/>
  </si>
  <si>
    <t>長野県</t>
    <phoneticPr fontId="6"/>
  </si>
  <si>
    <t>諏訪市</t>
    <phoneticPr fontId="6"/>
  </si>
  <si>
    <t>36.0204335,138.1200097</t>
    <phoneticPr fontId="6"/>
  </si>
  <si>
    <t>太田市</t>
    <phoneticPr fontId="6"/>
  </si>
  <si>
    <t>京都府</t>
    <phoneticPr fontId="6"/>
  </si>
  <si>
    <t>八幡市</t>
    <phoneticPr fontId="6"/>
  </si>
  <si>
    <t>34.8422974,135.7111413</t>
    <phoneticPr fontId="6"/>
  </si>
  <si>
    <t>平屋建</t>
    <phoneticPr fontId="6"/>
  </si>
  <si>
    <t>大阪府</t>
    <phoneticPr fontId="6"/>
  </si>
  <si>
    <t>大阪市</t>
    <phoneticPr fontId="6"/>
  </si>
  <si>
    <t>平屋建</t>
    <phoneticPr fontId="6"/>
  </si>
  <si>
    <t>俊徳道駅高架下店舗開発</t>
    <phoneticPr fontId="6"/>
  </si>
  <si>
    <t>34.6583653,135.5695323</t>
    <phoneticPr fontId="6"/>
  </si>
  <si>
    <t>西遠丸百農業協同組合事務所</t>
    <phoneticPr fontId="6"/>
  </si>
  <si>
    <t>静岡県</t>
    <phoneticPr fontId="6"/>
  </si>
  <si>
    <t>浜松市</t>
    <phoneticPr fontId="6"/>
  </si>
  <si>
    <t>柴田郡</t>
    <phoneticPr fontId="6"/>
  </si>
  <si>
    <t>宮城県柴田郡大河原町字字広表36番地2</t>
    <phoneticPr fontId="6"/>
  </si>
  <si>
    <t>ケーズデンキ幸手</t>
    <phoneticPr fontId="6"/>
  </si>
  <si>
    <t>静岡県</t>
    <phoneticPr fontId="6"/>
  </si>
  <si>
    <t>36.060137,139.6893516</t>
    <phoneticPr fontId="6"/>
  </si>
  <si>
    <t>埼玉県幸手市大字上高野 字本村前828番地外19筆</t>
    <phoneticPr fontId="6"/>
  </si>
  <si>
    <t>琉球大学</t>
    <phoneticPr fontId="6"/>
  </si>
  <si>
    <t>ウエルシア薬局我孫子若松</t>
    <phoneticPr fontId="6"/>
  </si>
  <si>
    <t>千葉県</t>
    <phoneticPr fontId="6"/>
  </si>
  <si>
    <t>我孫子市</t>
    <phoneticPr fontId="6"/>
  </si>
  <si>
    <t>35.866209,140.0164874</t>
    <phoneticPr fontId="6"/>
  </si>
  <si>
    <t>長野県</t>
    <phoneticPr fontId="6"/>
  </si>
  <si>
    <t>諏訪市</t>
    <phoneticPr fontId="6"/>
  </si>
  <si>
    <t>36.0274446,138.1098935</t>
    <phoneticPr fontId="6"/>
  </si>
  <si>
    <t>老人福祉施設</t>
    <phoneticPr fontId="6"/>
  </si>
  <si>
    <t>ウエルシア新潟大学前</t>
    <phoneticPr fontId="6"/>
  </si>
  <si>
    <t>新潟市</t>
    <phoneticPr fontId="6"/>
  </si>
  <si>
    <t>ドラッグてらしま かすみがうら大和田店</t>
    <phoneticPr fontId="6"/>
  </si>
  <si>
    <t>茨城県</t>
    <phoneticPr fontId="6"/>
  </si>
  <si>
    <t>かすみがうら市</t>
    <phoneticPr fontId="6"/>
  </si>
  <si>
    <t>36.0945484,140.3315353</t>
    <phoneticPr fontId="6"/>
  </si>
  <si>
    <t>浜松市</t>
    <phoneticPr fontId="6"/>
  </si>
  <si>
    <t>34.7051314,137.7463083</t>
    <phoneticPr fontId="6"/>
  </si>
  <si>
    <t xml:space="preserve"> 静岡県浜松市中区中島１丁目２６−7</t>
    <phoneticPr fontId="6"/>
  </si>
  <si>
    <t>ハローズ高松春日 ﾃﾅﾝﾄ2棟</t>
    <phoneticPr fontId="6"/>
  </si>
  <si>
    <t>岡山県</t>
    <phoneticPr fontId="6"/>
  </si>
  <si>
    <t>高松市</t>
    <phoneticPr fontId="6"/>
  </si>
  <si>
    <t>34.3279133,134.0913457</t>
    <phoneticPr fontId="6"/>
  </si>
  <si>
    <t xml:space="preserve"> 香川県高松市春日町1072-1</t>
    <phoneticPr fontId="6"/>
  </si>
  <si>
    <t>天王南SC</t>
    <phoneticPr fontId="6"/>
  </si>
  <si>
    <t>静岡市</t>
    <phoneticPr fontId="6"/>
  </si>
  <si>
    <t>35.0275544,138.4616983</t>
    <phoneticPr fontId="6"/>
  </si>
  <si>
    <t>バロー栗東</t>
    <phoneticPr fontId="6"/>
  </si>
  <si>
    <t>滋賀県</t>
    <phoneticPr fontId="6"/>
  </si>
  <si>
    <t>滋賀県栗東市苅原146</t>
    <phoneticPr fontId="6"/>
  </si>
  <si>
    <t>ドラッグてらしまつくば研究学園店</t>
    <phoneticPr fontId="6"/>
  </si>
  <si>
    <t>つくば市</t>
    <phoneticPr fontId="6"/>
  </si>
  <si>
    <t>協和エクシオ</t>
    <phoneticPr fontId="6"/>
  </si>
  <si>
    <t>埼玉県</t>
    <phoneticPr fontId="6"/>
  </si>
  <si>
    <t>35.8033067,139.624446</t>
    <phoneticPr fontId="6"/>
  </si>
  <si>
    <t>事務所</t>
    <phoneticPr fontId="6"/>
  </si>
  <si>
    <t>2F建</t>
    <phoneticPr fontId="6"/>
  </si>
  <si>
    <t>35.8380883,139.8568123</t>
    <phoneticPr fontId="6"/>
  </si>
  <si>
    <t>34.9509777,138.995047</t>
    <phoneticPr fontId="6"/>
  </si>
  <si>
    <t>長野県</t>
    <phoneticPr fontId="6"/>
  </si>
  <si>
    <t>秋田市</t>
    <phoneticPr fontId="6"/>
  </si>
  <si>
    <t>大分市</t>
    <phoneticPr fontId="6"/>
  </si>
  <si>
    <t>新潟県</t>
    <phoneticPr fontId="6"/>
  </si>
  <si>
    <t>福島県相馬郡新地町杉目飯樋１９−２</t>
    <phoneticPr fontId="6"/>
  </si>
  <si>
    <t>GS225</t>
    <phoneticPr fontId="6"/>
  </si>
  <si>
    <t>茨城県結城市新矢畑</t>
    <phoneticPr fontId="6"/>
  </si>
  <si>
    <t>茨城県結城市新矢畑</t>
    <phoneticPr fontId="6"/>
  </si>
  <si>
    <t>本庄市</t>
    <phoneticPr fontId="6"/>
  </si>
  <si>
    <t>下野堂</t>
    <phoneticPr fontId="6"/>
  </si>
  <si>
    <t>埼玉県本庄市下野堂字七本木境156番1　他 13 筆</t>
    <phoneticPr fontId="6"/>
  </si>
  <si>
    <t>埼玉県本庄市下野堂字七本木境156番1　他 13 筆</t>
    <phoneticPr fontId="6"/>
  </si>
  <si>
    <t>GS200</t>
    <phoneticPr fontId="6"/>
  </si>
  <si>
    <t>岩手県</t>
    <phoneticPr fontId="6"/>
  </si>
  <si>
    <t>矢巾町流通センター南</t>
    <phoneticPr fontId="6"/>
  </si>
  <si>
    <t>岩手県紫波郡矢巾町流通ｾﾝﾀｰ南1丁目7－9</t>
    <phoneticPr fontId="6"/>
  </si>
  <si>
    <t>岩手県紫波郡矢巾町流通ｾﾝﾀｰ南1丁目7－9</t>
    <phoneticPr fontId="6"/>
  </si>
  <si>
    <t>龍喜飯店 尼崎倉庫</t>
    <phoneticPr fontId="6"/>
  </si>
  <si>
    <t>Y</t>
    <phoneticPr fontId="6"/>
  </si>
  <si>
    <t>兵庫県</t>
    <phoneticPr fontId="6"/>
  </si>
  <si>
    <t>34.6971008,135.3868482</t>
    <phoneticPr fontId="6"/>
  </si>
  <si>
    <t>兵庫県尼崎市末広町5－11、8－1</t>
    <phoneticPr fontId="6"/>
  </si>
  <si>
    <t>兵庫県尼崎市末広町5－11、8－1</t>
    <phoneticPr fontId="6"/>
  </si>
  <si>
    <t>兵庫県尼崎市末広町5－11</t>
    <phoneticPr fontId="6"/>
  </si>
  <si>
    <t>埼玉県</t>
    <phoneticPr fontId="6"/>
  </si>
  <si>
    <t>白岡市</t>
    <phoneticPr fontId="6"/>
  </si>
  <si>
    <t>荒井新田字下荒井ヶ崎地内</t>
    <phoneticPr fontId="6"/>
  </si>
  <si>
    <t>埼玉県白岡市荒井新田字下荒井ヶ崎</t>
    <phoneticPr fontId="6"/>
  </si>
  <si>
    <t>埼玉県白岡市荒井新田字下荒井ヶ崎</t>
    <phoneticPr fontId="6"/>
  </si>
  <si>
    <t>埼玉県白岡市荒井新田８５６−３</t>
    <phoneticPr fontId="6"/>
  </si>
  <si>
    <t>GS225</t>
    <phoneticPr fontId="6"/>
  </si>
  <si>
    <t>由利本荘市</t>
    <phoneticPr fontId="6"/>
  </si>
  <si>
    <t>秋田県由利本庄市大内三川字三川34-2</t>
    <phoneticPr fontId="6"/>
  </si>
  <si>
    <t>秋田県由利本荘市大内三川三川34番地2</t>
    <phoneticPr fontId="6"/>
  </si>
  <si>
    <t>くすりのレデイ井口</t>
    <phoneticPr fontId="6"/>
  </si>
  <si>
    <t>広島県</t>
    <phoneticPr fontId="6"/>
  </si>
  <si>
    <t>広島市</t>
    <phoneticPr fontId="6"/>
  </si>
  <si>
    <t>西区商工センター</t>
    <phoneticPr fontId="6"/>
  </si>
  <si>
    <t>34.3669199,132.3806192</t>
    <phoneticPr fontId="6"/>
  </si>
  <si>
    <t>広島県広島市西区井口5丁目</t>
    <phoneticPr fontId="6"/>
  </si>
  <si>
    <t>広島県広島市西区井口５丁目１９−８</t>
    <phoneticPr fontId="6"/>
  </si>
  <si>
    <t>サウスモール・ミーナ C棟</t>
    <phoneticPr fontId="6"/>
  </si>
  <si>
    <t>山形県</t>
    <phoneticPr fontId="6"/>
  </si>
  <si>
    <t>鶴岡市</t>
    <phoneticPr fontId="6"/>
  </si>
  <si>
    <t>千石町</t>
    <phoneticPr fontId="6"/>
  </si>
  <si>
    <t>山形県鶴岡市千石町3-7付近</t>
    <phoneticPr fontId="6"/>
  </si>
  <si>
    <t>山形県鶴岡市千石町３−３２</t>
    <phoneticPr fontId="6"/>
  </si>
  <si>
    <t>オートテラス長苗代</t>
    <phoneticPr fontId="6"/>
  </si>
  <si>
    <t>青森県</t>
    <phoneticPr fontId="6"/>
  </si>
  <si>
    <t>八戸市</t>
    <phoneticPr fontId="6"/>
  </si>
  <si>
    <t>大字長苗代字元木</t>
    <phoneticPr fontId="6"/>
  </si>
  <si>
    <t>青森県八戸市大字長苗代字元木19番1</t>
    <phoneticPr fontId="6"/>
  </si>
  <si>
    <t>青森県八戸市大字長苗代字元木19番1</t>
    <phoneticPr fontId="6"/>
  </si>
  <si>
    <t>青森県八戸市元木１９−１ 大字長苗代字</t>
    <phoneticPr fontId="6"/>
  </si>
  <si>
    <t>S造</t>
    <phoneticPr fontId="6"/>
  </si>
  <si>
    <t>2F建</t>
    <phoneticPr fontId="6"/>
  </si>
  <si>
    <t>工場</t>
    <phoneticPr fontId="6"/>
  </si>
  <si>
    <t>GS200</t>
    <phoneticPr fontId="6"/>
  </si>
  <si>
    <t>大江町中央公民館</t>
    <phoneticPr fontId="6"/>
  </si>
  <si>
    <t>西村山郡</t>
    <phoneticPr fontId="6"/>
  </si>
  <si>
    <t>大江町大字本郷</t>
    <phoneticPr fontId="6"/>
  </si>
  <si>
    <t>38.3793943,140.1961426</t>
    <phoneticPr fontId="6"/>
  </si>
  <si>
    <t>山形県西村山郡大江町字本郷丁地内</t>
    <phoneticPr fontId="6"/>
  </si>
  <si>
    <t>山形県西村山郡大江町大字本郷丁３７３−１</t>
    <phoneticPr fontId="6"/>
  </si>
  <si>
    <t>2F建</t>
    <phoneticPr fontId="6"/>
  </si>
  <si>
    <t>青森県</t>
    <phoneticPr fontId="6"/>
  </si>
  <si>
    <t>青森市</t>
    <phoneticPr fontId="6"/>
  </si>
  <si>
    <t>浪岡大字高屋敷字野尻</t>
    <phoneticPr fontId="6"/>
  </si>
  <si>
    <t>40.7417234,140.5822342</t>
    <phoneticPr fontId="6"/>
  </si>
  <si>
    <t>青森県青森市浪岡大字高屋敷字野尻1-25の一部</t>
    <phoneticPr fontId="6"/>
  </si>
  <si>
    <t>青森県青森市浪岡大字高屋敷字野尻1-25の一部</t>
    <phoneticPr fontId="6"/>
  </si>
  <si>
    <t>青森県青森市浪岡大字高屋敷野尻１−１６</t>
    <phoneticPr fontId="6"/>
  </si>
  <si>
    <t>倉庫</t>
    <phoneticPr fontId="6"/>
  </si>
  <si>
    <t>ハタノ新工場</t>
    <phoneticPr fontId="6"/>
  </si>
  <si>
    <t>熊本市</t>
    <phoneticPr fontId="6"/>
  </si>
  <si>
    <t>35.9487186,139.4591182</t>
    <phoneticPr fontId="6"/>
  </si>
  <si>
    <t>埼玉県川越市大字下小坂字前谷764 番1</t>
    <phoneticPr fontId="6"/>
  </si>
  <si>
    <t>Y</t>
    <phoneticPr fontId="6"/>
  </si>
  <si>
    <t>石狩市</t>
    <phoneticPr fontId="6"/>
  </si>
  <si>
    <t>新港西</t>
    <phoneticPr fontId="6"/>
  </si>
  <si>
    <t>北海道石狩市新港西１丁目７１２−４</t>
    <phoneticPr fontId="6"/>
  </si>
  <si>
    <t>いわき市</t>
    <phoneticPr fontId="6"/>
  </si>
  <si>
    <t>内郷御台境町自在町</t>
    <phoneticPr fontId="6"/>
  </si>
  <si>
    <t>茄子川</t>
    <phoneticPr fontId="6"/>
  </si>
  <si>
    <t>岐阜県中津川市茄子川１６４６−５１</t>
    <phoneticPr fontId="6"/>
  </si>
  <si>
    <t>姫島高架下賃貸建物</t>
    <phoneticPr fontId="6"/>
  </si>
  <si>
    <t>西淀川区姫里</t>
    <phoneticPr fontId="6"/>
  </si>
  <si>
    <t>福岡県</t>
    <phoneticPr fontId="6"/>
  </si>
  <si>
    <t>北九州市</t>
    <phoneticPr fontId="6"/>
  </si>
  <si>
    <t>小倉南区葛原元町</t>
    <phoneticPr fontId="6"/>
  </si>
  <si>
    <t>33.8378066,130.9153962</t>
    <phoneticPr fontId="6"/>
  </si>
  <si>
    <t>福岡県北九州市小倉南区葛原元町３丁目３</t>
    <phoneticPr fontId="6"/>
  </si>
  <si>
    <t>倉庫</t>
    <phoneticPr fontId="6"/>
  </si>
  <si>
    <t>ソルスターＲ３００</t>
    <phoneticPr fontId="6"/>
  </si>
  <si>
    <t>山形県</t>
    <phoneticPr fontId="6"/>
  </si>
  <si>
    <t>山形市</t>
    <phoneticPr fontId="6"/>
  </si>
  <si>
    <t>みはらしの丘</t>
    <phoneticPr fontId="6"/>
  </si>
  <si>
    <t>38.1861316,140.2940089</t>
    <phoneticPr fontId="6"/>
  </si>
  <si>
    <t>山形県山形市みはらしの丘２丁目３７−１</t>
    <phoneticPr fontId="6"/>
  </si>
  <si>
    <t>GS225</t>
    <phoneticPr fontId="6"/>
  </si>
  <si>
    <t>徳島県</t>
    <phoneticPr fontId="6"/>
  </si>
  <si>
    <t>大林町</t>
    <phoneticPr fontId="6"/>
  </si>
  <si>
    <t>高炉セメント</t>
    <phoneticPr fontId="6"/>
  </si>
  <si>
    <t>佐賀県</t>
    <phoneticPr fontId="6"/>
  </si>
  <si>
    <t>伊万里市</t>
    <phoneticPr fontId="6"/>
  </si>
  <si>
    <t>33.2780162,129.8762538</t>
    <phoneticPr fontId="6"/>
  </si>
  <si>
    <t>平屋建</t>
    <phoneticPr fontId="6"/>
  </si>
  <si>
    <t>店舗</t>
    <phoneticPr fontId="6"/>
  </si>
  <si>
    <t>吾郷税理士事務所社屋</t>
    <phoneticPr fontId="6"/>
  </si>
  <si>
    <t>島根県</t>
    <phoneticPr fontId="6"/>
  </si>
  <si>
    <t>35.3587537,132.7449105</t>
    <phoneticPr fontId="6"/>
  </si>
  <si>
    <t>2F建</t>
    <phoneticPr fontId="6"/>
  </si>
  <si>
    <t>GS200</t>
    <phoneticPr fontId="6"/>
  </si>
  <si>
    <t>丸三食品株式会社</t>
    <phoneticPr fontId="6"/>
  </si>
  <si>
    <t>熊毛郡</t>
    <phoneticPr fontId="6"/>
  </si>
  <si>
    <t>田布施町大字上田布施字近石</t>
    <phoneticPr fontId="6"/>
  </si>
  <si>
    <t>33.9408146,132.0248548</t>
    <phoneticPr fontId="6"/>
  </si>
  <si>
    <t>S造</t>
    <phoneticPr fontId="6"/>
  </si>
  <si>
    <t>工場</t>
    <phoneticPr fontId="6"/>
  </si>
  <si>
    <t>ハマイ大多喜工場 第7号棟</t>
    <phoneticPr fontId="6"/>
  </si>
  <si>
    <t>N</t>
    <phoneticPr fontId="6"/>
  </si>
  <si>
    <t>夷隅郡</t>
    <phoneticPr fontId="6"/>
  </si>
  <si>
    <t>千葉県夷隅郡大多喜町横山８８０</t>
    <phoneticPr fontId="6"/>
  </si>
  <si>
    <t>S造</t>
    <phoneticPr fontId="6"/>
  </si>
  <si>
    <t>作業場</t>
    <phoneticPr fontId="6"/>
  </si>
  <si>
    <t>GS200</t>
    <phoneticPr fontId="6"/>
  </si>
  <si>
    <t>大字増林</t>
    <phoneticPr fontId="6"/>
  </si>
  <si>
    <t>35.8949279,139.8138362</t>
    <phoneticPr fontId="6"/>
  </si>
  <si>
    <t>埼玉県越谷市大字増林５６１０−１</t>
    <phoneticPr fontId="6"/>
  </si>
  <si>
    <t>GS200</t>
    <phoneticPr fontId="6"/>
  </si>
  <si>
    <t>日照電機製作所</t>
    <phoneticPr fontId="6"/>
  </si>
  <si>
    <t>北海道</t>
    <phoneticPr fontId="6"/>
  </si>
  <si>
    <t>東区北丘珠</t>
    <phoneticPr fontId="6"/>
  </si>
  <si>
    <t>43.1497765,141.4359607</t>
    <phoneticPr fontId="6"/>
  </si>
  <si>
    <t>北海道札幌市東区北丘珠1条3丁目657-13</t>
    <phoneticPr fontId="6"/>
  </si>
  <si>
    <t>平屋建</t>
    <phoneticPr fontId="6"/>
  </si>
  <si>
    <t>工場</t>
    <phoneticPr fontId="6"/>
  </si>
  <si>
    <t>GS211</t>
    <phoneticPr fontId="6"/>
  </si>
  <si>
    <t>日本海冷凍魚 冷蔵庫</t>
    <phoneticPr fontId="6"/>
  </si>
  <si>
    <t>境港市</t>
    <phoneticPr fontId="6"/>
  </si>
  <si>
    <t>昭和町</t>
    <phoneticPr fontId="6"/>
  </si>
  <si>
    <t>35.5413459,133.2460848</t>
    <phoneticPr fontId="6"/>
  </si>
  <si>
    <t>冷蔵倉庫</t>
    <phoneticPr fontId="6"/>
  </si>
  <si>
    <t>ジュンテンドー大竹</t>
    <phoneticPr fontId="6"/>
  </si>
  <si>
    <t>Y</t>
    <phoneticPr fontId="6"/>
  </si>
  <si>
    <t>広島県</t>
    <phoneticPr fontId="6"/>
  </si>
  <si>
    <t>大竹市</t>
    <phoneticPr fontId="6"/>
  </si>
  <si>
    <t>新町</t>
    <phoneticPr fontId="6"/>
  </si>
  <si>
    <t>34.2163936,132.2216529</t>
    <phoneticPr fontId="6"/>
  </si>
  <si>
    <t>広島県大竹市新町 1 丁目 2223-5、2226-6、2226-7、2226-9、2243-3</t>
    <phoneticPr fontId="6"/>
  </si>
  <si>
    <t>広島県大竹市新町１丁目４−１</t>
    <phoneticPr fontId="6"/>
  </si>
  <si>
    <t>S造</t>
    <phoneticPr fontId="6"/>
  </si>
  <si>
    <t>平屋建</t>
    <phoneticPr fontId="6"/>
  </si>
  <si>
    <t>店舗</t>
    <phoneticPr fontId="6"/>
  </si>
  <si>
    <t>GS200</t>
    <phoneticPr fontId="6"/>
  </si>
  <si>
    <t>JA全農中四国広域物流センター農薬危険物貯蔵施設</t>
    <phoneticPr fontId="6"/>
  </si>
  <si>
    <t>岡山市</t>
    <phoneticPr fontId="6"/>
  </si>
  <si>
    <t>34.6086231,133.9022364</t>
    <phoneticPr fontId="6"/>
  </si>
  <si>
    <t>(株)倉田技研 竜王工場</t>
    <phoneticPr fontId="6"/>
  </si>
  <si>
    <t>竜王町</t>
    <phoneticPr fontId="6"/>
  </si>
  <si>
    <t>滋賀県湖南市下田３７８２−２５</t>
    <phoneticPr fontId="6"/>
  </si>
  <si>
    <t>流山市</t>
    <phoneticPr fontId="6"/>
  </si>
  <si>
    <t>市野谷字宮尻</t>
    <phoneticPr fontId="6"/>
  </si>
  <si>
    <t>35.8705264,139.9180013</t>
    <phoneticPr fontId="6"/>
  </si>
  <si>
    <t>千葉県流山市 おおたかの森西1-30-6</t>
    <phoneticPr fontId="6"/>
  </si>
  <si>
    <t>平屋建(一部2F)</t>
    <phoneticPr fontId="6"/>
  </si>
  <si>
    <t>青森県</t>
    <phoneticPr fontId="6"/>
  </si>
  <si>
    <t>大字八ツ役字矢作</t>
    <phoneticPr fontId="6"/>
  </si>
  <si>
    <t>40.8091581,140.7883253</t>
    <phoneticPr fontId="6"/>
  </si>
  <si>
    <t>青森県青森市浜田（大字）玉川222-1</t>
    <phoneticPr fontId="6"/>
  </si>
  <si>
    <t xml:space="preserve">青森県青森市大字浜館４丁目８−４
</t>
    <phoneticPr fontId="6"/>
  </si>
  <si>
    <t>TPかねひで東江市場</t>
    <phoneticPr fontId="6"/>
  </si>
  <si>
    <t>名護市</t>
    <phoneticPr fontId="6"/>
  </si>
  <si>
    <t>26.5891209,127.977176</t>
    <phoneticPr fontId="6"/>
  </si>
  <si>
    <t>沖縄県名護市東江1-6-5</t>
    <phoneticPr fontId="6"/>
  </si>
  <si>
    <t>普通ポルトランドセメント</t>
    <phoneticPr fontId="6"/>
  </si>
  <si>
    <t>米島</t>
    <phoneticPr fontId="6"/>
  </si>
  <si>
    <t>協栄倉庫㈱F棟 危険物倉庫</t>
    <phoneticPr fontId="6"/>
  </si>
  <si>
    <t>八潮市</t>
    <phoneticPr fontId="6"/>
  </si>
  <si>
    <t>木曽根</t>
    <phoneticPr fontId="6"/>
  </si>
  <si>
    <t>埼玉県八潮市大字木曽根１２５７</t>
    <phoneticPr fontId="6"/>
  </si>
  <si>
    <t>GS200</t>
    <phoneticPr fontId="6"/>
  </si>
  <si>
    <t>無添くら寿司 戸田駅前</t>
    <phoneticPr fontId="6"/>
  </si>
  <si>
    <t>埼玉県</t>
    <phoneticPr fontId="6"/>
  </si>
  <si>
    <t>戸田市</t>
    <phoneticPr fontId="6"/>
  </si>
  <si>
    <t>新曽</t>
    <phoneticPr fontId="6"/>
  </si>
  <si>
    <t>35.8181567,139.6606752</t>
    <phoneticPr fontId="6"/>
  </si>
  <si>
    <t>2F建</t>
    <phoneticPr fontId="6"/>
  </si>
  <si>
    <t>駐車場・店舗</t>
    <phoneticPr fontId="6"/>
  </si>
  <si>
    <t>ゲンキー羽昨大田</t>
    <phoneticPr fontId="6"/>
  </si>
  <si>
    <t>石川県</t>
    <phoneticPr fontId="6"/>
  </si>
  <si>
    <t>直江北</t>
    <phoneticPr fontId="6"/>
  </si>
  <si>
    <t>36.8949993,136.8057828</t>
    <phoneticPr fontId="6"/>
  </si>
  <si>
    <t>石川県羽咋市太田町へ11−１</t>
    <phoneticPr fontId="6"/>
  </si>
  <si>
    <t>入間郡</t>
    <phoneticPr fontId="6"/>
  </si>
  <si>
    <t>平屋建(一部2F)</t>
    <phoneticPr fontId="6"/>
  </si>
  <si>
    <t>広島県</t>
    <phoneticPr fontId="6"/>
  </si>
  <si>
    <t>呉市</t>
    <phoneticPr fontId="6"/>
  </si>
  <si>
    <t>築地町</t>
    <phoneticPr fontId="6"/>
  </si>
  <si>
    <t>広島県呉市築地町４−２５</t>
    <phoneticPr fontId="6"/>
  </si>
  <si>
    <t>木造</t>
    <phoneticPr fontId="6"/>
  </si>
  <si>
    <t>高炉セメント</t>
    <phoneticPr fontId="6"/>
  </si>
  <si>
    <t>プラスイーグル稚内店　新築工事</t>
    <phoneticPr fontId="6"/>
  </si>
  <si>
    <t>北海道</t>
    <phoneticPr fontId="6"/>
  </si>
  <si>
    <t>45.3996707,141.6849553</t>
    <phoneticPr fontId="6"/>
  </si>
  <si>
    <t>北海道稚内市大黒2丁目4−1</t>
    <phoneticPr fontId="6"/>
  </si>
  <si>
    <t>店舗(ﾊﾟﾁﾝｺ)</t>
    <phoneticPr fontId="6"/>
  </si>
  <si>
    <t>GS211</t>
    <phoneticPr fontId="6"/>
  </si>
  <si>
    <t>GS211</t>
    <phoneticPr fontId="6"/>
  </si>
  <si>
    <t>東方町倉庫</t>
    <phoneticPr fontId="6"/>
  </si>
  <si>
    <t>神奈川県</t>
    <phoneticPr fontId="6"/>
  </si>
  <si>
    <t>都筑区東方町</t>
    <phoneticPr fontId="6"/>
  </si>
  <si>
    <t>35.520199,139.5858855</t>
    <phoneticPr fontId="6"/>
  </si>
  <si>
    <t>神奈川県横浜市都筑区東方町３９８−１</t>
    <phoneticPr fontId="6"/>
  </si>
  <si>
    <t>倉庫</t>
    <phoneticPr fontId="6"/>
  </si>
  <si>
    <t>青森県</t>
    <phoneticPr fontId="6"/>
  </si>
  <si>
    <t>むつ市</t>
    <phoneticPr fontId="6"/>
  </si>
  <si>
    <t>1層2段</t>
    <phoneticPr fontId="6"/>
  </si>
  <si>
    <t>駐車場</t>
    <phoneticPr fontId="6"/>
  </si>
  <si>
    <t>いわき市</t>
    <phoneticPr fontId="6"/>
  </si>
  <si>
    <t>小名浜字高田町</t>
    <phoneticPr fontId="6"/>
  </si>
  <si>
    <t>福島県いわき市小名浜島高田町４４</t>
    <phoneticPr fontId="6"/>
  </si>
  <si>
    <t>小松市</t>
    <phoneticPr fontId="6"/>
  </si>
  <si>
    <t>幸町</t>
    <phoneticPr fontId="6"/>
  </si>
  <si>
    <t>36.3916797,136.4517077</t>
    <phoneticPr fontId="6"/>
  </si>
  <si>
    <t>石川県小松市幸町3丁目118</t>
    <phoneticPr fontId="6"/>
  </si>
  <si>
    <t xml:space="preserve">石川県小松市幸町３丁目１１８
</t>
    <phoneticPr fontId="6"/>
  </si>
  <si>
    <t>施工
無
物件</t>
    <rPh sb="0" eb="1">
      <t>シ</t>
    </rPh>
    <rPh sb="1" eb="2">
      <t>コウ</t>
    </rPh>
    <rPh sb="3" eb="4">
      <t>ム</t>
    </rPh>
    <rPh sb="5" eb="7">
      <t>ブッケン</t>
    </rPh>
    <phoneticPr fontId="6"/>
  </si>
  <si>
    <t>Y</t>
    <phoneticPr fontId="6"/>
  </si>
  <si>
    <t>Y</t>
    <phoneticPr fontId="6"/>
  </si>
  <si>
    <t>Y</t>
    <phoneticPr fontId="6"/>
  </si>
  <si>
    <t>Y</t>
    <phoneticPr fontId="6"/>
  </si>
  <si>
    <t>Y</t>
    <phoneticPr fontId="6"/>
  </si>
  <si>
    <t>Y</t>
    <phoneticPr fontId="6"/>
  </si>
  <si>
    <t>Y</t>
    <phoneticPr fontId="6"/>
  </si>
  <si>
    <t xml:space="preserve">Y </t>
    <phoneticPr fontId="6"/>
  </si>
  <si>
    <t>Y</t>
    <phoneticPr fontId="6"/>
  </si>
  <si>
    <t>長野県千曲市大字稲荷山字境なし3836-7ほか</t>
    <phoneticPr fontId="6"/>
  </si>
  <si>
    <t>岡山県岡山市東区久保１６３−１</t>
    <phoneticPr fontId="6"/>
  </si>
  <si>
    <t>島根県出雲市矢野町６７−１</t>
    <phoneticPr fontId="6"/>
  </si>
  <si>
    <t>岡山県岡山市東区神崎町９０</t>
    <phoneticPr fontId="6"/>
  </si>
  <si>
    <t>埼玉県加須市琴寄７０</t>
    <phoneticPr fontId="6"/>
  </si>
  <si>
    <t>茨城県行方市玉造１０８３−１</t>
    <phoneticPr fontId="6"/>
  </si>
  <si>
    <t>埼玉県加須市琴寄７０</t>
    <phoneticPr fontId="6"/>
  </si>
  <si>
    <t>奈良県北葛城郡広陵町大字安部４５０番地１</t>
    <phoneticPr fontId="6"/>
  </si>
  <si>
    <t>広島県尾道市因島中庄町4673番地</t>
    <phoneticPr fontId="6"/>
  </si>
  <si>
    <t>茨城県行方市玉造甲１７８５−１</t>
    <phoneticPr fontId="6"/>
  </si>
  <si>
    <t>茨城県行方市玉造６４２−１</t>
    <phoneticPr fontId="6"/>
  </si>
  <si>
    <t>広島県広島市東区矢賀４丁目１０</t>
    <phoneticPr fontId="6"/>
  </si>
  <si>
    <t>兵庫県神戸市兵庫区和田宮通４丁目１−２</t>
    <phoneticPr fontId="6"/>
  </si>
  <si>
    <t>東京都荒川区西尾久４丁目９−１１</t>
    <phoneticPr fontId="6"/>
  </si>
  <si>
    <t>埼玉県川口市大字峯９２９−１</t>
    <phoneticPr fontId="6"/>
  </si>
  <si>
    <t>長野県松本市高宮西３−１</t>
    <phoneticPr fontId="6"/>
  </si>
  <si>
    <t>千葉県山武市 成東北上宿下491-2</t>
    <phoneticPr fontId="6"/>
  </si>
  <si>
    <t>愛知県常滑市陶郷町４丁目１</t>
    <phoneticPr fontId="6"/>
  </si>
  <si>
    <t>栃木県宇都宮市ゆいの杜５丁目２６−５</t>
    <phoneticPr fontId="6"/>
  </si>
  <si>
    <t>埼玉県川口市東川口４丁目２１−６</t>
    <phoneticPr fontId="6"/>
  </si>
  <si>
    <t>茨城県下妻市田下５９３</t>
    <phoneticPr fontId="6"/>
  </si>
  <si>
    <t>千葉県八千代市大和田新田 庚塚344-1</t>
    <phoneticPr fontId="6"/>
  </si>
  <si>
    <t>千葉県千葉市緑区あすみが丘東２丁目１９−3</t>
    <phoneticPr fontId="6"/>
  </si>
  <si>
    <t>島根県出雲市天神町870-2</t>
    <phoneticPr fontId="6"/>
  </si>
  <si>
    <t>千葉県君津市西坂田１丁目３−7</t>
    <phoneticPr fontId="6"/>
  </si>
  <si>
    <t xml:space="preserve"> 静岡県藤枝市上藪田113-24</t>
    <phoneticPr fontId="6"/>
  </si>
  <si>
    <t>広島県府中市鵜飼町800-8</t>
    <phoneticPr fontId="6"/>
  </si>
  <si>
    <t>千葉県市川市田尻1丁目462-1の一部、475の一部他</t>
    <phoneticPr fontId="6"/>
  </si>
  <si>
    <t>広島県安芸郡熊野町萩原７丁目１−２７</t>
    <phoneticPr fontId="6"/>
  </si>
  <si>
    <t>千葉県習志野市茜浜1-5-4</t>
    <phoneticPr fontId="6"/>
  </si>
  <si>
    <t>群馬県太田市新井町377-6</t>
    <phoneticPr fontId="6"/>
  </si>
  <si>
    <t>大阪府東大阪市荒川３丁目２９</t>
    <phoneticPr fontId="6"/>
  </si>
  <si>
    <t>沖縄県中頭郡西原町字上原２０７番地</t>
    <phoneticPr fontId="6"/>
  </si>
  <si>
    <t>千葉県我孫子市若松102</t>
    <phoneticPr fontId="6"/>
  </si>
  <si>
    <t xml:space="preserve"> 長野県諏訪市大字中洲5853-3</t>
    <phoneticPr fontId="6"/>
  </si>
  <si>
    <t xml:space="preserve"> 茨城県つくば市研究学園５丁目19番地</t>
    <phoneticPr fontId="6"/>
  </si>
  <si>
    <t>埼玉県和光市大字新倉</t>
    <phoneticPr fontId="6"/>
  </si>
  <si>
    <t xml:space="preserve"> 長野県諏訪市大字中洲神宮寺727</t>
    <phoneticPr fontId="6"/>
  </si>
  <si>
    <t>埼玉県三郷市泉３丁目１−3</t>
    <phoneticPr fontId="6"/>
  </si>
  <si>
    <t>新潟県上越市柿崎区直海浜1409</t>
    <phoneticPr fontId="6"/>
  </si>
  <si>
    <t>大阪府枚方市池之宮２丁目３０−6</t>
    <phoneticPr fontId="6"/>
  </si>
  <si>
    <t>大阪府大阪市平野区加美東４丁目９</t>
    <phoneticPr fontId="6"/>
  </si>
  <si>
    <t xml:space="preserve"> 大阪府吹田市山田丘１−1</t>
    <phoneticPr fontId="6"/>
  </si>
  <si>
    <t>長野県中野市大字三ツ和1185番地3</t>
    <phoneticPr fontId="6"/>
  </si>
  <si>
    <t>千葉県佐倉市寺崎北６丁目２−6</t>
    <phoneticPr fontId="6"/>
  </si>
  <si>
    <t>愛知県東海市名和町一番割下35</t>
    <phoneticPr fontId="6"/>
  </si>
  <si>
    <t xml:space="preserve"> 岐阜県瑞穂市稲里580-1</t>
    <phoneticPr fontId="6"/>
  </si>
  <si>
    <t>埼玉県東松山市あずま町３丁目１</t>
    <phoneticPr fontId="6"/>
  </si>
  <si>
    <t>島根県出雲市大社町杵築南840-1</t>
    <phoneticPr fontId="6"/>
  </si>
  <si>
    <t>千葉県流山市大字東深井986-1</t>
    <phoneticPr fontId="6"/>
  </si>
  <si>
    <t>神奈川県高座郡寒川町倉見679-1</t>
    <phoneticPr fontId="6"/>
  </si>
  <si>
    <t>埼玉県さいたま市岩槻区府内３丁目７−1</t>
    <phoneticPr fontId="6"/>
  </si>
  <si>
    <t>埼玉県春日部市大場929-1</t>
    <phoneticPr fontId="6"/>
  </si>
  <si>
    <t xml:space="preserve"> 三重県桑名市大字 大福字寺跡４６８‐１</t>
    <phoneticPr fontId="6"/>
  </si>
  <si>
    <t>島根県出雲市平野町488-2</t>
    <phoneticPr fontId="6"/>
  </si>
  <si>
    <t>福島県喜多方市関柴町西勝清水尻498番地</t>
    <phoneticPr fontId="6"/>
  </si>
  <si>
    <t>大阪府東大阪市吉田本町３丁目５−２８</t>
    <phoneticPr fontId="6"/>
  </si>
  <si>
    <t xml:space="preserve"> 長野県千曲市大字稲荷山1780</t>
    <phoneticPr fontId="6"/>
  </si>
  <si>
    <t>福島県西白河郡矢吹町八幡町643</t>
    <phoneticPr fontId="6"/>
  </si>
  <si>
    <t>和歌山県橋本市紀ノ光台３丁目１−１７</t>
    <phoneticPr fontId="6"/>
  </si>
  <si>
    <t>長崎県佐世保市新港町２−1</t>
    <phoneticPr fontId="6"/>
  </si>
  <si>
    <t xml:space="preserve"> 埼玉県三郷市インター南１丁目３−1</t>
    <phoneticPr fontId="6"/>
  </si>
  <si>
    <t xml:space="preserve"> 青森県弘前市大字高田５丁目２−8</t>
    <phoneticPr fontId="6"/>
  </si>
  <si>
    <t>福岡県北九州市八幡東区東田２丁目５−1</t>
    <phoneticPr fontId="6"/>
  </si>
  <si>
    <t>徳島県徳島市南常三島町１−5</t>
    <phoneticPr fontId="6"/>
  </si>
  <si>
    <t>福井県福井市城東２丁目１０−13</t>
    <phoneticPr fontId="6"/>
  </si>
  <si>
    <t>埼玉県さいたま市緑区美園１丁目11番地1</t>
    <phoneticPr fontId="6"/>
  </si>
  <si>
    <t xml:space="preserve"> 山口県大島郡周防大島町大字小松209-9</t>
    <phoneticPr fontId="6"/>
  </si>
  <si>
    <t>埼玉県越谷市大字増林６０６６番地１</t>
    <phoneticPr fontId="6"/>
  </si>
  <si>
    <t>熊本県菊池郡菊陽町大字津久礼2655-1</t>
    <phoneticPr fontId="6"/>
  </si>
  <si>
    <t>埼玉県春日部市大場14-1</t>
    <phoneticPr fontId="6"/>
  </si>
  <si>
    <t>青森県三沢市中央町４丁目１−2</t>
    <phoneticPr fontId="6"/>
  </si>
  <si>
    <t>兵庫県川西市加茂６丁目２−25</t>
    <phoneticPr fontId="6"/>
  </si>
  <si>
    <t>埼玉県春日部市下柳769-1</t>
    <phoneticPr fontId="6"/>
  </si>
  <si>
    <t>山形県鶴岡市新海町２０ 20番3号</t>
    <phoneticPr fontId="6"/>
  </si>
  <si>
    <t>茨城県下妻市原1030-1</t>
    <phoneticPr fontId="6"/>
  </si>
  <si>
    <t xml:space="preserve"> 三重県松阪市松崎浦町190</t>
    <phoneticPr fontId="6"/>
  </si>
  <si>
    <t xml:space="preserve"> 山形県酒田市東町１丁目９−12</t>
    <phoneticPr fontId="6"/>
  </si>
  <si>
    <t xml:space="preserve"> 青森県つがる市 柏広志野田195番地1</t>
    <phoneticPr fontId="6"/>
  </si>
  <si>
    <t>埼玉県北葛飾郡杉戸町大字本郷730-9</t>
    <phoneticPr fontId="6"/>
  </si>
  <si>
    <t>茨城県常陸太田市金井町3568-6</t>
    <phoneticPr fontId="6"/>
  </si>
  <si>
    <t>宮城県黒川郡大和町落合檜和田字万五郎二番25-1</t>
    <phoneticPr fontId="6"/>
  </si>
  <si>
    <t>滋賀県草津市山寺町269番6</t>
    <phoneticPr fontId="6"/>
  </si>
  <si>
    <t>埼玉県三郷市中央２丁目２８−12</t>
    <phoneticPr fontId="6"/>
  </si>
  <si>
    <t xml:space="preserve"> 熊本県熊本市南区薄場１丁目１４−10</t>
    <phoneticPr fontId="6"/>
  </si>
  <si>
    <t>山形県天童市大字芳賀５−2127番地 山形県天童市大字北目 27街区1</t>
    <phoneticPr fontId="6"/>
  </si>
  <si>
    <t>茨城県ひたちなか市大字足崎1445-31</t>
    <phoneticPr fontId="6"/>
  </si>
  <si>
    <t>福岡県北九州市小倉北区赤坂海岸８−20</t>
    <phoneticPr fontId="6"/>
  </si>
  <si>
    <t>大阪府泉佐野市りんくう往来北１−55</t>
    <phoneticPr fontId="6"/>
  </si>
  <si>
    <t>埼玉県草加市栄町３丁目１−39</t>
    <phoneticPr fontId="6"/>
  </si>
  <si>
    <t>大阪府大阪市浪速区恵美須東３丁目４−36</t>
    <phoneticPr fontId="6"/>
  </si>
  <si>
    <t>兵庫県神戸市垂水区舞多聞西８−6</t>
    <phoneticPr fontId="6"/>
  </si>
  <si>
    <t>広島県広島市西区観音新町２丁目８−1</t>
    <phoneticPr fontId="6"/>
  </si>
  <si>
    <t>徳島県阿南市日開野町西居内421</t>
    <phoneticPr fontId="6"/>
  </si>
  <si>
    <t>山形県東根市大字蟹沢１３０８−１</t>
    <phoneticPr fontId="6"/>
  </si>
  <si>
    <t>高知県吾川郡いの町 波川560番2</t>
    <phoneticPr fontId="6"/>
  </si>
  <si>
    <t>山形県鶴岡市千石町７−81</t>
    <phoneticPr fontId="6"/>
  </si>
  <si>
    <t xml:space="preserve"> 和歌山県和歌山市湊</t>
    <phoneticPr fontId="6"/>
  </si>
  <si>
    <t xml:space="preserve"> 埼玉県越谷市弥生町３−19</t>
    <phoneticPr fontId="6"/>
  </si>
  <si>
    <t>千葉県鎌ケ谷市新鎌ケ谷１丁目１３−１</t>
    <phoneticPr fontId="6"/>
  </si>
  <si>
    <t>千葉県八千代市大和田新田５７２−４</t>
    <phoneticPr fontId="6"/>
  </si>
  <si>
    <t>長野県岡谷市長地権現町３丁目６−９５０−１</t>
    <phoneticPr fontId="6"/>
  </si>
  <si>
    <t>神奈川県川崎市川崎区鈴木町１−１</t>
    <phoneticPr fontId="6"/>
  </si>
  <si>
    <t>神奈川県横浜市鶴見区鶴見中央３丁目１２−３３</t>
    <phoneticPr fontId="6"/>
  </si>
  <si>
    <t>広島県廿日市市桜尾本町３−２１</t>
    <phoneticPr fontId="6"/>
  </si>
  <si>
    <t>埼玉県三郷市彦成４丁目３２１</t>
    <phoneticPr fontId="6"/>
  </si>
  <si>
    <t>大分県津久見市大字上青江４１８０</t>
    <phoneticPr fontId="6"/>
  </si>
  <si>
    <t>茨城県取手市藤代南１丁目１４−２</t>
    <phoneticPr fontId="6"/>
  </si>
  <si>
    <t>石川県金沢市大河端西２丁目15−番</t>
    <phoneticPr fontId="6"/>
  </si>
  <si>
    <t>東京都大田区西糀谷２丁目２−８</t>
    <phoneticPr fontId="6"/>
  </si>
  <si>
    <t>秋田県横手市八幡八幡１７７</t>
    <phoneticPr fontId="6"/>
  </si>
  <si>
    <t>宮城県石巻市鹿又道的前３３−１</t>
    <phoneticPr fontId="6"/>
  </si>
  <si>
    <t>大分県臼杵市大字臼杵州崎72-29</t>
    <phoneticPr fontId="6"/>
  </si>
  <si>
    <t>広島県呉市阿賀南７丁目１４</t>
    <phoneticPr fontId="6"/>
  </si>
  <si>
    <t>奈良県生駒市東生駒２丁目207番11</t>
    <phoneticPr fontId="6"/>
  </si>
  <si>
    <t>奈良県磯城軍田原本町唐古61番1</t>
    <phoneticPr fontId="6"/>
  </si>
  <si>
    <t>福島県会津若松市神指町大字南四合才ノ神461</t>
    <phoneticPr fontId="6"/>
  </si>
  <si>
    <t>島根県出雲市大津町２３７３−１</t>
    <phoneticPr fontId="6"/>
  </si>
  <si>
    <t>兵庫県神戸市須磨区行平町１丁目５−11</t>
    <phoneticPr fontId="6"/>
  </si>
  <si>
    <t>広島県広島市東区曙３丁目１−25</t>
    <phoneticPr fontId="6"/>
  </si>
  <si>
    <t>徳島県徳島市徳島町3丁目53－1</t>
    <phoneticPr fontId="6"/>
  </si>
  <si>
    <t>埼玉県三郷市中央２丁目２９−17</t>
    <phoneticPr fontId="6"/>
  </si>
  <si>
    <t>埼玉県八潮市大字浮塚265-1</t>
    <phoneticPr fontId="6"/>
  </si>
  <si>
    <t>福井県勝山市 北谷町中尾13-16</t>
    <phoneticPr fontId="6"/>
  </si>
  <si>
    <t>埼玉県越谷市越ヶ谷本町3−７</t>
    <phoneticPr fontId="6"/>
  </si>
  <si>
    <t>埼玉県幸手市 大字平須賀 ２４８０ 番地 １５</t>
    <phoneticPr fontId="6"/>
  </si>
  <si>
    <t>東京都墨田区立花３丁目２３−12</t>
    <phoneticPr fontId="6"/>
  </si>
  <si>
    <t>北海道亀田郡七飯町字西大沼</t>
    <phoneticPr fontId="6"/>
  </si>
  <si>
    <t xml:space="preserve"> 新潟県新発田市新栄町３丁目６−10</t>
    <phoneticPr fontId="6"/>
  </si>
  <si>
    <t>石川県小松市沖町 ナ19−1</t>
    <phoneticPr fontId="6"/>
  </si>
  <si>
    <t>大阪府大阪市東住吉区中野３丁目７−１１</t>
    <phoneticPr fontId="6"/>
  </si>
  <si>
    <t>新潟県北蒲原郡聖籠町大字蓮野７４７</t>
    <phoneticPr fontId="6"/>
  </si>
  <si>
    <t>福岡県糸島市志摩小富士９６８</t>
    <phoneticPr fontId="6"/>
  </si>
  <si>
    <t>愛知県名古屋市昭和区福江３丁目７−７６</t>
    <phoneticPr fontId="6"/>
  </si>
  <si>
    <t>秋田県大館市根下戸新町１９−７４</t>
    <phoneticPr fontId="6"/>
  </si>
  <si>
    <t>秋田県秋田市広面近藤堰添４６−４</t>
    <phoneticPr fontId="6"/>
  </si>
  <si>
    <t>東京都練馬区豊玉中３丁目１２−１１</t>
    <phoneticPr fontId="6"/>
  </si>
  <si>
    <t>徳島県小松島市大林町宮ノ本８５</t>
    <phoneticPr fontId="6"/>
  </si>
  <si>
    <t>GS200</t>
  </si>
  <si>
    <t>nhieu khu</t>
    <phoneticPr fontId="6"/>
  </si>
  <si>
    <t>GS225</t>
  </si>
  <si>
    <t>TL3E</t>
  </si>
  <si>
    <t>US50</t>
  </si>
  <si>
    <t>SP2000</t>
  </si>
  <si>
    <t>US10</t>
  </si>
  <si>
    <t>福岡県田川郡川崎町大字田原１１０１−５</t>
    <phoneticPr fontId="6"/>
  </si>
  <si>
    <t>長野県千曲市大字稲荷山３８４２−１</t>
    <phoneticPr fontId="6"/>
  </si>
  <si>
    <t>東京都墨田区墨田２丁目３７−2</t>
    <phoneticPr fontId="6"/>
  </si>
  <si>
    <t>東京都台東区千束３丁目３３−１１</t>
    <phoneticPr fontId="6"/>
  </si>
  <si>
    <t xml:space="preserve"> 山梨県南都留郡富士河口湖町小立４２８６−１</t>
    <phoneticPr fontId="6"/>
  </si>
  <si>
    <t>愛知県一宮市白旗通２丁目２８</t>
    <phoneticPr fontId="6"/>
  </si>
  <si>
    <t>35.2986122,136.8163865</t>
    <phoneticPr fontId="6"/>
  </si>
  <si>
    <t>35.4910927,138.7434419</t>
    <phoneticPr fontId="6"/>
  </si>
  <si>
    <t>35.4910927,138.7434419</t>
    <phoneticPr fontId="6"/>
  </si>
  <si>
    <t>35.7237306,139.7921678</t>
    <phoneticPr fontId="6"/>
  </si>
  <si>
    <t>35.0670167,136.9060907</t>
    <phoneticPr fontId="6"/>
  </si>
  <si>
    <t>市川市田尻商業施設計画</t>
    <phoneticPr fontId="6"/>
  </si>
  <si>
    <t>35.7078356,139.930193</t>
    <phoneticPr fontId="6"/>
  </si>
  <si>
    <t>杉山テスター</t>
    <phoneticPr fontId="6"/>
  </si>
  <si>
    <t>35.3573533,136.6923637</t>
    <phoneticPr fontId="6"/>
  </si>
  <si>
    <t xml:space="preserve"> 岐阜県岐阜市茶屋新田１１−１５</t>
    <phoneticPr fontId="6"/>
  </si>
  <si>
    <t>36.284511,139.3676912</t>
    <phoneticPr fontId="6"/>
  </si>
  <si>
    <t>35.4988319,137.8280598</t>
    <phoneticPr fontId="6"/>
  </si>
  <si>
    <t>34.7055033,137.7471643</t>
    <phoneticPr fontId="6"/>
  </si>
  <si>
    <t>38.0465375,140.7169934</t>
    <phoneticPr fontId="6"/>
  </si>
  <si>
    <t>26.2425243,127.7589576</t>
    <phoneticPr fontId="6"/>
  </si>
  <si>
    <t>35.4295978,137.1503675</t>
    <phoneticPr fontId="6"/>
  </si>
  <si>
    <t>岐阜県可児郡御嵩町井尻９１−１</t>
    <phoneticPr fontId="6"/>
  </si>
  <si>
    <t>38.7290954,139.8167894</t>
    <phoneticPr fontId="6"/>
  </si>
  <si>
    <t>36.5376753,140.5276558</t>
    <phoneticPr fontId="6"/>
  </si>
  <si>
    <t>滋賀県甲賀市水口町中邸３−４７</t>
    <phoneticPr fontId="6"/>
  </si>
  <si>
    <t>34.9710846,136.1615093</t>
    <phoneticPr fontId="6"/>
  </si>
  <si>
    <t>戸田市新曽有料老人ホーム</t>
    <phoneticPr fontId="6"/>
  </si>
  <si>
    <t>埼玉県戸田市大字新曽1935ｰ1</t>
    <phoneticPr fontId="6"/>
  </si>
  <si>
    <t>35.8209375,139.661182</t>
    <phoneticPr fontId="6"/>
  </si>
  <si>
    <t>33.5193675,133.436967</t>
    <phoneticPr fontId="6"/>
  </si>
  <si>
    <t>高知県吾川郡いの町八田８４８</t>
    <phoneticPr fontId="6"/>
  </si>
  <si>
    <t>-</t>
    <phoneticPr fontId="6"/>
  </si>
  <si>
    <t>-</t>
    <phoneticPr fontId="6"/>
  </si>
  <si>
    <t>35.5146608,137.5383798</t>
    <phoneticPr fontId="6"/>
  </si>
  <si>
    <t>35.0773658,135.9984467</t>
    <phoneticPr fontId="6"/>
  </si>
  <si>
    <t>34.2133581,132.5934094</t>
    <phoneticPr fontId="6"/>
  </si>
  <si>
    <t>38.8783458,139.8395211</t>
    <phoneticPr fontId="6"/>
  </si>
  <si>
    <t>41.8036273,140.7158392</t>
    <phoneticPr fontId="6"/>
  </si>
  <si>
    <t>北海道函館市港町２丁目１４−30</t>
    <phoneticPr fontId="6"/>
  </si>
  <si>
    <r>
      <rPr>
        <sz val="11"/>
        <color theme="1"/>
        <rFont val="ＭＳ ゴシック"/>
        <family val="3"/>
        <charset val="128"/>
      </rPr>
      <t>東京都足立区西新井本町２丁目３１</t>
    </r>
    <r>
      <rPr>
        <sz val="11"/>
        <color theme="1"/>
        <rFont val="游ゴシック"/>
        <family val="2"/>
        <charset val="128"/>
      </rPr>
      <t>−</t>
    </r>
    <r>
      <rPr>
        <sz val="11"/>
        <color theme="1"/>
        <rFont val="Arial"/>
        <family val="2"/>
      </rPr>
      <t>1</t>
    </r>
    <phoneticPr fontId="6"/>
  </si>
  <si>
    <t>36.0989832,136.5430914</t>
    <phoneticPr fontId="6"/>
  </si>
  <si>
    <t>35.8939711,139.7844099</t>
    <phoneticPr fontId="6"/>
  </si>
  <si>
    <t>35.6695155,138.56491</t>
    <phoneticPr fontId="6"/>
  </si>
  <si>
    <t>35.5807216,139.3461444</t>
    <phoneticPr fontId="6"/>
  </si>
  <si>
    <t>35.8554903,139.8671611</t>
    <phoneticPr fontId="6"/>
  </si>
  <si>
    <t>34.4759128,135.4728059</t>
    <phoneticPr fontId="6"/>
  </si>
  <si>
    <t>36.7349778,138.3723271</t>
    <phoneticPr fontId="6"/>
  </si>
  <si>
    <t>37.1566541,138.2602325</t>
    <phoneticPr fontId="6"/>
  </si>
  <si>
    <t xml:space="preserve"> 山梨県南都留郡富士河口湖町小立４２８６−１</t>
    <phoneticPr fontId="6"/>
  </si>
  <si>
    <t>34.3276217,134.0935008</t>
    <phoneticPr fontId="6"/>
  </si>
  <si>
    <t>34.3411172,132.5914832</t>
    <phoneticPr fontId="6"/>
  </si>
  <si>
    <t>JRB矢賀ハイツ</t>
    <phoneticPr fontId="6"/>
  </si>
  <si>
    <t>34.3980861,132.4968263</t>
    <phoneticPr fontId="6"/>
  </si>
  <si>
    <t>N</t>
    <phoneticPr fontId="6"/>
  </si>
  <si>
    <t>34.8419024,135.7135846</t>
    <phoneticPr fontId="6"/>
  </si>
  <si>
    <t>36.7580673,138.3524135</t>
    <phoneticPr fontId="6"/>
  </si>
  <si>
    <t>38.4378105,140.3786484</t>
    <phoneticPr fontId="6"/>
  </si>
  <si>
    <t>36.7359962,137.0318357</t>
    <phoneticPr fontId="6"/>
  </si>
  <si>
    <t>34.7292086,135.5589639</t>
    <phoneticPr fontId="6"/>
  </si>
  <si>
    <t>ワークオフィス滝井Ⅰ</t>
    <phoneticPr fontId="6"/>
  </si>
  <si>
    <t>大阪府守口市梅園町６−９</t>
    <phoneticPr fontId="6"/>
  </si>
  <si>
    <t>35.363447,132.7723692</t>
    <phoneticPr fontId="6"/>
  </si>
  <si>
    <t>ホリコーポレーション</t>
    <phoneticPr fontId="6"/>
  </si>
  <si>
    <t>38.8734961,139.8395747</t>
    <phoneticPr fontId="6"/>
  </si>
  <si>
    <t>山形県酒田市京田４丁目５−２</t>
    <phoneticPr fontId="6"/>
  </si>
  <si>
    <t>34.6202914,135.5383889</t>
    <phoneticPr fontId="6"/>
  </si>
  <si>
    <t>光洋 駒川中野</t>
    <phoneticPr fontId="6"/>
  </si>
  <si>
    <t>38.1883062,140.8866315</t>
    <phoneticPr fontId="6"/>
  </si>
  <si>
    <t>33.6080328,130.808701</t>
    <phoneticPr fontId="6"/>
  </si>
  <si>
    <t>34.8252012,135.8125066</t>
    <phoneticPr fontId="6"/>
  </si>
  <si>
    <t>34.8197677,134.7386411</t>
    <phoneticPr fontId="6"/>
  </si>
  <si>
    <t>34.3799928,132.4626962</t>
    <phoneticPr fontId="6"/>
  </si>
  <si>
    <t>34.6527703,135.4447115</t>
    <phoneticPr fontId="6"/>
  </si>
  <si>
    <t>38.2853591,140.3493198</t>
    <phoneticPr fontId="6"/>
  </si>
  <si>
    <t>39.9746752,139.8810657</t>
    <phoneticPr fontId="6"/>
  </si>
  <si>
    <t>いりあいﾌｧｰﾑ滝の頭 ﾗｲｽｾﾝﾀｰ</t>
    <phoneticPr fontId="6"/>
  </si>
  <si>
    <t>33.5592592,130.1678441</t>
    <phoneticPr fontId="6"/>
  </si>
  <si>
    <t>九州薬品工業 山鹿工場</t>
    <phoneticPr fontId="6"/>
  </si>
  <si>
    <t>42.8001534,140.7011126</t>
    <phoneticPr fontId="6"/>
  </si>
  <si>
    <t>35.5337386,139.7409764</t>
    <phoneticPr fontId="6"/>
  </si>
  <si>
    <t>35.3478294,132.7533535</t>
    <phoneticPr fontId="6"/>
  </si>
  <si>
    <t>36.2617259,139.6216011</t>
    <phoneticPr fontId="6"/>
  </si>
  <si>
    <t>34.7207263,135.4658398</t>
    <phoneticPr fontId="6"/>
  </si>
  <si>
    <t>期間（施工）</t>
    <phoneticPr fontId="6"/>
  </si>
  <si>
    <t>39.7273001,140.1452087</t>
    <phoneticPr fontId="6"/>
  </si>
  <si>
    <t>34.3987223,133.0903038</t>
    <phoneticPr fontId="6"/>
  </si>
  <si>
    <t>34.6895117,135.2594916</t>
    <phoneticPr fontId="6"/>
  </si>
  <si>
    <t>ｼﾝｸｽｺｰﾎﾟﾚｰｼｮﾝ神戸工場 事務所棟</t>
    <phoneticPr fontId="6"/>
  </si>
  <si>
    <t>-</t>
    <phoneticPr fontId="6"/>
  </si>
  <si>
    <t>26.2389532,127.6933124</t>
    <phoneticPr fontId="6"/>
  </si>
  <si>
    <t>36.5266929,139.8882919</t>
    <phoneticPr fontId="6"/>
  </si>
  <si>
    <t>34.8098965,137.2735429</t>
    <phoneticPr fontId="6"/>
  </si>
  <si>
    <t>35.7824572,139.7778629</t>
    <phoneticPr fontId="6"/>
  </si>
  <si>
    <t>40.7699297,140.7539712</t>
    <phoneticPr fontId="6"/>
  </si>
  <si>
    <t>37.9751072,140.7941514</t>
    <phoneticPr fontId="6"/>
  </si>
  <si>
    <t>35.8289582,139.5197812</t>
    <phoneticPr fontId="6"/>
  </si>
  <si>
    <t>40.7839499,140.4620642</t>
    <phoneticPr fontId="6"/>
  </si>
  <si>
    <t>39.0166203,139.9084186</t>
    <phoneticPr fontId="6"/>
  </si>
  <si>
    <t>35.6167346,139.3959643</t>
    <phoneticPr fontId="6"/>
  </si>
  <si>
    <t>34.029522,134.5527199</t>
    <phoneticPr fontId="6"/>
  </si>
  <si>
    <t>高橋ふとん大松</t>
    <phoneticPr fontId="6"/>
  </si>
  <si>
    <t>37.3848955,140.5461589</t>
    <phoneticPr fontId="6"/>
  </si>
  <si>
    <t>chung 物件 220105</t>
    <rPh sb="6" eb="8">
      <t>ブッケン</t>
    </rPh>
    <phoneticPr fontId="6"/>
  </si>
  <si>
    <t>GS200</t>
    <phoneticPr fontId="6"/>
  </si>
  <si>
    <t>GS200</t>
    <phoneticPr fontId="6"/>
  </si>
  <si>
    <t>森ノ宮駅</t>
    <phoneticPr fontId="6"/>
  </si>
  <si>
    <t>34.6808625,135.5336568</t>
    <phoneticPr fontId="6"/>
  </si>
  <si>
    <t>大阪府大阪市中央区森ノ宮中央１丁目１−45</t>
    <phoneticPr fontId="6"/>
  </si>
  <si>
    <t>35.7237306,139.7921678</t>
    <phoneticPr fontId="6"/>
  </si>
  <si>
    <t>東京都台東区千束３丁目３３−１１</t>
    <phoneticPr fontId="6"/>
  </si>
  <si>
    <t>TL3E</t>
    <phoneticPr fontId="6"/>
  </si>
  <si>
    <t>GS200</t>
    <phoneticPr fontId="6"/>
  </si>
  <si>
    <t>GS200</t>
    <phoneticPr fontId="6"/>
  </si>
  <si>
    <t>GS225</t>
    <phoneticPr fontId="6"/>
  </si>
  <si>
    <t>GS200</t>
    <phoneticPr fontId="6"/>
  </si>
  <si>
    <t>GS200</t>
    <phoneticPr fontId="6"/>
  </si>
  <si>
    <t>TL3E</t>
    <phoneticPr fontId="6"/>
  </si>
  <si>
    <t>GS200</t>
    <phoneticPr fontId="6"/>
  </si>
  <si>
    <t>GS225</t>
    <phoneticPr fontId="6"/>
  </si>
  <si>
    <t>TL3E</t>
    <phoneticPr fontId="6"/>
  </si>
  <si>
    <t>TL3E</t>
    <phoneticPr fontId="6"/>
  </si>
  <si>
    <t>GS200</t>
    <phoneticPr fontId="6"/>
  </si>
  <si>
    <t>GS200</t>
    <phoneticPr fontId="6"/>
  </si>
  <si>
    <t>GS200</t>
    <phoneticPr fontId="6"/>
  </si>
  <si>
    <t>GS200</t>
    <phoneticPr fontId="6"/>
  </si>
  <si>
    <t>GS200</t>
    <phoneticPr fontId="6"/>
  </si>
  <si>
    <t>高炉ｾﾒﾝﾄB種</t>
    <phoneticPr fontId="6"/>
  </si>
  <si>
    <t>高炉ｾﾒﾝﾄB種</t>
    <phoneticPr fontId="6"/>
  </si>
  <si>
    <t>ﾊｰﾄﾞｷｰﾌﾟP530</t>
    <phoneticPr fontId="6"/>
  </si>
  <si>
    <t>ﾊｰﾄﾞｷｰﾌﾟP530</t>
    <phoneticPr fontId="6"/>
  </si>
  <si>
    <t>37.155722,138.2595096</t>
    <phoneticPr fontId="6"/>
  </si>
  <si>
    <t>新潟県上越市大字三田新田129-24</t>
    <phoneticPr fontId="6"/>
  </si>
  <si>
    <t>35.6245174,139.6897996</t>
    <phoneticPr fontId="6"/>
  </si>
  <si>
    <t xml:space="preserve"> 東京都目黒区目黒本町２丁目２７−15</t>
    <phoneticPr fontId="6"/>
  </si>
  <si>
    <t>GS200</t>
    <phoneticPr fontId="6"/>
  </si>
  <si>
    <t>メゾンヴェールいずも</t>
    <phoneticPr fontId="6"/>
  </si>
  <si>
    <t>35.3577212,132.7573013</t>
    <phoneticPr fontId="6"/>
  </si>
  <si>
    <t>島根県出雲市今市町南本町２０−４</t>
    <phoneticPr fontId="6"/>
  </si>
  <si>
    <t>GS200</t>
    <phoneticPr fontId="6"/>
  </si>
  <si>
    <t>GS200</t>
    <phoneticPr fontId="6"/>
  </si>
  <si>
    <t>高炉ｾﾒﾝﾄB種</t>
    <phoneticPr fontId="6"/>
  </si>
  <si>
    <t>GS200</t>
    <phoneticPr fontId="6"/>
  </si>
  <si>
    <t>GS200</t>
    <phoneticPr fontId="6"/>
  </si>
  <si>
    <t>GS200</t>
    <phoneticPr fontId="6"/>
  </si>
  <si>
    <t>SG200</t>
    <phoneticPr fontId="6"/>
  </si>
  <si>
    <t>HKP530</t>
    <phoneticPr fontId="6"/>
  </si>
  <si>
    <t>TL3E</t>
    <phoneticPr fontId="6"/>
  </si>
  <si>
    <t>高炉セメントB種</t>
    <phoneticPr fontId="6"/>
  </si>
  <si>
    <t>高炉セメントB種</t>
    <phoneticPr fontId="6"/>
  </si>
  <si>
    <t>高炉セメントB種</t>
    <phoneticPr fontId="6"/>
  </si>
  <si>
    <t>GS200</t>
    <phoneticPr fontId="6"/>
  </si>
  <si>
    <t>高炉セメントB種</t>
    <phoneticPr fontId="6"/>
  </si>
  <si>
    <t>高炉セメントB種</t>
    <phoneticPr fontId="6"/>
  </si>
  <si>
    <t>V・drug蟹江</t>
    <phoneticPr fontId="6"/>
  </si>
  <si>
    <t>GS200</t>
    <phoneticPr fontId="6"/>
  </si>
  <si>
    <t>高炉セメントB種</t>
    <phoneticPr fontId="6"/>
  </si>
  <si>
    <t>GS200</t>
    <phoneticPr fontId="6"/>
  </si>
  <si>
    <t>GS200</t>
    <phoneticPr fontId="6"/>
  </si>
  <si>
    <t>BB</t>
    <phoneticPr fontId="6"/>
  </si>
  <si>
    <t>BB</t>
    <phoneticPr fontId="6"/>
  </si>
  <si>
    <t>GS200</t>
    <phoneticPr fontId="6"/>
  </si>
  <si>
    <t>GS225</t>
    <phoneticPr fontId="6"/>
  </si>
  <si>
    <t>GS225</t>
    <phoneticPr fontId="6"/>
  </si>
  <si>
    <t>GS200</t>
    <phoneticPr fontId="6"/>
  </si>
  <si>
    <t>GS200</t>
    <phoneticPr fontId="6"/>
  </si>
  <si>
    <t>GS200</t>
    <phoneticPr fontId="6"/>
  </si>
  <si>
    <t>GS200</t>
    <phoneticPr fontId="6"/>
  </si>
  <si>
    <t>GS200</t>
    <phoneticPr fontId="6"/>
  </si>
  <si>
    <t>GS200</t>
    <phoneticPr fontId="6"/>
  </si>
  <si>
    <t>GS200</t>
    <phoneticPr fontId="6"/>
  </si>
  <si>
    <t>GS200</t>
    <phoneticPr fontId="6"/>
  </si>
  <si>
    <t>BB</t>
    <phoneticPr fontId="6"/>
  </si>
  <si>
    <t>GS200</t>
    <phoneticPr fontId="6"/>
  </si>
  <si>
    <t>GS200</t>
    <phoneticPr fontId="6"/>
  </si>
  <si>
    <t>2 KHU</t>
    <phoneticPr fontId="6"/>
  </si>
  <si>
    <t>GS200</t>
    <phoneticPr fontId="6"/>
  </si>
  <si>
    <t>GS200</t>
    <phoneticPr fontId="6"/>
  </si>
  <si>
    <t>GS200</t>
    <phoneticPr fontId="6"/>
  </si>
  <si>
    <t>SG200</t>
    <phoneticPr fontId="6"/>
  </si>
  <si>
    <t>GS200</t>
    <phoneticPr fontId="6"/>
  </si>
  <si>
    <t>高炉セメントB種</t>
    <phoneticPr fontId="6"/>
  </si>
  <si>
    <t>高炉セメントB種</t>
    <phoneticPr fontId="6"/>
  </si>
  <si>
    <t>GS200</t>
    <phoneticPr fontId="6"/>
  </si>
  <si>
    <t>高炉セメントB種</t>
    <phoneticPr fontId="6"/>
  </si>
  <si>
    <t>普通ポルトランドセメント</t>
    <phoneticPr fontId="6"/>
  </si>
  <si>
    <t>GS200</t>
    <phoneticPr fontId="6"/>
  </si>
  <si>
    <t>GS200</t>
    <phoneticPr fontId="6"/>
  </si>
  <si>
    <t>US50</t>
    <phoneticPr fontId="6"/>
  </si>
  <si>
    <t>US50</t>
    <phoneticPr fontId="6"/>
  </si>
  <si>
    <t>GS211</t>
    <phoneticPr fontId="6"/>
  </si>
  <si>
    <t>GS211</t>
    <phoneticPr fontId="6"/>
  </si>
  <si>
    <t>GS200</t>
    <phoneticPr fontId="6"/>
  </si>
  <si>
    <t>GS200</t>
    <phoneticPr fontId="6"/>
  </si>
  <si>
    <t>ハローズ西大寺店</t>
    <phoneticPr fontId="6"/>
  </si>
  <si>
    <t>ウォンツ西大寺店</t>
    <phoneticPr fontId="6"/>
  </si>
  <si>
    <t>TNF</t>
    <phoneticPr fontId="6"/>
  </si>
  <si>
    <t>TNF</t>
    <phoneticPr fontId="6"/>
  </si>
  <si>
    <t>広島県広島市安芸区矢野西1丁目32-11</t>
    <phoneticPr fontId="6"/>
  </si>
  <si>
    <t>TNF</t>
    <phoneticPr fontId="6"/>
  </si>
  <si>
    <t>サン工業</t>
    <phoneticPr fontId="6"/>
  </si>
  <si>
    <t>兵庫県尼崎市西字喜左衛門新田1785-23</t>
    <phoneticPr fontId="6"/>
  </si>
  <si>
    <t>万治モータース（工場）</t>
    <phoneticPr fontId="6"/>
  </si>
  <si>
    <t>TNF</t>
    <phoneticPr fontId="6"/>
  </si>
  <si>
    <t>万治モータース（ｼｮｰﾙｰﾑ）</t>
    <phoneticPr fontId="6"/>
  </si>
  <si>
    <t>岡山県倉敷市玉島乙島6976番地</t>
    <phoneticPr fontId="6"/>
  </si>
  <si>
    <t>東武運輸 一般倉庫棟</t>
    <phoneticPr fontId="6"/>
  </si>
  <si>
    <t>新潟県上越市頸城区上吉字沖田80-20</t>
    <phoneticPr fontId="6"/>
  </si>
  <si>
    <t>新潟県上越市頸城区上吉字沖田80-20</t>
    <phoneticPr fontId="6"/>
  </si>
  <si>
    <t>コスモス薬品西大寺</t>
    <phoneticPr fontId="6"/>
  </si>
  <si>
    <t>ジュンテンドー南岩国</t>
    <phoneticPr fontId="6"/>
  </si>
  <si>
    <t>岡山県岡山市東区神崎町90番地</t>
    <phoneticPr fontId="6"/>
  </si>
  <si>
    <t>広島醤油㈱工場</t>
    <phoneticPr fontId="6"/>
  </si>
  <si>
    <t>広島県廿日市市本町599番1</t>
    <phoneticPr fontId="6"/>
  </si>
  <si>
    <t>広島県豊田郡大崎上島町中野4100番4</t>
    <phoneticPr fontId="6"/>
  </si>
  <si>
    <t>広島県廿日市市本町12番40号</t>
    <phoneticPr fontId="6"/>
  </si>
  <si>
    <t>岡山県岡山市北区高松２１９−１</t>
    <phoneticPr fontId="6"/>
  </si>
  <si>
    <t>山口地域鉄道部乗務員センター外新設</t>
    <phoneticPr fontId="6"/>
  </si>
  <si>
    <t>山口県山口市小郡</t>
    <phoneticPr fontId="6"/>
  </si>
  <si>
    <t>ハローズ花尻 テナント棟</t>
    <phoneticPr fontId="6"/>
  </si>
  <si>
    <t>百済駅</t>
    <phoneticPr fontId="6"/>
  </si>
  <si>
    <t>大阪府大阪市東住吉区今林３丁目１－２</t>
    <phoneticPr fontId="6"/>
  </si>
  <si>
    <t>ハローズ十日市店</t>
    <phoneticPr fontId="6"/>
  </si>
  <si>
    <t>バロー浜松有玉店(A棟)</t>
    <phoneticPr fontId="6"/>
  </si>
  <si>
    <t>バロー碧南</t>
    <phoneticPr fontId="6"/>
  </si>
  <si>
    <t>愛知県碧南市音羽町４丁目34</t>
    <phoneticPr fontId="6"/>
  </si>
  <si>
    <t>あかのれん碧南</t>
    <phoneticPr fontId="6"/>
  </si>
  <si>
    <t>愛知県碧南市音羽町4-50</t>
    <phoneticPr fontId="6"/>
  </si>
  <si>
    <t>カインズ玉造</t>
    <phoneticPr fontId="6"/>
  </si>
  <si>
    <t>ハローズ岡南店</t>
    <phoneticPr fontId="6"/>
  </si>
  <si>
    <t>カインズモール大利根（カインズ棟）</t>
    <phoneticPr fontId="6"/>
  </si>
  <si>
    <t>ジュンテンドー中庄</t>
    <phoneticPr fontId="6"/>
  </si>
  <si>
    <t>ワンダーグー玉造</t>
    <phoneticPr fontId="6"/>
  </si>
  <si>
    <t>バロー高浜</t>
    <phoneticPr fontId="6"/>
  </si>
  <si>
    <t>ベイシア電器玉造</t>
    <phoneticPr fontId="6"/>
  </si>
  <si>
    <t>ニトリ大崎</t>
    <phoneticPr fontId="6"/>
  </si>
  <si>
    <t>バロー静波</t>
    <phoneticPr fontId="6"/>
  </si>
  <si>
    <t>ニトリ大仙</t>
    <phoneticPr fontId="6"/>
  </si>
  <si>
    <t>タチヤ木曽岬</t>
    <phoneticPr fontId="6"/>
  </si>
  <si>
    <t>ケーズデンキ仙台太白</t>
    <phoneticPr fontId="6"/>
  </si>
  <si>
    <t>バロー堀越</t>
    <phoneticPr fontId="6"/>
  </si>
  <si>
    <t>ニトリ上越</t>
    <phoneticPr fontId="6"/>
  </si>
  <si>
    <t>ファミリーマート和田岬</t>
    <phoneticPr fontId="6"/>
  </si>
  <si>
    <t>オリンピック西尾久</t>
    <phoneticPr fontId="6"/>
  </si>
  <si>
    <t>ハイプリッド</t>
    <phoneticPr fontId="6"/>
  </si>
  <si>
    <t>TNF-D･ハイプリッド</t>
    <phoneticPr fontId="6"/>
  </si>
  <si>
    <t>WT</t>
    <phoneticPr fontId="6"/>
  </si>
  <si>
    <t>34.6485374</t>
  </si>
  <si>
    <t>134.0252328</t>
  </si>
  <si>
    <t>34.648322</t>
  </si>
  <si>
    <t>134.025072</t>
  </si>
  <si>
    <t>34.6340408</t>
  </si>
  <si>
    <t>133.8697696</t>
  </si>
  <si>
    <t>34.6917406</t>
  </si>
  <si>
    <t>133.9575519</t>
  </si>
  <si>
    <t>34.6610009</t>
  </si>
  <si>
    <t>134.0425633</t>
  </si>
  <si>
    <t>35.379778</t>
  </si>
  <si>
    <t>34.6274527</t>
  </si>
  <si>
    <t>34.6866104</t>
  </si>
  <si>
    <t>133.8203094</t>
  </si>
  <si>
    <t>34.6554613</t>
  </si>
  <si>
    <t>133.8703329</t>
  </si>
  <si>
    <t>36.1270611</t>
  </si>
  <si>
    <t>139.6841239</t>
  </si>
  <si>
    <t>34.6357481</t>
  </si>
  <si>
    <t>34.7537223</t>
  </si>
  <si>
    <t>137.7346838</t>
  </si>
  <si>
    <t>36.1007362</t>
  </si>
  <si>
    <t>34.6130839</t>
  </si>
  <si>
    <t>133.9424838</t>
  </si>
  <si>
    <t>36.1267567</t>
  </si>
  <si>
    <t>139.6818204</t>
  </si>
  <si>
    <t>34.5339043</t>
  </si>
  <si>
    <t>135.7454965</t>
  </si>
  <si>
    <t>34.3306151</t>
  </si>
  <si>
    <t>133.1734545</t>
  </si>
  <si>
    <t>36.0993565</t>
  </si>
  <si>
    <t>140.4112183</t>
  </si>
  <si>
    <t>35.3578916</t>
  </si>
  <si>
    <t>132.6915938</t>
  </si>
  <si>
    <t>34.9272998</t>
  </si>
  <si>
    <t>136.9926562</t>
  </si>
  <si>
    <t>36.1011965</t>
  </si>
  <si>
    <t>140.4159174</t>
  </si>
  <si>
    <t>38.5835138</t>
  </si>
  <si>
    <t>140.9460764</t>
  </si>
  <si>
    <t>34.7348453</t>
  </si>
  <si>
    <t>138.2262265</t>
  </si>
  <si>
    <t>39.4489284</t>
  </si>
  <si>
    <t>140.5015812</t>
  </si>
  <si>
    <t>35.0655625</t>
  </si>
  <si>
    <t>136.7474461</t>
  </si>
  <si>
    <t>38.2175189</t>
  </si>
  <si>
    <t>140.8354425</t>
  </si>
  <si>
    <t>34.3980861</t>
  </si>
  <si>
    <t>132.4968263</t>
  </si>
  <si>
    <t>35.198398</t>
  </si>
  <si>
    <t>37.1639263</t>
  </si>
  <si>
    <t>138.2507121</t>
  </si>
  <si>
    <t>35.3723374</t>
  </si>
  <si>
    <t>139.9314149</t>
  </si>
  <si>
    <t>34.6569632</t>
  </si>
  <si>
    <t>135.1747925</t>
  </si>
  <si>
    <t>38.2746129</t>
  </si>
  <si>
    <t>140.9845174</t>
  </si>
  <si>
    <t>35.7447378</t>
  </si>
  <si>
    <t>139.7598493</t>
  </si>
  <si>
    <t>35.0438161</t>
  </si>
  <si>
    <t>136.9177136</t>
  </si>
  <si>
    <t>35.0445587</t>
  </si>
  <si>
    <t>136.9173435</t>
  </si>
  <si>
    <t>34.7720823</t>
  </si>
  <si>
    <t>135.5341315</t>
  </si>
  <si>
    <t>35.4238307</t>
  </si>
  <si>
    <t>35.0600082</t>
  </si>
  <si>
    <t>134.0457632</t>
  </si>
  <si>
    <t>36.4164076</t>
  </si>
  <si>
    <t>138.2224764</t>
  </si>
  <si>
    <t>35.0367414</t>
  </si>
  <si>
    <t>136.6731033</t>
  </si>
  <si>
    <t>37.1558537</t>
  </si>
  <si>
    <t>138.2595499</t>
  </si>
  <si>
    <t>37.8137588</t>
  </si>
  <si>
    <t>35.8305012</t>
  </si>
  <si>
    <t>139.7711508</t>
  </si>
  <si>
    <t>34.6108691</t>
  </si>
  <si>
    <t>135.5123279</t>
  </si>
  <si>
    <t>36.2069707</t>
  </si>
  <si>
    <t>137.9540839</t>
  </si>
  <si>
    <t>35.60019</t>
  </si>
  <si>
    <t>34.8869283</t>
  </si>
  <si>
    <t>136.8422786</t>
  </si>
  <si>
    <t>36.5668626</t>
  </si>
  <si>
    <t>139.9992599</t>
  </si>
  <si>
    <t>35.8811623</t>
  </si>
  <si>
    <t>139.7421946</t>
  </si>
  <si>
    <t>39.6690554</t>
  </si>
  <si>
    <t>140.1736185</t>
  </si>
  <si>
    <t>36.167119</t>
  </si>
  <si>
    <t>139.967409</t>
  </si>
  <si>
    <t>34.8306617</t>
  </si>
  <si>
    <t>137.4039602</t>
  </si>
  <si>
    <t>34.7447952</t>
  </si>
  <si>
    <t>137.3529092</t>
  </si>
  <si>
    <t>35.0147544</t>
  </si>
  <si>
    <t>136.9279963</t>
  </si>
  <si>
    <t>35.8835927</t>
  </si>
  <si>
    <t>136.1735916</t>
  </si>
  <si>
    <t>35.723513</t>
  </si>
  <si>
    <t>35.5255122</t>
  </si>
  <si>
    <t>140.2780274</t>
  </si>
  <si>
    <t>35.7237306</t>
  </si>
  <si>
    <t>139.7921678</t>
  </si>
  <si>
    <t>34.3279133</t>
  </si>
  <si>
    <t>134.0913457</t>
  </si>
  <si>
    <t>35.38988</t>
  </si>
  <si>
    <t>132.62905</t>
  </si>
  <si>
    <t>35.113025</t>
  </si>
  <si>
    <t>35.3530755</t>
  </si>
  <si>
    <t>132.7419625</t>
  </si>
  <si>
    <t>35.3374296</t>
  </si>
  <si>
    <t>139.8868341</t>
  </si>
  <si>
    <t>34.8899976</t>
  </si>
  <si>
    <t>138.2560467</t>
  </si>
  <si>
    <t>35.4910927</t>
  </si>
  <si>
    <t>138.7434419</t>
  </si>
  <si>
    <t>34.6498371</t>
  </si>
  <si>
    <t>34.5865726</t>
  </si>
  <si>
    <t>133.2497043</t>
  </si>
  <si>
    <t>34.4794622</t>
  </si>
  <si>
    <t>136.7021875</t>
  </si>
  <si>
    <t>35.2986122</t>
  </si>
  <si>
    <t>136.8163865</t>
  </si>
  <si>
    <t>35.0670167</t>
  </si>
  <si>
    <t>136.9060907</t>
  </si>
  <si>
    <t>34.3276217</t>
  </si>
  <si>
    <t>134.0935008</t>
  </si>
  <si>
    <t>35.7078356</t>
  </si>
  <si>
    <t>35.3573533</t>
  </si>
  <si>
    <t>136.6923637</t>
  </si>
  <si>
    <t>34.3411172</t>
  </si>
  <si>
    <t>132.5914832</t>
  </si>
  <si>
    <t>35.671941</t>
  </si>
  <si>
    <t>36.0204335</t>
  </si>
  <si>
    <t>138.1200097</t>
  </si>
  <si>
    <t>36.284511</t>
  </si>
  <si>
    <t>34.8419024</t>
  </si>
  <si>
    <t>135.7135846</t>
  </si>
  <si>
    <t>34.8422974</t>
  </si>
  <si>
    <t>135.7111413</t>
  </si>
  <si>
    <t>34.6808625</t>
  </si>
  <si>
    <t>135.5336568</t>
  </si>
  <si>
    <t>34.6583653</t>
  </si>
  <si>
    <t>135.5695323</t>
  </si>
  <si>
    <t>35.4988319</t>
  </si>
  <si>
    <t>137.8280598</t>
  </si>
  <si>
    <t>34.7055033</t>
  </si>
  <si>
    <t>137.7471643</t>
  </si>
  <si>
    <t>38.0465375</t>
  </si>
  <si>
    <t>140.7169934</t>
  </si>
  <si>
    <t>36.060137</t>
  </si>
  <si>
    <t>35.664445</t>
  </si>
  <si>
    <t>26.2425243</t>
  </si>
  <si>
    <t>127.7589576</t>
  </si>
  <si>
    <t>35.866209</t>
  </si>
  <si>
    <t>36.0274446</t>
  </si>
  <si>
    <t>138.1098935</t>
  </si>
  <si>
    <t>37.8663067</t>
  </si>
  <si>
    <t>138.9514833</t>
  </si>
  <si>
    <t>36.0945484</t>
  </si>
  <si>
    <t>140.3315353</t>
  </si>
  <si>
    <t>34.7051314</t>
  </si>
  <si>
    <t>137.7463083</t>
  </si>
  <si>
    <t>35.0275544</t>
  </si>
  <si>
    <t>138.4616983</t>
  </si>
  <si>
    <t>35.0330853</t>
  </si>
  <si>
    <t>135.9742898</t>
  </si>
  <si>
    <t>36.0831543</t>
  </si>
  <si>
    <t>140.0721927</t>
  </si>
  <si>
    <t>35.8033067</t>
  </si>
  <si>
    <t>35.9986457</t>
  </si>
  <si>
    <t>138.1208618</t>
  </si>
  <si>
    <t>35.409374</t>
  </si>
  <si>
    <t>35.8380883</t>
  </si>
  <si>
    <t>139.8568123</t>
  </si>
  <si>
    <t>34.9509777</t>
  </si>
  <si>
    <t>36.7203782</t>
  </si>
  <si>
    <t>138.3532136</t>
  </si>
  <si>
    <t>39.7317851</t>
  </si>
  <si>
    <t>140.1548203</t>
  </si>
  <si>
    <t>33.2541379</t>
  </si>
  <si>
    <t>131.6538031</t>
  </si>
  <si>
    <t>37.2682812</t>
  </si>
  <si>
    <t>138.3780893</t>
  </si>
  <si>
    <t>35.0406297</t>
  </si>
  <si>
    <t>135.7913669</t>
  </si>
  <si>
    <t>40.2310241</t>
  </si>
  <si>
    <t>140.3757413</t>
  </si>
  <si>
    <t>34.9277572</t>
  </si>
  <si>
    <t>135.2015638</t>
  </si>
  <si>
    <t>35.0253348</t>
  </si>
  <si>
    <t>136.9785557</t>
  </si>
  <si>
    <t>38.5872299</t>
  </si>
  <si>
    <t>140.9687964</t>
  </si>
  <si>
    <t>33.9201194</t>
  </si>
  <si>
    <t>133.2287383</t>
  </si>
  <si>
    <t>35.41034</t>
  </si>
  <si>
    <t>34.8129549</t>
  </si>
  <si>
    <t>135.6681897</t>
  </si>
  <si>
    <t>34.6272426</t>
  </si>
  <si>
    <t>135.5659531</t>
  </si>
  <si>
    <t>36.7269445</t>
  </si>
  <si>
    <t>138.3494504</t>
  </si>
  <si>
    <t>34.2081255</t>
  </si>
  <si>
    <t>135.2012721</t>
  </si>
  <si>
    <t>35.7037138</t>
  </si>
  <si>
    <t>139.8630369</t>
  </si>
  <si>
    <t>35.4652097</t>
  </si>
  <si>
    <t>137.4474912</t>
  </si>
  <si>
    <t>35.3639524</t>
  </si>
  <si>
    <t>136.6333173</t>
  </si>
  <si>
    <t>34.8187573</t>
  </si>
  <si>
    <t>135.5239088</t>
  </si>
  <si>
    <t>36.7201033</t>
  </si>
  <si>
    <t>138.3512333</t>
  </si>
  <si>
    <t>38.2658406</t>
  </si>
  <si>
    <t>140.3254551</t>
  </si>
  <si>
    <t>35.0655096</t>
  </si>
  <si>
    <t>133.9894034</t>
  </si>
  <si>
    <t>35.1221937</t>
  </si>
  <si>
    <t>136.8398572</t>
  </si>
  <si>
    <t>35.9450061</t>
  </si>
  <si>
    <t>139.8653036</t>
  </si>
  <si>
    <t>34.1735829</t>
  </si>
  <si>
    <t>132.4644044</t>
  </si>
  <si>
    <t>35.4295978</t>
  </si>
  <si>
    <t>137.1503675</t>
  </si>
  <si>
    <t>35.7937566</t>
  </si>
  <si>
    <t>139.7964452</t>
  </si>
  <si>
    <t>34.8452286</t>
  </si>
  <si>
    <t>138.3176179</t>
  </si>
  <si>
    <t>37.5758978</t>
  </si>
  <si>
    <t>138.9086427</t>
  </si>
  <si>
    <t>35.7156149</t>
  </si>
  <si>
    <t>140.2142157</t>
  </si>
  <si>
    <t>38.2641044</t>
  </si>
  <si>
    <t>140.3380959</t>
  </si>
  <si>
    <t>34.9018798</t>
  </si>
  <si>
    <t>136.9390673</t>
  </si>
  <si>
    <t>39.716817</t>
  </si>
  <si>
    <t>34.5012146</t>
  </si>
  <si>
    <t>136.7118327</t>
  </si>
  <si>
    <t>35.0661143</t>
  </si>
  <si>
    <t>136.9040545</t>
  </si>
  <si>
    <t>35.384938</t>
  </si>
  <si>
    <t>36.0030702</t>
  </si>
  <si>
    <t>139.4072972</t>
  </si>
  <si>
    <t>35.3964736</t>
  </si>
  <si>
    <t>132.6862938</t>
  </si>
  <si>
    <t>38.0025676</t>
  </si>
  <si>
    <t>140.0513391</t>
  </si>
  <si>
    <t>34.7784713</t>
  </si>
  <si>
    <t>138.0316419</t>
  </si>
  <si>
    <t>33.5617828</t>
  </si>
  <si>
    <t>36.0409513</t>
  </si>
  <si>
    <t>140.0925291</t>
  </si>
  <si>
    <t>35.9095243</t>
  </si>
  <si>
    <t>139.9147402</t>
  </si>
  <si>
    <t>26.2874372</t>
  </si>
  <si>
    <t>33.3066824</t>
  </si>
  <si>
    <t>130.3320023</t>
  </si>
  <si>
    <t>35.3893535</t>
  </si>
  <si>
    <t>139.3803056</t>
  </si>
  <si>
    <t>35.9446284</t>
  </si>
  <si>
    <t>139.7160688</t>
  </si>
  <si>
    <t>35.8297444</t>
  </si>
  <si>
    <t>139.8595721</t>
  </si>
  <si>
    <t>34.9600224</t>
  </si>
  <si>
    <t>136.6239081</t>
  </si>
  <si>
    <t>39.7271921</t>
  </si>
  <si>
    <t>140.1473354</t>
  </si>
  <si>
    <t>35.947244</t>
  </si>
  <si>
    <t>35.0497464</t>
  </si>
  <si>
    <t>136.6859196</t>
  </si>
  <si>
    <t>35.8451876</t>
  </si>
  <si>
    <t>139.6700095</t>
  </si>
  <si>
    <t>35.1327134</t>
  </si>
  <si>
    <t>136.7782405</t>
  </si>
  <si>
    <t>35.8283233</t>
  </si>
  <si>
    <t>137.9732729</t>
  </si>
  <si>
    <t>35.333605</t>
  </si>
  <si>
    <t>35.1305626</t>
  </si>
  <si>
    <t>138.9437961</t>
  </si>
  <si>
    <t>38.2312184</t>
  </si>
  <si>
    <t>140.3398946</t>
  </si>
  <si>
    <t>35.4674732</t>
  </si>
  <si>
    <t>132.8845745</t>
  </si>
  <si>
    <t>37.1585108</t>
  </si>
  <si>
    <t>34.729696</t>
  </si>
  <si>
    <t>38.8802613</t>
  </si>
  <si>
    <t>34.5850691</t>
  </si>
  <si>
    <t>133.2515866</t>
  </si>
  <si>
    <t>33.602375</t>
  </si>
  <si>
    <t>35.9702899</t>
  </si>
  <si>
    <t>139.8511465</t>
  </si>
  <si>
    <t>38.8926451</t>
  </si>
  <si>
    <t>141.5679707</t>
  </si>
  <si>
    <t>38.1804283</t>
  </si>
  <si>
    <t>140.8695718</t>
  </si>
  <si>
    <t>37.6382462</t>
  </si>
  <si>
    <t>139.0002846</t>
  </si>
  <si>
    <t>38.5874592</t>
  </si>
  <si>
    <t>140.9679315</t>
  </si>
  <si>
    <t>31.9163932</t>
  </si>
  <si>
    <t>131.4507208</t>
  </si>
  <si>
    <t>38.7572238</t>
  </si>
  <si>
    <t>139.8446012</t>
  </si>
  <si>
    <t>37.7675795</t>
  </si>
  <si>
    <t>138.9457774</t>
  </si>
  <si>
    <t>35.8607396</t>
  </si>
  <si>
    <t>139.6248905</t>
  </si>
  <si>
    <t>38.9235952</t>
  </si>
  <si>
    <t>139.8515971</t>
  </si>
  <si>
    <t>35.3851038</t>
  </si>
  <si>
    <t>132.7389181</t>
  </si>
  <si>
    <t>35.3545644</t>
  </si>
  <si>
    <t>34.6724141</t>
  </si>
  <si>
    <t>135.5066076</t>
  </si>
  <si>
    <t>34.5730177</t>
  </si>
  <si>
    <t>135.8234093</t>
  </si>
  <si>
    <t>34.4932071</t>
  </si>
  <si>
    <t>37.6371248</t>
  </si>
  <si>
    <t>139.8900615</t>
  </si>
  <si>
    <t>38.8915633</t>
  </si>
  <si>
    <t>141.5632579</t>
  </si>
  <si>
    <t>34.8452038</t>
  </si>
  <si>
    <t>138.3154673</t>
  </si>
  <si>
    <t>34.5337193</t>
  </si>
  <si>
    <t>135.7963411</t>
  </si>
  <si>
    <t>34.6798648</t>
  </si>
  <si>
    <t>135.6247748</t>
  </si>
  <si>
    <t>33.9709532</t>
  </si>
  <si>
    <t>131.9204914</t>
  </si>
  <si>
    <t>34.660213</t>
  </si>
  <si>
    <t>36.5335072</t>
  </si>
  <si>
    <t>138.0985083</t>
  </si>
  <si>
    <t>35.4091555</t>
  </si>
  <si>
    <t>136.7209079</t>
  </si>
  <si>
    <t>33.5021069</t>
  </si>
  <si>
    <t>133.9058445</t>
  </si>
  <si>
    <t>35.0027622</t>
  </si>
  <si>
    <t>135.8881695</t>
  </si>
  <si>
    <t>26.358838</t>
  </si>
  <si>
    <t>34.717697</t>
  </si>
  <si>
    <t>38.5867313</t>
  </si>
  <si>
    <t>140.9679454</t>
  </si>
  <si>
    <t>34.4165443</t>
  </si>
  <si>
    <t>132.8959218</t>
  </si>
  <si>
    <t>34.0506014</t>
  </si>
  <si>
    <t>35.8915056</t>
  </si>
  <si>
    <t>140.1594264</t>
  </si>
  <si>
    <t>35.6245174</t>
  </si>
  <si>
    <t>139.6897996</t>
  </si>
  <si>
    <t>37.155722</t>
  </si>
  <si>
    <t>35.9518781</t>
  </si>
  <si>
    <t>37.1946101</t>
  </si>
  <si>
    <t>140.3367091</t>
  </si>
  <si>
    <t>35.0112329</t>
  </si>
  <si>
    <t>35.3252885</t>
  </si>
  <si>
    <t>136.0250106</t>
  </si>
  <si>
    <t>34.3520917</t>
  </si>
  <si>
    <t>135.6385918</t>
  </si>
  <si>
    <t>38.6894449</t>
  </si>
  <si>
    <t>141.2064557</t>
  </si>
  <si>
    <t>33.1651736</t>
  </si>
  <si>
    <t>129.7232514</t>
  </si>
  <si>
    <t>34.6922691</t>
  </si>
  <si>
    <t>136.5138676</t>
  </si>
  <si>
    <t>35.4096329</t>
  </si>
  <si>
    <t>136.7212097</t>
  </si>
  <si>
    <t>35.2161696</t>
  </si>
  <si>
    <t>136.9063302</t>
  </si>
  <si>
    <t>35.6849078</t>
  </si>
  <si>
    <t>140.0385082</t>
  </si>
  <si>
    <t>35.8330668</t>
  </si>
  <si>
    <t>139.8611054</t>
  </si>
  <si>
    <t>40.5963549</t>
  </si>
  <si>
    <t>140.5064035</t>
  </si>
  <si>
    <t>35.4656522</t>
  </si>
  <si>
    <t>139.6870132</t>
  </si>
  <si>
    <t>33.8925876</t>
  </si>
  <si>
    <t>130.7930896</t>
  </si>
  <si>
    <t>40.8266976</t>
  </si>
  <si>
    <t>140.7578464</t>
  </si>
  <si>
    <t>33.8682232</t>
  </si>
  <si>
    <t>39.7275105</t>
  </si>
  <si>
    <t>140.0982809</t>
  </si>
  <si>
    <t>32.862593</t>
  </si>
  <si>
    <t>26.3447917</t>
  </si>
  <si>
    <t>127.8569259</t>
  </si>
  <si>
    <t>35.3577212</t>
  </si>
  <si>
    <t>132.7573013</t>
  </si>
  <si>
    <t>35.8085593</t>
  </si>
  <si>
    <t>139.8463598</t>
  </si>
  <si>
    <t>35.3657708</t>
  </si>
  <si>
    <t>136.6427055</t>
  </si>
  <si>
    <t>35.0766211</t>
  </si>
  <si>
    <t>133.9974543</t>
  </si>
  <si>
    <t>36.0102601</t>
  </si>
  <si>
    <t>138.1222163</t>
  </si>
  <si>
    <t>34.775265</t>
  </si>
  <si>
    <t>34.0785201</t>
  </si>
  <si>
    <t>36.0602761</t>
  </si>
  <si>
    <t>136.2360737</t>
  </si>
  <si>
    <t>35.9059525</t>
  </si>
  <si>
    <t>139.7123898</t>
  </si>
  <si>
    <t>34.9659623</t>
  </si>
  <si>
    <t>136.1623863</t>
  </si>
  <si>
    <t>33.9308883</t>
  </si>
  <si>
    <t>132.1938347</t>
  </si>
  <si>
    <t>35.2241494</t>
  </si>
  <si>
    <t>136.8770539</t>
  </si>
  <si>
    <t>35.7050866</t>
  </si>
  <si>
    <t>139.9615841</t>
  </si>
  <si>
    <t>37.152823</t>
  </si>
  <si>
    <t>36.2128995</t>
  </si>
  <si>
    <t>36.0914638</t>
  </si>
  <si>
    <t>140.2040267</t>
  </si>
  <si>
    <t>35.9006406</t>
  </si>
  <si>
    <t>139.8074072</t>
  </si>
  <si>
    <t>35.7316006</t>
  </si>
  <si>
    <t>139.8180858</t>
  </si>
  <si>
    <t>35.7947507</t>
  </si>
  <si>
    <t>139.7925448</t>
  </si>
  <si>
    <t>35.5288064</t>
  </si>
  <si>
    <t>134.1965716</t>
  </si>
  <si>
    <t>33.194105</t>
  </si>
  <si>
    <t>35.7315574</t>
  </si>
  <si>
    <t>139.8181924</t>
  </si>
  <si>
    <t>35.0000727</t>
  </si>
  <si>
    <t>138.3989584</t>
  </si>
  <si>
    <t>32.8625582</t>
  </si>
  <si>
    <t>35.9464572</t>
  </si>
  <si>
    <t>139.7547898</t>
  </si>
  <si>
    <t>34.7254753</t>
  </si>
  <si>
    <t>135.5656936</t>
  </si>
  <si>
    <t>40.6810455</t>
  </si>
  <si>
    <t>141.3646592</t>
  </si>
  <si>
    <t>34.812141</t>
  </si>
  <si>
    <t>35.9884435</t>
  </si>
  <si>
    <t>139.7846238</t>
  </si>
  <si>
    <t>35.8096163</t>
  </si>
  <si>
    <t>139.8453188</t>
  </si>
  <si>
    <t>34.3698107</t>
  </si>
  <si>
    <t>132.4349901</t>
  </si>
  <si>
    <t>38.3359303</t>
  </si>
  <si>
    <t>141.0473489</t>
  </si>
  <si>
    <t>38.7290954</t>
  </si>
  <si>
    <t>139.8167894</t>
  </si>
  <si>
    <t>36.1933322</t>
  </si>
  <si>
    <t>139.9887443</t>
  </si>
  <si>
    <t>36.1432749</t>
  </si>
  <si>
    <t>34.6103749</t>
  </si>
  <si>
    <t>136.5176297</t>
  </si>
  <si>
    <t>38.9078512</t>
  </si>
  <si>
    <t>139.8583937</t>
  </si>
  <si>
    <t>35.4505424</t>
  </si>
  <si>
    <t>133.0913153</t>
  </si>
  <si>
    <t>40.8017822</t>
  </si>
  <si>
    <t>140.3987795</t>
  </si>
  <si>
    <t>34.7559108</t>
  </si>
  <si>
    <t>36.3122242</t>
  </si>
  <si>
    <t>138.6322883</t>
  </si>
  <si>
    <t>34.8526381</t>
  </si>
  <si>
    <t>36.340011</t>
  </si>
  <si>
    <t>36.0014083</t>
  </si>
  <si>
    <t>139.7530349</t>
  </si>
  <si>
    <t>35.1484278</t>
  </si>
  <si>
    <t>136.8400316</t>
  </si>
  <si>
    <t>36.5376753</t>
  </si>
  <si>
    <t>140.5276558</t>
  </si>
  <si>
    <t>38.428897</t>
  </si>
  <si>
    <t>34.7337687</t>
  </si>
  <si>
    <t>135.5007789</t>
  </si>
  <si>
    <t>35.2638185</t>
  </si>
  <si>
    <t>136.6768834</t>
  </si>
  <si>
    <t>37.9176617</t>
  </si>
  <si>
    <t>139.1617314</t>
  </si>
  <si>
    <t>35.008619</t>
  </si>
  <si>
    <t>35.8193352</t>
  </si>
  <si>
    <t>139.8762673</t>
  </si>
  <si>
    <t>32.7667957</t>
  </si>
  <si>
    <t>130.6775438</t>
  </si>
  <si>
    <t>38.285233</t>
  </si>
  <si>
    <t>35.7077568</t>
  </si>
  <si>
    <t>140.0614407</t>
  </si>
  <si>
    <t>38.3460931</t>
  </si>
  <si>
    <t>140.3624064</t>
  </si>
  <si>
    <t>36.4137713</t>
  </si>
  <si>
    <t>140.5522096</t>
  </si>
  <si>
    <t>35.6952882</t>
  </si>
  <si>
    <t>139.8012635</t>
  </si>
  <si>
    <t>34.8128393</t>
  </si>
  <si>
    <t>135.3807896</t>
  </si>
  <si>
    <t>35.8079713</t>
  </si>
  <si>
    <t>35.4287535</t>
  </si>
  <si>
    <t>137.0839332</t>
  </si>
  <si>
    <t>34.692019</t>
  </si>
  <si>
    <t>33.8942341</t>
  </si>
  <si>
    <t>36.7580673</t>
  </si>
  <si>
    <t>138.3524135</t>
  </si>
  <si>
    <t>40.6810805</t>
  </si>
  <si>
    <t>141.3654773</t>
  </si>
  <si>
    <t>34.7552369</t>
  </si>
  <si>
    <t>135.4678995</t>
  </si>
  <si>
    <t>40.7882069</t>
  </si>
  <si>
    <t>140.4447812</t>
  </si>
  <si>
    <t>34.4115261</t>
  </si>
  <si>
    <t>34.9000901</t>
  </si>
  <si>
    <t>137.1481494</t>
  </si>
  <si>
    <t>34.2046312</t>
  </si>
  <si>
    <t>134.5832571</t>
  </si>
  <si>
    <t>35.8439924</t>
  </si>
  <si>
    <t>139.8028785</t>
  </si>
  <si>
    <t>34.6519073</t>
  </si>
  <si>
    <t>38.3422601</t>
  </si>
  <si>
    <t>140.3609538</t>
  </si>
  <si>
    <t>35.7951973</t>
  </si>
  <si>
    <t>139.8081799</t>
  </si>
  <si>
    <t>35.3623137</t>
  </si>
  <si>
    <t>132.7392912</t>
  </si>
  <si>
    <t>34.9645833</t>
  </si>
  <si>
    <t>137.0182691</t>
  </si>
  <si>
    <t>39.7274195</t>
  </si>
  <si>
    <t>140.0864165</t>
  </si>
  <si>
    <t>34.6499896</t>
  </si>
  <si>
    <t>35.8241544</t>
  </si>
  <si>
    <t>139.7237293</t>
  </si>
  <si>
    <t>38.9121889</t>
  </si>
  <si>
    <t>141.5854036</t>
  </si>
  <si>
    <t>33.1935851</t>
  </si>
  <si>
    <t>131.6117881</t>
  </si>
  <si>
    <t>34.6719174</t>
  </si>
  <si>
    <t>135.0502392</t>
  </si>
  <si>
    <t>34.3800127</t>
  </si>
  <si>
    <t>132.4227985</t>
  </si>
  <si>
    <t>33.9188194</t>
  </si>
  <si>
    <t>134.6670054</t>
  </si>
  <si>
    <t>38.4378105</t>
  </si>
  <si>
    <t>140.3786484</t>
  </si>
  <si>
    <t>38.5699384</t>
  </si>
  <si>
    <t>140.8675015</t>
  </si>
  <si>
    <t>34.9989964</t>
  </si>
  <si>
    <t>135.8787512</t>
  </si>
  <si>
    <t>33.5465569</t>
  </si>
  <si>
    <t>133.4107723</t>
  </si>
  <si>
    <t>38.7173997</t>
  </si>
  <si>
    <t>139.8307015</t>
  </si>
  <si>
    <t>34.7781127</t>
  </si>
  <si>
    <t>136.8555747</t>
  </si>
  <si>
    <t>36.0171068</t>
  </si>
  <si>
    <t>138.1180157</t>
  </si>
  <si>
    <t>34.2284103</t>
  </si>
  <si>
    <t>135.1486733</t>
  </si>
  <si>
    <t>35.888071</t>
  </si>
  <si>
    <t>34.697833</t>
  </si>
  <si>
    <t>35.3952049</t>
  </si>
  <si>
    <t>132.8444975</t>
  </si>
  <si>
    <t>35.3950979</t>
  </si>
  <si>
    <t>132.8446631</t>
  </si>
  <si>
    <t>34.8617922</t>
  </si>
  <si>
    <t>137.0181348</t>
  </si>
  <si>
    <t>34.5154891</t>
  </si>
  <si>
    <t>34.9393818</t>
  </si>
  <si>
    <t>135.7181113</t>
  </si>
  <si>
    <t>34.9993835</t>
  </si>
  <si>
    <t>136.6312762</t>
  </si>
  <si>
    <t>34.9710846</t>
  </si>
  <si>
    <t>136.1615093</t>
  </si>
  <si>
    <t>36.7357092</t>
  </si>
  <si>
    <t>137.0325823</t>
  </si>
  <si>
    <t>34.9991047</t>
  </si>
  <si>
    <t>135.8786323</t>
  </si>
  <si>
    <t>36.7359962</t>
  </si>
  <si>
    <t>137.0318357</t>
  </si>
  <si>
    <t>38.350384</t>
  </si>
  <si>
    <t>37.9195369</t>
  </si>
  <si>
    <t>140.1221032</t>
  </si>
  <si>
    <t>35.7795173</t>
  </si>
  <si>
    <t>139.9983311</t>
  </si>
  <si>
    <t>35.7341911</t>
  </si>
  <si>
    <t>140.0949403</t>
  </si>
  <si>
    <t>36.0639941</t>
  </si>
  <si>
    <t>138.0717964</t>
  </si>
  <si>
    <t>34.7292086</t>
  </si>
  <si>
    <t>135.5589639</t>
  </si>
  <si>
    <t>35.4603806</t>
  </si>
  <si>
    <t>139.5151992</t>
  </si>
  <si>
    <t>31.7468508</t>
  </si>
  <si>
    <t>131.0787476</t>
  </si>
  <si>
    <t>35.5373002</t>
  </si>
  <si>
    <t>139.7223274</t>
  </si>
  <si>
    <t>35.5099246</t>
  </si>
  <si>
    <t>139.6851636</t>
  </si>
  <si>
    <t>40.8302059</t>
  </si>
  <si>
    <t>140.7708908</t>
  </si>
  <si>
    <t>36.5186007</t>
  </si>
  <si>
    <t>139.0179639</t>
  </si>
  <si>
    <t>34.6511476</t>
  </si>
  <si>
    <t>135.4370963</t>
  </si>
  <si>
    <t>40.8261875</t>
  </si>
  <si>
    <t>34.3569486</t>
  </si>
  <si>
    <t>132.3405587</t>
  </si>
  <si>
    <t>35.8340431</t>
  </si>
  <si>
    <t>139.6478035</t>
  </si>
  <si>
    <t>36.5317961</t>
  </si>
  <si>
    <t>136.5849955</t>
  </si>
  <si>
    <t>35.4458642</t>
  </si>
  <si>
    <t>133.8485946</t>
  </si>
  <si>
    <t>35.8554903</t>
  </si>
  <si>
    <t>139.8671611</t>
  </si>
  <si>
    <t>33.2154483</t>
  </si>
  <si>
    <t>130.3543602</t>
  </si>
  <si>
    <t>34.3818048</t>
  </si>
  <si>
    <t>132.4158004</t>
  </si>
  <si>
    <t>35.5263816</t>
  </si>
  <si>
    <t>133.2560753</t>
  </si>
  <si>
    <t>36.040295</t>
  </si>
  <si>
    <t>35.4093873</t>
  </si>
  <si>
    <t>136.8610564</t>
  </si>
  <si>
    <t>35.8153052</t>
  </si>
  <si>
    <t>139.6463105</t>
  </si>
  <si>
    <t>34.2029028</t>
  </si>
  <si>
    <t>135.1567237</t>
  </si>
  <si>
    <t>35.0210812</t>
  </si>
  <si>
    <t>35.110817</t>
  </si>
  <si>
    <t>35.8883577</t>
  </si>
  <si>
    <t>139.7705739</t>
  </si>
  <si>
    <t>38.7183278</t>
  </si>
  <si>
    <t>139.8303227</t>
  </si>
  <si>
    <t>35.115438</t>
  </si>
  <si>
    <t>34.6661613</t>
  </si>
  <si>
    <t>135.6165255</t>
  </si>
  <si>
    <t>35.7115503</t>
  </si>
  <si>
    <t>139.8058316</t>
  </si>
  <si>
    <t>34.7232028</t>
  </si>
  <si>
    <t>135.7482672</t>
  </si>
  <si>
    <t>36.5318279</t>
  </si>
  <si>
    <t>136.5844993</t>
  </si>
  <si>
    <t>36.6839289</t>
  </si>
  <si>
    <t>33.0859656</t>
  </si>
  <si>
    <t>131.8400375</t>
  </si>
  <si>
    <t>36.7157589</t>
  </si>
  <si>
    <t>138.3502763</t>
  </si>
  <si>
    <t>35.8209375</t>
  </si>
  <si>
    <t>34.7122163</t>
  </si>
  <si>
    <t>35.9182753</t>
  </si>
  <si>
    <t>140.1170237</t>
  </si>
  <si>
    <t>36.6160362</t>
  </si>
  <si>
    <t>136.6397909</t>
  </si>
  <si>
    <t>34.9154197</t>
  </si>
  <si>
    <t>135.7641124</t>
  </si>
  <si>
    <t>33.5193675</t>
  </si>
  <si>
    <t>34.6627031</t>
  </si>
  <si>
    <t>135.2215352</t>
  </si>
  <si>
    <t>35.7956904</t>
  </si>
  <si>
    <t>139.5717945</t>
  </si>
  <si>
    <t>33.2243687</t>
  </si>
  <si>
    <t>131.6606604</t>
  </si>
  <si>
    <t>35.5604166</t>
  </si>
  <si>
    <t>139.7341339</t>
  </si>
  <si>
    <t>34.054546</t>
  </si>
  <si>
    <t>36.1180483</t>
  </si>
  <si>
    <t>137.9609751</t>
  </si>
  <si>
    <t>34.6729254</t>
  </si>
  <si>
    <t>135.2264097</t>
  </si>
  <si>
    <t>35.441385</t>
  </si>
  <si>
    <t>34.6874676</t>
  </si>
  <si>
    <t>135.5548241</t>
  </si>
  <si>
    <t>35.7779369</t>
  </si>
  <si>
    <t>140.3228494</t>
  </si>
  <si>
    <t>38.5238121</t>
  </si>
  <si>
    <t>34.5356384</t>
  </si>
  <si>
    <t>133.6820576</t>
  </si>
  <si>
    <t>35.2368317</t>
  </si>
  <si>
    <t>136.8573068</t>
  </si>
  <si>
    <t>35.4343042</t>
  </si>
  <si>
    <t>39.3209763</t>
  </si>
  <si>
    <t>43.9221443</t>
  </si>
  <si>
    <t>141.6733256</t>
  </si>
  <si>
    <t>38.4793874</t>
  </si>
  <si>
    <t>141.2844467</t>
  </si>
  <si>
    <t>43.1400203</t>
  </si>
  <si>
    <t>141.1746512</t>
  </si>
  <si>
    <t>40.8266209</t>
  </si>
  <si>
    <t>140.7272729</t>
  </si>
  <si>
    <t>33.1245212</t>
  </si>
  <si>
    <t>131.8045293</t>
  </si>
  <si>
    <t>35.3506373</t>
  </si>
  <si>
    <t>139.3026944</t>
  </si>
  <si>
    <t>34.6606634</t>
  </si>
  <si>
    <t>135.4172877</t>
  </si>
  <si>
    <t>35.7425848</t>
  </si>
  <si>
    <t>139.6576523</t>
  </si>
  <si>
    <t>35.3764713</t>
  </si>
  <si>
    <t>34.5022531</t>
  </si>
  <si>
    <t>135.3992445</t>
  </si>
  <si>
    <t>35.3491679</t>
  </si>
  <si>
    <t>139.5216501</t>
  </si>
  <si>
    <t>37.8572399</t>
  </si>
  <si>
    <t>140.8789379</t>
  </si>
  <si>
    <t>35.9471456</t>
  </si>
  <si>
    <t>139.7730261</t>
  </si>
  <si>
    <t>36.2662265</t>
  </si>
  <si>
    <t>139.8736158</t>
  </si>
  <si>
    <t>36.2484829</t>
  </si>
  <si>
    <t>139.1564493</t>
  </si>
  <si>
    <t>39.6407735</t>
  </si>
  <si>
    <t>141.1112856</t>
  </si>
  <si>
    <t>35.4204937</t>
  </si>
  <si>
    <t>35.5146608</t>
  </si>
  <si>
    <t>137.5383798</t>
  </si>
  <si>
    <t>34.6971008</t>
  </si>
  <si>
    <t>135.3868482</t>
  </si>
  <si>
    <t>36.0358649</t>
  </si>
  <si>
    <t>139.6289367</t>
  </si>
  <si>
    <t>35.0773658</t>
  </si>
  <si>
    <t>135.9984467</t>
  </si>
  <si>
    <t>39.4449366</t>
  </si>
  <si>
    <t>140.1072519</t>
  </si>
  <si>
    <t>34.2133581</t>
  </si>
  <si>
    <t>132.5934094</t>
  </si>
  <si>
    <t>34.3669199</t>
  </si>
  <si>
    <t>132.3806192</t>
  </si>
  <si>
    <t>39.7197963</t>
  </si>
  <si>
    <t>140.1085979</t>
  </si>
  <si>
    <t>38.7178848</t>
  </si>
  <si>
    <t>139.8303905</t>
  </si>
  <si>
    <t>40.5143972</t>
  </si>
  <si>
    <t>38.3793943</t>
  </si>
  <si>
    <t>140.1961426</t>
  </si>
  <si>
    <t>40.7417234</t>
  </si>
  <si>
    <t>140.5822342</t>
  </si>
  <si>
    <t>34.685619</t>
  </si>
  <si>
    <t>135.716389</t>
  </si>
  <si>
    <t>32.7404579</t>
  </si>
  <si>
    <t>130.7242433</t>
  </si>
  <si>
    <t>35.9487186</t>
  </si>
  <si>
    <t>139.4591182</t>
  </si>
  <si>
    <t>35.0973082</t>
  </si>
  <si>
    <t>136.7019597</t>
  </si>
  <si>
    <t>35.6467928</t>
  </si>
  <si>
    <t>138.5480355</t>
  </si>
  <si>
    <t>38.3669277</t>
  </si>
  <si>
    <t>140.2845385</t>
  </si>
  <si>
    <t>43.1667986</t>
  </si>
  <si>
    <t>42.8829783</t>
  </si>
  <si>
    <t>140.7524893</t>
  </si>
  <si>
    <t>37.0536372</t>
  </si>
  <si>
    <t>35.4590856</t>
  </si>
  <si>
    <t>137.4745293</t>
  </si>
  <si>
    <t>35.4508564</t>
  </si>
  <si>
    <t>133.1272767</t>
  </si>
  <si>
    <t>34.7032816</t>
  </si>
  <si>
    <t>135.4592299</t>
  </si>
  <si>
    <t>34.6655379</t>
  </si>
  <si>
    <t>135.2049263</t>
  </si>
  <si>
    <t>33.8378066</t>
  </si>
  <si>
    <t>130.9153962</t>
  </si>
  <si>
    <t>38.1861316</t>
  </si>
  <si>
    <t>140.2940089</t>
  </si>
  <si>
    <t>38.8783458</t>
  </si>
  <si>
    <t>139.8395211</t>
  </si>
  <si>
    <t>35.9193091</t>
  </si>
  <si>
    <t>34.5700079</t>
  </si>
  <si>
    <t>135.7968405</t>
  </si>
  <si>
    <t>41.8036273</t>
  </si>
  <si>
    <t>140.7158392</t>
  </si>
  <si>
    <t>35.7895122</t>
  </si>
  <si>
    <t>140.1087383</t>
  </si>
  <si>
    <t>35.5329763</t>
  </si>
  <si>
    <t>139.6883882</t>
  </si>
  <si>
    <t>37.4998621</t>
  </si>
  <si>
    <t>139.8940407</t>
  </si>
  <si>
    <t>39.3550546</t>
  </si>
  <si>
    <t>141.9227591</t>
  </si>
  <si>
    <t>36.9408401</t>
  </si>
  <si>
    <t>140.8504439</t>
  </si>
  <si>
    <t>36.9420335</t>
  </si>
  <si>
    <t>140.8539792</t>
  </si>
  <si>
    <t>35.363447</t>
  </si>
  <si>
    <t>34.8306551</t>
  </si>
  <si>
    <t>34.988388</t>
  </si>
  <si>
    <t>36.6280177</t>
  </si>
  <si>
    <t>136.8215422</t>
  </si>
  <si>
    <t>41.7944609</t>
  </si>
  <si>
    <t>140.7322352</t>
  </si>
  <si>
    <t>34.6504547</t>
  </si>
  <si>
    <t>135.1339708</t>
  </si>
  <si>
    <t>38.8734961</t>
  </si>
  <si>
    <t>139.8395747</t>
  </si>
  <si>
    <t>34.3949777</t>
  </si>
  <si>
    <t>132.4856651</t>
  </si>
  <si>
    <t>34.0763656</t>
  </si>
  <si>
    <t>134.5578821</t>
  </si>
  <si>
    <t>35.7747651</t>
  </si>
  <si>
    <t>139.7691601</t>
  </si>
  <si>
    <t>35.764193</t>
  </si>
  <si>
    <t>41.287918</t>
  </si>
  <si>
    <t>34.3358813</t>
  </si>
  <si>
    <t>132.9152605</t>
  </si>
  <si>
    <t>33.2442815</t>
  </si>
  <si>
    <t>131.7626957</t>
  </si>
  <si>
    <t>35.1375382</t>
  </si>
  <si>
    <t>136.7955642</t>
  </si>
  <si>
    <t>35.1957224</t>
  </si>
  <si>
    <t>35.3600214</t>
  </si>
  <si>
    <t>132.7593893</t>
  </si>
  <si>
    <t>35.8206683</t>
  </si>
  <si>
    <t>139.8742973</t>
  </si>
  <si>
    <t>35.7870053</t>
  </si>
  <si>
    <t>139.9040304</t>
  </si>
  <si>
    <t>34.9582575</t>
  </si>
  <si>
    <t>137.1675774</t>
  </si>
  <si>
    <t>40.5422193</t>
  </si>
  <si>
    <t>141.4262507</t>
  </si>
  <si>
    <t>35.1890397</t>
  </si>
  <si>
    <t>34.9537363</t>
  </si>
  <si>
    <t>137.0912414</t>
  </si>
  <si>
    <t>36.9959715</t>
  </si>
  <si>
    <t>140.8555587</t>
  </si>
  <si>
    <t>34.993351</t>
  </si>
  <si>
    <t>41.7748993</t>
  </si>
  <si>
    <t>140.7033002</t>
  </si>
  <si>
    <t>32.7653963</t>
  </si>
  <si>
    <t>130.5867602</t>
  </si>
  <si>
    <t>35.6775238</t>
  </si>
  <si>
    <t>139.9385774</t>
  </si>
  <si>
    <t>35.8178911</t>
  </si>
  <si>
    <t>139.7327561</t>
  </si>
  <si>
    <t>38.9042087</t>
  </si>
  <si>
    <t>141.5710984</t>
  </si>
  <si>
    <t>36.7287928</t>
  </si>
  <si>
    <t>137.0803632</t>
  </si>
  <si>
    <t>36.7371996</t>
  </si>
  <si>
    <t>38.8955831</t>
  </si>
  <si>
    <t>139.8455722</t>
  </si>
  <si>
    <t>36.0989832</t>
  </si>
  <si>
    <t>136.5430914</t>
  </si>
  <si>
    <t>38.8504811</t>
  </si>
  <si>
    <t>139.8478365</t>
  </si>
  <si>
    <t>40.8405118</t>
  </si>
  <si>
    <t>140.7169343</t>
  </si>
  <si>
    <t>35.8939711</t>
  </si>
  <si>
    <t>139.7844099</t>
  </si>
  <si>
    <t>35.4301261</t>
  </si>
  <si>
    <t>133.2501308</t>
  </si>
  <si>
    <t>37.9853005</t>
  </si>
  <si>
    <t>140.7811712</t>
  </si>
  <si>
    <t>40.6239911</t>
  </si>
  <si>
    <t>141.2192333</t>
  </si>
  <si>
    <t>36.0651839</t>
  </si>
  <si>
    <t>139.7457806</t>
  </si>
  <si>
    <t>35.7074369</t>
  </si>
  <si>
    <t>139.8356784</t>
  </si>
  <si>
    <t>35.3805394</t>
  </si>
  <si>
    <t>132.7666954</t>
  </si>
  <si>
    <t>35.4810541</t>
  </si>
  <si>
    <t>35.0808586</t>
  </si>
  <si>
    <t>136.9275143</t>
  </si>
  <si>
    <t>38.4313755</t>
  </si>
  <si>
    <t>34.6053041</t>
  </si>
  <si>
    <t>135.4722613</t>
  </si>
  <si>
    <t>41.9929255</t>
  </si>
  <si>
    <t>140.6510068</t>
  </si>
  <si>
    <t>36.6456433</t>
  </si>
  <si>
    <t>37.9524382</t>
  </si>
  <si>
    <t>139.2887046</t>
  </si>
  <si>
    <t>35.7649452</t>
  </si>
  <si>
    <t>139.8042863</t>
  </si>
  <si>
    <t>36.9665493</t>
  </si>
  <si>
    <t>140.8743679</t>
  </si>
  <si>
    <t>35.6695155</t>
  </si>
  <si>
    <t>41.7944554</t>
  </si>
  <si>
    <t>37.4182861</t>
  </si>
  <si>
    <t>140.3072517</t>
  </si>
  <si>
    <t>40.7240043</t>
  </si>
  <si>
    <t>140.5704357</t>
  </si>
  <si>
    <t>34.6557881</t>
  </si>
  <si>
    <t>135.4543031</t>
  </si>
  <si>
    <t>39.7302072</t>
  </si>
  <si>
    <t>140.1023599</t>
  </si>
  <si>
    <t>35.4488277</t>
  </si>
  <si>
    <t>132.7751308</t>
  </si>
  <si>
    <t>34.6759703</t>
  </si>
  <si>
    <t>131.8465684</t>
  </si>
  <si>
    <t>33.942227</t>
  </si>
  <si>
    <t>34.516625</t>
  </si>
  <si>
    <t>135.763378</t>
  </si>
  <si>
    <t>34.7074162</t>
  </si>
  <si>
    <t>135.2648965</t>
  </si>
  <si>
    <t>34.8620617</t>
  </si>
  <si>
    <t>135.7619717</t>
  </si>
  <si>
    <t>34.7384177</t>
  </si>
  <si>
    <t>136.5187473</t>
  </si>
  <si>
    <t>34.4705625</t>
  </si>
  <si>
    <t>135.3527788</t>
  </si>
  <si>
    <t>35.6415558</t>
  </si>
  <si>
    <t>139.9187858</t>
  </si>
  <si>
    <t>40.834736</t>
  </si>
  <si>
    <t>35.1097737</t>
  </si>
  <si>
    <t>136.8267451</t>
  </si>
  <si>
    <t>35.4461394</t>
  </si>
  <si>
    <t>133.3964453</t>
  </si>
  <si>
    <t>37.3963539</t>
  </si>
  <si>
    <t>140.3766359</t>
  </si>
  <si>
    <t>35.6872603</t>
  </si>
  <si>
    <t>139.8348478</t>
  </si>
  <si>
    <t>33.5485143</t>
  </si>
  <si>
    <t>133.5008912</t>
  </si>
  <si>
    <t>34.7545406</t>
  </si>
  <si>
    <t>35.8884756</t>
  </si>
  <si>
    <t>139.8466244</t>
  </si>
  <si>
    <t>35.5807216</t>
  </si>
  <si>
    <t>139.3461444</t>
  </si>
  <si>
    <t>33.2001988</t>
  </si>
  <si>
    <t>131.6092518</t>
  </si>
  <si>
    <t>36.4026376</t>
  </si>
  <si>
    <t>136.4673698</t>
  </si>
  <si>
    <t>38.3221485</t>
  </si>
  <si>
    <t>141.0217479</t>
  </si>
  <si>
    <t>35.0123139</t>
  </si>
  <si>
    <t>138.4468593</t>
  </si>
  <si>
    <t>34.1210907</t>
  </si>
  <si>
    <t>134.5023897</t>
  </si>
  <si>
    <t>36.5276219</t>
  </si>
  <si>
    <t>138.0958337</t>
  </si>
  <si>
    <t>35.567583</t>
  </si>
  <si>
    <t>38.3236067</t>
  </si>
  <si>
    <t>140.3559886</t>
  </si>
  <si>
    <t>39.6689709</t>
  </si>
  <si>
    <t>140.1737272</t>
  </si>
  <si>
    <t>34.8609802</t>
  </si>
  <si>
    <t>136.9205767</t>
  </si>
  <si>
    <t>40.5314741</t>
  </si>
  <si>
    <t>141.4724027</t>
  </si>
  <si>
    <t>38.8738364</t>
  </si>
  <si>
    <t>39.4436903</t>
  </si>
  <si>
    <t>140.0858414</t>
  </si>
  <si>
    <t>39.7377051</t>
  </si>
  <si>
    <t>141.1130473</t>
  </si>
  <si>
    <t>34.2492661</t>
  </si>
  <si>
    <t>135.2367611</t>
  </si>
  <si>
    <t>34.2620563</t>
  </si>
  <si>
    <t>135.2172199</t>
  </si>
  <si>
    <t>34.6202914</t>
  </si>
  <si>
    <t>135.5383889</t>
  </si>
  <si>
    <t>37.4241248</t>
  </si>
  <si>
    <t>140.3425044</t>
  </si>
  <si>
    <t>34.3371297</t>
  </si>
  <si>
    <t>132.9614911</t>
  </si>
  <si>
    <t>37.1281414</t>
  </si>
  <si>
    <t>138.2631033</t>
  </si>
  <si>
    <t>35.9738212</t>
  </si>
  <si>
    <t>136.1320071</t>
  </si>
  <si>
    <t>26.1706582</t>
  </si>
  <si>
    <t>127.8245881</t>
  </si>
  <si>
    <t>42.3526452</t>
  </si>
  <si>
    <t>141.0078657</t>
  </si>
  <si>
    <t>40.1558853</t>
  </si>
  <si>
    <t>141.7392823</t>
  </si>
  <si>
    <t>38.8218689</t>
  </si>
  <si>
    <t>139.8348966</t>
  </si>
  <si>
    <t>34.6748962</t>
  </si>
  <si>
    <t>135.6248531</t>
  </si>
  <si>
    <t>40.0076125</t>
  </si>
  <si>
    <t>139.9558007</t>
  </si>
  <si>
    <t>38.4445469</t>
  </si>
  <si>
    <t>141.4461007</t>
  </si>
  <si>
    <t>35.5226242</t>
  </si>
  <si>
    <t>133.2537349</t>
  </si>
  <si>
    <t>35.3600809</t>
  </si>
  <si>
    <t>132.7512468</t>
  </si>
  <si>
    <t>35.0639665</t>
  </si>
  <si>
    <t>137.1901201</t>
  </si>
  <si>
    <t>38.2397219</t>
  </si>
  <si>
    <t>140.9418152</t>
  </si>
  <si>
    <t>33.7623849</t>
  </si>
  <si>
    <t>35.921982</t>
  </si>
  <si>
    <t>140.114163</t>
  </si>
  <si>
    <t>43.1104578</t>
  </si>
  <si>
    <t>141.2840874</t>
  </si>
  <si>
    <t>34.7668224</t>
  </si>
  <si>
    <t>135.6494803</t>
  </si>
  <si>
    <t>38.0593779</t>
  </si>
  <si>
    <t>140.7764437</t>
  </si>
  <si>
    <t>39.3355454</t>
  </si>
  <si>
    <t>141.1095032</t>
  </si>
  <si>
    <t>35.5194092</t>
  </si>
  <si>
    <t>139.7379294</t>
  </si>
  <si>
    <t>40.7416823</t>
  </si>
  <si>
    <t>140.5822487</t>
  </si>
  <si>
    <t>38.6851286</t>
  </si>
  <si>
    <t>35.9120403</t>
  </si>
  <si>
    <t>139.9414823</t>
  </si>
  <si>
    <t>34.6804524</t>
  </si>
  <si>
    <t>135.2030937</t>
  </si>
  <si>
    <t>43.107521</t>
  </si>
  <si>
    <t>43.1064458</t>
  </si>
  <si>
    <t>141.2725238</t>
  </si>
  <si>
    <t>43.2152199</t>
  </si>
  <si>
    <t>141.7835052</t>
  </si>
  <si>
    <t>43.0862647</t>
  </si>
  <si>
    <t>141.4038132</t>
  </si>
  <si>
    <t>38.8722759</t>
  </si>
  <si>
    <t>139.8394969</t>
  </si>
  <si>
    <t>35.0326331</t>
  </si>
  <si>
    <t>135.5544809</t>
  </si>
  <si>
    <t>35.5714202</t>
  </si>
  <si>
    <t>139.7666372</t>
  </si>
  <si>
    <t>35.5700964</t>
  </si>
  <si>
    <t>139.7692918</t>
  </si>
  <si>
    <t>40.7886684</t>
  </si>
  <si>
    <t>140.7647818</t>
  </si>
  <si>
    <t>40.5271709</t>
  </si>
  <si>
    <t>141.4493922</t>
  </si>
  <si>
    <t>32.9814367</t>
  </si>
  <si>
    <t>132.9195137</t>
  </si>
  <si>
    <t>38.2602502</t>
  </si>
  <si>
    <t>140.9408783</t>
  </si>
  <si>
    <t>33.8281373</t>
  </si>
  <si>
    <t>130.8681767</t>
  </si>
  <si>
    <t>38.1883062</t>
  </si>
  <si>
    <t>140.8866315</t>
  </si>
  <si>
    <t>33.6080328</t>
  </si>
  <si>
    <t>38.2833724</t>
  </si>
  <si>
    <t>140.3486761</t>
  </si>
  <si>
    <t>34.7033487</t>
  </si>
  <si>
    <t>135.4593957</t>
  </si>
  <si>
    <t>35.7705107</t>
  </si>
  <si>
    <t>35.5946116</t>
  </si>
  <si>
    <t>137.5417419</t>
  </si>
  <si>
    <t>32.777537</t>
  </si>
  <si>
    <t>34.0805437</t>
  </si>
  <si>
    <t>134.5569138</t>
  </si>
  <si>
    <t>35.023772</t>
  </si>
  <si>
    <t>42.6861767</t>
  </si>
  <si>
    <t>35.0158853</t>
  </si>
  <si>
    <t>135.7825811</t>
  </si>
  <si>
    <t>34.3833579</t>
  </si>
  <si>
    <t>132.4274178</t>
  </si>
  <si>
    <t>35.2690909</t>
  </si>
  <si>
    <t>136.5895581</t>
  </si>
  <si>
    <t>38.8748475</t>
  </si>
  <si>
    <t>36.6261721</t>
  </si>
  <si>
    <t>138.2756244</t>
  </si>
  <si>
    <t>38.4298168</t>
  </si>
  <si>
    <t>141.3093371</t>
  </si>
  <si>
    <t>35.5222262</t>
  </si>
  <si>
    <t>133.2531179</t>
  </si>
  <si>
    <t>34.6871592</t>
  </si>
  <si>
    <t>137.6736892</t>
  </si>
  <si>
    <t>35.0871984</t>
  </si>
  <si>
    <t>138.8969636</t>
  </si>
  <si>
    <t>34.8331375</t>
  </si>
  <si>
    <t>135.6154598</t>
  </si>
  <si>
    <t>34.8979809</t>
  </si>
  <si>
    <t>132.0968486</t>
  </si>
  <si>
    <t>35.7399081</t>
  </si>
  <si>
    <t>139.8420212</t>
  </si>
  <si>
    <t>38.685352</t>
  </si>
  <si>
    <t>39.3570779</t>
  </si>
  <si>
    <t>34.5336615</t>
  </si>
  <si>
    <t>133.5096626</t>
  </si>
  <si>
    <t>35.3604073</t>
  </si>
  <si>
    <t>136.5839586</t>
  </si>
  <si>
    <t>36.1331539</t>
  </si>
  <si>
    <t>136.2234929</t>
  </si>
  <si>
    <t>37.2920276</t>
  </si>
  <si>
    <t>141.0142853</t>
  </si>
  <si>
    <t>36.0234629</t>
  </si>
  <si>
    <t>138.1115101</t>
  </si>
  <si>
    <t>34.5430747</t>
  </si>
  <si>
    <t>135.4623874</t>
  </si>
  <si>
    <t>45.3298884</t>
  </si>
  <si>
    <t>142.1061781</t>
  </si>
  <si>
    <t>35.7787687</t>
  </si>
  <si>
    <t>139.7989041</t>
  </si>
  <si>
    <t>37.5599951</t>
  </si>
  <si>
    <t>141.0026645</t>
  </si>
  <si>
    <t>35.3750225</t>
  </si>
  <si>
    <t>132.7917913</t>
  </si>
  <si>
    <t>33.2375481</t>
  </si>
  <si>
    <t>130.3212126</t>
  </si>
  <si>
    <t>34.4759128</t>
  </si>
  <si>
    <t>135.4728059</t>
  </si>
  <si>
    <t>33.4935212</t>
  </si>
  <si>
    <t>133.5438623</t>
  </si>
  <si>
    <t>34.6322564</t>
  </si>
  <si>
    <t>135.5444754</t>
  </si>
  <si>
    <t>34.5653565</t>
  </si>
  <si>
    <t>135.5048238</t>
  </si>
  <si>
    <t>34.1816424</t>
  </si>
  <si>
    <t>135.1870704</t>
  </si>
  <si>
    <t>35.4826989</t>
  </si>
  <si>
    <t>134.2560891</t>
  </si>
  <si>
    <t>36.1331349</t>
  </si>
  <si>
    <t>136.2234717</t>
  </si>
  <si>
    <t>38.3665583</t>
  </si>
  <si>
    <t>140.2844659</t>
  </si>
  <si>
    <t>36.7471257</t>
  </si>
  <si>
    <t>138.3463629</t>
  </si>
  <si>
    <t>36.7349778</t>
  </si>
  <si>
    <t>138.3723271</t>
  </si>
  <si>
    <t>36.7032938</t>
  </si>
  <si>
    <t>138.3208493</t>
  </si>
  <si>
    <t>36.7178156</t>
  </si>
  <si>
    <t>138.3530333</t>
  </si>
  <si>
    <t>35.6555158</t>
  </si>
  <si>
    <t>43.0033459</t>
  </si>
  <si>
    <t>141.5541536</t>
  </si>
  <si>
    <t>34.8252012</t>
  </si>
  <si>
    <t>135.8125066</t>
  </si>
  <si>
    <t>42.982703</t>
  </si>
  <si>
    <t>34.0757585</t>
  </si>
  <si>
    <t>134.5784149</t>
  </si>
  <si>
    <t>34.7170972</t>
  </si>
  <si>
    <t>137.5352227</t>
  </si>
  <si>
    <t>35.1602256</t>
  </si>
  <si>
    <t>136.8510819</t>
  </si>
  <si>
    <t>35.3771928</t>
  </si>
  <si>
    <t>136.7481383</t>
  </si>
  <si>
    <t>33.4870115</t>
  </si>
  <si>
    <t>133.3624228</t>
  </si>
  <si>
    <t>34.8525272</t>
  </si>
  <si>
    <t>135.2081701</t>
  </si>
  <si>
    <t>34.7002442</t>
  </si>
  <si>
    <t>137.7425031</t>
  </si>
  <si>
    <t>38.4820693</t>
  </si>
  <si>
    <t>140.3664876</t>
  </si>
  <si>
    <t>35.1304461</t>
  </si>
  <si>
    <t>34.3512678</t>
  </si>
  <si>
    <t>132.3527943</t>
  </si>
  <si>
    <t>35.487754</t>
  </si>
  <si>
    <t>34.8427057</t>
  </si>
  <si>
    <t>35.1100993</t>
  </si>
  <si>
    <t>136.7638671</t>
  </si>
  <si>
    <t>34.6766092</t>
  </si>
  <si>
    <t>135.1417446</t>
  </si>
  <si>
    <t>35.0884773</t>
  </si>
  <si>
    <t>138.8987271</t>
  </si>
  <si>
    <t>37.9088541</t>
  </si>
  <si>
    <t>140.1783035</t>
  </si>
  <si>
    <t>36.9446126</t>
  </si>
  <si>
    <t>140.8755033</t>
  </si>
  <si>
    <t>41.7778952</t>
  </si>
  <si>
    <t>140.7046385</t>
  </si>
  <si>
    <t>38.4779155</t>
  </si>
  <si>
    <t>140.3812769</t>
  </si>
  <si>
    <t>40.8334802</t>
  </si>
  <si>
    <t>140.7635516</t>
  </si>
  <si>
    <t>34.3935418</t>
  </si>
  <si>
    <t>133.0652537</t>
  </si>
  <si>
    <t>34.1587305</t>
  </si>
  <si>
    <t>132.2347037</t>
  </si>
  <si>
    <t>43.2068706</t>
  </si>
  <si>
    <t>141.7490389</t>
  </si>
  <si>
    <t>40.8174603</t>
  </si>
  <si>
    <t>140.7500606</t>
  </si>
  <si>
    <t>42.9846738</t>
  </si>
  <si>
    <t>144.1310414</t>
  </si>
  <si>
    <t>40.8305914</t>
  </si>
  <si>
    <t>35.4578313</t>
  </si>
  <si>
    <t>34.5223149</t>
  </si>
  <si>
    <t>136.6230766</t>
  </si>
  <si>
    <t>35.0242046</t>
  </si>
  <si>
    <t>135.8620958</t>
  </si>
  <si>
    <t>35.1649762</t>
  </si>
  <si>
    <t>138.8965155</t>
  </si>
  <si>
    <t>34.8197677</t>
  </si>
  <si>
    <t>134.7386411</t>
  </si>
  <si>
    <t>35.3972112</t>
  </si>
  <si>
    <t>132.8592512</t>
  </si>
  <si>
    <t>34.0603752</t>
  </si>
  <si>
    <t>134.5542028</t>
  </si>
  <si>
    <t>34.9296496</t>
  </si>
  <si>
    <t>132.1087068</t>
  </si>
  <si>
    <t>34.1871015</t>
  </si>
  <si>
    <t>132.5375438</t>
  </si>
  <si>
    <t>38.446716</t>
  </si>
  <si>
    <t>34.6815652</t>
  </si>
  <si>
    <t>135.1885307</t>
  </si>
  <si>
    <t>35.0248312</t>
  </si>
  <si>
    <t>135.4891738</t>
  </si>
  <si>
    <t>35.7827163</t>
  </si>
  <si>
    <t>139.7706527</t>
  </si>
  <si>
    <t>32.5263079</t>
  </si>
  <si>
    <t>38.4126707</t>
  </si>
  <si>
    <t>141.3652924</t>
  </si>
  <si>
    <t>38.8782685</t>
  </si>
  <si>
    <t>139.8367369</t>
  </si>
  <si>
    <t>36.7189038</t>
  </si>
  <si>
    <t>138.3535213</t>
  </si>
  <si>
    <t>37.9677664</t>
  </si>
  <si>
    <t>139.2556457</t>
  </si>
  <si>
    <t>34.6716328</t>
  </si>
  <si>
    <t>135.0507996</t>
  </si>
  <si>
    <t>37.1566541</t>
  </si>
  <si>
    <t>138.2602325</t>
  </si>
  <si>
    <t>34.6198276</t>
  </si>
  <si>
    <t>135.4560058</t>
  </si>
  <si>
    <t>38.1490421</t>
  </si>
  <si>
    <t>140.8861777</t>
  </si>
  <si>
    <t>35.3576905</t>
  </si>
  <si>
    <t>132.7634792</t>
  </si>
  <si>
    <t>34.7045766</t>
  </si>
  <si>
    <t>135.5861416</t>
  </si>
  <si>
    <t>39.696787</t>
  </si>
  <si>
    <t>33.5653767</t>
  </si>
  <si>
    <t>133.5493385</t>
  </si>
  <si>
    <t>35.5257764</t>
  </si>
  <si>
    <t>35.1109796</t>
  </si>
  <si>
    <t>137.0207344</t>
  </si>
  <si>
    <t>38.6771975</t>
  </si>
  <si>
    <t>141.4514399</t>
  </si>
  <si>
    <t>43.1932007</t>
  </si>
  <si>
    <t>141.4439827</t>
  </si>
  <si>
    <t>36.941926</t>
  </si>
  <si>
    <t>36.9415702</t>
  </si>
  <si>
    <t>140.8532601</t>
  </si>
  <si>
    <t>34.2430964</t>
  </si>
  <si>
    <t>132.5613716</t>
  </si>
  <si>
    <t>32.6948224</t>
  </si>
  <si>
    <t>38.697889</t>
  </si>
  <si>
    <t>141.209248</t>
  </si>
  <si>
    <t>34.3945238</t>
  </si>
  <si>
    <t>132.4484478</t>
  </si>
  <si>
    <t>36.771894</t>
  </si>
  <si>
    <t>34.9784207</t>
  </si>
  <si>
    <t>137.0805831</t>
  </si>
  <si>
    <t>36.0233154</t>
  </si>
  <si>
    <t>138.1147225</t>
  </si>
  <si>
    <t>33.1340822</t>
  </si>
  <si>
    <t>130.1099182</t>
  </si>
  <si>
    <t>34.9893031</t>
  </si>
  <si>
    <t>136.6564698</t>
  </si>
  <si>
    <t>34.4669816</t>
  </si>
  <si>
    <t>133.4799579</t>
  </si>
  <si>
    <t>34.3799928</t>
  </si>
  <si>
    <t>132.4626962</t>
  </si>
  <si>
    <t>35.0325007</t>
  </si>
  <si>
    <t>136.8144875</t>
  </si>
  <si>
    <t>35.2280265</t>
  </si>
  <si>
    <t>136.9610464</t>
  </si>
  <si>
    <t>35.810998</t>
  </si>
  <si>
    <t>34.6527703</t>
  </si>
  <si>
    <t>135.4447115</t>
  </si>
  <si>
    <t>34.0633804</t>
  </si>
  <si>
    <t>134.5623911</t>
  </si>
  <si>
    <t>34.6860456</t>
  </si>
  <si>
    <t>131.8424519</t>
  </si>
  <si>
    <t>42.9306248</t>
  </si>
  <si>
    <t>35.7465632</t>
  </si>
  <si>
    <t>139.8666038</t>
  </si>
  <si>
    <t>35.1549579</t>
  </si>
  <si>
    <t>138.7001428</t>
  </si>
  <si>
    <t>38.2853591</t>
  </si>
  <si>
    <t>140.3493198</t>
  </si>
  <si>
    <t>34.6488118</t>
  </si>
  <si>
    <t>132.6754334</t>
  </si>
  <si>
    <t>39.8759502</t>
  </si>
  <si>
    <t>141.0910162</t>
  </si>
  <si>
    <t>35.0104638</t>
  </si>
  <si>
    <t>138.3868197</t>
  </si>
  <si>
    <t>40.8315809</t>
  </si>
  <si>
    <t>140.7899554</t>
  </si>
  <si>
    <t>33.95513</t>
  </si>
  <si>
    <t>40.79128</t>
  </si>
  <si>
    <t>38.2422388</t>
  </si>
  <si>
    <t>140.9151168</t>
  </si>
  <si>
    <t>35.9931666</t>
  </si>
  <si>
    <t>139.7521713</t>
  </si>
  <si>
    <t>34.9868979</t>
  </si>
  <si>
    <t>137.0181827</t>
  </si>
  <si>
    <t>35.3901574</t>
  </si>
  <si>
    <t>136.7133653</t>
  </si>
  <si>
    <t>38.4783333</t>
  </si>
  <si>
    <t>140.3816415</t>
  </si>
  <si>
    <t>35.7791672</t>
  </si>
  <si>
    <t>139.8209472</t>
  </si>
  <si>
    <t>35.3352982</t>
  </si>
  <si>
    <t>136.6123871</t>
  </si>
  <si>
    <t>38.6892546</t>
  </si>
  <si>
    <t>141.1951096</t>
  </si>
  <si>
    <t>36.2989188</t>
  </si>
  <si>
    <t>139.1795044</t>
  </si>
  <si>
    <t>34.1818805</t>
  </si>
  <si>
    <t>135.1847921</t>
  </si>
  <si>
    <t>35.385661</t>
  </si>
  <si>
    <t>36.9985668</t>
  </si>
  <si>
    <t>140.8670303</t>
  </si>
  <si>
    <t>34.6971375</t>
  </si>
  <si>
    <t>135.4899163</t>
  </si>
  <si>
    <t>34.7505875</t>
  </si>
  <si>
    <t>135.6269897</t>
  </si>
  <si>
    <t>38.9202109</t>
  </si>
  <si>
    <t>139.8588497</t>
  </si>
  <si>
    <t>35.8162317</t>
  </si>
  <si>
    <t>139.7512909</t>
  </si>
  <si>
    <t>35.8059206</t>
  </si>
  <si>
    <t>38.8009367</t>
  </si>
  <si>
    <t>139.9350024</t>
  </si>
  <si>
    <t>38.9161781</t>
  </si>
  <si>
    <t>141.5818112</t>
  </si>
  <si>
    <t>35.5384388</t>
  </si>
  <si>
    <t>139.7204653</t>
  </si>
  <si>
    <t>35.544344</t>
  </si>
  <si>
    <t>133.256391</t>
  </si>
  <si>
    <t>34.9501283</t>
  </si>
  <si>
    <t>138.3449108</t>
  </si>
  <si>
    <t>38.5735047</t>
  </si>
  <si>
    <t>140.9725825</t>
  </si>
  <si>
    <t>34.3966913</t>
  </si>
  <si>
    <t>133.1989636</t>
  </si>
  <si>
    <t>34.39743</t>
  </si>
  <si>
    <t>34.354434</t>
  </si>
  <si>
    <t>34.6940135</t>
  </si>
  <si>
    <t>135.5218499</t>
  </si>
  <si>
    <t>34.4706494</t>
  </si>
  <si>
    <t>135.3527895</t>
  </si>
  <si>
    <t>35.1038256</t>
  </si>
  <si>
    <t>136.6168525</t>
  </si>
  <si>
    <t>43.1254342</t>
  </si>
  <si>
    <t>141.3980274</t>
  </si>
  <si>
    <t>35.4322818</t>
  </si>
  <si>
    <t>133.2527126</t>
  </si>
  <si>
    <t>42.8086961</t>
  </si>
  <si>
    <t>143.5457821</t>
  </si>
  <si>
    <t>34.5199462</t>
  </si>
  <si>
    <t>135.8119593</t>
  </si>
  <si>
    <t>39.3480488</t>
  </si>
  <si>
    <t>140.5612174</t>
  </si>
  <si>
    <t>34.8655949</t>
  </si>
  <si>
    <t>136.9658039</t>
  </si>
  <si>
    <t>34.5877608</t>
  </si>
  <si>
    <t>135.5500183</t>
  </si>
  <si>
    <t>34.2613834</t>
  </si>
  <si>
    <t>136.4814227</t>
  </si>
  <si>
    <t>34.0350284</t>
  </si>
  <si>
    <t>134.5768893</t>
  </si>
  <si>
    <t>34.0486084</t>
  </si>
  <si>
    <t>131.3109031</t>
  </si>
  <si>
    <t>35.1205309</t>
  </si>
  <si>
    <t>136.8828834</t>
  </si>
  <si>
    <t>35.0304512</t>
  </si>
  <si>
    <t>138.9246548</t>
  </si>
  <si>
    <t>38.3113549</t>
  </si>
  <si>
    <t>140.3432931</t>
  </si>
  <si>
    <t>34.4675096</t>
  </si>
  <si>
    <t>133.4823643</t>
  </si>
  <si>
    <t>34.4926146</t>
  </si>
  <si>
    <t>133.4014701</t>
  </si>
  <si>
    <t>43.05862</t>
  </si>
  <si>
    <t>33.5441423</t>
  </si>
  <si>
    <t>133.5496358</t>
  </si>
  <si>
    <t>39.9746752</t>
  </si>
  <si>
    <t>139.8810657</t>
  </si>
  <si>
    <t>34.3562995</t>
  </si>
  <si>
    <t>132.4491313</t>
  </si>
  <si>
    <t>35.0355062</t>
  </si>
  <si>
    <t>136.8118686</t>
  </si>
  <si>
    <t>43.105468</t>
  </si>
  <si>
    <t>33.5592592</t>
  </si>
  <si>
    <t>130.1678441</t>
  </si>
  <si>
    <t>40.5788715</t>
  </si>
  <si>
    <t>140.4994663</t>
  </si>
  <si>
    <t>34.685853</t>
  </si>
  <si>
    <t>38.0061876</t>
  </si>
  <si>
    <t>140.0535162</t>
  </si>
  <si>
    <t>39.726725</t>
  </si>
  <si>
    <t>38.4784451</t>
  </si>
  <si>
    <t>141.1056945</t>
  </si>
  <si>
    <t>42.8948561</t>
  </si>
  <si>
    <t>140.7513884</t>
  </si>
  <si>
    <t>36.9417046</t>
  </si>
  <si>
    <t>140.8532734</t>
  </si>
  <si>
    <t>33.0133026</t>
  </si>
  <si>
    <t>130.7572956</t>
  </si>
  <si>
    <t>36.0024953</t>
  </si>
  <si>
    <t>139.7552112</t>
  </si>
  <si>
    <t>35.4768843</t>
  </si>
  <si>
    <t>134.2346753</t>
  </si>
  <si>
    <t>44.171735</t>
  </si>
  <si>
    <t>37.9245325</t>
  </si>
  <si>
    <t>140.7676449</t>
  </si>
  <si>
    <t>38.3681144</t>
  </si>
  <si>
    <t>42.8001534</t>
  </si>
  <si>
    <t>140.7011126</t>
  </si>
  <si>
    <t>34.6413957</t>
  </si>
  <si>
    <t>135.4170157</t>
  </si>
  <si>
    <t>36.0848982</t>
  </si>
  <si>
    <t>36.7925243</t>
  </si>
  <si>
    <t>140.7165271</t>
  </si>
  <si>
    <t>35.2722982</t>
  </si>
  <si>
    <t>136.5711977</t>
  </si>
  <si>
    <t>35.035725</t>
  </si>
  <si>
    <t>38.5730289</t>
  </si>
  <si>
    <t>140.9711925</t>
  </si>
  <si>
    <t>34.8176263</t>
  </si>
  <si>
    <t>135.4332462</t>
  </si>
  <si>
    <t>34.8632241</t>
  </si>
  <si>
    <t>136.9699658</t>
  </si>
  <si>
    <t>35.5337386</t>
  </si>
  <si>
    <t>139.7409764</t>
  </si>
  <si>
    <t>43.0444817</t>
  </si>
  <si>
    <t>144.8485134</t>
  </si>
  <si>
    <t>35.9694154</t>
  </si>
  <si>
    <t>139.7936754</t>
  </si>
  <si>
    <t>38.9814736</t>
  </si>
  <si>
    <t>139.8543461</t>
  </si>
  <si>
    <t>36.0484136</t>
  </si>
  <si>
    <t>138.0279756</t>
  </si>
  <si>
    <t>34.3703646</t>
  </si>
  <si>
    <t>132.4073093</t>
  </si>
  <si>
    <t>34.6523365</t>
  </si>
  <si>
    <t>135.2211706</t>
  </si>
  <si>
    <t>43.0020683</t>
  </si>
  <si>
    <t>144.2306932</t>
  </si>
  <si>
    <t>35.5502234</t>
  </si>
  <si>
    <t>33.5653494</t>
  </si>
  <si>
    <t>133.5554301</t>
  </si>
  <si>
    <t>35.430618</t>
  </si>
  <si>
    <t>34.4913565</t>
  </si>
  <si>
    <t>134.1688703</t>
  </si>
  <si>
    <t>34.237231</t>
  </si>
  <si>
    <t>34.6282503</t>
  </si>
  <si>
    <t>133.9198091</t>
  </si>
  <si>
    <t>34.729335</t>
  </si>
  <si>
    <t>35.1384047</t>
  </si>
  <si>
    <t>136.2114613</t>
  </si>
  <si>
    <t>38.5738235</t>
  </si>
  <si>
    <t>140.9716093</t>
  </si>
  <si>
    <t>44.4307977</t>
  </si>
  <si>
    <t>143.0157418</t>
  </si>
  <si>
    <t>35.3478294</t>
  </si>
  <si>
    <t>132.7533535</t>
  </si>
  <si>
    <t>37.9022135</t>
  </si>
  <si>
    <t>140.8959525</t>
  </si>
  <si>
    <t>39.3960439</t>
  </si>
  <si>
    <t>140.0302616</t>
  </si>
  <si>
    <t>34.528563</t>
  </si>
  <si>
    <t>35.9090935</t>
  </si>
  <si>
    <t>35.6462152</t>
  </si>
  <si>
    <t>139.7851818</t>
  </si>
  <si>
    <t>42.5444024</t>
  </si>
  <si>
    <t>140.7677791</t>
  </si>
  <si>
    <t>37.0681262</t>
  </si>
  <si>
    <t>140.0261807</t>
  </si>
  <si>
    <t>38.920399</t>
  </si>
  <si>
    <t>34.9405931</t>
  </si>
  <si>
    <t>138.3531184</t>
  </si>
  <si>
    <t>35.8723469</t>
  </si>
  <si>
    <t>139.6470715</t>
  </si>
  <si>
    <t>35.1039783</t>
  </si>
  <si>
    <t>136.6170378</t>
  </si>
  <si>
    <t>38.8726541</t>
  </si>
  <si>
    <t>139.8354948</t>
  </si>
  <si>
    <t>35.5501511</t>
  </si>
  <si>
    <t>140.1207143</t>
  </si>
  <si>
    <t>40.1842997</t>
  </si>
  <si>
    <t>140.0525072</t>
  </si>
  <si>
    <t>33.2591125</t>
  </si>
  <si>
    <t>130.3226192</t>
  </si>
  <si>
    <t>34.7122013</t>
  </si>
  <si>
    <t>35.7803265</t>
  </si>
  <si>
    <t>139.8209141</t>
  </si>
  <si>
    <t>34.9169934</t>
  </si>
  <si>
    <t>33.3529985</t>
  </si>
  <si>
    <t>130.0044463</t>
  </si>
  <si>
    <t>34.8045213</t>
  </si>
  <si>
    <t>38.4769102</t>
  </si>
  <si>
    <t>141.2817073</t>
  </si>
  <si>
    <t>35.0077169</t>
  </si>
  <si>
    <t>138.4441786</t>
  </si>
  <si>
    <t>32.9079207</t>
  </si>
  <si>
    <t>130.5333732</t>
  </si>
  <si>
    <t>33.1737292</t>
  </si>
  <si>
    <t>130.1332965</t>
  </si>
  <si>
    <t>37.1845015</t>
  </si>
  <si>
    <t>138.2717953</t>
  </si>
  <si>
    <t>37.9317167</t>
  </si>
  <si>
    <t>140.1145623</t>
  </si>
  <si>
    <t>36.2617259</t>
  </si>
  <si>
    <t>139.6216011</t>
  </si>
  <si>
    <t>43.1923442</t>
  </si>
  <si>
    <t>141.3207872</t>
  </si>
  <si>
    <t>35.4269181</t>
  </si>
  <si>
    <t>137.0444655</t>
  </si>
  <si>
    <t>34.3931911</t>
  </si>
  <si>
    <t>133.0597129</t>
  </si>
  <si>
    <t>33.9758111</t>
  </si>
  <si>
    <t>134.6296769</t>
  </si>
  <si>
    <t>35.7684635</t>
  </si>
  <si>
    <t>139.8227153</t>
  </si>
  <si>
    <t>34.5784418</t>
  </si>
  <si>
    <t>133.7601222</t>
  </si>
  <si>
    <t>34.7207263</t>
  </si>
  <si>
    <t>135.4658398</t>
  </si>
  <si>
    <t>34.0238574</t>
  </si>
  <si>
    <t>131.0108746</t>
  </si>
  <si>
    <t>34.6811185</t>
  </si>
  <si>
    <t>136.4525416</t>
  </si>
  <si>
    <t>34.666601</t>
  </si>
  <si>
    <t>38.0470537</t>
  </si>
  <si>
    <t>140.7251143</t>
  </si>
  <si>
    <t>38.1873252</t>
  </si>
  <si>
    <t>140.8915544</t>
  </si>
  <si>
    <t>35.1414152</t>
  </si>
  <si>
    <t>136.9137977</t>
  </si>
  <si>
    <t>35.8085445</t>
  </si>
  <si>
    <t>139.7062068</t>
  </si>
  <si>
    <t>34.3785357</t>
  </si>
  <si>
    <t>132.4934744</t>
  </si>
  <si>
    <t>38.3297809</t>
  </si>
  <si>
    <t>141.0650558</t>
  </si>
  <si>
    <t>34.4082033</t>
  </si>
  <si>
    <t>132.4682509</t>
  </si>
  <si>
    <t>35.8870406</t>
  </si>
  <si>
    <t>139.8454077</t>
  </si>
  <si>
    <t>40.5058274</t>
  </si>
  <si>
    <t>141.4416067</t>
  </si>
  <si>
    <t>34.0564072</t>
  </si>
  <si>
    <t>133.0223201</t>
  </si>
  <si>
    <t>38.3640914</t>
  </si>
  <si>
    <t>140.8954381</t>
  </si>
  <si>
    <t>37.9726456</t>
  </si>
  <si>
    <t>140.8735343</t>
  </si>
  <si>
    <t>34.7545001</t>
  </si>
  <si>
    <t>135.6125472</t>
  </si>
  <si>
    <t>35.0869312</t>
  </si>
  <si>
    <t>136.8531907</t>
  </si>
  <si>
    <t>38.3471791</t>
  </si>
  <si>
    <t>35.3189324</t>
  </si>
  <si>
    <t>139.1593823</t>
  </si>
  <si>
    <t>38.627131</t>
  </si>
  <si>
    <t>141.189946</t>
  </si>
  <si>
    <t>34.7168935</t>
  </si>
  <si>
    <t>135.5310127</t>
  </si>
  <si>
    <t>38.0876486</t>
  </si>
  <si>
    <t>140.8028693</t>
  </si>
  <si>
    <t>43.0909778</t>
  </si>
  <si>
    <t>141.3740294</t>
  </si>
  <si>
    <t>34.6493092</t>
  </si>
  <si>
    <t>135.4413206</t>
  </si>
  <si>
    <t>43.0183071</t>
  </si>
  <si>
    <t>144.4333098</t>
  </si>
  <si>
    <t>35.6621893</t>
  </si>
  <si>
    <t>140.0161389</t>
  </si>
  <si>
    <t>38.912655</t>
  </si>
  <si>
    <t>34.4477713</t>
  </si>
  <si>
    <t>133.1811797</t>
  </si>
  <si>
    <t>35.4292013</t>
  </si>
  <si>
    <t>133.2717558</t>
  </si>
  <si>
    <t>40.8017789</t>
  </si>
  <si>
    <t>140.7562352</t>
  </si>
  <si>
    <t>35.0241382</t>
  </si>
  <si>
    <t>138.4509938</t>
  </si>
  <si>
    <t>38.8957027</t>
  </si>
  <si>
    <t>34.84165</t>
  </si>
  <si>
    <t>135.79493</t>
  </si>
  <si>
    <t>34.3687131</t>
  </si>
  <si>
    <t>132.3782632</t>
  </si>
  <si>
    <t>37.9196955</t>
  </si>
  <si>
    <t>139.1913056</t>
  </si>
  <si>
    <t>37.9282437</t>
  </si>
  <si>
    <t>139.1051413</t>
  </si>
  <si>
    <t>35.6749474</t>
  </si>
  <si>
    <t>139.8058766</t>
  </si>
  <si>
    <t>35.4200107</t>
  </si>
  <si>
    <t>133.2412671</t>
  </si>
  <si>
    <t>35.429027</t>
  </si>
  <si>
    <t>32.9513353</t>
  </si>
  <si>
    <t>35.6837565</t>
  </si>
  <si>
    <t>38.896932</t>
  </si>
  <si>
    <t>34.4833365</t>
  </si>
  <si>
    <t>133.3794929</t>
  </si>
  <si>
    <t>39.9026335</t>
  </si>
  <si>
    <t>40.8182951</t>
  </si>
  <si>
    <t>140.4562139</t>
  </si>
  <si>
    <t>35.0187865</t>
  </si>
  <si>
    <t>34.6500808</t>
  </si>
  <si>
    <t>135.1339268</t>
  </si>
  <si>
    <t>42.9031837</t>
  </si>
  <si>
    <t>140.7475765</t>
  </si>
  <si>
    <t>35.6569701</t>
  </si>
  <si>
    <t>35.3315179</t>
  </si>
  <si>
    <t>132.7212006</t>
  </si>
  <si>
    <t>39.3907734</t>
  </si>
  <si>
    <t>140.0306654</t>
  </si>
  <si>
    <t>40.2748978</t>
  </si>
  <si>
    <t>140.5279473</t>
  </si>
  <si>
    <t>37.9883656</t>
  </si>
  <si>
    <t>140.1488532</t>
  </si>
  <si>
    <t>35.0224711</t>
  </si>
  <si>
    <t>136.6907311</t>
  </si>
  <si>
    <t>34.711518</t>
  </si>
  <si>
    <t>35.6353901</t>
  </si>
  <si>
    <t>138.5540738</t>
  </si>
  <si>
    <t>35.736387</t>
  </si>
  <si>
    <t>140.404586</t>
  </si>
  <si>
    <t>40.8104441</t>
  </si>
  <si>
    <t>140.7708834</t>
  </si>
  <si>
    <t>35.3549298</t>
  </si>
  <si>
    <t>35.5222144</t>
  </si>
  <si>
    <t>139.5515909</t>
  </si>
  <si>
    <t>33.6251326</t>
  </si>
  <si>
    <t>135.9423597</t>
  </si>
  <si>
    <t>37.8574439</t>
  </si>
  <si>
    <t>140.8801033</t>
  </si>
  <si>
    <t>38.0124777</t>
  </si>
  <si>
    <t>140.0534169</t>
  </si>
  <si>
    <t>43.095846</t>
  </si>
  <si>
    <t>141.401129</t>
  </si>
  <si>
    <t>41.779243</t>
  </si>
  <si>
    <t>37.2433442</t>
  </si>
  <si>
    <t>140.9952791</t>
  </si>
  <si>
    <t>38.0013326</t>
  </si>
  <si>
    <t>140.1876222</t>
  </si>
  <si>
    <t>34.6719759</t>
  </si>
  <si>
    <t>135.8140789</t>
  </si>
  <si>
    <t>36.6106595</t>
  </si>
  <si>
    <t>136.6299475</t>
  </si>
  <si>
    <t>34.6859108</t>
  </si>
  <si>
    <t>135.4702099</t>
  </si>
  <si>
    <t>40.809326</t>
  </si>
  <si>
    <t>42.8128994</t>
  </si>
  <si>
    <t>143.5168366</t>
  </si>
  <si>
    <t>40.5392287</t>
  </si>
  <si>
    <t>141.4758127</t>
  </si>
  <si>
    <t>35.7792684</t>
  </si>
  <si>
    <t>139.7609377</t>
  </si>
  <si>
    <t>35.4138595</t>
  </si>
  <si>
    <t>33.848207</t>
  </si>
  <si>
    <t>39.4147692</t>
  </si>
  <si>
    <t>141.1345697</t>
  </si>
  <si>
    <t>35.4091396</t>
  </si>
  <si>
    <t>136.8609513</t>
  </si>
  <si>
    <t>35.4671784</t>
  </si>
  <si>
    <t>133.1051196</t>
  </si>
  <si>
    <t>36.2519526</t>
  </si>
  <si>
    <t>139.6481817</t>
  </si>
  <si>
    <t>38.1902164</t>
  </si>
  <si>
    <t>140.8871624</t>
  </si>
  <si>
    <t>38.3632794</t>
  </si>
  <si>
    <t>140.3469666</t>
  </si>
  <si>
    <t>38.1860741</t>
  </si>
  <si>
    <t>140.2939545</t>
  </si>
  <si>
    <t>36.1932977</t>
  </si>
  <si>
    <t>139.9888038</t>
  </si>
  <si>
    <t>41.8203039</t>
  </si>
  <si>
    <t>140.6888367</t>
  </si>
  <si>
    <t>35.1420156</t>
  </si>
  <si>
    <t>139.6122839</t>
  </si>
  <si>
    <t>39.7273001</t>
  </si>
  <si>
    <t>140.1452087</t>
  </si>
  <si>
    <t>35.1206051</t>
  </si>
  <si>
    <t>136.8825992</t>
  </si>
  <si>
    <t>38.0622724</t>
  </si>
  <si>
    <t>140.0012897</t>
  </si>
  <si>
    <t>38.818728</t>
  </si>
  <si>
    <t>139.834511</t>
  </si>
  <si>
    <t>34.9884782</t>
  </si>
  <si>
    <t>136.1405142</t>
  </si>
  <si>
    <t>35.3664137</t>
  </si>
  <si>
    <t>139.5604071</t>
  </si>
  <si>
    <t>33.6729837</t>
  </si>
  <si>
    <t>130.3945154</t>
  </si>
  <si>
    <t>34.3987223</t>
  </si>
  <si>
    <t>133.0903038</t>
  </si>
  <si>
    <t>34.3715112</t>
  </si>
  <si>
    <t>132.5300836</t>
  </si>
  <si>
    <t>32.5494373</t>
  </si>
  <si>
    <t>130.6418434</t>
  </si>
  <si>
    <t>43.0658644</t>
  </si>
  <si>
    <t>141.4053039</t>
  </si>
  <si>
    <t>35.5797224</t>
  </si>
  <si>
    <t>139.6341967</t>
  </si>
  <si>
    <t>40.8117975</t>
  </si>
  <si>
    <t>140.4757256</t>
  </si>
  <si>
    <t>34.7362278</t>
  </si>
  <si>
    <t>135.5125463</t>
  </si>
  <si>
    <t>34.9002895</t>
  </si>
  <si>
    <t>136.9405323</t>
  </si>
  <si>
    <t>35.4190648</t>
  </si>
  <si>
    <t>133.2419462</t>
  </si>
  <si>
    <t>34.6886544</t>
  </si>
  <si>
    <t>135.2585094</t>
  </si>
  <si>
    <t>34.6895117</t>
  </si>
  <si>
    <t>135.2594916</t>
  </si>
  <si>
    <t>35.8080563</t>
  </si>
  <si>
    <t>139.7878629</t>
  </si>
  <si>
    <t>33.9459295</t>
  </si>
  <si>
    <t>131.1987054</t>
  </si>
  <si>
    <t>35.2280269</t>
  </si>
  <si>
    <t>136.9612012</t>
  </si>
  <si>
    <t>38.4021971</t>
  </si>
  <si>
    <t>140.8856982</t>
  </si>
  <si>
    <t>34.2334912</t>
  </si>
  <si>
    <t>132.8490129</t>
  </si>
  <si>
    <t>38.109795</t>
  </si>
  <si>
    <t>35.4463192</t>
  </si>
  <si>
    <t>37.6376308</t>
  </si>
  <si>
    <t>139.0021773</t>
  </si>
  <si>
    <t>35.3679102</t>
  </si>
  <si>
    <t>132.7682147</t>
  </si>
  <si>
    <t>42.5675032</t>
  </si>
  <si>
    <t>143.3086453</t>
  </si>
  <si>
    <t>35.9166475</t>
  </si>
  <si>
    <t>139.9096536</t>
  </si>
  <si>
    <t>35.4675764</t>
  </si>
  <si>
    <t>140.2742396</t>
  </si>
  <si>
    <t>38.0621883</t>
  </si>
  <si>
    <t>140.7610612</t>
  </si>
  <si>
    <t>35.0634517</t>
  </si>
  <si>
    <t>136.8732652</t>
  </si>
  <si>
    <t>26.2389532</t>
  </si>
  <si>
    <t>127.6933124</t>
  </si>
  <si>
    <t>35.5182117</t>
  </si>
  <si>
    <t>133.2516359</t>
  </si>
  <si>
    <t>35.3657876</t>
  </si>
  <si>
    <t>132.7332107</t>
  </si>
  <si>
    <t>40.7869641</t>
  </si>
  <si>
    <t>141.1496862</t>
  </si>
  <si>
    <t>34.6515193</t>
  </si>
  <si>
    <t>135.2156672</t>
  </si>
  <si>
    <t>36.5266929</t>
  </si>
  <si>
    <t>139.8882919</t>
  </si>
  <si>
    <t>34.6650368</t>
  </si>
  <si>
    <t>135.2026211</t>
  </si>
  <si>
    <t>35.7978464</t>
  </si>
  <si>
    <t>139.8136287</t>
  </si>
  <si>
    <t>39.0706234</t>
  </si>
  <si>
    <t>35.1582055</t>
  </si>
  <si>
    <t>136.7803537</t>
  </si>
  <si>
    <t>42.7689585</t>
  </si>
  <si>
    <t>143.6562133</t>
  </si>
  <si>
    <t>34.560401</t>
  </si>
  <si>
    <t>34.6784243</t>
  </si>
  <si>
    <t>35.6492589</t>
  </si>
  <si>
    <t>138.6102175</t>
  </si>
  <si>
    <t>35.1064979</t>
  </si>
  <si>
    <t>136.8378145</t>
  </si>
  <si>
    <t>33.1923661</t>
  </si>
  <si>
    <t>130.4047258</t>
  </si>
  <si>
    <t>35.6939824</t>
  </si>
  <si>
    <t>139.8928058</t>
  </si>
  <si>
    <t>34.3875889</t>
  </si>
  <si>
    <t>133.0556918</t>
  </si>
  <si>
    <t>35.5239167</t>
  </si>
  <si>
    <t>134.2019276</t>
  </si>
  <si>
    <t>34.6789708</t>
  </si>
  <si>
    <t>135.5779463</t>
  </si>
  <si>
    <t>26.1163949</t>
  </si>
  <si>
    <t>127.6617296</t>
  </si>
  <si>
    <t>34.8098965</t>
  </si>
  <si>
    <t>137.2735429</t>
  </si>
  <si>
    <t>35.5366473</t>
  </si>
  <si>
    <t>140.1059137</t>
  </si>
  <si>
    <t>33.291405</t>
  </si>
  <si>
    <t>37.5528602</t>
  </si>
  <si>
    <t>140.1431614</t>
  </si>
  <si>
    <t>35.2450956</t>
  </si>
  <si>
    <t>38.738121</t>
  </si>
  <si>
    <t>35.8988525</t>
  </si>
  <si>
    <t>33.45713</t>
  </si>
  <si>
    <t>44.972926</t>
  </si>
  <si>
    <t>34.7991837</t>
  </si>
  <si>
    <t>137.9880267</t>
  </si>
  <si>
    <t>37.9201767</t>
  </si>
  <si>
    <t>139.1917563</t>
  </si>
  <si>
    <t>40.8252987</t>
  </si>
  <si>
    <t>140.7086579</t>
  </si>
  <si>
    <t>35.8753329</t>
  </si>
  <si>
    <t>139.8279933</t>
  </si>
  <si>
    <t>34.9377445</t>
  </si>
  <si>
    <t>136.5995756</t>
  </si>
  <si>
    <t>40.5021282</t>
  </si>
  <si>
    <t>35.5809853</t>
  </si>
  <si>
    <t>140.1348611</t>
  </si>
  <si>
    <t>34.789026</t>
  </si>
  <si>
    <t>45.2714226</t>
  </si>
  <si>
    <t>142.2289594</t>
  </si>
  <si>
    <t>35.8654524</t>
  </si>
  <si>
    <t>139.5430068</t>
  </si>
  <si>
    <t>34.6444158</t>
  </si>
  <si>
    <t>35.4373866</t>
  </si>
  <si>
    <t>133.3051551</t>
  </si>
  <si>
    <t>40.817118</t>
  </si>
  <si>
    <t>35.7548969</t>
  </si>
  <si>
    <t>35.7824572</t>
  </si>
  <si>
    <t>139.7778629</t>
  </si>
  <si>
    <t>40.5422835</t>
  </si>
  <si>
    <t>141.4282478</t>
  </si>
  <si>
    <t>35.5463618</t>
  </si>
  <si>
    <t>133.2517289</t>
  </si>
  <si>
    <t>39.3722775</t>
  </si>
  <si>
    <t>140.0644352</t>
  </si>
  <si>
    <t>35.9504906</t>
  </si>
  <si>
    <t>140.5592977</t>
  </si>
  <si>
    <t>40.8221589</t>
  </si>
  <si>
    <t>140.7452307</t>
  </si>
  <si>
    <t>38.7987329</t>
  </si>
  <si>
    <t>139.8365668</t>
  </si>
  <si>
    <t>35.0791938</t>
  </si>
  <si>
    <t>136.0924954</t>
  </si>
  <si>
    <t>26.3324759</t>
  </si>
  <si>
    <t>127.8615751</t>
  </si>
  <si>
    <t>34.4589644</t>
  </si>
  <si>
    <t>133.3828586</t>
  </si>
  <si>
    <t>36.0869846</t>
  </si>
  <si>
    <t>136.2354216</t>
  </si>
  <si>
    <t>42.9210638</t>
  </si>
  <si>
    <t>140.5817676</t>
  </si>
  <si>
    <t>38.9627389</t>
  </si>
  <si>
    <t>139.8370454</t>
  </si>
  <si>
    <t>35.6255689</t>
  </si>
  <si>
    <t>34.8463126</t>
  </si>
  <si>
    <t>135.7016188</t>
  </si>
  <si>
    <t>40.7969298</t>
  </si>
  <si>
    <t>140.4455474</t>
  </si>
  <si>
    <t>31.9316573</t>
  </si>
  <si>
    <t>131.4125284</t>
  </si>
  <si>
    <t>40.5142346</t>
  </si>
  <si>
    <t>141.4512088</t>
  </si>
  <si>
    <t>34.7191625</t>
  </si>
  <si>
    <t>135.4553638</t>
  </si>
  <si>
    <t>37.872471</t>
  </si>
  <si>
    <t>139.106392</t>
  </si>
  <si>
    <t>35.4883802</t>
  </si>
  <si>
    <t>139.5201102</t>
  </si>
  <si>
    <t>34.3923303</t>
  </si>
  <si>
    <t>132.3583309</t>
  </si>
  <si>
    <t>35.7708204</t>
  </si>
  <si>
    <t>40.7699297</t>
  </si>
  <si>
    <t>140.7539712</t>
  </si>
  <si>
    <t>38.8700077</t>
  </si>
  <si>
    <t>139.9583626</t>
  </si>
  <si>
    <t>34.3627297</t>
  </si>
  <si>
    <t>132.3808369</t>
  </si>
  <si>
    <t>40.8319477</t>
  </si>
  <si>
    <t>140.7611838</t>
  </si>
  <si>
    <t>40.809554</t>
  </si>
  <si>
    <t>140.439454</t>
  </si>
  <si>
    <t>35.439192</t>
  </si>
  <si>
    <t>140.279864</t>
  </si>
  <si>
    <t>37.1624213</t>
  </si>
  <si>
    <t>35.7132514</t>
  </si>
  <si>
    <t>35.712529</t>
  </si>
  <si>
    <t>36.1925788</t>
  </si>
  <si>
    <t>137.9023018</t>
  </si>
  <si>
    <t>34.3289883</t>
  </si>
  <si>
    <t>132.8982632</t>
  </si>
  <si>
    <t>35.9939146</t>
  </si>
  <si>
    <t>139.5637657</t>
  </si>
  <si>
    <t>35.1610993</t>
  </si>
  <si>
    <t>138.7037725</t>
  </si>
  <si>
    <t>34.7100904</t>
  </si>
  <si>
    <t>135.5828549</t>
  </si>
  <si>
    <t>35.1469747</t>
  </si>
  <si>
    <t>138.5514305</t>
  </si>
  <si>
    <t>32.9703724</t>
  </si>
  <si>
    <t>132.5430798</t>
  </si>
  <si>
    <t>34.7586622</t>
  </si>
  <si>
    <t>134.8495492</t>
  </si>
  <si>
    <t>37.9613944</t>
  </si>
  <si>
    <t>35.5470265</t>
  </si>
  <si>
    <t>138.4586593</t>
  </si>
  <si>
    <t>37.9748276</t>
  </si>
  <si>
    <t>140.7829823</t>
  </si>
  <si>
    <t>37.9751072</t>
  </si>
  <si>
    <t>140.7941514</t>
  </si>
  <si>
    <t>36.6792839</t>
  </si>
  <si>
    <t>136.7387222</t>
  </si>
  <si>
    <t>34.4645065</t>
  </si>
  <si>
    <t>133.4764998</t>
  </si>
  <si>
    <t>35.3605988</t>
  </si>
  <si>
    <t>138.9871676</t>
  </si>
  <si>
    <t>37.1809887</t>
  </si>
  <si>
    <t>39.7075127</t>
  </si>
  <si>
    <t>141.0282767</t>
  </si>
  <si>
    <t>34.9382603</t>
  </si>
  <si>
    <t>139.8199212</t>
  </si>
  <si>
    <t>26.1408315</t>
  </si>
  <si>
    <t>127.6556068</t>
  </si>
  <si>
    <t>35.0744422</t>
  </si>
  <si>
    <t>136.0648002</t>
  </si>
  <si>
    <t>38.1783783</t>
  </si>
  <si>
    <t>140.9460407</t>
  </si>
  <si>
    <t>35.5810519</t>
  </si>
  <si>
    <t>139.3357539</t>
  </si>
  <si>
    <t>39.2056207</t>
  </si>
  <si>
    <t>139.9038798</t>
  </si>
  <si>
    <t>40.5324955</t>
  </si>
  <si>
    <t>141.4931519</t>
  </si>
  <si>
    <t>35.8289582</t>
  </si>
  <si>
    <t>139.5197812</t>
  </si>
  <si>
    <t>33.1834185</t>
  </si>
  <si>
    <t>130.3862673</t>
  </si>
  <si>
    <t>35.8729247</t>
  </si>
  <si>
    <t>139.8833111</t>
  </si>
  <si>
    <t>34.215592</t>
  </si>
  <si>
    <t>35.179085</t>
  </si>
  <si>
    <t>43.1065892</t>
  </si>
  <si>
    <t>141.2502439</t>
  </si>
  <si>
    <t>34.5785683</t>
  </si>
  <si>
    <t>133.7597263</t>
  </si>
  <si>
    <t>34.9430946</t>
  </si>
  <si>
    <t>136.9822311</t>
  </si>
  <si>
    <t>35.9590605</t>
  </si>
  <si>
    <t>139.6138888</t>
  </si>
  <si>
    <t>32.7404615</t>
  </si>
  <si>
    <t>130.7135106</t>
  </si>
  <si>
    <t>38.0634838</t>
  </si>
  <si>
    <t>139.9952498</t>
  </si>
  <si>
    <t>35.6644962</t>
  </si>
  <si>
    <t>140.0152858</t>
  </si>
  <si>
    <t>36.6013806</t>
  </si>
  <si>
    <t>136.5940366</t>
  </si>
  <si>
    <t>35.3561757</t>
  </si>
  <si>
    <t>132.7461343</t>
  </si>
  <si>
    <t>43.1047113</t>
  </si>
  <si>
    <t>141.2739338</t>
  </si>
  <si>
    <t>36.5459527</t>
  </si>
  <si>
    <t>136.6759141</t>
  </si>
  <si>
    <t>38.3238805</t>
  </si>
  <si>
    <t>140.9742031</t>
  </si>
  <si>
    <t>38.3240558</t>
  </si>
  <si>
    <t>140.9750511</t>
  </si>
  <si>
    <t>38.0655126</t>
  </si>
  <si>
    <t>140.7370228</t>
  </si>
  <si>
    <t>35.9637441</t>
  </si>
  <si>
    <t>140.2862011</t>
  </si>
  <si>
    <t>43.1208488</t>
  </si>
  <si>
    <t>43.1363149</t>
  </si>
  <si>
    <t>141.3662348</t>
  </si>
  <si>
    <t>35.5295714</t>
  </si>
  <si>
    <t>139.7429263</t>
  </si>
  <si>
    <t>43.163216</t>
  </si>
  <si>
    <t>141.264095</t>
  </si>
  <si>
    <t>34.3833049</t>
  </si>
  <si>
    <t>26.2117115</t>
  </si>
  <si>
    <t>127.7580775</t>
  </si>
  <si>
    <t>42.9764755</t>
  </si>
  <si>
    <t>141.4724493</t>
  </si>
  <si>
    <t>37.6165025</t>
  </si>
  <si>
    <t>140.9885434</t>
  </si>
  <si>
    <t>33.9756223</t>
  </si>
  <si>
    <t>134.6144508</t>
  </si>
  <si>
    <t>35.8281298</t>
  </si>
  <si>
    <t>139.8708224</t>
  </si>
  <si>
    <t>35.408141</t>
  </si>
  <si>
    <t>35.7809481</t>
  </si>
  <si>
    <t>32.5265126</t>
  </si>
  <si>
    <t>130.5766991</t>
  </si>
  <si>
    <t>38.2980809</t>
  </si>
  <si>
    <t>140.9791649</t>
  </si>
  <si>
    <t>32.7607515</t>
  </si>
  <si>
    <t>130.6964391</t>
  </si>
  <si>
    <t>40.7839499</t>
  </si>
  <si>
    <t>140.4620642</t>
  </si>
  <si>
    <t>39.0166203</t>
  </si>
  <si>
    <t>139.9084186</t>
  </si>
  <si>
    <t>33.2780162</t>
  </si>
  <si>
    <t>129.8762538</t>
  </si>
  <si>
    <t>36.1017556</t>
  </si>
  <si>
    <t>140.0641889</t>
  </si>
  <si>
    <t>40.8745222</t>
  </si>
  <si>
    <t>34.2088081</t>
  </si>
  <si>
    <t>135.1545637</t>
  </si>
  <si>
    <t>35.3587537</t>
  </si>
  <si>
    <t>132.7449105</t>
  </si>
  <si>
    <t>33.9408146</t>
  </si>
  <si>
    <t>132.0248548</t>
  </si>
  <si>
    <t>43.162189</t>
  </si>
  <si>
    <t>31.5453889</t>
  </si>
  <si>
    <t>130.5437866</t>
  </si>
  <si>
    <t>35.9411925</t>
  </si>
  <si>
    <t>139.4870015</t>
  </si>
  <si>
    <t>35.2975836</t>
  </si>
  <si>
    <t>34.0798318</t>
  </si>
  <si>
    <t>134.5365215</t>
  </si>
  <si>
    <t>40.8114762</t>
  </si>
  <si>
    <t>140.4732868</t>
  </si>
  <si>
    <t>35.8949279</t>
  </si>
  <si>
    <t>139.8138362</t>
  </si>
  <si>
    <t>33.6425378</t>
  </si>
  <si>
    <t>130.7675111</t>
  </si>
  <si>
    <t>33.902813</t>
  </si>
  <si>
    <t>43.1497765</t>
  </si>
  <si>
    <t>141.4359607</t>
  </si>
  <si>
    <t>40.5522291</t>
  </si>
  <si>
    <t>141.4304736</t>
  </si>
  <si>
    <t>34.2163936</t>
  </si>
  <si>
    <t>132.2216529</t>
  </si>
  <si>
    <t>35.5413459</t>
  </si>
  <si>
    <t>133.2460848</t>
  </si>
  <si>
    <t>34.6086231</t>
  </si>
  <si>
    <t>133.9022364</t>
  </si>
  <si>
    <t>35.0199102</t>
  </si>
  <si>
    <t>136.1203803</t>
  </si>
  <si>
    <t>35.8705264</t>
  </si>
  <si>
    <t>139.9180013</t>
  </si>
  <si>
    <t>33.5535386</t>
  </si>
  <si>
    <t>133.5623782</t>
  </si>
  <si>
    <t>36.3647364</t>
  </si>
  <si>
    <t>136.4164193</t>
  </si>
  <si>
    <t>35.6167346</t>
  </si>
  <si>
    <t>139.3959643</t>
  </si>
  <si>
    <t>35.732089</t>
  </si>
  <si>
    <t>38.2264785</t>
  </si>
  <si>
    <t>140.3257935</t>
  </si>
  <si>
    <t>40.8091581</t>
  </si>
  <si>
    <t>140.7883253</t>
  </si>
  <si>
    <t>26.5891209</t>
  </si>
  <si>
    <t>36.7779723</t>
  </si>
  <si>
    <t>137.0419413</t>
  </si>
  <si>
    <t>34.029522</t>
  </si>
  <si>
    <t>35.0755545</t>
  </si>
  <si>
    <t>137.1402371</t>
  </si>
  <si>
    <t>35.0004081</t>
  </si>
  <si>
    <t>138.4342381</t>
  </si>
  <si>
    <t>35.8183051</t>
  </si>
  <si>
    <t>139.8559891</t>
  </si>
  <si>
    <t>35.8181567</t>
  </si>
  <si>
    <t>139.6606752</t>
  </si>
  <si>
    <t>36.8949993</t>
  </si>
  <si>
    <t>136.8057828</t>
  </si>
  <si>
    <t>35.8258723</t>
  </si>
  <si>
    <t>139.5458772</t>
  </si>
  <si>
    <t>34.2423508</t>
  </si>
  <si>
    <t>132.5465832</t>
  </si>
  <si>
    <t>45.3996707</t>
  </si>
  <si>
    <t>141.6849553</t>
  </si>
  <si>
    <t>35.520199</t>
  </si>
  <si>
    <t>33.975625</t>
  </si>
  <si>
    <t>134.614528</t>
  </si>
  <si>
    <t>41.297075</t>
  </si>
  <si>
    <t>37.3848955</t>
  </si>
  <si>
    <t>140.5461589</t>
  </si>
  <si>
    <t>35.6868975</t>
  </si>
  <si>
    <t>139.9649217</t>
  </si>
  <si>
    <t>36.9775763</t>
  </si>
  <si>
    <t>140.8758581</t>
  </si>
  <si>
    <t>36.3916797</t>
  </si>
  <si>
    <t>136.4517077</t>
  </si>
  <si>
    <t>33.4886605</t>
  </si>
  <si>
    <t>132.3541747</t>
  </si>
  <si>
    <t>35.3301863</t>
  </si>
  <si>
    <t>135.2722778</t>
  </si>
  <si>
    <t>42.8427614</t>
  </si>
  <si>
    <t>141.5965046</t>
  </si>
  <si>
    <t>35.4082485</t>
  </si>
  <si>
    <t>43.1631478</t>
  </si>
  <si>
    <t>141.2542767</t>
  </si>
  <si>
    <t>40.7659718</t>
  </si>
  <si>
    <t>140.4786002</t>
  </si>
  <si>
    <t>41.2872522</t>
  </si>
  <si>
    <t>141.1802171</t>
  </si>
  <si>
    <t>38.7557207</t>
  </si>
  <si>
    <t>139.8415096</t>
  </si>
  <si>
    <t>36.8523476</t>
  </si>
  <si>
    <t>140.7758426</t>
  </si>
  <si>
    <t>40.811385</t>
  </si>
  <si>
    <t>34.3927432</t>
  </si>
  <si>
    <t>133.0641913</t>
  </si>
  <si>
    <t>26.1766091</t>
  </si>
  <si>
    <t>127.6528394</t>
  </si>
  <si>
    <t>37.9884406</t>
  </si>
  <si>
    <t>139.2577882</t>
  </si>
  <si>
    <t>33.7363148</t>
  </si>
  <si>
    <t>130.7468206</t>
  </si>
  <si>
    <t>35.3967402</t>
  </si>
  <si>
    <t>132.7501618</t>
  </si>
  <si>
    <t>35.8221765</t>
  </si>
  <si>
    <t>139.7518705</t>
  </si>
  <si>
    <t>26.2117034</t>
  </si>
  <si>
    <t>26.1796879</t>
  </si>
  <si>
    <t>127.6542303</t>
  </si>
  <si>
    <t>36.1136008</t>
  </si>
  <si>
    <t>140.2460511</t>
  </si>
  <si>
    <t>36.0195957</t>
  </si>
  <si>
    <t>32.7557015</t>
  </si>
  <si>
    <t>130.6873279</t>
  </si>
  <si>
    <t>36.7509357</t>
  </si>
  <si>
    <t>140.6892203</t>
  </si>
  <si>
    <t xml:space="preserve"> </t>
  </si>
  <si>
    <t xml:space="preserve"> 971-8183 福島県いわき市泉町下川薬師前１４２ 番地３</t>
  </si>
  <si>
    <t xml:space="preserve">神奈川県足柄上郡大井町上大井３８９
 258-0016 神奈川県足柄上郡大井町上大井３８９
</t>
  </si>
  <si>
    <t>210112A</t>
    <phoneticPr fontId="6"/>
  </si>
  <si>
    <t>210112B</t>
    <phoneticPr fontId="6"/>
  </si>
  <si>
    <t>210108A</t>
    <phoneticPr fontId="6"/>
  </si>
  <si>
    <t>210108B</t>
    <phoneticPr fontId="6"/>
  </si>
  <si>
    <t>220105A</t>
    <phoneticPr fontId="6"/>
  </si>
  <si>
    <t>220105B</t>
    <phoneticPr fontId="6"/>
  </si>
  <si>
    <t>220112A</t>
    <phoneticPr fontId="6"/>
  </si>
  <si>
    <t>220112B</t>
    <phoneticPr fontId="6"/>
  </si>
  <si>
    <t>220112C</t>
    <phoneticPr fontId="6"/>
  </si>
  <si>
    <t>220112D</t>
    <phoneticPr fontId="6"/>
  </si>
  <si>
    <t>220126A</t>
    <phoneticPr fontId="6"/>
  </si>
  <si>
    <t>220126B</t>
    <phoneticPr fontId="6"/>
  </si>
  <si>
    <t>220149A</t>
    <phoneticPr fontId="6"/>
  </si>
  <si>
    <t>220149B</t>
    <phoneticPr fontId="6"/>
  </si>
  <si>
    <t>220149C</t>
    <phoneticPr fontId="6"/>
  </si>
  <si>
    <t>230109A</t>
    <phoneticPr fontId="6"/>
  </si>
  <si>
    <t>230109B</t>
    <phoneticPr fontId="6"/>
  </si>
  <si>
    <t>230118A</t>
    <phoneticPr fontId="6"/>
  </si>
  <si>
    <t>230118B</t>
    <phoneticPr fontId="6"/>
  </si>
  <si>
    <t>230118C</t>
    <phoneticPr fontId="6"/>
  </si>
  <si>
    <t>230128A</t>
    <phoneticPr fontId="6"/>
  </si>
  <si>
    <t>230128B</t>
    <phoneticPr fontId="6"/>
  </si>
  <si>
    <t>240166A</t>
    <phoneticPr fontId="6"/>
  </si>
  <si>
    <t>240166B</t>
    <phoneticPr fontId="6"/>
  </si>
  <si>
    <t>?</t>
    <phoneticPr fontId="6"/>
  </si>
  <si>
    <t>?</t>
    <phoneticPr fontId="6"/>
  </si>
  <si>
    <t>Y?</t>
    <phoneticPr fontId="6"/>
  </si>
  <si>
    <t>御幸本町</t>
    <phoneticPr fontId="6"/>
  </si>
  <si>
    <t>132.7441307</t>
  </si>
  <si>
    <t>134.060055</t>
  </si>
  <si>
    <t>133.925278</t>
  </si>
  <si>
    <t>140.411483</t>
  </si>
  <si>
    <t>136.8746733</t>
  </si>
  <si>
    <t>136.681417</t>
  </si>
  <si>
    <t>139.116548</t>
  </si>
  <si>
    <t>140.4077396</t>
  </si>
  <si>
    <t>140.0974512</t>
  </si>
  <si>
    <t>136.85074</t>
  </si>
  <si>
    <t>133.889599</t>
  </si>
  <si>
    <t>139.930193</t>
  </si>
  <si>
    <t>140.0031397</t>
  </si>
  <si>
    <t>139.3676912</t>
  </si>
  <si>
    <t>139.6893516</t>
  </si>
  <si>
    <t>138.5394388</t>
  </si>
  <si>
    <t>140.0164874</t>
  </si>
  <si>
    <t>139.624446</t>
  </si>
  <si>
    <t>136.8588776</t>
  </si>
  <si>
    <t>138.995047</t>
  </si>
  <si>
    <t>136.859657</t>
  </si>
  <si>
    <t>140.1458675</t>
  </si>
  <si>
    <t>136.6864155</t>
  </si>
  <si>
    <t>133.554571</t>
  </si>
  <si>
    <t>127.746702</t>
  </si>
  <si>
    <t>139.7665832</t>
  </si>
  <si>
    <t>132.7181205</t>
  </si>
  <si>
    <t>138.250382</t>
  </si>
  <si>
    <t>137.7965297</t>
  </si>
  <si>
    <t>139.838521</t>
  </si>
  <si>
    <t>133.6878851</t>
  </si>
  <si>
    <t>132.751425</t>
  </si>
  <si>
    <t>133.336735</t>
  </si>
  <si>
    <t>135.4847529</t>
  </si>
  <si>
    <t>127.8057961</t>
  </si>
  <si>
    <t>137.8629414</t>
  </si>
  <si>
    <t>131.366446</t>
  </si>
  <si>
    <t>138.2595096</t>
  </si>
  <si>
    <t>139.730721</t>
  </si>
  <si>
    <t>138.441785</t>
  </si>
  <si>
    <t>130.809923</t>
  </si>
  <si>
    <t>130.8076443</t>
  </si>
  <si>
    <t>137.4147379</t>
  </si>
  <si>
    <t>134.558723</t>
  </si>
  <si>
    <t>138.2571818</t>
  </si>
  <si>
    <t>137.952279</t>
  </si>
  <si>
    <t>131.6117631</t>
  </si>
  <si>
    <t>130.807721</t>
  </si>
  <si>
    <t>135.4117763</t>
  </si>
  <si>
    <t>139.968588</t>
  </si>
  <si>
    <t>134.021005</t>
  </si>
  <si>
    <t>135.208321</t>
  </si>
  <si>
    <t>138.6324596</t>
  </si>
  <si>
    <t>140.9544332</t>
  </si>
  <si>
    <t>135.9879449</t>
  </si>
  <si>
    <t>141.0016448</t>
  </si>
  <si>
    <t>139.80896</t>
  </si>
  <si>
    <t>135.2775722</t>
  </si>
  <si>
    <t>130.913787</t>
  </si>
  <si>
    <t>135.300772</t>
  </si>
  <si>
    <t>135.430519</t>
  </si>
  <si>
    <t>135.505413</t>
  </si>
  <si>
    <t>139.7866092</t>
  </si>
  <si>
    <t>135.5392807</t>
  </si>
  <si>
    <t>136.637475</t>
  </si>
  <si>
    <t>140.3177425</t>
  </si>
  <si>
    <t>140.758844</t>
  </si>
  <si>
    <t>138.4706702</t>
  </si>
  <si>
    <t>136.002262</t>
  </si>
  <si>
    <t>136.8506258</t>
  </si>
  <si>
    <t>135.9470349</t>
  </si>
  <si>
    <t>137.208528</t>
  </si>
  <si>
    <t>139.661182</t>
  </si>
  <si>
    <t>136.508148</t>
  </si>
  <si>
    <t>133.436967</t>
  </si>
  <si>
    <t>134.5591617</t>
  </si>
  <si>
    <t>132.7836237</t>
  </si>
  <si>
    <t>141.312739</t>
  </si>
  <si>
    <t>133.084736</t>
  </si>
  <si>
    <t>140.553094</t>
  </si>
  <si>
    <t>132.729483</t>
  </si>
  <si>
    <t>136.683351</t>
  </si>
  <si>
    <t>141.45988</t>
  </si>
  <si>
    <t>141.286083</t>
  </si>
  <si>
    <t>140.876931</t>
  </si>
  <si>
    <t>139.794256</t>
  </si>
  <si>
    <t>132.7723692</t>
  </si>
  <si>
    <t>135.523228</t>
  </si>
  <si>
    <t>136.1392687</t>
  </si>
  <si>
    <t>139.7620034</t>
  </si>
  <si>
    <t>141.1797018</t>
  </si>
  <si>
    <t>132.502108</t>
  </si>
  <si>
    <t>136.981993</t>
  </si>
  <si>
    <t>139.8687189</t>
  </si>
  <si>
    <t>138.359997</t>
  </si>
  <si>
    <t>134.784273</t>
  </si>
  <si>
    <t>141.30926</t>
  </si>
  <si>
    <t>138.232883</t>
  </si>
  <si>
    <t>138.56491</t>
  </si>
  <si>
    <t>140.731963</t>
  </si>
  <si>
    <t>131.2464237</t>
  </si>
  <si>
    <t>140.4465837</t>
  </si>
  <si>
    <t>134.399827</t>
  </si>
  <si>
    <t>139.3983058</t>
  </si>
  <si>
    <t>139.835485</t>
  </si>
  <si>
    <t>130.710962</t>
  </si>
  <si>
    <t>141.183637</t>
  </si>
  <si>
    <t>141.3911306</t>
  </si>
  <si>
    <t>130.808701</t>
  </si>
  <si>
    <t>139.944371</t>
  </si>
  <si>
    <t>130.7734347</t>
  </si>
  <si>
    <t>135.8627993</t>
  </si>
  <si>
    <t>141.741442</t>
  </si>
  <si>
    <t>139.836545</t>
  </si>
  <si>
    <t>141.1852572</t>
  </si>
  <si>
    <t>140.080028</t>
  </si>
  <si>
    <t>139.682046</t>
  </si>
  <si>
    <t>144.3837198</t>
  </si>
  <si>
    <t>138.873715</t>
  </si>
  <si>
    <t>139.6550265</t>
  </si>
  <si>
    <t>137.798164</t>
  </si>
  <si>
    <t>140.771848</t>
  </si>
  <si>
    <t>136.849175</t>
  </si>
  <si>
    <t>141.2744031</t>
  </si>
  <si>
    <t>130.548793</t>
  </si>
  <si>
    <t>140.1494186</t>
  </si>
  <si>
    <t>139.366968</t>
  </si>
  <si>
    <t>140.8528151</t>
  </si>
  <si>
    <t>130.67021</t>
  </si>
  <si>
    <t>136.9982846</t>
  </si>
  <si>
    <t>139.7566209</t>
  </si>
  <si>
    <t>143.203734</t>
  </si>
  <si>
    <t>131.2025047</t>
  </si>
  <si>
    <t>140.463573</t>
  </si>
  <si>
    <t>132.7342452</t>
  </si>
  <si>
    <t>139.759777</t>
  </si>
  <si>
    <t>133.1991765</t>
  </si>
  <si>
    <t>132.3398411</t>
  </si>
  <si>
    <t>141.6540694</t>
  </si>
  <si>
    <t>141.3903838</t>
  </si>
  <si>
    <t>131.8425214</t>
  </si>
  <si>
    <t>140.1453785</t>
  </si>
  <si>
    <t>142.3891708</t>
  </si>
  <si>
    <t>140.857074</t>
  </si>
  <si>
    <t>136.23555</t>
  </si>
  <si>
    <t>136.8110306</t>
  </si>
  <si>
    <t>140.120265</t>
  </si>
  <si>
    <t>133.1447966</t>
  </si>
  <si>
    <t>135.1485414</t>
  </si>
  <si>
    <t>135.6172383</t>
  </si>
  <si>
    <t>133.7384522</t>
  </si>
  <si>
    <t>136.185762</t>
  </si>
  <si>
    <t>139.8458653</t>
  </si>
  <si>
    <t>135.328871</t>
  </si>
  <si>
    <t>136.604086</t>
  </si>
  <si>
    <t>135.340477</t>
  </si>
  <si>
    <t>135.4796337</t>
  </si>
  <si>
    <t>140.368535</t>
  </si>
  <si>
    <t>139.8331455</t>
  </si>
  <si>
    <t>141.578608</t>
  </si>
  <si>
    <t>135.3247798</t>
  </si>
  <si>
    <t>131.365633</t>
  </si>
  <si>
    <t>140.04697</t>
  </si>
  <si>
    <t>141.5781915</t>
  </si>
  <si>
    <t>139.862285</t>
  </si>
  <si>
    <t>136.665707</t>
  </si>
  <si>
    <t>139.868468</t>
  </si>
  <si>
    <t>136.0278632</t>
  </si>
  <si>
    <t>132.762235</t>
  </si>
  <si>
    <t>140.7802813</t>
  </si>
  <si>
    <t>140.7681297</t>
  </si>
  <si>
    <t>139.585672</t>
  </si>
  <si>
    <t>130.7498292</t>
  </si>
  <si>
    <t>140.7275528</t>
  </si>
  <si>
    <t>140.029349</t>
  </si>
  <si>
    <t>141.728804</t>
  </si>
  <si>
    <t>135.4268463</t>
  </si>
  <si>
    <t>138.07337</t>
  </si>
  <si>
    <t>132.6301549</t>
  </si>
  <si>
    <t>137.027756</t>
  </si>
  <si>
    <t>139.8939013</t>
  </si>
  <si>
    <t>139.730049</t>
  </si>
  <si>
    <t>132.4260055</t>
  </si>
  <si>
    <t>141.7711044</t>
  </si>
  <si>
    <t>141.507832</t>
  </si>
  <si>
    <t>137.9013959</t>
  </si>
  <si>
    <t>133.862689</t>
  </si>
  <si>
    <t>140.7384736</t>
  </si>
  <si>
    <t>139.779881</t>
  </si>
  <si>
    <t>139.87732</t>
  </si>
  <si>
    <t>139.859988</t>
  </si>
  <si>
    <t>138.216133</t>
  </si>
  <si>
    <t>139.827696</t>
  </si>
  <si>
    <t>139.8282678</t>
  </si>
  <si>
    <t>139.337055</t>
  </si>
  <si>
    <t>138.247515</t>
  </si>
  <si>
    <t>135.1433271</t>
  </si>
  <si>
    <t>136.9408515</t>
  </si>
  <si>
    <t>141.276528</t>
  </si>
  <si>
    <t>132.433257</t>
  </si>
  <si>
    <t>136.8726533</t>
  </si>
  <si>
    <t>139.862129</t>
  </si>
  <si>
    <t>140.390083</t>
  </si>
  <si>
    <t>141.7785318</t>
  </si>
  <si>
    <t>140.250111</t>
  </si>
  <si>
    <t>130.8703293</t>
  </si>
  <si>
    <t>139.6547176</t>
  </si>
  <si>
    <t>127.977176</t>
  </si>
  <si>
    <t>134.5527199</t>
  </si>
  <si>
    <t>139.5858855</t>
  </si>
  <si>
    <t>141.1829329</t>
  </si>
  <si>
    <t>136.779981</t>
  </si>
  <si>
    <t>140.4729645</t>
  </si>
  <si>
    <t>127.76027</t>
  </si>
  <si>
    <t>139.652817</t>
  </si>
  <si>
    <t xml:space="preserve"> </t>
    <phoneticPr fontId="6"/>
  </si>
  <si>
    <t>?</t>
    <phoneticPr fontId="6"/>
  </si>
  <si>
    <t>?</t>
    <phoneticPr fontId="6"/>
  </si>
  <si>
    <t>備北丘陵公園 展望台</t>
    <phoneticPr fontId="6"/>
  </si>
  <si>
    <t>?</t>
    <phoneticPr fontId="6"/>
  </si>
  <si>
    <t>?</t>
    <phoneticPr fontId="6"/>
  </si>
  <si>
    <t>?</t>
    <phoneticPr fontId="6"/>
  </si>
  <si>
    <t>Y?</t>
    <phoneticPr fontId="6"/>
  </si>
  <si>
    <t>?</t>
    <phoneticPr fontId="6"/>
  </si>
  <si>
    <t>150604A</t>
    <phoneticPr fontId="6"/>
  </si>
  <si>
    <t>150604B</t>
    <phoneticPr fontId="6"/>
  </si>
  <si>
    <t>150631A</t>
    <phoneticPr fontId="6"/>
  </si>
  <si>
    <t>150631B</t>
    <phoneticPr fontId="6"/>
  </si>
  <si>
    <t>ID160042-&gt;160402</t>
    <phoneticPr fontId="6"/>
  </si>
  <si>
    <t>Y?</t>
    <phoneticPr fontId="6"/>
  </si>
  <si>
    <t>Y?</t>
    <phoneticPr fontId="6"/>
  </si>
  <si>
    <t>160401A</t>
    <phoneticPr fontId="6"/>
  </si>
  <si>
    <t>160401B</t>
    <phoneticPr fontId="6"/>
  </si>
  <si>
    <t>170034A</t>
    <phoneticPr fontId="6"/>
  </si>
  <si>
    <t>170034B</t>
    <phoneticPr fontId="6"/>
  </si>
  <si>
    <t>170038A</t>
    <phoneticPr fontId="6"/>
  </si>
  <si>
    <t>170038B</t>
    <phoneticPr fontId="6"/>
  </si>
  <si>
    <t>170088A</t>
    <phoneticPr fontId="6"/>
  </si>
  <si>
    <t>170088B</t>
    <phoneticPr fontId="6"/>
  </si>
  <si>
    <t>170142B</t>
    <phoneticPr fontId="6"/>
  </si>
  <si>
    <t>170142A</t>
    <phoneticPr fontId="6"/>
  </si>
  <si>
    <t>?</t>
    <phoneticPr fontId="6"/>
  </si>
  <si>
    <t>170236A</t>
    <phoneticPr fontId="6"/>
  </si>
  <si>
    <t>170236B</t>
    <phoneticPr fontId="6"/>
  </si>
  <si>
    <t>170236C</t>
    <phoneticPr fontId="6"/>
  </si>
  <si>
    <t>180111A</t>
    <phoneticPr fontId="6"/>
  </si>
  <si>
    <t>180111B</t>
    <phoneticPr fontId="6"/>
  </si>
  <si>
    <t>180111C</t>
    <phoneticPr fontId="6"/>
  </si>
  <si>
    <t>180112A</t>
    <phoneticPr fontId="6"/>
  </si>
  <si>
    <t>180112B</t>
    <phoneticPr fontId="6"/>
  </si>
  <si>
    <t>180112C</t>
    <phoneticPr fontId="6"/>
  </si>
  <si>
    <t>180112D</t>
    <phoneticPr fontId="6"/>
  </si>
  <si>
    <t>180118A</t>
    <phoneticPr fontId="6"/>
  </si>
  <si>
    <t>180118B</t>
    <phoneticPr fontId="6"/>
  </si>
  <si>
    <t>180118C</t>
    <phoneticPr fontId="6"/>
  </si>
  <si>
    <t>?</t>
    <phoneticPr fontId="6"/>
  </si>
  <si>
    <t>180185A</t>
    <phoneticPr fontId="6"/>
  </si>
  <si>
    <t>180185B</t>
    <phoneticPr fontId="6"/>
  </si>
  <si>
    <t>180185C</t>
    <phoneticPr fontId="6"/>
  </si>
  <si>
    <t>180181A</t>
    <phoneticPr fontId="6"/>
  </si>
  <si>
    <t>180181B</t>
    <phoneticPr fontId="6"/>
  </si>
  <si>
    <t>180181C</t>
    <phoneticPr fontId="6"/>
  </si>
  <si>
    <t>180207A</t>
    <phoneticPr fontId="6"/>
  </si>
  <si>
    <t>180207B</t>
    <phoneticPr fontId="6"/>
  </si>
  <si>
    <t>180125A</t>
    <phoneticPr fontId="6"/>
  </si>
  <si>
    <t>180125B</t>
    <phoneticPr fontId="6"/>
  </si>
  <si>
    <t>180100A</t>
    <phoneticPr fontId="6"/>
  </si>
  <si>
    <t>180100B</t>
    <phoneticPr fontId="6"/>
  </si>
  <si>
    <t>180100C</t>
    <phoneticPr fontId="6"/>
  </si>
  <si>
    <t>180020A</t>
    <phoneticPr fontId="6"/>
  </si>
  <si>
    <t>180020B</t>
    <phoneticPr fontId="6"/>
  </si>
  <si>
    <t>180020C</t>
    <phoneticPr fontId="6"/>
  </si>
  <si>
    <t>180020D</t>
    <phoneticPr fontId="6"/>
  </si>
  <si>
    <t>180020E</t>
    <phoneticPr fontId="6"/>
  </si>
  <si>
    <t>170199A</t>
    <phoneticPr fontId="6"/>
  </si>
  <si>
    <t>170199B</t>
    <phoneticPr fontId="6"/>
  </si>
  <si>
    <t>160378A</t>
    <phoneticPr fontId="6"/>
  </si>
  <si>
    <t>160378B</t>
    <phoneticPr fontId="6"/>
  </si>
  <si>
    <t>160378C</t>
    <phoneticPr fontId="6"/>
  </si>
  <si>
    <t>160378D</t>
    <phoneticPr fontId="6"/>
  </si>
  <si>
    <t>200108A</t>
    <phoneticPr fontId="6"/>
  </si>
  <si>
    <t>200108B</t>
    <phoneticPr fontId="6"/>
  </si>
  <si>
    <t>200108C</t>
    <phoneticPr fontId="6"/>
  </si>
  <si>
    <t>200113A</t>
    <phoneticPr fontId="6"/>
  </si>
  <si>
    <t>200113B</t>
    <phoneticPr fontId="6"/>
  </si>
  <si>
    <t>200117A</t>
    <phoneticPr fontId="6"/>
  </si>
  <si>
    <t>200117B</t>
    <phoneticPr fontId="6"/>
  </si>
  <si>
    <t>704-8193</t>
  </si>
  <si>
    <t>736-0085</t>
  </si>
  <si>
    <t>679-2302</t>
  </si>
  <si>
    <t>701-0145</t>
  </si>
  <si>
    <t>703-8203</t>
  </si>
  <si>
    <t>713-8103</t>
  </si>
  <si>
    <t>959-1105</t>
  </si>
  <si>
    <t>704-8102</t>
  </si>
  <si>
    <t>740-0034</t>
  </si>
  <si>
    <t>693-0058</t>
  </si>
  <si>
    <t>739-2402</t>
  </si>
  <si>
    <t>704-8138</t>
  </si>
  <si>
    <t>701-1335</t>
  </si>
  <si>
    <t>755-0241</t>
  </si>
  <si>
    <t>701-0142</t>
  </si>
  <si>
    <t>701-0143</t>
  </si>
  <si>
    <t>546-0001</t>
  </si>
  <si>
    <t>349-1133</t>
  </si>
  <si>
    <t>700-0856</t>
  </si>
  <si>
    <t>431-3123</t>
  </si>
  <si>
    <t>447-0847</t>
  </si>
  <si>
    <t>311-3512</t>
  </si>
  <si>
    <t>702-8038</t>
  </si>
  <si>
    <t>635-0825</t>
  </si>
  <si>
    <t>722-2211</t>
  </si>
  <si>
    <t>693-0043</t>
  </si>
  <si>
    <t>444-1321</t>
  </si>
  <si>
    <t>989-6223</t>
  </si>
  <si>
    <t>421-0422</t>
  </si>
  <si>
    <t>014-0032</t>
  </si>
  <si>
    <t>498-0000</t>
  </si>
  <si>
    <t>982-0818</t>
  </si>
  <si>
    <t>732-0042</t>
  </si>
  <si>
    <t>451-0054</t>
  </si>
  <si>
    <t>942-0063</t>
  </si>
  <si>
    <t>292-0801</t>
  </si>
  <si>
    <t>652-0863</t>
  </si>
  <si>
    <t>983-0013</t>
  </si>
  <si>
    <t>116-0011</t>
  </si>
  <si>
    <t>476-0002</t>
  </si>
  <si>
    <t>564-0017</t>
  </si>
  <si>
    <t>501-0463</t>
  </si>
  <si>
    <t>708-0842</t>
  </si>
  <si>
    <t>386-0042</t>
  </si>
  <si>
    <t>510-8101</t>
  </si>
  <si>
    <t>577-0809</t>
  </si>
  <si>
    <t>942-0053</t>
  </si>
  <si>
    <t>956-0022</t>
  </si>
  <si>
    <t>334-0056</t>
  </si>
  <si>
    <t>558-0004</t>
  </si>
  <si>
    <t>390-0844</t>
  </si>
  <si>
    <t>289-1326</t>
  </si>
  <si>
    <t>479-0835</t>
  </si>
  <si>
    <t>321-3226</t>
  </si>
  <si>
    <t>333-0801</t>
  </si>
  <si>
    <t>424-0906</t>
  </si>
  <si>
    <t>010-1419</t>
  </si>
  <si>
    <t>304-0812</t>
  </si>
  <si>
    <t>442-0012</t>
  </si>
  <si>
    <t>441-8077</t>
  </si>
  <si>
    <t>476-0011</t>
  </si>
  <si>
    <t>915-0055</t>
  </si>
  <si>
    <t>276-0046</t>
  </si>
  <si>
    <t>267-0067</t>
  </si>
  <si>
    <t>111-0031</t>
  </si>
  <si>
    <t>761-0101</t>
  </si>
  <si>
    <t>699-0822</t>
  </si>
  <si>
    <t>455-0804</t>
  </si>
  <si>
    <t>693-0005</t>
  </si>
  <si>
    <t>299-1145</t>
  </si>
  <si>
    <t>426-0202</t>
  </si>
  <si>
    <t>401-0302</t>
  </si>
  <si>
    <t>401-0303</t>
  </si>
  <si>
    <t>401-0304</t>
  </si>
  <si>
    <t>401-0305</t>
  </si>
  <si>
    <t>700-0975</t>
  </si>
  <si>
    <t>726-0002</t>
  </si>
  <si>
    <t>516-0043</t>
  </si>
  <si>
    <t>491-0879</t>
  </si>
  <si>
    <t>476-0001</t>
  </si>
  <si>
    <t>272-0014</t>
  </si>
  <si>
    <t>501-6257</t>
  </si>
  <si>
    <t>731-4213</t>
  </si>
  <si>
    <t>275-0024</t>
  </si>
  <si>
    <t>392-0015</t>
  </si>
  <si>
    <t>373-0852</t>
  </si>
  <si>
    <t>614-8297</t>
  </si>
  <si>
    <t>540-0003</t>
  </si>
  <si>
    <t>577-0843</t>
  </si>
  <si>
    <t>395-0804</t>
  </si>
  <si>
    <t>430-0856</t>
  </si>
  <si>
    <t>989-1225</t>
  </si>
  <si>
    <t>340-0155</t>
  </si>
  <si>
    <t>400-0049</t>
  </si>
  <si>
    <t>903-0215</t>
  </si>
  <si>
    <t>270-1147</t>
  </si>
  <si>
    <t>950-2042</t>
  </si>
  <si>
    <t>300-0124</t>
  </si>
  <si>
    <t>424-0014</t>
  </si>
  <si>
    <t>520-3032</t>
  </si>
  <si>
    <t>305-0817</t>
  </si>
  <si>
    <t>351-0115</t>
  </si>
  <si>
    <t>351-0116</t>
  </si>
  <si>
    <t>504-0843</t>
  </si>
  <si>
    <t>341-0054</t>
  </si>
  <si>
    <t>410-2505</t>
  </si>
  <si>
    <t>383-0043</t>
  </si>
  <si>
    <t>010-0825</t>
  </si>
  <si>
    <t>870-0905</t>
  </si>
  <si>
    <t>949-3215</t>
  </si>
  <si>
    <t>606-8161</t>
  </si>
  <si>
    <t>018-3302</t>
  </si>
  <si>
    <t>669-1311</t>
  </si>
  <si>
    <t>474-0011</t>
  </si>
  <si>
    <t>989-6103</t>
  </si>
  <si>
    <t>793-0010</t>
  </si>
  <si>
    <t>573-0005</t>
  </si>
  <si>
    <t>547-0002</t>
  </si>
  <si>
    <t>383-0036</t>
  </si>
  <si>
    <t>641-0003</t>
  </si>
  <si>
    <t>132-0031</t>
  </si>
  <si>
    <t>509-9132</t>
  </si>
  <si>
    <t>503-0807</t>
  </si>
  <si>
    <t>017-0201</t>
  </si>
  <si>
    <t>565-0871</t>
  </si>
  <si>
    <t>990-0823</t>
  </si>
  <si>
    <t>708-0006</t>
  </si>
  <si>
    <t>454-0935</t>
  </si>
  <si>
    <t>278-0037</t>
  </si>
  <si>
    <t>737-2213</t>
  </si>
  <si>
    <t>505-0116</t>
  </si>
  <si>
    <t>121-0813</t>
  </si>
  <si>
    <t>425-0041</t>
  </si>
  <si>
    <t>959-1117</t>
  </si>
  <si>
    <t>285-0819</t>
  </si>
  <si>
    <t>990-0057</t>
  </si>
  <si>
    <t>475-0805</t>
  </si>
  <si>
    <t>010-0041</t>
  </si>
  <si>
    <t>516-0008</t>
  </si>
  <si>
    <t>501-0224</t>
  </si>
  <si>
    <t>355-0048</t>
  </si>
  <si>
    <t>999-0121</t>
  </si>
  <si>
    <t>436-0085</t>
  </si>
  <si>
    <t>780-0818</t>
  </si>
  <si>
    <t>305-0854</t>
  </si>
  <si>
    <t>270-0101</t>
  </si>
  <si>
    <t>901-2223</t>
  </si>
  <si>
    <t>849-0903</t>
  </si>
  <si>
    <t>253-0101</t>
  </si>
  <si>
    <t>339-0042</t>
  </si>
  <si>
    <t>341-0059</t>
  </si>
  <si>
    <t>510-0062</t>
  </si>
  <si>
    <t>344-0021</t>
  </si>
  <si>
    <t>511-0834</t>
  </si>
  <si>
    <t>336-0025</t>
  </si>
  <si>
    <t>497-0052</t>
  </si>
  <si>
    <t>396-0010</t>
  </si>
  <si>
    <t>693-0033</t>
  </si>
  <si>
    <t>411-0016</t>
  </si>
  <si>
    <t>990-2431</t>
  </si>
  <si>
    <t>691-0074</t>
  </si>
  <si>
    <t>435-0004</t>
  </si>
  <si>
    <t>998-0102</t>
  </si>
  <si>
    <t>782-0033</t>
  </si>
  <si>
    <t>278-0057</t>
  </si>
  <si>
    <t>639-3122</t>
  </si>
  <si>
    <t>988-0043</t>
  </si>
  <si>
    <t>981-1242</t>
  </si>
  <si>
    <t>955-0015</t>
  </si>
  <si>
    <t>880-0841</t>
  </si>
  <si>
    <t>997-0019</t>
  </si>
  <si>
    <t>959-0506</t>
  </si>
  <si>
    <t>338-0831</t>
  </si>
  <si>
    <t>998-0021</t>
  </si>
  <si>
    <t>693-0065</t>
  </si>
  <si>
    <t>693-0023</t>
  </si>
  <si>
    <t>542-0082</t>
  </si>
  <si>
    <t>632-0063</t>
  </si>
  <si>
    <t>720-0092</t>
  </si>
  <si>
    <t>966-0014</t>
  </si>
  <si>
    <t>988-0053</t>
  </si>
  <si>
    <t>634-0008</t>
  </si>
  <si>
    <t>578-0982</t>
  </si>
  <si>
    <t>743-0022</t>
  </si>
  <si>
    <t>556-0024</t>
  </si>
  <si>
    <t>387-0021</t>
  </si>
  <si>
    <t>500-8362</t>
  </si>
  <si>
    <t>784-0001</t>
  </si>
  <si>
    <t>520-0801</t>
  </si>
  <si>
    <t>904-2151</t>
  </si>
  <si>
    <t>438-0071</t>
  </si>
  <si>
    <t>725-0003</t>
  </si>
  <si>
    <t>754-0895</t>
  </si>
  <si>
    <t>301-0015</t>
  </si>
  <si>
    <t>152-0002</t>
  </si>
  <si>
    <t>339-0011</t>
  </si>
  <si>
    <t>969-0222</t>
  </si>
  <si>
    <t>424-0882</t>
  </si>
  <si>
    <t>520-1212</t>
  </si>
  <si>
    <t>648-0007</t>
  </si>
  <si>
    <t>987-0511</t>
  </si>
  <si>
    <t>857-0855</t>
  </si>
  <si>
    <t>514-0815</t>
  </si>
  <si>
    <t>462-0051</t>
  </si>
  <si>
    <t>275-0012</t>
  </si>
  <si>
    <t>036-8084</t>
  </si>
  <si>
    <t>230-0054</t>
  </si>
  <si>
    <t>808-0066</t>
  </si>
  <si>
    <t>030-0811</t>
  </si>
  <si>
    <t>805-0071</t>
  </si>
  <si>
    <t>010-0972</t>
  </si>
  <si>
    <t>869-1101</t>
  </si>
  <si>
    <t>904-2231</t>
  </si>
  <si>
    <t>693-0003</t>
  </si>
  <si>
    <t>340-0822</t>
  </si>
  <si>
    <t>503-0804</t>
  </si>
  <si>
    <t>708-0007</t>
  </si>
  <si>
    <t>440-0016</t>
  </si>
  <si>
    <t>770-0814</t>
  </si>
  <si>
    <t>910-0853</t>
  </si>
  <si>
    <t>336-0976</t>
  </si>
  <si>
    <t>528-0005</t>
  </si>
  <si>
    <t>742-2106</t>
  </si>
  <si>
    <t>452-0816</t>
  </si>
  <si>
    <t>273-0026</t>
  </si>
  <si>
    <t>943-0173</t>
  </si>
  <si>
    <t>390-0847</t>
  </si>
  <si>
    <t>300-0052</t>
  </si>
  <si>
    <t>343-0011</t>
  </si>
  <si>
    <t>131-0031</t>
  </si>
  <si>
    <t>680-0905</t>
  </si>
  <si>
    <t>870-1121</t>
  </si>
  <si>
    <t>420-0804</t>
  </si>
  <si>
    <t>570-0053</t>
  </si>
  <si>
    <t>033-0001</t>
  </si>
  <si>
    <t>666-0025</t>
  </si>
  <si>
    <t>344-0122</t>
  </si>
  <si>
    <t>730-0831</t>
  </si>
  <si>
    <t>985-0001</t>
  </si>
  <si>
    <t>997-0044</t>
  </si>
  <si>
    <t>304-0033</t>
  </si>
  <si>
    <t>304-0816</t>
  </si>
  <si>
    <t>515-2132</t>
  </si>
  <si>
    <t>998-0875</t>
  </si>
  <si>
    <t>690-0011</t>
  </si>
  <si>
    <t>038-3105</t>
  </si>
  <si>
    <t>709-0811</t>
  </si>
  <si>
    <t>651-1514</t>
  </si>
  <si>
    <t>389-0102</t>
  </si>
  <si>
    <t>345-0023</t>
  </si>
  <si>
    <t>453-0864</t>
  </si>
  <si>
    <t>313-0016</t>
  </si>
  <si>
    <t>981-3403</t>
  </si>
  <si>
    <t>532-0011</t>
  </si>
  <si>
    <t>501-6325</t>
  </si>
  <si>
    <t>950-3133</t>
  </si>
  <si>
    <t>525-0042</t>
  </si>
  <si>
    <t>341-0038</t>
  </si>
  <si>
    <t>861-4131</t>
  </si>
  <si>
    <t>985-0874</t>
  </si>
  <si>
    <t>274-0071</t>
  </si>
  <si>
    <t>994-0042</t>
  </si>
  <si>
    <t>312-0003</t>
  </si>
  <si>
    <t>130-0021</t>
  </si>
  <si>
    <t>665-0874</t>
  </si>
  <si>
    <t>121-0061</t>
  </si>
  <si>
    <t>509-0213</t>
  </si>
  <si>
    <t>658-0031</t>
  </si>
  <si>
    <t>802-0031</t>
  </si>
  <si>
    <t>383-0051</t>
  </si>
  <si>
    <t>561-0856</t>
  </si>
  <si>
    <t>037-0015</t>
  </si>
  <si>
    <t>598-0048</t>
  </si>
  <si>
    <t>444-0825</t>
  </si>
  <si>
    <t>771-0360</t>
  </si>
  <si>
    <t>340-0011</t>
  </si>
  <si>
    <t>552-0022</t>
  </si>
  <si>
    <t>994-0083</t>
  </si>
  <si>
    <t>121-0064</t>
  </si>
  <si>
    <t>448-0804</t>
  </si>
  <si>
    <t>011-0904</t>
  </si>
  <si>
    <t>556-0002</t>
  </si>
  <si>
    <t>333-0844</t>
  </si>
  <si>
    <t>988-0003</t>
  </si>
  <si>
    <t>655-0051</t>
  </si>
  <si>
    <t>733-0036</t>
  </si>
  <si>
    <t>774-0013</t>
  </si>
  <si>
    <t>999-3716</t>
  </si>
  <si>
    <t>981-4262</t>
  </si>
  <si>
    <t>520-0803</t>
  </si>
  <si>
    <t>781-2128</t>
  </si>
  <si>
    <t>997-0813</t>
  </si>
  <si>
    <t>470-3233</t>
  </si>
  <si>
    <t>640-8404</t>
  </si>
  <si>
    <t>343-0816</t>
  </si>
  <si>
    <t>536-0016</t>
  </si>
  <si>
    <t>699-0502</t>
  </si>
  <si>
    <t>444-0305</t>
  </si>
  <si>
    <t>519-0401</t>
  </si>
  <si>
    <t>612-8496</t>
  </si>
  <si>
    <t>510-0007</t>
  </si>
  <si>
    <t>528-0024</t>
  </si>
  <si>
    <t>933-0802</t>
  </si>
  <si>
    <t>994-0074</t>
  </si>
  <si>
    <t>992-0022</t>
  </si>
  <si>
    <t>273-0107</t>
  </si>
  <si>
    <t>394-0081</t>
  </si>
  <si>
    <t>570-0066</t>
  </si>
  <si>
    <t>241-0826</t>
  </si>
  <si>
    <t>885-0012</t>
  </si>
  <si>
    <t>230-0051</t>
  </si>
  <si>
    <t>030-0901</t>
  </si>
  <si>
    <t>377-0204</t>
  </si>
  <si>
    <t>738-0005</t>
  </si>
  <si>
    <t>336-0034</t>
  </si>
  <si>
    <t>924-0013</t>
  </si>
  <si>
    <t>682-0024</t>
  </si>
  <si>
    <t>341-0003</t>
  </si>
  <si>
    <t>840-2102</t>
  </si>
  <si>
    <t>733-0822</t>
  </si>
  <si>
    <t>684-0046</t>
  </si>
  <si>
    <t>384-1301</t>
  </si>
  <si>
    <t>335-0034</t>
  </si>
  <si>
    <t>641-0036</t>
  </si>
  <si>
    <t>520-3015</t>
  </si>
  <si>
    <t>343-0856</t>
  </si>
  <si>
    <t>524-0102</t>
  </si>
  <si>
    <t>578-0925</t>
  </si>
  <si>
    <t>131-0033</t>
  </si>
  <si>
    <t>631-0003</t>
  </si>
  <si>
    <t>930-0066</t>
  </si>
  <si>
    <t>879-2461</t>
  </si>
  <si>
    <t>335-0021</t>
  </si>
  <si>
    <t>514-0838</t>
  </si>
  <si>
    <t>300-1516</t>
  </si>
  <si>
    <t>920-0213</t>
  </si>
  <si>
    <t>612-8155</t>
  </si>
  <si>
    <t>781-2124</t>
  </si>
  <si>
    <t>650-0045</t>
  </si>
  <si>
    <t>352-0011</t>
  </si>
  <si>
    <t>870-0134</t>
  </si>
  <si>
    <t>144-0034</t>
  </si>
  <si>
    <t>770-0944</t>
  </si>
  <si>
    <t>399-0716</t>
  </si>
  <si>
    <t>691-0033</t>
  </si>
  <si>
    <t>536-0022</t>
  </si>
  <si>
    <t>286-0025</t>
  </si>
  <si>
    <t>986-0101</t>
  </si>
  <si>
    <t>481-0043</t>
  </si>
  <si>
    <t>690-0033</t>
  </si>
  <si>
    <t>013-0071</t>
  </si>
  <si>
    <t>077-0014</t>
  </si>
  <si>
    <t>986-1111</t>
  </si>
  <si>
    <t>047-0261</t>
  </si>
  <si>
    <t>038-0011</t>
  </si>
  <si>
    <t>875-0041</t>
  </si>
  <si>
    <t>259-1219</t>
  </si>
  <si>
    <t>554-0032</t>
  </si>
  <si>
    <t>176-0002</t>
  </si>
  <si>
    <t>693-0054</t>
  </si>
  <si>
    <t>595-0045</t>
  </si>
  <si>
    <t>247-0072</t>
  </si>
  <si>
    <t>979-2706</t>
  </si>
  <si>
    <t>344-0022</t>
  </si>
  <si>
    <t>367-0063</t>
  </si>
  <si>
    <t>020-0891</t>
  </si>
  <si>
    <t>501-0458</t>
  </si>
  <si>
    <t>446-0032</t>
  </si>
  <si>
    <t>508-0006</t>
  </si>
  <si>
    <t>660-0096</t>
  </si>
  <si>
    <t>349-0202</t>
  </si>
  <si>
    <t>524-0002</t>
  </si>
  <si>
    <t>018-0731</t>
  </si>
  <si>
    <t>727-0022</t>
  </si>
  <si>
    <t>737-0004</t>
  </si>
  <si>
    <t>733-0842</t>
  </si>
  <si>
    <t>010-0922</t>
  </si>
  <si>
    <t>039-1103</t>
  </si>
  <si>
    <t>990-1163</t>
  </si>
  <si>
    <t>038-1304</t>
  </si>
  <si>
    <t>630-0213</t>
  </si>
  <si>
    <t>861-3108</t>
  </si>
  <si>
    <t>350-0812</t>
  </si>
  <si>
    <t>511-1113</t>
  </si>
  <si>
    <t>409-3867</t>
  </si>
  <si>
    <t>991-0041</t>
  </si>
  <si>
    <t>061-3241</t>
  </si>
  <si>
    <t>044-0076</t>
  </si>
  <si>
    <t>973-8409</t>
  </si>
  <si>
    <t>690-0025</t>
  </si>
  <si>
    <t>252-0027</t>
  </si>
  <si>
    <t>555-0025</t>
  </si>
  <si>
    <t>800-0254</t>
  </si>
  <si>
    <t>990-2317</t>
  </si>
  <si>
    <t>343-0047</t>
  </si>
  <si>
    <t>636-0223</t>
  </si>
  <si>
    <t>041-0821</t>
  </si>
  <si>
    <t>270-1354</t>
  </si>
  <si>
    <t>212-0016</t>
  </si>
  <si>
    <t>965-0858</t>
  </si>
  <si>
    <t>028-1105</t>
  </si>
  <si>
    <t>971-8183</t>
  </si>
  <si>
    <t>693-0011</t>
  </si>
  <si>
    <t>562-0031</t>
  </si>
  <si>
    <t>528-0062</t>
  </si>
  <si>
    <t>932-0856</t>
  </si>
  <si>
    <t>040-0072</t>
  </si>
  <si>
    <t>654-0037</t>
  </si>
  <si>
    <t>732-0045</t>
  </si>
  <si>
    <t>770-0852</t>
  </si>
  <si>
    <t>123-0845</t>
  </si>
  <si>
    <t>123-0873</t>
  </si>
  <si>
    <t>035-0076</t>
  </si>
  <si>
    <t>249-0008</t>
  </si>
  <si>
    <t>725-0024</t>
  </si>
  <si>
    <t>870-0301</t>
  </si>
  <si>
    <t>497-0034</t>
  </si>
  <si>
    <t>694-0064</t>
  </si>
  <si>
    <t>693-0001</t>
  </si>
  <si>
    <t>340-0835</t>
  </si>
  <si>
    <t>444-0015</t>
  </si>
  <si>
    <t>039-2245</t>
  </si>
  <si>
    <t>464-0003</t>
  </si>
  <si>
    <t>446-0033</t>
  </si>
  <si>
    <t>972-8311</t>
  </si>
  <si>
    <t>294-0045</t>
  </si>
  <si>
    <t>040-0051</t>
  </si>
  <si>
    <t>861-5274</t>
  </si>
  <si>
    <t>272-0103</t>
  </si>
  <si>
    <t>649-1500</t>
  </si>
  <si>
    <t>334-0013</t>
  </si>
  <si>
    <t>988-0017</t>
  </si>
  <si>
    <t>939-0285</t>
  </si>
  <si>
    <t>998-0832</t>
  </si>
  <si>
    <t>911-0004</t>
  </si>
  <si>
    <t>998-0125</t>
  </si>
  <si>
    <t>038-0001</t>
  </si>
  <si>
    <t>343-0818</t>
  </si>
  <si>
    <t>692-0011</t>
  </si>
  <si>
    <t>981-1523</t>
  </si>
  <si>
    <t>034-0013</t>
  </si>
  <si>
    <t>340-0145</t>
  </si>
  <si>
    <t>131-0043</t>
  </si>
  <si>
    <t>693-0062</t>
  </si>
  <si>
    <t>669-5321</t>
  </si>
  <si>
    <t>581-0853</t>
  </si>
  <si>
    <t>457-0068</t>
  </si>
  <si>
    <t>986-0822</t>
  </si>
  <si>
    <t>559-0024</t>
  </si>
  <si>
    <t>041-1355</t>
  </si>
  <si>
    <t>381-0025</t>
  </si>
  <si>
    <t>957-0063</t>
  </si>
  <si>
    <t>120-0015</t>
  </si>
  <si>
    <t>971-8181</t>
  </si>
  <si>
    <t>400-0025</t>
  </si>
  <si>
    <t>963-0211</t>
  </si>
  <si>
    <t>038-1305</t>
  </si>
  <si>
    <t>552-0013</t>
  </si>
  <si>
    <t>010-0965</t>
  </si>
  <si>
    <t>698-0022</t>
  </si>
  <si>
    <t>755-0027</t>
  </si>
  <si>
    <t>634-0003</t>
  </si>
  <si>
    <t>658-0026</t>
  </si>
  <si>
    <t>610-0102</t>
  </si>
  <si>
    <t>514-0003</t>
  </si>
  <si>
    <t>596-0016</t>
  </si>
  <si>
    <t>279-0014</t>
  </si>
  <si>
    <t>037-0094</t>
  </si>
  <si>
    <t>455-0851</t>
  </si>
  <si>
    <t>689-3425</t>
  </si>
  <si>
    <t>963-8876</t>
  </si>
  <si>
    <t>136-0072</t>
  </si>
  <si>
    <t>780-8052</t>
  </si>
  <si>
    <t>678-0232</t>
  </si>
  <si>
    <t>342-0055</t>
  </si>
  <si>
    <t>252-0132</t>
  </si>
  <si>
    <t>870-1133</t>
  </si>
  <si>
    <t>923-0861</t>
  </si>
  <si>
    <t>985-0003</t>
  </si>
  <si>
    <t>424-0065</t>
  </si>
  <si>
    <t>771-1265</t>
  </si>
  <si>
    <t>252-0206</t>
  </si>
  <si>
    <t>994-0069</t>
  </si>
  <si>
    <t>470-2323</t>
  </si>
  <si>
    <t>039-1164</t>
  </si>
  <si>
    <t>018-0711</t>
  </si>
  <si>
    <t>020-0122</t>
  </si>
  <si>
    <t>640-8481</t>
  </si>
  <si>
    <t>546-0012</t>
  </si>
  <si>
    <t>963-8041</t>
  </si>
  <si>
    <t>729-2315</t>
  </si>
  <si>
    <t>943-0166</t>
  </si>
  <si>
    <t>916-0141</t>
  </si>
  <si>
    <t>904-2212</t>
  </si>
  <si>
    <t>901-1511</t>
  </si>
  <si>
    <t>050-0075</t>
  </si>
  <si>
    <t>028-0071</t>
  </si>
  <si>
    <t>997-1317</t>
  </si>
  <si>
    <t>010-0444</t>
  </si>
  <si>
    <t>720-0067</t>
  </si>
  <si>
    <t>210-0005</t>
  </si>
  <si>
    <t>986-2261</t>
  </si>
  <si>
    <t>693-0021</t>
  </si>
  <si>
    <t>471-0814</t>
  </si>
  <si>
    <t>984-0032</t>
  </si>
  <si>
    <t>822-0032</t>
  </si>
  <si>
    <t>300-1512</t>
  </si>
  <si>
    <t>063-0836</t>
  </si>
  <si>
    <t>572-0855</t>
  </si>
  <si>
    <t>989-1604</t>
  </si>
  <si>
    <t>024-0004</t>
  </si>
  <si>
    <t>210-0826</t>
  </si>
  <si>
    <t>987-0404</t>
  </si>
  <si>
    <t>277-0805</t>
  </si>
  <si>
    <t>650-0041</t>
  </si>
  <si>
    <t>007-0880</t>
  </si>
  <si>
    <t>006-0802</t>
  </si>
  <si>
    <t>068-0002</t>
  </si>
  <si>
    <t>007-0803</t>
  </si>
  <si>
    <t>621-0011</t>
  </si>
  <si>
    <t>143-0003</t>
  </si>
  <si>
    <t>030-0121</t>
  </si>
  <si>
    <t>039-1161</t>
  </si>
  <si>
    <t>787-0019</t>
  </si>
  <si>
    <t>983-0034</t>
  </si>
  <si>
    <t>802-0974</t>
  </si>
  <si>
    <t>981-1222</t>
  </si>
  <si>
    <t>827-0004</t>
  </si>
  <si>
    <t>990-0075</t>
  </si>
  <si>
    <t>270-2225</t>
  </si>
  <si>
    <t>399-5303</t>
  </si>
  <si>
    <t>861-2106</t>
  </si>
  <si>
    <t>770-0805</t>
  </si>
  <si>
    <t>520-0023</t>
  </si>
  <si>
    <t>059-1362</t>
  </si>
  <si>
    <t>606-8341</t>
  </si>
  <si>
    <t>733-0035</t>
  </si>
  <si>
    <t>503-1272</t>
  </si>
  <si>
    <t>381-0101</t>
  </si>
  <si>
    <t>431-0201</t>
  </si>
  <si>
    <t>411-0916</t>
  </si>
  <si>
    <t>569-0063</t>
  </si>
  <si>
    <t>697-0024</t>
  </si>
  <si>
    <t>124-0012</t>
  </si>
  <si>
    <t>015-0065</t>
  </si>
  <si>
    <t>714-0012</t>
  </si>
  <si>
    <t>503-0981</t>
  </si>
  <si>
    <t>979-0602</t>
  </si>
  <si>
    <t>593-8328</t>
  </si>
  <si>
    <t>098-6232</t>
  </si>
  <si>
    <t>121-0815</t>
  </si>
  <si>
    <t>979-2134</t>
  </si>
  <si>
    <t>699-0615</t>
  </si>
  <si>
    <t>840-0016</t>
  </si>
  <si>
    <t>590-0143</t>
  </si>
  <si>
    <t>781-0270</t>
  </si>
  <si>
    <t>547-0035</t>
  </si>
  <si>
    <t>591-8025</t>
  </si>
  <si>
    <t>641-0012</t>
  </si>
  <si>
    <t>680-8066</t>
  </si>
  <si>
    <t>383-0046</t>
  </si>
  <si>
    <t>383-0037</t>
  </si>
  <si>
    <t>381-0208</t>
  </si>
  <si>
    <t>153-0044</t>
  </si>
  <si>
    <t>061-1111</t>
  </si>
  <si>
    <t>610-0114</t>
  </si>
  <si>
    <t>085-0016</t>
  </si>
  <si>
    <t>770-0861</t>
  </si>
  <si>
    <t>431-0442</t>
  </si>
  <si>
    <t>453-0837</t>
  </si>
  <si>
    <t>500-8267</t>
  </si>
  <si>
    <t>781-1113</t>
  </si>
  <si>
    <t>732-0044</t>
  </si>
  <si>
    <t>430-0923</t>
  </si>
  <si>
    <t>995-0041</t>
  </si>
  <si>
    <t>410-1101</t>
  </si>
  <si>
    <t>738-0021</t>
  </si>
  <si>
    <t>221-0013</t>
  </si>
  <si>
    <t>434-0016</t>
  </si>
  <si>
    <t>490-1415</t>
  </si>
  <si>
    <t>653-0861</t>
  </si>
  <si>
    <t>411-0917</t>
  </si>
  <si>
    <t>992-1128</t>
  </si>
  <si>
    <t>971-8101</t>
  </si>
  <si>
    <t>995-0025</t>
  </si>
  <si>
    <t>723-0052</t>
  </si>
  <si>
    <t>740-0024</t>
  </si>
  <si>
    <t>068-0044</t>
  </si>
  <si>
    <t>030-0822</t>
  </si>
  <si>
    <t>088-0573</t>
  </si>
  <si>
    <t>501-3114</t>
  </si>
  <si>
    <t>515-0316</t>
  </si>
  <si>
    <t>410-1125</t>
  </si>
  <si>
    <t>671-0232</t>
  </si>
  <si>
    <t>770-0939</t>
  </si>
  <si>
    <t>697-0006</t>
  </si>
  <si>
    <t>737-1206</t>
  </si>
  <si>
    <t>986-0861</t>
  </si>
  <si>
    <t>650-0042</t>
  </si>
  <si>
    <t>621-0252</t>
  </si>
  <si>
    <t>123-0841</t>
  </si>
  <si>
    <t>866-0034</t>
  </si>
  <si>
    <t>986-2122</t>
  </si>
  <si>
    <t>957-0124</t>
  </si>
  <si>
    <t>942-0052</t>
  </si>
  <si>
    <t>559-0026</t>
  </si>
  <si>
    <t>981-1226</t>
  </si>
  <si>
    <t>538-0032</t>
  </si>
  <si>
    <t>010-1429</t>
  </si>
  <si>
    <t>780-0056</t>
  </si>
  <si>
    <t>252-0336</t>
  </si>
  <si>
    <t>470-0126</t>
  </si>
  <si>
    <t>986-0741</t>
  </si>
  <si>
    <t>061-3776</t>
  </si>
  <si>
    <t>737-0046</t>
  </si>
  <si>
    <t>869-0406</t>
  </si>
  <si>
    <t>987-0601</t>
  </si>
  <si>
    <t>730-0853</t>
  </si>
  <si>
    <t>933-0951</t>
  </si>
  <si>
    <t>446-0071</t>
  </si>
  <si>
    <t>849-1105</t>
  </si>
  <si>
    <t>510-0011</t>
  </si>
  <si>
    <t>714-0045</t>
  </si>
  <si>
    <t>730-0047</t>
  </si>
  <si>
    <t>490-1447</t>
  </si>
  <si>
    <t>486-0926</t>
  </si>
  <si>
    <t>121-0836</t>
  </si>
  <si>
    <t>552-0014</t>
  </si>
  <si>
    <t>770-0941</t>
  </si>
  <si>
    <t>698-0003</t>
  </si>
  <si>
    <t>080-0010</t>
  </si>
  <si>
    <t>125-0054</t>
  </si>
  <si>
    <t>417-0001</t>
  </si>
  <si>
    <t>731-0523</t>
  </si>
  <si>
    <t>020-0601</t>
  </si>
  <si>
    <t>420-0937</t>
  </si>
  <si>
    <t>030-0911</t>
  </si>
  <si>
    <t>759-0205</t>
  </si>
  <si>
    <t>037-0014</t>
  </si>
  <si>
    <t>984-0823</t>
  </si>
  <si>
    <t>344-0007</t>
  </si>
  <si>
    <t>448-0024</t>
  </si>
  <si>
    <t>500-8385</t>
  </si>
  <si>
    <t>121-0074</t>
  </si>
  <si>
    <t>503-0933</t>
  </si>
  <si>
    <t>370-0134</t>
  </si>
  <si>
    <t>693-0057</t>
  </si>
  <si>
    <t>553-0003</t>
  </si>
  <si>
    <t>572-0812</t>
  </si>
  <si>
    <t>998-0862</t>
  </si>
  <si>
    <t>334-0074</t>
  </si>
  <si>
    <t>999-7735</t>
  </si>
  <si>
    <t>988-0007</t>
  </si>
  <si>
    <t>210-0801</t>
  </si>
  <si>
    <t>684-0034</t>
  </si>
  <si>
    <t>421-0106</t>
  </si>
  <si>
    <t>989-6115</t>
  </si>
  <si>
    <t>722-0073</t>
  </si>
  <si>
    <t>738-0004</t>
  </si>
  <si>
    <t>534-0026</t>
  </si>
  <si>
    <t>511-0125</t>
  </si>
  <si>
    <t>089-5247</t>
  </si>
  <si>
    <t>013-0811</t>
  </si>
  <si>
    <t>447-0834</t>
  </si>
  <si>
    <t>580-0045</t>
  </si>
  <si>
    <t>516-1532</t>
  </si>
  <si>
    <t>770-8011</t>
  </si>
  <si>
    <t>759-0132</t>
  </si>
  <si>
    <t>454-0055</t>
  </si>
  <si>
    <t>410-2211</t>
  </si>
  <si>
    <t>990-2161</t>
  </si>
  <si>
    <t>569-0062</t>
  </si>
  <si>
    <t>721-0942</t>
  </si>
  <si>
    <t>069-0235</t>
  </si>
  <si>
    <t>780-8010</t>
  </si>
  <si>
    <t>010-0355</t>
  </si>
  <si>
    <t>734-0013</t>
  </si>
  <si>
    <t>819-1321</t>
  </si>
  <si>
    <t>036-8111</t>
  </si>
  <si>
    <t>989-4102</t>
  </si>
  <si>
    <t>663-8114</t>
  </si>
  <si>
    <t>044-0021</t>
  </si>
  <si>
    <t>861-0302</t>
  </si>
  <si>
    <t>680-0862</t>
  </si>
  <si>
    <t>095-0022</t>
  </si>
  <si>
    <t>981-2102</t>
  </si>
  <si>
    <t>981-3629</t>
  </si>
  <si>
    <t>048-1544</t>
  </si>
  <si>
    <t>559-0034</t>
  </si>
  <si>
    <t>910-0843</t>
  </si>
  <si>
    <t>319-1545</t>
  </si>
  <si>
    <t>503-1277</t>
  </si>
  <si>
    <t>752-0928</t>
  </si>
  <si>
    <t>563-0025</t>
  </si>
  <si>
    <t>210-0825</t>
  </si>
  <si>
    <t>088-1118</t>
  </si>
  <si>
    <t>344-0127</t>
  </si>
  <si>
    <t>999-8437</t>
  </si>
  <si>
    <t>394-0048</t>
  </si>
  <si>
    <t>733-0831</t>
  </si>
  <si>
    <t>650-0047</t>
  </si>
  <si>
    <t>084-0925</t>
  </si>
  <si>
    <t>290-0068</t>
  </si>
  <si>
    <t>780-0074</t>
  </si>
  <si>
    <t>699-0101</t>
  </si>
  <si>
    <t>761-4101</t>
  </si>
  <si>
    <t>640-8412</t>
  </si>
  <si>
    <t>700-0941</t>
  </si>
  <si>
    <t>571-0009</t>
  </si>
  <si>
    <t>527-0126</t>
  </si>
  <si>
    <t>098-1624</t>
  </si>
  <si>
    <t>979-2708</t>
  </si>
  <si>
    <t>015-0013</t>
  </si>
  <si>
    <t>712-8051</t>
  </si>
  <si>
    <t>915-0082</t>
  </si>
  <si>
    <t>135-0061</t>
  </si>
  <si>
    <t>049-5605</t>
  </si>
  <si>
    <t>325-0302</t>
  </si>
  <si>
    <t>998-0023</t>
  </si>
  <si>
    <t>421-0103</t>
  </si>
  <si>
    <t>330-0074</t>
  </si>
  <si>
    <t>016-0188</t>
  </si>
  <si>
    <t>842-0054</t>
  </si>
  <si>
    <t>662-0934</t>
  </si>
  <si>
    <t>578-0984</t>
  </si>
  <si>
    <t>510-0874</t>
  </si>
  <si>
    <t>849-3201</t>
  </si>
  <si>
    <t>665-0005</t>
  </si>
  <si>
    <t>865-0056</t>
  </si>
  <si>
    <t>849-1112</t>
  </si>
  <si>
    <t>942-0147</t>
  </si>
  <si>
    <t>992-0044</t>
  </si>
  <si>
    <t>374-0107</t>
  </si>
  <si>
    <t>061-3244</t>
  </si>
  <si>
    <t>509-0203</t>
  </si>
  <si>
    <t>723-0051</t>
  </si>
  <si>
    <t>210-0865</t>
  </si>
  <si>
    <t>773-0023</t>
  </si>
  <si>
    <t>120-0005</t>
  </si>
  <si>
    <t>710-0834</t>
  </si>
  <si>
    <t>532-0027</t>
  </si>
  <si>
    <t>752-0927</t>
  </si>
  <si>
    <t>514-1138</t>
  </si>
  <si>
    <t>551-0002</t>
  </si>
  <si>
    <t>466-0059</t>
  </si>
  <si>
    <t>332-0021</t>
  </si>
  <si>
    <t>734-0022</t>
  </si>
  <si>
    <t>985-0015</t>
  </si>
  <si>
    <t>730-0003</t>
  </si>
  <si>
    <t>039-1101</t>
  </si>
  <si>
    <t>794-0801</t>
  </si>
  <si>
    <t>981-3341</t>
  </si>
  <si>
    <t>989-2201</t>
  </si>
  <si>
    <t>572-0052</t>
  </si>
  <si>
    <t>455-0832</t>
  </si>
  <si>
    <t>994-0044</t>
  </si>
  <si>
    <t>258-0016</t>
  </si>
  <si>
    <t>987-0321</t>
  </si>
  <si>
    <t>534-0011</t>
  </si>
  <si>
    <t>989-1756</t>
  </si>
  <si>
    <t>065-0021</t>
  </si>
  <si>
    <t>088-0605</t>
  </si>
  <si>
    <t>275-0023</t>
  </si>
  <si>
    <t>998-0044</t>
  </si>
  <si>
    <t>722-0212</t>
  </si>
  <si>
    <t>692-0057</t>
  </si>
  <si>
    <t>030-0964</t>
  </si>
  <si>
    <t>424-0062</t>
  </si>
  <si>
    <t>988-0036</t>
  </si>
  <si>
    <t>610-0112</t>
  </si>
  <si>
    <t>950-3377</t>
  </si>
  <si>
    <t>950-0811</t>
  </si>
  <si>
    <t>379-2213</t>
  </si>
  <si>
    <t>624-0831</t>
  </si>
  <si>
    <t>878-0023</t>
  </si>
  <si>
    <t>988-0024</t>
  </si>
  <si>
    <t>721-0952</t>
  </si>
  <si>
    <t>010-0502</t>
  </si>
  <si>
    <t>037-0091</t>
  </si>
  <si>
    <t>930-0996</t>
  </si>
  <si>
    <t>738-0013</t>
  </si>
  <si>
    <t>510-8121</t>
  </si>
  <si>
    <t>044-0052</t>
  </si>
  <si>
    <t>134-0083</t>
  </si>
  <si>
    <t>693-0037</t>
  </si>
  <si>
    <t>015-0011</t>
  </si>
  <si>
    <t>017-0864</t>
  </si>
  <si>
    <t>999-2174</t>
  </si>
  <si>
    <t>510-8114</t>
  </si>
  <si>
    <t>619-1421</t>
  </si>
  <si>
    <t>400-0043</t>
  </si>
  <si>
    <t>289-1608</t>
  </si>
  <si>
    <t>030-0945</t>
  </si>
  <si>
    <t>693-0022</t>
  </si>
  <si>
    <t>224-0057</t>
  </si>
  <si>
    <t>649-5335</t>
  </si>
  <si>
    <t>999-0122</t>
  </si>
  <si>
    <t>007-0871</t>
  </si>
  <si>
    <t>723-0031</t>
  </si>
  <si>
    <t>042-0932</t>
  </si>
  <si>
    <t>979-0513</t>
  </si>
  <si>
    <t>992-0351</t>
  </si>
  <si>
    <t>630-8133</t>
  </si>
  <si>
    <t>920-8217</t>
  </si>
  <si>
    <t>553-0006</t>
  </si>
  <si>
    <t>089-5235</t>
  </si>
  <si>
    <t>039-1163</t>
  </si>
  <si>
    <t>123-0871</t>
  </si>
  <si>
    <t>232-0064</t>
  </si>
  <si>
    <t>806-0044</t>
  </si>
  <si>
    <t>025-0008</t>
  </si>
  <si>
    <t>690-0834</t>
  </si>
  <si>
    <t>323-1104</t>
  </si>
  <si>
    <t>981-1104</t>
  </si>
  <si>
    <t>994-0075</t>
  </si>
  <si>
    <t>049-0111</t>
  </si>
  <si>
    <t>238-0244</t>
  </si>
  <si>
    <t>999-0602</t>
  </si>
  <si>
    <t>997-1316</t>
  </si>
  <si>
    <t>247-0009</t>
  </si>
  <si>
    <t>811-0204</t>
  </si>
  <si>
    <t>723-0013</t>
  </si>
  <si>
    <t>736-0046</t>
  </si>
  <si>
    <t>869-4701</t>
  </si>
  <si>
    <t>003-0823</t>
  </si>
  <si>
    <t>211-0042</t>
  </si>
  <si>
    <t>037-0011</t>
  </si>
  <si>
    <t>533-0032</t>
  </si>
  <si>
    <t>475-0804</t>
  </si>
  <si>
    <t>359-0042</t>
  </si>
  <si>
    <t>658-0033</t>
  </si>
  <si>
    <t>340-0024</t>
  </si>
  <si>
    <t>981-3304</t>
  </si>
  <si>
    <t>725-0303</t>
  </si>
  <si>
    <t>989-1305</t>
  </si>
  <si>
    <t>299-0268</t>
  </si>
  <si>
    <t>693-0012</t>
  </si>
  <si>
    <t>089-1707</t>
  </si>
  <si>
    <t>278-0022</t>
  </si>
  <si>
    <t>297-0071</t>
  </si>
  <si>
    <t>989-1622</t>
  </si>
  <si>
    <t>455-0028</t>
  </si>
  <si>
    <t>900-0003</t>
  </si>
  <si>
    <t>693-0006</t>
  </si>
  <si>
    <t>039-2731</t>
  </si>
  <si>
    <t>321-0111</t>
  </si>
  <si>
    <t>022-0007</t>
  </si>
  <si>
    <t>496-0013</t>
  </si>
  <si>
    <t>089-5544</t>
  </si>
  <si>
    <t>592-8331</t>
  </si>
  <si>
    <t>437-1523</t>
  </si>
  <si>
    <t>400-0813</t>
  </si>
  <si>
    <t>455-0815</t>
  </si>
  <si>
    <t>832-0005</t>
  </si>
  <si>
    <t>132-0011</t>
  </si>
  <si>
    <t>680-0904</t>
  </si>
  <si>
    <t>577-0016</t>
  </si>
  <si>
    <t>116-0003</t>
  </si>
  <si>
    <t>901-0364</t>
  </si>
  <si>
    <t>443-0014</t>
  </si>
  <si>
    <t>290-0067</t>
  </si>
  <si>
    <t>798-1133</t>
  </si>
  <si>
    <t>969-2662</t>
  </si>
  <si>
    <t>463-0002</t>
  </si>
  <si>
    <t>999-7672</t>
  </si>
  <si>
    <t>336-0967</t>
  </si>
  <si>
    <t>796-0066</t>
  </si>
  <si>
    <t>098-3300</t>
  </si>
  <si>
    <t>436-0222</t>
  </si>
  <si>
    <t>038-0031</t>
  </si>
  <si>
    <t>343-0828</t>
  </si>
  <si>
    <t>510-0883</t>
  </si>
  <si>
    <t>031-0004</t>
  </si>
  <si>
    <t>260-0842</t>
  </si>
  <si>
    <t>437-0125</t>
  </si>
  <si>
    <t>098-6105</t>
  </si>
  <si>
    <t>369-0306</t>
  </si>
  <si>
    <t>701-0151</t>
  </si>
  <si>
    <t>683-0845</t>
  </si>
  <si>
    <t>030-0852</t>
  </si>
  <si>
    <t>120-0046</t>
  </si>
  <si>
    <t>015-0854</t>
  </si>
  <si>
    <t>311-2446</t>
  </si>
  <si>
    <t>997-1315</t>
  </si>
  <si>
    <t>520-2564</t>
  </si>
  <si>
    <t>904-2311</t>
  </si>
  <si>
    <t>721-0958</t>
  </si>
  <si>
    <t>044-0072</t>
  </si>
  <si>
    <t>330-0834</t>
  </si>
  <si>
    <t>998-0005</t>
  </si>
  <si>
    <t>279-0031</t>
  </si>
  <si>
    <t>573-0102</t>
  </si>
  <si>
    <t>037-0046</t>
  </si>
  <si>
    <t>880-0032</t>
  </si>
  <si>
    <t>039-1121</t>
  </si>
  <si>
    <t>555-0012</t>
  </si>
  <si>
    <t>950-0165</t>
  </si>
  <si>
    <t>194-0013</t>
  </si>
  <si>
    <t>731-5116</t>
  </si>
  <si>
    <t>125-0051</t>
  </si>
  <si>
    <t>030-0135</t>
  </si>
  <si>
    <t>999-6839</t>
  </si>
  <si>
    <t>733-0833</t>
  </si>
  <si>
    <t>790-0821</t>
  </si>
  <si>
    <t>037-0063</t>
  </si>
  <si>
    <t>297-0074</t>
  </si>
  <si>
    <t>942-0085</t>
  </si>
  <si>
    <t>390-1242</t>
  </si>
  <si>
    <t>725-0021</t>
  </si>
  <si>
    <t>362-0071</t>
  </si>
  <si>
    <t>538-0035</t>
  </si>
  <si>
    <t>407-0033</t>
  </si>
  <si>
    <t>798-4110</t>
  </si>
  <si>
    <t>675-0018</t>
  </si>
  <si>
    <t>957-0006</t>
  </si>
  <si>
    <t>599-0301</t>
  </si>
  <si>
    <t>400-0601</t>
  </si>
  <si>
    <t>981-1505</t>
  </si>
  <si>
    <t>929-0323</t>
  </si>
  <si>
    <t>410-1304</t>
  </si>
  <si>
    <t>942-0042</t>
  </si>
  <si>
    <t>020-0757</t>
  </si>
  <si>
    <t>294-0224</t>
  </si>
  <si>
    <t>901-0306</t>
  </si>
  <si>
    <t>520-2313</t>
  </si>
  <si>
    <t>981-1213</t>
  </si>
  <si>
    <t>252-0134</t>
  </si>
  <si>
    <t>018-0114</t>
  </si>
  <si>
    <t>031-0071</t>
  </si>
  <si>
    <t>354-0044</t>
  </si>
  <si>
    <t>341-0015</t>
  </si>
  <si>
    <t>464-0084</t>
  </si>
  <si>
    <t>006-0013</t>
  </si>
  <si>
    <t>444-1301</t>
  </si>
  <si>
    <t>331-0811</t>
  </si>
  <si>
    <t>920-0337</t>
  </si>
  <si>
    <t>063-0830</t>
  </si>
  <si>
    <t>920-0965</t>
  </si>
  <si>
    <t>981-0114</t>
  </si>
  <si>
    <t>981-0112</t>
  </si>
  <si>
    <t>989-1267</t>
  </si>
  <si>
    <t>300-0506</t>
  </si>
  <si>
    <t>006-0807</t>
  </si>
  <si>
    <t>392-0131</t>
  </si>
  <si>
    <t>002-8081</t>
  </si>
  <si>
    <t>210-0824</t>
  </si>
  <si>
    <t>901-1303</t>
  </si>
  <si>
    <t>061-1279</t>
  </si>
  <si>
    <t>975-0041</t>
  </si>
  <si>
    <t>773-0022</t>
  </si>
  <si>
    <t>489-0846</t>
  </si>
  <si>
    <t>341-0042</t>
  </si>
  <si>
    <t>120-0006</t>
  </si>
  <si>
    <t>504-0815</t>
  </si>
  <si>
    <t>125-0032</t>
  </si>
  <si>
    <t>866-0013</t>
  </si>
  <si>
    <t>985-0852</t>
  </si>
  <si>
    <t>861-4101</t>
  </si>
  <si>
    <t>342-0043</t>
  </si>
  <si>
    <t>037-0000</t>
  </si>
  <si>
    <t>999-8301</t>
  </si>
  <si>
    <t>723-0146</t>
  </si>
  <si>
    <t>880-0879</t>
  </si>
  <si>
    <t>848-0045</t>
  </si>
  <si>
    <t>305-0816</t>
  </si>
  <si>
    <t>037-0106</t>
  </si>
  <si>
    <t>742-1515</t>
  </si>
  <si>
    <t>068-0833</t>
  </si>
  <si>
    <t>890-0072</t>
  </si>
  <si>
    <t>350-0837</t>
  </si>
  <si>
    <t>298-0206</t>
  </si>
  <si>
    <t>770-0023</t>
  </si>
  <si>
    <t>826-0041</t>
  </si>
  <si>
    <t>803-0801</t>
  </si>
  <si>
    <t>007-0881</t>
  </si>
  <si>
    <t>739-0611</t>
  </si>
  <si>
    <t>701-0221</t>
  </si>
  <si>
    <t>520-3201</t>
  </si>
  <si>
    <t>923-0965</t>
  </si>
  <si>
    <t>192-0363</t>
  </si>
  <si>
    <t>176-0013</t>
  </si>
  <si>
    <t>990-2447</t>
  </si>
  <si>
    <t>731-5127</t>
  </si>
  <si>
    <t>847-1433</t>
  </si>
  <si>
    <t>030-0947</t>
  </si>
  <si>
    <t>905-0021</t>
  </si>
  <si>
    <t>481-0036</t>
  </si>
  <si>
    <t>933-0076</t>
  </si>
  <si>
    <t>770-8022</t>
  </si>
  <si>
    <t>471-0858</t>
  </si>
  <si>
    <t>422-8001</t>
  </si>
  <si>
    <t>340-0813</t>
  </si>
  <si>
    <t>925-0025</t>
  </si>
  <si>
    <t>354-0043</t>
  </si>
  <si>
    <t>737-0822</t>
  </si>
  <si>
    <t>097-0005</t>
  </si>
  <si>
    <t>224-0045</t>
  </si>
  <si>
    <t>348-0046</t>
  </si>
  <si>
    <t>001-0915</t>
  </si>
  <si>
    <t>035-0067</t>
  </si>
  <si>
    <t>963-4204</t>
  </si>
  <si>
    <t>273-0017</t>
  </si>
  <si>
    <t>971-8125</t>
  </si>
  <si>
    <t>923-0867</t>
  </si>
  <si>
    <t>796-0301</t>
  </si>
  <si>
    <t>623-0003</t>
  </si>
  <si>
    <t>066-0077</t>
  </si>
  <si>
    <t>500-8241</t>
  </si>
  <si>
    <t>037-0022</t>
  </si>
  <si>
    <t>039-1202</t>
  </si>
  <si>
    <t>259-1118</t>
  </si>
  <si>
    <t>319-1723</t>
  </si>
  <si>
    <t>720-0802</t>
  </si>
  <si>
    <t>923-0921</t>
  </si>
  <si>
    <t>039-2371</t>
  </si>
  <si>
    <t>010-1415</t>
  </si>
  <si>
    <t>901-0146</t>
  </si>
  <si>
    <t>836-0017</t>
  </si>
  <si>
    <t>069-0841</t>
  </si>
  <si>
    <t>869-0534</t>
  </si>
  <si>
    <t>262-0004</t>
  </si>
  <si>
    <t>739-0412</t>
  </si>
  <si>
    <t>252-0331</t>
  </si>
  <si>
    <t>475-0041</t>
  </si>
  <si>
    <t>957-0106</t>
  </si>
  <si>
    <t>822-0007</t>
  </si>
  <si>
    <t>998-0864</t>
  </si>
  <si>
    <t>692-0015</t>
  </si>
  <si>
    <t>693-0067</t>
  </si>
  <si>
    <t>090-0001</t>
  </si>
  <si>
    <t>144-0041</t>
  </si>
  <si>
    <t>929-1127</t>
  </si>
  <si>
    <t>596-0076</t>
  </si>
  <si>
    <t>243-0014</t>
  </si>
  <si>
    <t>931-8313</t>
  </si>
  <si>
    <t>300-0013</t>
  </si>
  <si>
    <t>702-8034</t>
  </si>
  <si>
    <t>010-0003</t>
  </si>
  <si>
    <t>455-0077</t>
  </si>
  <si>
    <t>349-0205</t>
  </si>
  <si>
    <t>869-1107</t>
  </si>
  <si>
    <t>444-0855</t>
  </si>
  <si>
    <t>730-0825</t>
  </si>
  <si>
    <t>989-5501</t>
  </si>
  <si>
    <t>088-1124</t>
  </si>
  <si>
    <t>053-0855</t>
  </si>
  <si>
    <t>510-0023</t>
  </si>
  <si>
    <t>069-1334</t>
  </si>
  <si>
    <t>031-0072</t>
  </si>
  <si>
    <t>037-0017</t>
  </si>
  <si>
    <t>501-0204</t>
  </si>
  <si>
    <t>444-0834</t>
  </si>
  <si>
    <t>018-2303</t>
  </si>
  <si>
    <t>950-0208</t>
  </si>
  <si>
    <t>656-0054</t>
  </si>
  <si>
    <t>014-0373</t>
  </si>
  <si>
    <t>793-0030</t>
  </si>
  <si>
    <t>981-1224</t>
  </si>
  <si>
    <t>587-0002</t>
  </si>
  <si>
    <t>987-0006</t>
  </si>
  <si>
    <t>960-0113</t>
  </si>
  <si>
    <t>658-0023</t>
  </si>
  <si>
    <t>995-0203</t>
  </si>
  <si>
    <t>808-0074</t>
  </si>
  <si>
    <t>986-0853</t>
  </si>
  <si>
    <t>988-0033</t>
  </si>
  <si>
    <t>471-0808</t>
  </si>
  <si>
    <t>028-1131</t>
  </si>
  <si>
    <t>861-4106</t>
  </si>
  <si>
    <t>068-0855</t>
  </si>
  <si>
    <t>370-0815</t>
  </si>
  <si>
    <t>299-4123</t>
  </si>
  <si>
    <t>999-4112</t>
  </si>
  <si>
    <t>319-1556</t>
  </si>
  <si>
    <t>410-0011</t>
  </si>
  <si>
    <t>559-0032</t>
  </si>
  <si>
    <t>321-3222</t>
  </si>
  <si>
    <t>720-0804</t>
  </si>
  <si>
    <t>524-0103</t>
  </si>
  <si>
    <t>565-0862</t>
  </si>
  <si>
    <t>604-8301</t>
  </si>
  <si>
    <t>604-8436</t>
  </si>
  <si>
    <t>989-1224</t>
  </si>
  <si>
    <t>699-0711</t>
  </si>
  <si>
    <t>389-0113</t>
  </si>
  <si>
    <t>341-0043</t>
  </si>
  <si>
    <t>919-0413</t>
  </si>
  <si>
    <t>723-0005</t>
  </si>
  <si>
    <t>270-0137</t>
  </si>
  <si>
    <t>780-0812</t>
  </si>
  <si>
    <t>307-0022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</si>
</sst>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_);[Red]\(0\)"/>
  </numFmts>
  <fonts count="18">
    <font>
      <sz val="11"/>
      <color theme="1"/>
      <name val="Calibri"/>
      <family val="2"/>
      <charset val="128"/>
      <scheme val="minor"/>
    </font>
    <font>
      <b/>
      <sz val="11"/>
      <color theme="3"/>
      <name val="Calibri"/>
      <family val="2"/>
      <scheme val="minor"/>
    </font>
    <font>
      <b/>
      <sz val="11"/>
      <color rgb="FFFF0000"/>
      <name val="Calibri"/>
      <family val="2"/>
      <scheme val="minor"/>
    </font>
    <font>
      <sz val="11"/>
      <color theme="1"/>
      <name val="Calibri"/>
      <family val="2"/>
      <charset val="128"/>
      <scheme val="minor"/>
    </font>
    <font>
      <sz val="11"/>
      <color rgb="FF006100"/>
      <name val="Calibri"/>
      <family val="2"/>
      <charset val="128"/>
      <scheme val="minor"/>
    </font>
    <font>
      <u/>
      <sz val="11"/>
      <color theme="10"/>
      <name val="Calibri"/>
      <family val="2"/>
      <charset val="128"/>
      <scheme val="minor"/>
    </font>
    <font>
      <sz val="6"/>
      <name val="Calibri"/>
      <family val="2"/>
      <charset val="128"/>
      <scheme val="minor"/>
    </font>
    <font>
      <sz val="11"/>
      <color indexed="8"/>
      <name val="ＭＳ Ｐゴシック"/>
      <family val="3"/>
      <charset val="128"/>
    </font>
    <font>
      <sz val="11"/>
      <name val="Calibri"/>
      <family val="2"/>
      <charset val="128"/>
      <scheme val="minor"/>
    </font>
    <font>
      <sz val="11"/>
      <color rgb="FF006100"/>
      <name val="Calibri"/>
      <family val="3"/>
      <charset val="128"/>
      <scheme val="minor"/>
    </font>
    <font>
      <sz val="11"/>
      <color theme="1"/>
      <name val="Calibri"/>
      <family val="3"/>
      <charset val="128"/>
      <scheme val="minor"/>
    </font>
    <font>
      <sz val="11"/>
      <color rgb="FFFF0000"/>
      <name val="Calibri"/>
      <family val="2"/>
      <charset val="128"/>
      <scheme val="minor"/>
    </font>
    <font>
      <sz val="11"/>
      <color theme="1"/>
      <name val="游ゴシック"/>
      <family val="2"/>
      <charset val="128"/>
    </font>
    <font>
      <sz val="11"/>
      <color theme="1"/>
      <name val="Arial"/>
      <family val="2"/>
    </font>
    <font>
      <sz val="11"/>
      <color theme="1"/>
      <name val="ＭＳ ゴシック"/>
      <family val="3"/>
      <charset val="128"/>
    </font>
    <font>
      <sz val="11"/>
      <color theme="1"/>
      <name val="Calibri"/>
      <family val="2"/>
      <charset val="163"/>
    </font>
    <font>
      <b/>
      <sz val="11"/>
      <color theme="1"/>
      <name val="Calibri"/>
      <family val="3"/>
      <charset val="128"/>
      <scheme val="minor"/>
    </font>
    <font>
      <sz val="11"/>
      <color rgb="FF92D050"/>
      <name val="Calibri"/>
      <family val="2"/>
      <charset val="128"/>
      <scheme val="minor"/>
    </font>
  </fonts>
  <fills count="14">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FFFFCC"/>
      </patternFill>
    </fill>
    <fill>
      <patternFill patternType="solid">
        <fgColor theme="7" tint="0.79998168889431442"/>
        <bgColor indexed="64"/>
      </patternFill>
    </fill>
    <fill>
      <patternFill patternType="solid">
        <fgColor theme="7"/>
        <bgColor indexed="64"/>
      </patternFill>
    </fill>
    <fill>
      <patternFill patternType="solid">
        <fgColor rgb="FFFFC000"/>
        <bgColor indexed="64"/>
      </patternFill>
    </fill>
    <fill>
      <patternFill patternType="solid">
        <fgColor theme="5" tint="0.39997558519241921"/>
        <bgColor indexed="64"/>
      </patternFill>
    </fill>
    <fill>
      <patternFill patternType="solid">
        <fgColor rgb="FFFF0000"/>
        <bgColor indexed="64"/>
      </patternFill>
    </fill>
    <fill>
      <patternFill patternType="solid">
        <fgColor theme="9" tint="-0.249977111117893"/>
        <bgColor indexed="64"/>
      </patternFill>
    </fill>
    <fill>
      <patternFill patternType="solid">
        <fgColor rgb="FF92D050"/>
        <bgColor indexed="64"/>
      </patternFill>
    </fill>
    <fill>
      <patternFill patternType="solid">
        <fgColor rgb="FF006400"/>
        <bgColor indexed="64"/>
      </patternFill>
    </fill>
  </fills>
  <borders count="41">
    <border>
      <left/>
      <right/>
      <top/>
      <bottom/>
      <diagonal/>
    </border>
    <border>
      <left/>
      <right/>
      <top style="medium">
        <color indexed="64"/>
      </top>
      <bottom/>
      <diagonal/>
    </border>
    <border>
      <left/>
      <right style="thin">
        <color indexed="64"/>
      </right>
      <top/>
      <bottom/>
      <diagonal/>
    </border>
    <border>
      <left/>
      <right style="thin">
        <color rgb="FF7030A0"/>
      </right>
      <top/>
      <bottom/>
      <diagonal/>
    </border>
    <border>
      <left/>
      <right style="thick">
        <color indexed="64"/>
      </right>
      <top/>
      <bottom/>
      <diagonal/>
    </border>
    <border>
      <left/>
      <right/>
      <top/>
      <bottom style="thin">
        <color rgb="FF7030A0"/>
      </bottom>
      <diagonal/>
    </border>
    <border>
      <left/>
      <right/>
      <top/>
      <bottom style="thick">
        <color rgb="FF7030A0"/>
      </bottom>
      <diagonal/>
    </border>
    <border>
      <left/>
      <right/>
      <top/>
      <bottom style="medium">
        <color rgb="FF7030A0"/>
      </bottom>
      <diagonal/>
    </border>
    <border>
      <left/>
      <right style="thick">
        <color rgb="FF7030A0"/>
      </right>
      <top/>
      <bottom/>
      <diagonal/>
    </border>
    <border>
      <left/>
      <right style="thick">
        <color rgb="FF7030A0"/>
      </right>
      <top/>
      <bottom style="medium">
        <color rgb="FF7030A0"/>
      </bottom>
      <diagonal/>
    </border>
    <border>
      <left/>
      <right style="thin">
        <color auto="1"/>
      </right>
      <top/>
      <bottom style="thick">
        <color rgb="FF7030A0"/>
      </bottom>
      <diagonal/>
    </border>
    <border>
      <left/>
      <right style="medium">
        <color rgb="FF7030A0"/>
      </right>
      <top/>
      <bottom/>
      <diagonal/>
    </border>
    <border>
      <left/>
      <right style="medium">
        <color rgb="FF7030A0"/>
      </right>
      <top/>
      <bottom style="medium">
        <color rgb="FF7030A0"/>
      </bottom>
      <diagonal/>
    </border>
    <border>
      <left style="thin">
        <color rgb="FF7030A0"/>
      </left>
      <right/>
      <top/>
      <bottom/>
      <diagonal/>
    </border>
    <border>
      <left style="thin">
        <color rgb="FF7030A0"/>
      </left>
      <right/>
      <top/>
      <bottom style="medium">
        <color rgb="FF7030A0"/>
      </bottom>
      <diagonal/>
    </border>
    <border>
      <left style="medium">
        <color auto="1"/>
      </left>
      <right/>
      <top/>
      <bottom/>
      <diagonal/>
    </border>
    <border>
      <left style="thin">
        <color rgb="FF002060"/>
      </left>
      <right/>
      <top style="medium">
        <color indexed="64"/>
      </top>
      <bottom/>
      <diagonal/>
    </border>
    <border>
      <left style="thin">
        <color rgb="FF002060"/>
      </left>
      <right/>
      <top/>
      <bottom style="medium">
        <color rgb="FF7030A0"/>
      </bottom>
      <diagonal/>
    </border>
    <border>
      <left style="thin">
        <color rgb="FF002060"/>
      </left>
      <right/>
      <top/>
      <bottom/>
      <diagonal/>
    </border>
    <border>
      <left/>
      <right style="medium">
        <color auto="1"/>
      </right>
      <top/>
      <bottom/>
      <diagonal/>
    </border>
    <border>
      <left/>
      <right style="medium">
        <color auto="1"/>
      </right>
      <top/>
      <bottom style="medium">
        <color rgb="FF7030A0"/>
      </bottom>
      <diagonal/>
    </border>
    <border>
      <left style="thick">
        <color rgb="FF7030A0"/>
      </left>
      <right/>
      <top/>
      <bottom/>
      <diagonal/>
    </border>
    <border>
      <left style="thick">
        <color rgb="FF7030A0"/>
      </left>
      <right/>
      <top/>
      <bottom style="thick">
        <color rgb="FF7030A0"/>
      </bottom>
      <diagonal/>
    </border>
    <border>
      <left style="thin">
        <color indexed="64"/>
      </left>
      <right style="thin">
        <color indexed="64"/>
      </right>
      <top style="thin">
        <color indexed="64"/>
      </top>
      <bottom style="thin">
        <color indexed="64"/>
      </bottom>
      <diagonal/>
    </border>
    <border>
      <left style="thick">
        <color rgb="FF7030A0"/>
      </left>
      <right/>
      <top/>
      <bottom style="medium">
        <color rgb="FF7030A0"/>
      </bottom>
      <diagonal/>
    </border>
    <border>
      <left style="thin">
        <color indexed="64"/>
      </left>
      <right/>
      <top/>
      <bottom/>
      <diagonal/>
    </border>
    <border>
      <left style="thin">
        <color indexed="64"/>
      </left>
      <right/>
      <top/>
      <bottom style="medium">
        <color rgb="FF7030A0"/>
      </bottom>
      <diagonal/>
    </border>
    <border>
      <left style="medium">
        <color rgb="FF7030A0"/>
      </left>
      <right style="medium">
        <color rgb="FF7030A0"/>
      </right>
      <top/>
      <bottom/>
      <diagonal/>
    </border>
    <border>
      <left style="medium">
        <color rgb="FF7030A0"/>
      </left>
      <right style="medium">
        <color rgb="FF7030A0"/>
      </right>
      <top/>
      <bottom style="medium">
        <color rgb="FF7030A0"/>
      </bottom>
      <diagonal/>
    </border>
    <border>
      <left style="medium">
        <color rgb="FF7030A0"/>
      </left>
      <right/>
      <top/>
      <bottom/>
      <diagonal/>
    </border>
    <border>
      <left style="thin">
        <color rgb="FFB2B2B2"/>
      </left>
      <right style="thin">
        <color rgb="FFB2B2B2"/>
      </right>
      <top style="thin">
        <color rgb="FFB2B2B2"/>
      </top>
      <bottom style="thin">
        <color rgb="FFB2B2B2"/>
      </bottom>
      <diagonal/>
    </border>
    <border>
      <left style="thick">
        <color indexed="64"/>
      </left>
      <right/>
      <top/>
      <bottom/>
      <diagonal/>
    </border>
    <border>
      <left/>
      <right/>
      <top/>
      <bottom style="thin">
        <color indexed="64"/>
      </bottom>
      <diagonal/>
    </border>
    <border>
      <left/>
      <right/>
      <top/>
      <bottom style="medium">
        <color auto="1"/>
      </bottom>
      <diagonal/>
    </border>
    <border>
      <left/>
      <right style="thin">
        <color rgb="FF7030A0"/>
      </right>
      <top/>
      <bottom style="thin">
        <color indexed="64"/>
      </bottom>
      <diagonal/>
    </border>
    <border>
      <left style="thin">
        <color indexed="64"/>
      </left>
      <right/>
      <top/>
      <bottom style="medium">
        <color auto="1"/>
      </bottom>
      <diagonal/>
    </border>
    <border>
      <left style="thin">
        <color indexed="64"/>
      </left>
      <right/>
      <top/>
      <bottom style="thin">
        <color indexed="64"/>
      </bottom>
      <diagonal/>
    </border>
    <border>
      <left style="thin">
        <color indexed="64"/>
      </left>
      <right/>
      <top style="thin">
        <color indexed="64"/>
      </top>
      <bottom style="medium">
        <color auto="1"/>
      </bottom>
      <diagonal/>
    </border>
    <border>
      <left/>
      <right style="thin">
        <color indexed="64"/>
      </right>
      <top/>
      <bottom style="medium">
        <color auto="1"/>
      </bottom>
      <diagonal/>
    </border>
    <border>
      <left style="thin">
        <color indexed="64"/>
      </left>
      <right style="thin">
        <color indexed="64"/>
      </right>
      <top/>
      <bottom/>
      <diagonal/>
    </border>
    <border>
      <left style="thin">
        <color indexed="64"/>
      </left>
      <right style="thin">
        <color indexed="64"/>
      </right>
      <top/>
      <bottom style="medium">
        <color auto="1"/>
      </bottom>
      <diagonal/>
    </border>
  </borders>
  <cellStyleXfs count="4">
    <xf numFmtId="0" fontId="0" fillId="0" borderId="0"/>
    <xf numFmtId="0" fontId="3" fillId="5" borderId="30" applyNumberFormat="0" applyFont="0" applyAlignment="0" applyProtection="0"/>
    <xf numFmtId="0" fontId="5" fillId="0" borderId="0" applyNumberFormat="0" applyFill="0" applyBorder="0" applyAlignment="0" applyProtection="0"/>
    <xf numFmtId="0" fontId="7" fillId="0" borderId="0">
      <alignment vertical="center"/>
    </xf>
  </cellStyleXfs>
  <cellXfs count="223">
    <xf numFmtId="0" fontId="0" fillId="0" borderId="0" xfId="0"/>
    <xf numFmtId="0" fontId="0" fillId="0" borderId="0" xfId="0" applyAlignment="1">
      <alignment horizontal="center"/>
    </xf>
    <xf numFmtId="0" fontId="0" fillId="0" borderId="2" xfId="0" applyBorder="1"/>
    <xf numFmtId="0" fontId="0" fillId="0" borderId="0" xfId="0" applyBorder="1"/>
    <xf numFmtId="0" fontId="0" fillId="0" borderId="7" xfId="0" applyBorder="1"/>
    <xf numFmtId="49" fontId="0" fillId="0" borderId="8" xfId="0" applyNumberFormat="1" applyBorder="1"/>
    <xf numFmtId="49" fontId="0" fillId="0" borderId="8" xfId="0" applyNumberFormat="1" applyBorder="1" applyAlignment="1">
      <alignment horizontal="left"/>
    </xf>
    <xf numFmtId="49" fontId="0" fillId="0" borderId="4" xfId="0" applyNumberFormat="1" applyBorder="1"/>
    <xf numFmtId="49" fontId="0" fillId="0" borderId="11" xfId="0" applyNumberFormat="1" applyBorder="1"/>
    <xf numFmtId="0" fontId="0" fillId="0" borderId="11" xfId="0" applyBorder="1"/>
    <xf numFmtId="0" fontId="1" fillId="0" borderId="0" xfId="0" applyFont="1" applyBorder="1"/>
    <xf numFmtId="0" fontId="1" fillId="0" borderId="6"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5" xfId="0" applyFont="1" applyBorder="1"/>
    <xf numFmtId="0" fontId="0" fillId="0" borderId="15" xfId="0" applyBorder="1"/>
    <xf numFmtId="0" fontId="1" fillId="0" borderId="15" xfId="0" applyFont="1" applyFill="1" applyBorder="1" applyAlignment="1">
      <alignment horizontal="center" vertical="center" wrapText="1"/>
    </xf>
    <xf numFmtId="0" fontId="1" fillId="0" borderId="7" xfId="0" applyFont="1" applyBorder="1" applyAlignment="1">
      <alignment horizontal="center" vertical="center" wrapText="1"/>
    </xf>
    <xf numFmtId="0" fontId="0" fillId="0" borderId="0" xfId="0" applyAlignment="1">
      <alignment horizontal="center" vertical="center"/>
    </xf>
    <xf numFmtId="0" fontId="0" fillId="0" borderId="0" xfId="0" applyBorder="1" applyAlignment="1">
      <alignment horizontal="center" vertical="center"/>
    </xf>
    <xf numFmtId="22" fontId="0" fillId="0" borderId="0" xfId="0" applyNumberFormat="1" applyAlignment="1">
      <alignment horizontal="center" vertical="center"/>
    </xf>
    <xf numFmtId="49" fontId="1" fillId="0" borderId="7" xfId="0" applyNumberFormat="1" applyFont="1" applyBorder="1" applyAlignment="1">
      <alignment horizontal="center" vertical="center" wrapText="1"/>
    </xf>
    <xf numFmtId="49" fontId="0" fillId="0" borderId="0" xfId="0" applyNumberFormat="1"/>
    <xf numFmtId="49" fontId="1" fillId="0" borderId="14" xfId="0" applyNumberFormat="1" applyFont="1" applyBorder="1" applyAlignment="1">
      <alignment horizontal="center" vertical="center" wrapText="1"/>
    </xf>
    <xf numFmtId="49" fontId="1" fillId="0" borderId="7" xfId="0" applyNumberFormat="1" applyFont="1" applyBorder="1" applyAlignment="1">
      <alignment horizontal="center" vertical="center"/>
    </xf>
    <xf numFmtId="0" fontId="1" fillId="0" borderId="7" xfId="0" applyFont="1" applyBorder="1" applyAlignment="1">
      <alignment horizontal="center" vertical="center" wrapText="1"/>
    </xf>
    <xf numFmtId="0" fontId="0" fillId="0" borderId="0" xfId="0"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1" fillId="0" borderId="7" xfId="0" applyFont="1" applyBorder="1" applyAlignment="1">
      <alignment vertical="center"/>
    </xf>
    <xf numFmtId="0" fontId="0" fillId="0" borderId="0" xfId="0" applyAlignment="1">
      <alignment vertical="center"/>
    </xf>
    <xf numFmtId="0" fontId="0" fillId="0" borderId="0" xfId="0"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wrapText="1"/>
    </xf>
    <xf numFmtId="0" fontId="1" fillId="0" borderId="0" xfId="0" applyFont="1" applyFill="1" applyBorder="1" applyAlignment="1">
      <alignment horizontal="center" vertical="center" wrapText="1"/>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xf>
    <xf numFmtId="0" fontId="1" fillId="0" borderId="0" xfId="0" applyFont="1" applyBorder="1" applyAlignment="1">
      <alignment horizontal="center" vertical="center"/>
    </xf>
    <xf numFmtId="0" fontId="1" fillId="0" borderId="0" xfId="0" applyFont="1" applyBorder="1" applyAlignment="1">
      <alignment horizontal="center" vertical="center" wrapText="1"/>
    </xf>
    <xf numFmtId="0" fontId="0" fillId="0" borderId="0" xfId="0" applyBorder="1" applyAlignment="1">
      <alignment horizontal="center"/>
    </xf>
    <xf numFmtId="0" fontId="0" fillId="0" borderId="0" xfId="0" applyBorder="1" applyAlignment="1">
      <alignment vertical="center"/>
    </xf>
    <xf numFmtId="0" fontId="0" fillId="0" borderId="7" xfId="0" applyBorder="1" applyAlignment="1">
      <alignment vertical="center"/>
    </xf>
    <xf numFmtId="0" fontId="0" fillId="0" borderId="0" xfId="0" applyAlignment="1">
      <alignment horizontal="left"/>
    </xf>
    <xf numFmtId="0" fontId="0" fillId="0" borderId="25" xfId="0" applyBorder="1"/>
    <xf numFmtId="0" fontId="0" fillId="0" borderId="27" xfId="0" applyBorder="1" applyAlignment="1">
      <alignment horizontal="left" vertical="center"/>
    </xf>
    <xf numFmtId="0" fontId="0" fillId="0" borderId="27" xfId="0" applyBorder="1"/>
    <xf numFmtId="0" fontId="1" fillId="0" borderId="0" xfId="0" applyFont="1" applyBorder="1" applyAlignment="1">
      <alignment vertical="center" wrapText="1"/>
    </xf>
    <xf numFmtId="0" fontId="1" fillId="0" borderId="17" xfId="0" applyFont="1" applyBorder="1" applyAlignment="1">
      <alignment horizontal="center" vertical="center"/>
    </xf>
    <xf numFmtId="0" fontId="0" fillId="0" borderId="18" xfId="0" applyBorder="1" applyAlignment="1">
      <alignment horizontal="center"/>
    </xf>
    <xf numFmtId="0" fontId="1" fillId="0" borderId="26" xfId="0" applyFont="1" applyBorder="1" applyAlignment="1">
      <alignment vertical="center"/>
    </xf>
    <xf numFmtId="0" fontId="0" fillId="0" borderId="25" xfId="0" applyBorder="1" applyAlignment="1">
      <alignment horizontal="center"/>
    </xf>
    <xf numFmtId="0" fontId="1" fillId="0" borderId="0" xfId="0" applyFont="1" applyAlignment="1">
      <alignment horizontal="center" vertical="center"/>
    </xf>
    <xf numFmtId="0" fontId="1" fillId="0" borderId="0" xfId="0" applyFont="1" applyFill="1" applyBorder="1" applyAlignment="1">
      <alignment horizontal="center" vertical="center"/>
    </xf>
    <xf numFmtId="0" fontId="0" fillId="0" borderId="29" xfId="0" applyBorder="1"/>
    <xf numFmtId="0" fontId="0" fillId="0" borderId="13" xfId="0" applyBorder="1"/>
    <xf numFmtId="0" fontId="1" fillId="0" borderId="7" xfId="0" applyFont="1" applyBorder="1" applyAlignment="1">
      <alignment horizontal="center" vertical="center" wrapText="1"/>
    </xf>
    <xf numFmtId="0" fontId="2" fillId="0" borderId="7" xfId="0" applyFont="1" applyBorder="1" applyAlignment="1">
      <alignment horizontal="center" vertical="center" wrapText="1"/>
    </xf>
    <xf numFmtId="0" fontId="4" fillId="5" borderId="30" xfId="1" applyFont="1"/>
    <xf numFmtId="0" fontId="5" fillId="0" borderId="15" xfId="2" applyBorder="1" applyAlignment="1">
      <alignment horizontal="center" vertical="center"/>
    </xf>
    <xf numFmtId="0" fontId="1" fillId="0" borderId="7" xfId="0" applyFont="1" applyBorder="1" applyAlignment="1">
      <alignment horizontal="center" vertical="center" wrapText="1"/>
    </xf>
    <xf numFmtId="49" fontId="1" fillId="0" borderId="0" xfId="0" applyNumberFormat="1" applyFont="1" applyBorder="1" applyAlignment="1">
      <alignment horizontal="center" vertical="center"/>
    </xf>
    <xf numFmtId="49" fontId="0" fillId="0" borderId="0" xfId="0" applyNumberFormat="1" applyBorder="1"/>
    <xf numFmtId="0" fontId="1" fillId="3" borderId="0" xfId="0" applyFont="1" applyFill="1" applyBorder="1" applyAlignment="1">
      <alignment horizontal="center" vertical="center" wrapText="1"/>
    </xf>
    <xf numFmtId="49" fontId="1" fillId="3" borderId="33" xfId="0" applyNumberFormat="1" applyFont="1" applyFill="1" applyBorder="1" applyAlignment="1">
      <alignment horizontal="center" vertical="center"/>
    </xf>
    <xf numFmtId="0" fontId="1" fillId="3" borderId="33" xfId="0" applyFont="1" applyFill="1" applyBorder="1" applyAlignment="1">
      <alignment horizontal="center" vertical="center" wrapText="1"/>
    </xf>
    <xf numFmtId="49" fontId="1" fillId="3" borderId="35" xfId="0" applyNumberFormat="1" applyFont="1" applyFill="1" applyBorder="1" applyAlignment="1">
      <alignment horizontal="center" vertical="center"/>
    </xf>
    <xf numFmtId="0" fontId="1" fillId="3" borderId="37" xfId="0" applyFont="1" applyFill="1" applyBorder="1" applyAlignment="1">
      <alignment horizontal="center" vertical="center" wrapText="1"/>
    </xf>
    <xf numFmtId="49" fontId="1" fillId="0" borderId="0" xfId="0" applyNumberFormat="1" applyFont="1" applyBorder="1" applyAlignment="1">
      <alignment horizontal="center" vertical="center" wrapText="1"/>
    </xf>
    <xf numFmtId="0" fontId="0" fillId="0" borderId="0" xfId="0" applyBorder="1" applyAlignment="1">
      <alignment horizontal="center" vertical="center" wrapText="1"/>
    </xf>
    <xf numFmtId="22" fontId="0" fillId="0" borderId="0" xfId="0" applyNumberFormat="1" applyAlignment="1">
      <alignment horizontal="center" vertical="center" wrapText="1"/>
    </xf>
    <xf numFmtId="0" fontId="0" fillId="0" borderId="0" xfId="0" applyAlignment="1">
      <alignment wrapText="1"/>
    </xf>
    <xf numFmtId="0" fontId="1" fillId="3" borderId="0" xfId="0" applyFont="1" applyFill="1" applyBorder="1" applyAlignment="1">
      <alignment horizontal="center" vertical="center"/>
    </xf>
    <xf numFmtId="0" fontId="1" fillId="3" borderId="0" xfId="0" applyFont="1" applyFill="1" applyBorder="1" applyAlignment="1">
      <alignment horizontal="center" vertical="center" wrapText="1"/>
    </xf>
    <xf numFmtId="0" fontId="1" fillId="3" borderId="2" xfId="0" applyFont="1" applyFill="1" applyBorder="1" applyAlignment="1">
      <alignment horizontal="center" vertical="center"/>
    </xf>
    <xf numFmtId="0" fontId="1" fillId="3" borderId="33" xfId="0" applyFont="1" applyFill="1" applyBorder="1" applyAlignment="1">
      <alignment horizontal="center" vertical="center"/>
    </xf>
    <xf numFmtId="0" fontId="1" fillId="3" borderId="38" xfId="0" applyFont="1" applyFill="1" applyBorder="1" applyAlignment="1">
      <alignment horizontal="center" vertical="center"/>
    </xf>
    <xf numFmtId="0" fontId="1" fillId="3" borderId="40" xfId="0" applyFont="1" applyFill="1" applyBorder="1" applyAlignment="1">
      <alignment horizontal="center" vertical="center"/>
    </xf>
    <xf numFmtId="0" fontId="1" fillId="3" borderId="39" xfId="0" applyFont="1" applyFill="1" applyBorder="1" applyAlignment="1">
      <alignment horizontal="center" vertical="center" wrapText="1"/>
    </xf>
    <xf numFmtId="0" fontId="4" fillId="5" borderId="30" xfId="1" applyFont="1" applyAlignment="1">
      <alignment wrapText="1"/>
    </xf>
    <xf numFmtId="0" fontId="1" fillId="0" borderId="7" xfId="0" applyFont="1" applyBorder="1" applyAlignment="1">
      <alignment horizontal="center" vertical="center" wrapText="1"/>
    </xf>
    <xf numFmtId="0" fontId="5" fillId="0" borderId="0" xfId="2" applyBorder="1" applyAlignment="1">
      <alignment horizontal="center" vertical="center" wrapText="1"/>
    </xf>
    <xf numFmtId="0" fontId="0" fillId="6" borderId="0" xfId="0" applyFill="1" applyAlignment="1">
      <alignment horizontal="center"/>
    </xf>
    <xf numFmtId="49" fontId="0" fillId="6" borderId="8" xfId="0" applyNumberFormat="1" applyFill="1" applyBorder="1" applyAlignment="1">
      <alignment horizontal="left"/>
    </xf>
    <xf numFmtId="0" fontId="0" fillId="6" borderId="0" xfId="0" applyFill="1" applyAlignment="1">
      <alignment horizontal="center" vertical="center" wrapText="1"/>
    </xf>
    <xf numFmtId="0" fontId="0" fillId="6" borderId="0" xfId="0" applyFill="1" applyAlignment="1">
      <alignment horizontal="center" vertical="center"/>
    </xf>
    <xf numFmtId="49" fontId="0" fillId="6" borderId="0" xfId="0" applyNumberFormat="1" applyFill="1" applyAlignment="1">
      <alignment horizontal="center"/>
    </xf>
    <xf numFmtId="49" fontId="0" fillId="6" borderId="0" xfId="0" applyNumberFormat="1" applyFill="1"/>
    <xf numFmtId="0" fontId="0" fillId="6" borderId="0" xfId="0" applyFill="1"/>
    <xf numFmtId="0" fontId="4" fillId="6" borderId="30" xfId="1" applyFont="1" applyFill="1"/>
    <xf numFmtId="0" fontId="5" fillId="6" borderId="15" xfId="2" applyFill="1" applyBorder="1" applyAlignment="1">
      <alignment horizontal="center" vertical="center"/>
    </xf>
    <xf numFmtId="0" fontId="0" fillId="0" borderId="0" xfId="0" applyFill="1" applyAlignment="1">
      <alignment horizontal="center" vertical="center" wrapText="1"/>
    </xf>
    <xf numFmtId="0" fontId="0" fillId="0" borderId="0" xfId="0" applyFill="1" applyAlignment="1">
      <alignment horizontal="center" vertical="center"/>
    </xf>
    <xf numFmtId="0" fontId="0" fillId="0" borderId="0" xfId="0" applyFill="1"/>
    <xf numFmtId="0" fontId="0" fillId="8" borderId="0" xfId="0" applyFill="1" applyAlignment="1">
      <alignment horizontal="center"/>
    </xf>
    <xf numFmtId="49" fontId="0" fillId="8" borderId="8" xfId="0" applyNumberFormat="1" applyFill="1" applyBorder="1" applyAlignment="1">
      <alignment horizontal="left"/>
    </xf>
    <xf numFmtId="0" fontId="0" fillId="8" borderId="0" xfId="0" applyFill="1" applyAlignment="1">
      <alignment horizontal="center" vertical="center" wrapText="1"/>
    </xf>
    <xf numFmtId="0" fontId="0" fillId="8" borderId="0" xfId="0" applyFill="1" applyAlignment="1">
      <alignment horizontal="center" vertical="center"/>
    </xf>
    <xf numFmtId="49" fontId="0" fillId="8" borderId="0" xfId="0" applyNumberFormat="1" applyFill="1" applyAlignment="1">
      <alignment horizontal="center"/>
    </xf>
    <xf numFmtId="49" fontId="0" fillId="8" borderId="0" xfId="0" applyNumberFormat="1" applyFill="1"/>
    <xf numFmtId="0" fontId="0" fillId="8" borderId="0" xfId="0" applyFill="1"/>
    <xf numFmtId="0" fontId="5" fillId="8" borderId="15" xfId="2" applyFill="1" applyBorder="1" applyAlignment="1">
      <alignment horizontal="center" vertical="center"/>
    </xf>
    <xf numFmtId="0" fontId="0" fillId="0" borderId="0" xfId="0" applyFill="1" applyAlignment="1">
      <alignment horizontal="center"/>
    </xf>
    <xf numFmtId="49" fontId="0" fillId="0" borderId="8" xfId="0" applyNumberFormat="1" applyFill="1" applyBorder="1" applyAlignment="1">
      <alignment horizontal="left"/>
    </xf>
    <xf numFmtId="49" fontId="0" fillId="0" borderId="0" xfId="0" applyNumberFormat="1" applyFill="1" applyAlignment="1">
      <alignment horizontal="center"/>
    </xf>
    <xf numFmtId="49" fontId="0" fillId="0" borderId="0" xfId="0" applyNumberFormat="1" applyFill="1"/>
    <xf numFmtId="0" fontId="5" fillId="0" borderId="15" xfId="2" applyFill="1" applyBorder="1" applyAlignment="1">
      <alignment horizontal="center" vertical="center"/>
    </xf>
    <xf numFmtId="0" fontId="4" fillId="9" borderId="30" xfId="1" applyFont="1" applyFill="1"/>
    <xf numFmtId="22" fontId="0" fillId="7" borderId="0" xfId="0" applyNumberFormat="1" applyFill="1" applyAlignment="1">
      <alignment horizontal="center" vertical="center"/>
    </xf>
    <xf numFmtId="22" fontId="8" fillId="6" borderId="0" xfId="0" applyNumberFormat="1" applyFont="1" applyFill="1" applyAlignment="1">
      <alignment horizontal="center" vertical="center"/>
    </xf>
    <xf numFmtId="0" fontId="4" fillId="9" borderId="30" xfId="1" applyFont="1" applyFill="1" applyAlignment="1">
      <alignment wrapText="1"/>
    </xf>
    <xf numFmtId="14" fontId="0" fillId="0" borderId="0" xfId="0" applyNumberFormat="1"/>
    <xf numFmtId="14" fontId="0" fillId="0" borderId="0" xfId="0" applyNumberFormat="1" applyFill="1"/>
    <xf numFmtId="0" fontId="9" fillId="9" borderId="30" xfId="1" applyFont="1" applyFill="1" applyAlignment="1">
      <alignment wrapText="1"/>
    </xf>
    <xf numFmtId="0" fontId="10" fillId="8" borderId="0" xfId="0" applyFont="1" applyFill="1" applyAlignment="1">
      <alignment horizontal="center" vertical="center"/>
    </xf>
    <xf numFmtId="0" fontId="0" fillId="10" borderId="0" xfId="0" applyFill="1" applyAlignment="1">
      <alignment horizontal="center"/>
    </xf>
    <xf numFmtId="49" fontId="0" fillId="10" borderId="8" xfId="0" applyNumberFormat="1" applyFill="1" applyBorder="1" applyAlignment="1">
      <alignment horizontal="left"/>
    </xf>
    <xf numFmtId="0" fontId="0" fillId="10" borderId="0" xfId="0" applyFill="1" applyAlignment="1">
      <alignment horizontal="center" vertical="center" wrapText="1"/>
    </xf>
    <xf numFmtId="22" fontId="0" fillId="10" borderId="0" xfId="0" applyNumberFormat="1" applyFill="1" applyAlignment="1">
      <alignment horizontal="center" vertical="center"/>
    </xf>
    <xf numFmtId="49" fontId="0" fillId="10" borderId="0" xfId="0" applyNumberFormat="1" applyFill="1" applyAlignment="1">
      <alignment horizontal="center"/>
    </xf>
    <xf numFmtId="49" fontId="0" fillId="10" borderId="0" xfId="0" applyNumberFormat="1" applyFill="1"/>
    <xf numFmtId="0" fontId="10" fillId="10" borderId="0" xfId="0" applyFont="1" applyFill="1" applyAlignment="1">
      <alignment horizontal="center" vertical="center"/>
    </xf>
    <xf numFmtId="0" fontId="0" fillId="10" borderId="0" xfId="0" applyFill="1"/>
    <xf numFmtId="0" fontId="4" fillId="10" borderId="30" xfId="1" applyFont="1" applyFill="1"/>
    <xf numFmtId="0" fontId="4" fillId="10" borderId="30" xfId="1" applyFont="1" applyFill="1" applyAlignment="1">
      <alignment wrapText="1"/>
    </xf>
    <xf numFmtId="0" fontId="9" fillId="10" borderId="30" xfId="1" applyFont="1" applyFill="1" applyAlignment="1">
      <alignment wrapText="1"/>
    </xf>
    <xf numFmtId="0" fontId="5" fillId="10" borderId="15" xfId="2" applyFill="1" applyBorder="1" applyAlignment="1">
      <alignment horizontal="center" vertical="center"/>
    </xf>
    <xf numFmtId="0" fontId="11" fillId="0" borderId="0" xfId="0" applyFont="1" applyAlignment="1">
      <alignment horizontal="center"/>
    </xf>
    <xf numFmtId="0" fontId="11" fillId="0" borderId="0" xfId="0" applyFont="1" applyFill="1" applyAlignment="1">
      <alignment horizontal="center"/>
    </xf>
    <xf numFmtId="0" fontId="8" fillId="0" borderId="0" xfId="0" applyFont="1" applyAlignment="1">
      <alignment horizontal="center"/>
    </xf>
    <xf numFmtId="0" fontId="0" fillId="0" borderId="0" xfId="0" applyAlignment="1">
      <alignment horizontal="center"/>
    </xf>
    <xf numFmtId="0" fontId="8" fillId="10" borderId="0" xfId="0" applyFont="1" applyFill="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14" fontId="0" fillId="0" borderId="0" xfId="0" applyNumberFormat="1" applyAlignment="1">
      <alignment wrapText="1"/>
    </xf>
    <xf numFmtId="22" fontId="0" fillId="8" borderId="0" xfId="0" applyNumberFormat="1" applyFill="1" applyAlignment="1">
      <alignment horizontal="center" vertical="center"/>
    </xf>
    <xf numFmtId="22" fontId="8" fillId="0" borderId="0" xfId="0" applyNumberFormat="1" applyFont="1" applyFill="1" applyAlignment="1">
      <alignment horizontal="center" vertical="center"/>
    </xf>
    <xf numFmtId="14" fontId="0" fillId="6" borderId="0" xfId="0" applyNumberFormat="1" applyFill="1" applyAlignment="1">
      <alignment horizontal="center" vertical="center"/>
    </xf>
    <xf numFmtId="14" fontId="0" fillId="0" borderId="0" xfId="0" applyNumberFormat="1" applyAlignment="1">
      <alignment horizontal="center" vertical="center"/>
    </xf>
    <xf numFmtId="0" fontId="16" fillId="11" borderId="0" xfId="0" applyFont="1" applyFill="1" applyAlignment="1">
      <alignment horizontal="center" vertical="center" wrapText="1"/>
    </xf>
    <xf numFmtId="0" fontId="16" fillId="11" borderId="0" xfId="0" applyFont="1" applyFill="1" applyAlignment="1">
      <alignment horizontal="center" vertical="center"/>
    </xf>
    <xf numFmtId="0" fontId="0" fillId="0" borderId="0" xfId="0" applyAlignment="1">
      <alignment horizontal="center"/>
    </xf>
    <xf numFmtId="14" fontId="0" fillId="0" borderId="0" xfId="0" applyNumberFormat="1"/>
    <xf numFmtId="14" fontId="0" fillId="0" borderId="0" xfId="0" applyNumberFormat="1" applyAlignment="1">
      <alignment horizontal="center" vertical="center" wrapText="1"/>
    </xf>
    <xf numFmtId="0" fontId="8" fillId="0" borderId="0" xfId="0" applyFont="1" applyFill="1"/>
    <xf numFmtId="164" fontId="0" fillId="0" borderId="0" xfId="0" applyNumberFormat="1" applyFill="1"/>
    <xf numFmtId="0" fontId="8" fillId="10" borderId="0" xfId="0" applyFont="1" applyFill="1"/>
    <xf numFmtId="0" fontId="10" fillId="6" borderId="0" xfId="0" applyFont="1" applyFill="1"/>
    <xf numFmtId="14" fontId="0" fillId="0" borderId="0" xfId="0" applyNumberFormat="1" applyBorder="1" applyAlignment="1">
      <alignment horizontal="center" vertical="center"/>
    </xf>
    <xf numFmtId="22" fontId="17" fillId="12" borderId="0" xfId="0" applyNumberFormat="1" applyFont="1" applyFill="1" applyAlignment="1">
      <alignment horizontal="center" vertical="center" wrapText="1"/>
    </xf>
    <xf numFmtId="22" fontId="0" fillId="12" borderId="0" xfId="0" applyNumberFormat="1" applyFill="1" applyAlignment="1">
      <alignment horizontal="center" vertical="center" wrapText="1"/>
    </xf>
    <xf numFmtId="22" fontId="8" fillId="12" borderId="0" xfId="0" applyNumberFormat="1" applyFont="1" applyFill="1" applyAlignment="1">
      <alignment horizontal="center" vertical="center" wrapText="1"/>
    </xf>
    <xf numFmtId="0" fontId="0" fillId="12" borderId="0" xfId="0" applyFill="1" applyAlignment="1">
      <alignment horizontal="center" vertical="center" wrapText="1"/>
    </xf>
    <xf numFmtId="0" fontId="0" fillId="12" borderId="0" xfId="0" applyFill="1" applyAlignment="1">
      <alignment horizontal="center"/>
    </xf>
    <xf numFmtId="0" fontId="5" fillId="10" borderId="0" xfId="2" applyFill="1" applyBorder="1" applyAlignment="1">
      <alignment horizontal="center" vertical="center" wrapText="1"/>
    </xf>
    <xf numFmtId="0" fontId="0" fillId="10" borderId="0" xfId="0" applyFill="1" applyAlignment="1">
      <alignment horizontal="center" vertical="center"/>
    </xf>
    <xf numFmtId="0" fontId="16" fillId="10" borderId="0" xfId="0" applyFont="1" applyFill="1" applyAlignment="1">
      <alignment horizontal="center" vertical="center"/>
    </xf>
    <xf numFmtId="22" fontId="8" fillId="10" borderId="0" xfId="0" applyNumberFormat="1" applyFont="1" applyFill="1" applyAlignment="1">
      <alignment horizontal="center" vertical="center"/>
    </xf>
    <xf numFmtId="14" fontId="0" fillId="10" borderId="0" xfId="0" applyNumberFormat="1" applyFill="1"/>
    <xf numFmtId="0" fontId="0" fillId="10" borderId="0" xfId="0" applyFill="1" applyAlignment="1">
      <alignment wrapText="1"/>
    </xf>
    <xf numFmtId="14" fontId="0" fillId="10" borderId="0" xfId="0" applyNumberFormat="1" applyFill="1" applyAlignment="1">
      <alignment horizontal="center" vertical="center" wrapText="1"/>
    </xf>
    <xf numFmtId="22" fontId="0" fillId="10" borderId="0" xfId="0" applyNumberFormat="1" applyFill="1" applyAlignment="1">
      <alignment horizontal="center" vertical="center" wrapText="1"/>
    </xf>
    <xf numFmtId="0" fontId="0" fillId="2" borderId="0" xfId="0" applyFill="1"/>
    <xf numFmtId="0" fontId="0" fillId="13" borderId="0" xfId="0" applyFill="1"/>
    <xf numFmtId="0" fontId="1" fillId="3" borderId="1" xfId="0" applyFont="1" applyFill="1" applyBorder="1" applyAlignment="1">
      <alignment horizontal="center" vertical="center" wrapText="1"/>
    </xf>
    <xf numFmtId="0" fontId="1" fillId="3" borderId="7" xfId="0" applyFont="1" applyFill="1" applyBorder="1" applyAlignment="1">
      <alignment horizontal="center" vertical="center"/>
    </xf>
    <xf numFmtId="49" fontId="1" fillId="3" borderId="25" xfId="0" applyNumberFormat="1" applyFont="1" applyFill="1" applyBorder="1" applyAlignment="1">
      <alignment horizontal="center" vertical="center"/>
    </xf>
    <xf numFmtId="49" fontId="1" fillId="3" borderId="0" xfId="0" applyNumberFormat="1" applyFont="1" applyFill="1" applyBorder="1" applyAlignment="1">
      <alignment horizontal="center" vertical="center"/>
    </xf>
    <xf numFmtId="0" fontId="1" fillId="3" borderId="36" xfId="0" applyFont="1" applyFill="1" applyBorder="1" applyAlignment="1">
      <alignment horizontal="center" vertical="center"/>
    </xf>
    <xf numFmtId="0" fontId="1" fillId="3" borderId="32" xfId="0" applyFont="1" applyFill="1" applyBorder="1" applyAlignment="1">
      <alignment horizontal="center" vertical="center"/>
    </xf>
    <xf numFmtId="0" fontId="1" fillId="0" borderId="0" xfId="0" applyFont="1" applyBorder="1" applyAlignment="1">
      <alignment horizontal="center" vertical="center" wrapText="1"/>
    </xf>
    <xf numFmtId="0" fontId="1" fillId="0" borderId="7" xfId="0" applyFont="1" applyBorder="1" applyAlignment="1">
      <alignment horizontal="center" vertical="center" wrapText="1"/>
    </xf>
    <xf numFmtId="49" fontId="1" fillId="0" borderId="11" xfId="0" applyNumberFormat="1" applyFont="1" applyBorder="1" applyAlignment="1">
      <alignment horizontal="center" vertical="center"/>
    </xf>
    <xf numFmtId="49" fontId="1" fillId="0" borderId="12" xfId="0" applyNumberFormat="1" applyFont="1" applyBorder="1" applyAlignment="1">
      <alignment horizontal="center" vertical="center"/>
    </xf>
    <xf numFmtId="0" fontId="1" fillId="3" borderId="1" xfId="0" applyFont="1" applyFill="1" applyBorder="1" applyAlignment="1">
      <alignment horizontal="center" vertical="center"/>
    </xf>
    <xf numFmtId="0" fontId="1" fillId="3" borderId="13" xfId="0" applyFont="1" applyFill="1" applyBorder="1" applyAlignment="1">
      <alignment horizontal="center" vertical="center"/>
    </xf>
    <xf numFmtId="0" fontId="1" fillId="3" borderId="0" xfId="0" applyFont="1" applyFill="1" applyBorder="1" applyAlignment="1">
      <alignment horizontal="center" vertical="center"/>
    </xf>
    <xf numFmtId="0" fontId="1" fillId="3" borderId="0"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0" fillId="0" borderId="0" xfId="0" applyAlignment="1">
      <alignment horizontal="center"/>
    </xf>
    <xf numFmtId="0" fontId="4" fillId="3" borderId="30" xfId="1" applyFont="1" applyFill="1" applyAlignment="1">
      <alignment horizontal="center" vertical="center"/>
    </xf>
    <xf numFmtId="0" fontId="1" fillId="3" borderId="25" xfId="0" applyFont="1" applyFill="1" applyBorder="1" applyAlignment="1">
      <alignment horizontal="center" vertical="center"/>
    </xf>
    <xf numFmtId="0" fontId="1" fillId="3" borderId="35" xfId="0" applyFont="1" applyFill="1" applyBorder="1" applyAlignment="1">
      <alignment horizontal="center" vertical="center"/>
    </xf>
    <xf numFmtId="0" fontId="1" fillId="3" borderId="19" xfId="0" applyFont="1" applyFill="1" applyBorder="1" applyAlignment="1">
      <alignment horizontal="center" vertical="center" wrapText="1"/>
    </xf>
    <xf numFmtId="0" fontId="1" fillId="3" borderId="20" xfId="0" applyFont="1" applyFill="1" applyBorder="1" applyAlignment="1">
      <alignment horizontal="center" vertical="center" wrapText="1"/>
    </xf>
    <xf numFmtId="0" fontId="4" fillId="3" borderId="30" xfId="1" applyFont="1" applyFill="1" applyAlignment="1">
      <alignment horizontal="center" vertical="center" wrapText="1"/>
    </xf>
    <xf numFmtId="0" fontId="1" fillId="3" borderId="25" xfId="0" applyFont="1" applyFill="1" applyBorder="1" applyAlignment="1">
      <alignment horizontal="center" vertical="center" wrapText="1"/>
    </xf>
    <xf numFmtId="0" fontId="1" fillId="3" borderId="34" xfId="0" applyFont="1" applyFill="1" applyBorder="1" applyAlignment="1">
      <alignment horizontal="center" vertical="center"/>
    </xf>
    <xf numFmtId="20" fontId="0" fillId="0" borderId="0" xfId="0" applyNumberFormat="1" applyBorder="1" applyAlignment="1">
      <alignment horizontal="left" vertical="top" wrapText="1"/>
    </xf>
    <xf numFmtId="0" fontId="0" fillId="0" borderId="0" xfId="0" applyBorder="1" applyAlignment="1">
      <alignment horizontal="left" vertical="top"/>
    </xf>
    <xf numFmtId="0" fontId="0" fillId="0" borderId="0" xfId="0" applyBorder="1" applyAlignment="1">
      <alignment horizontal="center"/>
    </xf>
    <xf numFmtId="49" fontId="1" fillId="0" borderId="4" xfId="0" applyNumberFormat="1" applyFont="1" applyBorder="1" applyAlignment="1">
      <alignment horizontal="center" vertical="center"/>
    </xf>
    <xf numFmtId="0" fontId="1" fillId="0" borderId="0" xfId="0" applyFont="1" applyBorder="1" applyAlignment="1">
      <alignment horizontal="center" vertical="center"/>
    </xf>
    <xf numFmtId="0" fontId="0" fillId="0" borderId="13" xfId="0" applyBorder="1" applyAlignment="1">
      <alignment horizontal="center" vertical="center"/>
    </xf>
    <xf numFmtId="0" fontId="0" fillId="0" borderId="0" xfId="0" applyBorder="1" applyAlignment="1">
      <alignment horizontal="center" vertical="center"/>
    </xf>
    <xf numFmtId="49" fontId="1" fillId="3" borderId="3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0" borderId="1" xfId="0" applyFont="1" applyBorder="1" applyAlignment="1">
      <alignment horizontal="center" vertical="center"/>
    </xf>
    <xf numFmtId="0" fontId="1" fillId="0" borderId="7" xfId="0" applyFont="1" applyBorder="1" applyAlignment="1">
      <alignment horizontal="center" vertical="center"/>
    </xf>
    <xf numFmtId="0" fontId="1" fillId="0" borderId="1" xfId="0" applyFont="1" applyBorder="1" applyAlignment="1">
      <alignment horizontal="center" vertical="center" wrapText="1"/>
    </xf>
    <xf numFmtId="0" fontId="1" fillId="2" borderId="0" xfId="0" applyFont="1" applyFill="1" applyAlignment="1">
      <alignment horizontal="center" vertical="center" wrapText="1"/>
    </xf>
    <xf numFmtId="49" fontId="1" fillId="2" borderId="8" xfId="0" applyNumberFormat="1"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4" borderId="7" xfId="0" applyFont="1" applyFill="1" applyBorder="1" applyAlignment="1">
      <alignment horizontal="center" vertical="center"/>
    </xf>
    <xf numFmtId="0" fontId="1" fillId="0" borderId="23" xfId="0" applyFont="1" applyBorder="1" applyAlignment="1">
      <alignment horizontal="left" vertical="top" wrapText="1"/>
    </xf>
    <xf numFmtId="0" fontId="1" fillId="0" borderId="23" xfId="0" applyFont="1" applyBorder="1" applyAlignment="1">
      <alignment horizontal="left" vertical="top"/>
    </xf>
    <xf numFmtId="0" fontId="1" fillId="0" borderId="0" xfId="0" applyFont="1" applyAlignment="1">
      <alignment horizontal="center" vertical="center" wrapText="1"/>
    </xf>
    <xf numFmtId="0" fontId="1" fillId="0" borderId="8" xfId="0" applyNumberFormat="1" applyFont="1" applyBorder="1" applyAlignment="1">
      <alignment horizontal="center" vertical="center"/>
    </xf>
    <xf numFmtId="0" fontId="1" fillId="0" borderId="21" xfId="0" applyFont="1" applyBorder="1" applyAlignment="1">
      <alignment horizontal="center" vertical="center"/>
    </xf>
    <xf numFmtId="0" fontId="1" fillId="0" borderId="22" xfId="0" applyFont="1" applyBorder="1" applyAlignment="1">
      <alignment horizontal="center" vertical="center"/>
    </xf>
    <xf numFmtId="0" fontId="1" fillId="3" borderId="3" xfId="0" applyFont="1" applyFill="1" applyBorder="1" applyAlignment="1">
      <alignment horizontal="center" vertical="center"/>
    </xf>
    <xf numFmtId="0" fontId="1" fillId="0" borderId="21" xfId="0" applyFont="1" applyBorder="1" applyAlignment="1">
      <alignment horizontal="center" vertical="center" wrapText="1"/>
    </xf>
    <xf numFmtId="0" fontId="1" fillId="0" borderId="0" xfId="0" applyFont="1" applyAlignment="1">
      <alignment horizontal="center" vertical="center"/>
    </xf>
    <xf numFmtId="49" fontId="1" fillId="0" borderId="8" xfId="0" applyNumberFormat="1" applyFont="1" applyBorder="1" applyAlignment="1">
      <alignment horizontal="center" vertical="center" wrapText="1"/>
    </xf>
    <xf numFmtId="49" fontId="1" fillId="0" borderId="9" xfId="0" applyNumberFormat="1" applyFont="1" applyBorder="1" applyAlignment="1">
      <alignment horizontal="center" vertical="center" wrapText="1"/>
    </xf>
    <xf numFmtId="0" fontId="1" fillId="3" borderId="21" xfId="0" applyFont="1" applyFill="1" applyBorder="1" applyAlignment="1">
      <alignment horizontal="center" vertical="center"/>
    </xf>
    <xf numFmtId="0" fontId="1" fillId="3" borderId="24" xfId="0" applyFont="1" applyFill="1" applyBorder="1" applyAlignment="1">
      <alignment horizontal="center" vertical="center"/>
    </xf>
    <xf numFmtId="0" fontId="1" fillId="3" borderId="27" xfId="0" applyFont="1" applyFill="1" applyBorder="1" applyAlignment="1">
      <alignment horizontal="center" vertical="center"/>
    </xf>
    <xf numFmtId="0" fontId="1" fillId="3" borderId="28" xfId="0" applyFont="1" applyFill="1" applyBorder="1" applyAlignment="1">
      <alignment horizontal="center" vertical="center"/>
    </xf>
  </cellXfs>
  <cellStyles count="4">
    <cellStyle name="ハイパーリンク" xfId="2" builtinId="8"/>
    <cellStyle name="メモ" xfId="1" builtinId="10"/>
    <cellStyle name="標準" xfId="0" builtinId="0"/>
    <cellStyle name="標準 2_★条件書・実績報告書一式"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24</xdr:col>
      <xdr:colOff>182416</xdr:colOff>
      <xdr:row>11</xdr:row>
      <xdr:rowOff>33616</xdr:rowOff>
    </xdr:from>
    <xdr:to>
      <xdr:col>31</xdr:col>
      <xdr:colOff>342581</xdr:colOff>
      <xdr:row>27</xdr:row>
      <xdr:rowOff>85644</xdr:rowOff>
    </xdr:to>
    <xdr:pic>
      <xdr:nvPicPr>
        <xdr:cNvPr id="2" name="図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258504" y="2476498"/>
          <a:ext cx="4395988" cy="3100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78441</xdr:colOff>
      <xdr:row>3</xdr:row>
      <xdr:rowOff>168088</xdr:rowOff>
    </xdr:from>
    <xdr:to>
      <xdr:col>37</xdr:col>
      <xdr:colOff>594472</xdr:colOff>
      <xdr:row>10</xdr:row>
      <xdr:rowOff>134470</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154529" y="1086970"/>
          <a:ext cx="8382560" cy="1299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212390</xdr:colOff>
      <xdr:row>33</xdr:row>
      <xdr:rowOff>20115</xdr:rowOff>
    </xdr:from>
    <xdr:to>
      <xdr:col>31</xdr:col>
      <xdr:colOff>470926</xdr:colOff>
      <xdr:row>44</xdr:row>
      <xdr:rowOff>32313</xdr:rowOff>
    </xdr:to>
    <xdr:pic>
      <xdr:nvPicPr>
        <xdr:cNvPr id="4" name="図 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7569847" y="6646202"/>
          <a:ext cx="3323101" cy="2107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231324</xdr:colOff>
      <xdr:row>46</xdr:row>
      <xdr:rowOff>42005</xdr:rowOff>
    </xdr:from>
    <xdr:to>
      <xdr:col>31</xdr:col>
      <xdr:colOff>489859</xdr:colOff>
      <xdr:row>58</xdr:row>
      <xdr:rowOff>81531</xdr:rowOff>
    </xdr:to>
    <xdr:pic>
      <xdr:nvPicPr>
        <xdr:cNvPr id="5" name="図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588781" y="9144592"/>
          <a:ext cx="3323100" cy="2325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I1500"/>
  <sheetViews>
    <sheetView tabSelected="1" zoomScale="115" zoomScaleNormal="115" workbookViewId="0">
      <pane xSplit="3" ySplit="2" topLeftCell="U3" activePane="bottomRight" state="frozen"/>
      <selection pane="topRight" activeCell="D1" sqref="D1"/>
      <selection pane="bottomLeft" activeCell="A3" sqref="A3"/>
      <selection pane="bottomRight" activeCell="J333" sqref="J333"/>
    </sheetView>
  </sheetViews>
  <sheetFormatPr defaultRowHeight="15"/>
  <cols>
    <col min="1" max="1" width="9.140625" customWidth="1"/>
    <col min="2" max="2" width="36.42578125" customWidth="1"/>
    <col min="3" max="3" width="12.7109375" style="72" customWidth="1"/>
    <col min="4" max="4" width="11" style="72" customWidth="1"/>
    <col min="5" max="5" width="13.42578125" style="72" customWidth="1"/>
    <col min="6" max="6" width="20" customWidth="1"/>
    <col min="7" max="7" width="19.28515625" customWidth="1"/>
    <col min="8" max="8" width="20.85546875" style="1" customWidth="1"/>
    <col min="9" max="9" width="19" style="1" customWidth="1"/>
    <col min="10" max="10" width="29.140625" style="1" customWidth="1"/>
    <col min="11" max="11" width="28.7109375" customWidth="1"/>
    <col min="12" max="12" width="16.7109375" customWidth="1"/>
    <col min="13" max="13" width="25.42578125" customWidth="1"/>
    <col min="14" max="14" width="13.140625" customWidth="1"/>
    <col min="15" max="15" width="15.140625" customWidth="1"/>
    <col min="16" max="17" width="8.85546875" customWidth="1"/>
    <col min="18" max="18" width="44.5703125" customWidth="1"/>
    <col min="19" max="19" width="45.5703125" customWidth="1"/>
    <col min="20" max="20" width="61.85546875" customWidth="1"/>
    <col min="21" max="21" width="48.5703125" customWidth="1"/>
    <col min="22" max="22" width="13.85546875" customWidth="1"/>
    <col min="23" max="23" width="22" customWidth="1"/>
    <col min="24" max="24" width="12.42578125" customWidth="1"/>
    <col min="25" max="25" width="14.85546875" customWidth="1"/>
    <col min="26" max="27" width="11.5703125" customWidth="1"/>
    <col min="28" max="28" width="11.5703125" style="1" customWidth="1"/>
    <col min="29" max="30" width="18.42578125" style="1" customWidth="1"/>
    <col min="31" max="32" width="18.42578125" customWidth="1"/>
    <col min="33" max="33" width="13.140625" customWidth="1"/>
    <col min="34" max="34" width="12.7109375" customWidth="1"/>
    <col min="35" max="35" width="10.5703125" customWidth="1"/>
    <col min="36" max="36" width="10.5703125" style="1" customWidth="1"/>
    <col min="37" max="37" width="13.42578125" style="1" customWidth="1"/>
    <col min="38" max="38" width="10.5703125" style="1" customWidth="1"/>
    <col min="39" max="41" width="13" style="1" customWidth="1"/>
    <col min="42" max="42" width="11.28515625" customWidth="1"/>
    <col min="43" max="43" width="14.85546875" customWidth="1"/>
    <col min="44" max="44" width="21" customWidth="1"/>
    <col min="45" max="45" width="11" customWidth="1"/>
    <col min="46" max="46" width="8.85546875" customWidth="1"/>
    <col min="47" max="47" width="11.5703125" customWidth="1"/>
    <col min="48" max="48" width="15.140625" customWidth="1"/>
    <col min="49" max="49" width="10.7109375" customWidth="1"/>
    <col min="50" max="50" width="13.140625" customWidth="1"/>
    <col min="51" max="51" width="9.5703125" customWidth="1"/>
    <col min="52" max="54" width="13" customWidth="1"/>
    <col min="55" max="55" width="18.140625" customWidth="1"/>
    <col min="56" max="56" width="8.85546875" style="142"/>
    <col min="59" max="61" width="9.140625" style="164"/>
  </cols>
  <sheetData>
    <row r="1" spans="1:60" ht="15" customHeight="1">
      <c r="A1" s="172" t="s">
        <v>0</v>
      </c>
      <c r="B1" s="174" t="s">
        <v>1</v>
      </c>
      <c r="C1" s="69"/>
      <c r="D1" s="69"/>
      <c r="E1" s="69"/>
      <c r="F1" s="176" t="s">
        <v>12114</v>
      </c>
      <c r="G1" s="176"/>
      <c r="H1" s="177" t="s">
        <v>2</v>
      </c>
      <c r="I1" s="178"/>
      <c r="J1" s="178"/>
      <c r="K1" s="178"/>
      <c r="L1" s="178"/>
      <c r="M1" s="178"/>
      <c r="N1" s="178"/>
      <c r="O1" s="178"/>
      <c r="P1" s="179" t="s">
        <v>4809</v>
      </c>
      <c r="Q1" s="185" t="s">
        <v>4810</v>
      </c>
      <c r="R1" s="182" t="s">
        <v>1926</v>
      </c>
      <c r="S1" s="182" t="s">
        <v>3185</v>
      </c>
      <c r="T1" s="187" t="s">
        <v>4046</v>
      </c>
      <c r="U1" s="182" t="s">
        <v>1926</v>
      </c>
      <c r="V1" s="14"/>
      <c r="W1" s="14"/>
      <c r="X1" s="166" t="s">
        <v>1283</v>
      </c>
      <c r="Y1" s="166" t="s">
        <v>1284</v>
      </c>
      <c r="Z1" s="166" t="s">
        <v>1285</v>
      </c>
      <c r="AA1" s="166" t="s">
        <v>1288</v>
      </c>
      <c r="AB1" s="166" t="s">
        <v>1282</v>
      </c>
      <c r="AC1" s="74"/>
      <c r="AD1" s="74"/>
      <c r="AE1" s="74"/>
      <c r="AF1" s="64"/>
      <c r="AG1" s="168" t="s">
        <v>1933</v>
      </c>
      <c r="AH1" s="169"/>
      <c r="AI1" s="169"/>
      <c r="AJ1" s="73" t="s">
        <v>11</v>
      </c>
      <c r="AK1" s="73"/>
      <c r="AL1" s="73" t="s">
        <v>7</v>
      </c>
      <c r="AM1" s="75"/>
      <c r="AN1" s="79" t="s">
        <v>3358</v>
      </c>
      <c r="AO1" s="183" t="s">
        <v>7014</v>
      </c>
      <c r="AP1" s="170" t="s">
        <v>7</v>
      </c>
      <c r="AQ1" s="171"/>
      <c r="AR1" s="171"/>
      <c r="AS1" s="171"/>
      <c r="AT1" s="171"/>
      <c r="AU1" s="170" t="s">
        <v>11</v>
      </c>
      <c r="AV1" s="171"/>
      <c r="AW1" s="171"/>
      <c r="AX1" s="171"/>
      <c r="AY1" s="189"/>
      <c r="AZ1" s="188" t="s">
        <v>1943</v>
      </c>
      <c r="BA1" s="188" t="s">
        <v>1942</v>
      </c>
      <c r="BB1" s="188" t="s">
        <v>1944</v>
      </c>
    </row>
    <row r="2" spans="1:60" ht="60.75" hidden="1" thickBot="1">
      <c r="A2" s="173"/>
      <c r="B2" s="175"/>
      <c r="C2" s="81" t="s">
        <v>4216</v>
      </c>
      <c r="D2" s="61" t="s">
        <v>1938</v>
      </c>
      <c r="E2" s="61" t="s">
        <v>1939</v>
      </c>
      <c r="F2" s="61" t="s">
        <v>1264</v>
      </c>
      <c r="G2" s="61" t="s">
        <v>1265</v>
      </c>
      <c r="H2" s="22" t="s">
        <v>1266</v>
      </c>
      <c r="I2" s="20" t="s">
        <v>1267</v>
      </c>
      <c r="J2" s="23" t="s">
        <v>3</v>
      </c>
      <c r="K2" s="20" t="s">
        <v>5252</v>
      </c>
      <c r="L2" s="58" t="s">
        <v>1269</v>
      </c>
      <c r="M2" s="58" t="s">
        <v>4220</v>
      </c>
      <c r="N2" s="61" t="s">
        <v>1263</v>
      </c>
      <c r="O2" s="61" t="s">
        <v>1262</v>
      </c>
      <c r="P2" s="180"/>
      <c r="Q2" s="186"/>
      <c r="R2" s="182"/>
      <c r="S2" s="182"/>
      <c r="T2" s="182"/>
      <c r="U2" s="182"/>
      <c r="V2" s="15" t="s">
        <v>1929</v>
      </c>
      <c r="W2" s="15" t="s">
        <v>3360</v>
      </c>
      <c r="X2" s="167"/>
      <c r="Y2" s="167"/>
      <c r="Z2" s="167"/>
      <c r="AA2" s="167"/>
      <c r="AB2" s="167"/>
      <c r="AC2" s="66" t="s">
        <v>1940</v>
      </c>
      <c r="AD2" s="66" t="s">
        <v>8072</v>
      </c>
      <c r="AE2" s="66" t="s">
        <v>1941</v>
      </c>
      <c r="AF2" s="66" t="s">
        <v>3359</v>
      </c>
      <c r="AG2" s="67" t="s">
        <v>1934</v>
      </c>
      <c r="AH2" s="65" t="s">
        <v>1935</v>
      </c>
      <c r="AI2" s="65" t="s">
        <v>1936</v>
      </c>
      <c r="AJ2" s="76" t="s">
        <v>3186</v>
      </c>
      <c r="AK2" s="76" t="s">
        <v>3187</v>
      </c>
      <c r="AL2" s="76" t="s">
        <v>3186</v>
      </c>
      <c r="AM2" s="77" t="s">
        <v>3187</v>
      </c>
      <c r="AN2" s="78"/>
      <c r="AO2" s="184"/>
      <c r="AP2" s="68" t="s">
        <v>1906</v>
      </c>
      <c r="AQ2" s="66" t="s">
        <v>1907</v>
      </c>
      <c r="AR2" s="66" t="s">
        <v>1908</v>
      </c>
      <c r="AS2" s="66" t="s">
        <v>9</v>
      </c>
      <c r="AT2" s="66" t="s">
        <v>1909</v>
      </c>
      <c r="AU2" s="68" t="s">
        <v>1910</v>
      </c>
      <c r="AV2" s="66" t="s">
        <v>1911</v>
      </c>
      <c r="AW2" s="66" t="s">
        <v>8</v>
      </c>
      <c r="AX2" s="66" t="s">
        <v>9</v>
      </c>
      <c r="AY2" s="66" t="s">
        <v>10</v>
      </c>
      <c r="AZ2" s="184"/>
      <c r="BA2" s="184"/>
      <c r="BB2" s="184"/>
      <c r="BD2" s="141" t="s">
        <v>11875</v>
      </c>
    </row>
    <row r="3" spans="1:60" hidden="1">
      <c r="A3" s="1">
        <v>1</v>
      </c>
      <c r="B3" s="6" t="s">
        <v>12224</v>
      </c>
      <c r="C3" s="82" t="str">
        <f>HYPERLINK(CONCATENATE("C:\CollectionOfDataForAI\",A3),"Open")</f>
        <v>Open</v>
      </c>
      <c r="D3" s="70"/>
      <c r="E3" s="70"/>
      <c r="F3" s="150">
        <v>39449</v>
      </c>
      <c r="G3" s="140">
        <v>39475</v>
      </c>
      <c r="H3" s="38" t="s">
        <v>1333</v>
      </c>
      <c r="I3" s="38" t="s">
        <v>2108</v>
      </c>
      <c r="J3" s="38" t="s">
        <v>2109</v>
      </c>
      <c r="K3" s="21"/>
      <c r="L3" s="37" t="s">
        <v>14684</v>
      </c>
      <c r="M3" s="37" t="s">
        <v>10390</v>
      </c>
      <c r="N3" s="37" t="s">
        <v>12277</v>
      </c>
      <c r="O3" s="37" t="s">
        <v>12278</v>
      </c>
      <c r="R3" s="59" t="str">
        <f t="shared" ref="R3:R66" si="0">CONCATENATE(H3,I3,J3)</f>
        <v>岡山県岡山市東区金岡西町</v>
      </c>
      <c r="S3" s="59"/>
      <c r="T3" s="59"/>
      <c r="U3" s="108" t="s">
        <v>10395</v>
      </c>
      <c r="V3" s="60" t="str">
        <f>HYPERLINK(CONCATENATE("https://www.google.co.jp/maps/search/",IF(U3="",IF(S3 ="",R3,S3),U3)),"Open map")</f>
        <v>Open map</v>
      </c>
      <c r="W3" s="60" t="s">
        <v>12226</v>
      </c>
      <c r="X3" t="s">
        <v>1840</v>
      </c>
      <c r="Y3" t="s">
        <v>1844</v>
      </c>
      <c r="Z3" t="s">
        <v>1841</v>
      </c>
      <c r="AB3" s="131">
        <v>30</v>
      </c>
      <c r="AC3" s="131"/>
      <c r="AD3" s="131">
        <v>2965</v>
      </c>
      <c r="AE3">
        <v>5491</v>
      </c>
      <c r="AF3" s="131">
        <v>4042</v>
      </c>
      <c r="AO3" s="131"/>
      <c r="BG3" s="165">
        <v>4898</v>
      </c>
      <c r="BH3" s="165">
        <v>1</v>
      </c>
    </row>
    <row r="4" spans="1:60" hidden="1">
      <c r="A4" s="1">
        <v>2</v>
      </c>
      <c r="B4" s="6" t="s">
        <v>12225</v>
      </c>
      <c r="C4" s="82" t="str">
        <f t="shared" ref="C4:C67" si="1">HYPERLINK(CONCATENATE("C:\CollectionOfDataForAI\",A4),"Open")</f>
        <v>Open</v>
      </c>
      <c r="D4" s="36"/>
      <c r="E4" s="36"/>
      <c r="F4" s="140">
        <v>39424</v>
      </c>
      <c r="G4" s="140">
        <v>39466</v>
      </c>
      <c r="H4" s="38" t="s">
        <v>1333</v>
      </c>
      <c r="I4" s="38" t="s">
        <v>2108</v>
      </c>
      <c r="J4" s="38" t="s">
        <v>2109</v>
      </c>
      <c r="K4" s="21"/>
      <c r="L4" s="37" t="s">
        <v>14684</v>
      </c>
      <c r="M4" s="37" t="s">
        <v>10392</v>
      </c>
      <c r="N4" s="37" t="s">
        <v>12279</v>
      </c>
      <c r="O4" s="37" t="s">
        <v>12280</v>
      </c>
      <c r="R4" s="59" t="str">
        <f t="shared" si="0"/>
        <v>岡山県岡山市東区金岡西町</v>
      </c>
      <c r="S4" s="59"/>
      <c r="T4" s="59"/>
      <c r="U4" s="108" t="s">
        <v>10393</v>
      </c>
      <c r="V4" s="60" t="str">
        <f t="shared" ref="V4:V67" si="2">HYPERLINK(CONCATENATE("https://www.google.co.jp/maps/search/",IF(U4="",IF(S4 ="",R4,S4),U4)),"Open map")</f>
        <v>Open map</v>
      </c>
      <c r="W4" s="60" t="s">
        <v>12227</v>
      </c>
      <c r="X4" t="s">
        <v>1840</v>
      </c>
      <c r="Y4" t="s">
        <v>1844</v>
      </c>
      <c r="Z4" t="s">
        <v>1841</v>
      </c>
      <c r="AB4" s="131">
        <v>30</v>
      </c>
      <c r="AC4" s="131"/>
      <c r="AD4" s="131" t="s">
        <v>1857</v>
      </c>
      <c r="AF4" s="131">
        <v>1389</v>
      </c>
      <c r="AO4" s="131"/>
      <c r="BG4" s="165">
        <v>4899</v>
      </c>
      <c r="BH4" s="165">
        <v>2</v>
      </c>
    </row>
    <row r="5" spans="1:60" hidden="1">
      <c r="A5" s="1">
        <v>3</v>
      </c>
      <c r="B5" s="6" t="s">
        <v>10394</v>
      </c>
      <c r="C5" s="82" t="str">
        <f t="shared" si="1"/>
        <v>Open</v>
      </c>
      <c r="D5" s="36"/>
      <c r="E5" s="36"/>
      <c r="F5" s="150">
        <v>39449</v>
      </c>
      <c r="G5" s="140">
        <v>39475</v>
      </c>
      <c r="H5" s="38" t="s">
        <v>1333</v>
      </c>
      <c r="I5" s="38" t="s">
        <v>2108</v>
      </c>
      <c r="J5" s="38" t="s">
        <v>2109</v>
      </c>
      <c r="K5" s="21"/>
      <c r="L5" s="37" t="s">
        <v>14684</v>
      </c>
      <c r="M5" s="37" t="s">
        <v>10390</v>
      </c>
      <c r="N5" s="37" t="s">
        <v>12277</v>
      </c>
      <c r="O5" s="37" t="s">
        <v>12278</v>
      </c>
      <c r="R5" s="59" t="str">
        <f t="shared" si="0"/>
        <v>岡山県岡山市東区金岡西町</v>
      </c>
      <c r="S5" s="59"/>
      <c r="T5" s="59"/>
      <c r="U5" s="108" t="s">
        <v>10391</v>
      </c>
      <c r="V5" s="60" t="str">
        <f t="shared" si="2"/>
        <v>Open map</v>
      </c>
      <c r="W5" s="60" t="s">
        <v>12229</v>
      </c>
      <c r="X5" t="s">
        <v>1840</v>
      </c>
      <c r="Y5" t="s">
        <v>1844</v>
      </c>
      <c r="Z5" t="s">
        <v>1841</v>
      </c>
      <c r="AB5" s="131">
        <v>30</v>
      </c>
      <c r="AC5" s="131"/>
      <c r="AD5" s="131" t="s">
        <v>1857</v>
      </c>
      <c r="AE5">
        <v>1389</v>
      </c>
      <c r="AF5" s="131">
        <v>1449</v>
      </c>
      <c r="AO5" s="131"/>
      <c r="BG5" s="165">
        <v>4900</v>
      </c>
      <c r="BH5" s="165">
        <v>3</v>
      </c>
    </row>
    <row r="6" spans="1:60" hidden="1">
      <c r="A6" s="1">
        <v>4</v>
      </c>
      <c r="B6" s="6" t="s">
        <v>10396</v>
      </c>
      <c r="C6" s="82" t="str">
        <f t="shared" si="1"/>
        <v>Open</v>
      </c>
      <c r="D6" s="36"/>
      <c r="E6" s="36"/>
      <c r="F6" s="140">
        <v>39419</v>
      </c>
      <c r="G6" s="140">
        <v>39465</v>
      </c>
      <c r="H6" s="38" t="s">
        <v>1387</v>
      </c>
      <c r="I6" s="38" t="s">
        <v>2110</v>
      </c>
      <c r="J6" s="38" t="s">
        <v>2111</v>
      </c>
      <c r="K6" s="21"/>
      <c r="L6" s="37" t="s">
        <v>14685</v>
      </c>
      <c r="M6" s="37"/>
      <c r="N6" s="37" t="s">
        <v>14366</v>
      </c>
      <c r="O6" s="37" t="s">
        <v>14366</v>
      </c>
      <c r="R6" s="59" t="str">
        <f t="shared" si="0"/>
        <v>広島県広島市安芸区矢野西</v>
      </c>
      <c r="S6" s="59"/>
      <c r="T6" s="59"/>
      <c r="U6" s="108" t="s">
        <v>12228</v>
      </c>
      <c r="V6" s="60" t="str">
        <f t="shared" si="2"/>
        <v>Open map</v>
      </c>
      <c r="W6" s="60" t="s">
        <v>12226</v>
      </c>
      <c r="X6" t="s">
        <v>1840</v>
      </c>
      <c r="Y6" t="s">
        <v>1859</v>
      </c>
      <c r="Z6" t="s">
        <v>1841</v>
      </c>
      <c r="AB6" s="131"/>
      <c r="AC6" s="131"/>
      <c r="AD6" s="131" t="s">
        <v>1857</v>
      </c>
      <c r="AF6" s="131">
        <v>856</v>
      </c>
      <c r="AO6" s="131"/>
      <c r="BG6" s="165">
        <v>4901</v>
      </c>
      <c r="BH6" s="165">
        <v>4</v>
      </c>
    </row>
    <row r="7" spans="1:60" hidden="1">
      <c r="A7" s="1">
        <v>5</v>
      </c>
      <c r="B7" s="6" t="s">
        <v>12230</v>
      </c>
      <c r="C7" s="82" t="str">
        <f t="shared" si="1"/>
        <v>Open</v>
      </c>
      <c r="D7" s="36"/>
      <c r="E7" s="36"/>
      <c r="F7" s="140">
        <v>39367</v>
      </c>
      <c r="G7" s="140">
        <v>39383</v>
      </c>
      <c r="H7" s="38" t="s">
        <v>1302</v>
      </c>
      <c r="I7" s="38"/>
      <c r="J7" s="38"/>
      <c r="K7" s="21"/>
      <c r="L7" s="37" t="s">
        <v>14686</v>
      </c>
      <c r="M7" s="37"/>
      <c r="N7" s="37" t="s">
        <v>14366</v>
      </c>
      <c r="O7" s="37" t="s">
        <v>14366</v>
      </c>
      <c r="R7" s="59" t="str">
        <f t="shared" si="0"/>
        <v>兵庫県</v>
      </c>
      <c r="S7" s="59"/>
      <c r="T7" s="59"/>
      <c r="U7" s="108" t="s">
        <v>12231</v>
      </c>
      <c r="V7" s="60" t="str">
        <f t="shared" si="2"/>
        <v>Open map</v>
      </c>
      <c r="W7" s="60" t="s">
        <v>12226</v>
      </c>
      <c r="X7" t="s">
        <v>1840</v>
      </c>
      <c r="Y7" t="s">
        <v>1860</v>
      </c>
      <c r="Z7" t="s">
        <v>1843</v>
      </c>
      <c r="AB7" s="131">
        <v>30</v>
      </c>
      <c r="AC7" s="131"/>
      <c r="AD7" s="131">
        <v>2468</v>
      </c>
      <c r="AF7" s="131">
        <v>1050</v>
      </c>
      <c r="AO7" s="131"/>
      <c r="BG7" s="165">
        <v>4902</v>
      </c>
      <c r="BH7" s="165">
        <v>5</v>
      </c>
    </row>
    <row r="8" spans="1:60" hidden="1">
      <c r="A8" s="1">
        <v>6</v>
      </c>
      <c r="B8" s="6" t="s">
        <v>12232</v>
      </c>
      <c r="C8" s="82" t="str">
        <f t="shared" si="1"/>
        <v>Open</v>
      </c>
      <c r="D8" s="36"/>
      <c r="E8" s="36"/>
      <c r="F8" s="140">
        <v>39453</v>
      </c>
      <c r="G8" s="140">
        <v>39495</v>
      </c>
      <c r="H8" s="38" t="s">
        <v>1333</v>
      </c>
      <c r="I8" s="38" t="s">
        <v>2108</v>
      </c>
      <c r="J8" s="38" t="s">
        <v>2112</v>
      </c>
      <c r="K8" s="21"/>
      <c r="L8" s="37" t="s">
        <v>14687</v>
      </c>
      <c r="M8" s="37" t="s">
        <v>10397</v>
      </c>
      <c r="N8" s="37" t="s">
        <v>12281</v>
      </c>
      <c r="O8" s="37" t="s">
        <v>12282</v>
      </c>
      <c r="R8" s="59" t="str">
        <f t="shared" si="0"/>
        <v>岡山県岡山市北区今保</v>
      </c>
      <c r="S8" s="59"/>
      <c r="T8" s="59"/>
      <c r="U8" s="108" t="s">
        <v>10398</v>
      </c>
      <c r="V8" s="60" t="str">
        <f t="shared" si="2"/>
        <v>Open map</v>
      </c>
      <c r="W8" s="60" t="s">
        <v>12233</v>
      </c>
      <c r="X8" t="s">
        <v>1840</v>
      </c>
      <c r="Y8" t="s">
        <v>1859</v>
      </c>
      <c r="Z8" t="s">
        <v>1843</v>
      </c>
      <c r="AB8" s="131">
        <v>30</v>
      </c>
      <c r="AC8" s="131"/>
      <c r="AD8" s="131">
        <v>395</v>
      </c>
      <c r="AF8" s="131">
        <v>400</v>
      </c>
      <c r="AO8" s="131"/>
      <c r="BG8" s="165">
        <v>4903</v>
      </c>
      <c r="BH8" s="165">
        <v>6</v>
      </c>
    </row>
    <row r="9" spans="1:60" hidden="1">
      <c r="A9" s="1">
        <v>7</v>
      </c>
      <c r="B9" s="6" t="s">
        <v>12234</v>
      </c>
      <c r="C9" s="82" t="str">
        <f t="shared" si="1"/>
        <v>Open</v>
      </c>
      <c r="D9" s="36"/>
      <c r="E9" s="36"/>
      <c r="F9" s="140">
        <v>39453</v>
      </c>
      <c r="G9" s="140">
        <v>39495</v>
      </c>
      <c r="H9" s="38" t="s">
        <v>1333</v>
      </c>
      <c r="I9" s="38" t="s">
        <v>2108</v>
      </c>
      <c r="J9" s="38" t="s">
        <v>2112</v>
      </c>
      <c r="K9" s="21"/>
      <c r="L9" s="37" t="s">
        <v>14687</v>
      </c>
      <c r="M9" s="37" t="s">
        <v>10397</v>
      </c>
      <c r="N9" s="37" t="s">
        <v>12281</v>
      </c>
      <c r="O9" s="37" t="s">
        <v>12282</v>
      </c>
      <c r="R9" s="59" t="str">
        <f t="shared" si="0"/>
        <v>岡山県岡山市北区今保</v>
      </c>
      <c r="S9" s="59"/>
      <c r="T9" s="59"/>
      <c r="U9" s="108" t="s">
        <v>10398</v>
      </c>
      <c r="V9" s="60" t="str">
        <f t="shared" si="2"/>
        <v>Open map</v>
      </c>
      <c r="W9" s="60" t="s">
        <v>12233</v>
      </c>
      <c r="X9" t="s">
        <v>1840</v>
      </c>
      <c r="Y9" t="s">
        <v>1844</v>
      </c>
      <c r="Z9" t="s">
        <v>1841</v>
      </c>
      <c r="AB9" s="131">
        <v>30</v>
      </c>
      <c r="AC9" s="131"/>
      <c r="AD9" s="131">
        <v>140</v>
      </c>
      <c r="AF9" s="131"/>
      <c r="AO9" s="131"/>
      <c r="BG9" s="165">
        <v>4904</v>
      </c>
      <c r="BH9" s="165">
        <v>7</v>
      </c>
    </row>
    <row r="10" spans="1:60" hidden="1">
      <c r="A10" s="1">
        <v>8</v>
      </c>
      <c r="B10" s="6" t="s">
        <v>10399</v>
      </c>
      <c r="C10" s="82" t="str">
        <f t="shared" si="1"/>
        <v>Open</v>
      </c>
      <c r="D10" s="36"/>
      <c r="E10" s="36"/>
      <c r="F10" s="140">
        <v>39553</v>
      </c>
      <c r="G10" s="140">
        <v>39576</v>
      </c>
      <c r="H10" s="38" t="s">
        <v>1333</v>
      </c>
      <c r="I10" s="38" t="s">
        <v>2108</v>
      </c>
      <c r="J10" s="38" t="s">
        <v>2113</v>
      </c>
      <c r="K10" s="21"/>
      <c r="L10" s="37" t="s">
        <v>14688</v>
      </c>
      <c r="M10" s="37" t="s">
        <v>10400</v>
      </c>
      <c r="N10" s="37" t="s">
        <v>12283</v>
      </c>
      <c r="O10" s="37" t="s">
        <v>12284</v>
      </c>
      <c r="R10" s="59" t="str">
        <f t="shared" si="0"/>
        <v>岡山県岡山市中区国府市場</v>
      </c>
      <c r="S10" s="59"/>
      <c r="T10" s="59"/>
      <c r="U10" s="111" t="s">
        <v>10401</v>
      </c>
      <c r="V10" s="60" t="str">
        <f t="shared" si="2"/>
        <v>Open map</v>
      </c>
      <c r="W10" s="60" t="s">
        <v>12233</v>
      </c>
      <c r="X10" t="s">
        <v>1840</v>
      </c>
      <c r="Y10" t="s">
        <v>1859</v>
      </c>
      <c r="Z10" t="s">
        <v>1841</v>
      </c>
      <c r="AB10" s="131">
        <v>30</v>
      </c>
      <c r="AC10" s="131"/>
      <c r="AD10" s="131">
        <v>2473</v>
      </c>
      <c r="AF10" s="131">
        <v>2975</v>
      </c>
      <c r="AO10" s="131"/>
      <c r="BG10" s="165">
        <v>4905</v>
      </c>
      <c r="BH10" s="165">
        <v>8</v>
      </c>
    </row>
    <row r="11" spans="1:60" hidden="1">
      <c r="A11" s="1">
        <v>9</v>
      </c>
      <c r="B11" s="6" t="s">
        <v>10402</v>
      </c>
      <c r="C11" s="82" t="str">
        <f t="shared" si="1"/>
        <v>Open</v>
      </c>
      <c r="D11" s="36"/>
      <c r="E11" s="36"/>
      <c r="F11" s="140">
        <v>39180</v>
      </c>
      <c r="G11" s="140">
        <v>39204</v>
      </c>
      <c r="H11" s="38" t="s">
        <v>1305</v>
      </c>
      <c r="I11" s="38" t="s">
        <v>1566</v>
      </c>
      <c r="J11" s="38" t="s">
        <v>1567</v>
      </c>
      <c r="K11" s="21"/>
      <c r="L11" s="37" t="s">
        <v>14689</v>
      </c>
      <c r="M11" s="37"/>
      <c r="N11" s="37" t="s">
        <v>14366</v>
      </c>
      <c r="O11" s="37" t="s">
        <v>14366</v>
      </c>
      <c r="R11" s="59" t="str">
        <f t="shared" si="0"/>
        <v>愛知県倉敷市玉島乙島</v>
      </c>
      <c r="S11" s="59"/>
      <c r="T11" s="59"/>
      <c r="U11" s="108" t="s">
        <v>12235</v>
      </c>
      <c r="V11" s="60" t="str">
        <f t="shared" si="2"/>
        <v>Open map</v>
      </c>
      <c r="W11" s="60" t="s">
        <v>12233</v>
      </c>
      <c r="X11" t="s">
        <v>1840</v>
      </c>
      <c r="Y11" t="s">
        <v>1844</v>
      </c>
      <c r="Z11" t="s">
        <v>1841</v>
      </c>
      <c r="AB11" s="131">
        <v>30</v>
      </c>
      <c r="AC11" s="131"/>
      <c r="AD11" s="131">
        <v>878</v>
      </c>
      <c r="AF11" s="131">
        <v>300</v>
      </c>
      <c r="AO11" s="131"/>
      <c r="BG11" s="165">
        <v>4906</v>
      </c>
      <c r="BH11" s="165">
        <v>9</v>
      </c>
    </row>
    <row r="12" spans="1:60" hidden="1">
      <c r="A12" s="1">
        <v>10</v>
      </c>
      <c r="B12" s="6" t="s">
        <v>12236</v>
      </c>
      <c r="C12" s="82" t="str">
        <f t="shared" si="1"/>
        <v>Open</v>
      </c>
      <c r="D12" s="36"/>
      <c r="E12" s="36"/>
      <c r="F12" s="140">
        <v>39590</v>
      </c>
      <c r="G12" s="140">
        <v>39586</v>
      </c>
      <c r="H12" s="38" t="s">
        <v>1342</v>
      </c>
      <c r="I12" s="38"/>
      <c r="J12" s="38"/>
      <c r="K12" s="21"/>
      <c r="L12" s="37" t="s">
        <v>14690</v>
      </c>
      <c r="M12" s="37"/>
      <c r="N12" s="37" t="s">
        <v>14366</v>
      </c>
      <c r="O12" s="37" t="s">
        <v>14366</v>
      </c>
      <c r="R12" s="59" t="str">
        <f t="shared" si="0"/>
        <v>新潟県</v>
      </c>
      <c r="S12" s="59"/>
      <c r="T12" s="59"/>
      <c r="U12" s="108" t="s">
        <v>12237</v>
      </c>
      <c r="V12" s="60" t="str">
        <f t="shared" si="2"/>
        <v>Open map</v>
      </c>
      <c r="W12" s="60" t="s">
        <v>12226</v>
      </c>
      <c r="X12" t="s">
        <v>1840</v>
      </c>
      <c r="Y12" t="s">
        <v>1859</v>
      </c>
      <c r="Z12" t="s">
        <v>1842</v>
      </c>
      <c r="AB12" s="131"/>
      <c r="AC12" s="131"/>
      <c r="AD12" s="131" t="s">
        <v>1857</v>
      </c>
      <c r="AF12" s="131">
        <v>3209</v>
      </c>
      <c r="AO12" s="131"/>
      <c r="BG12" s="165">
        <v>4907</v>
      </c>
      <c r="BH12" s="165">
        <v>10</v>
      </c>
    </row>
    <row r="13" spans="1:60" hidden="1">
      <c r="A13" s="1">
        <v>11</v>
      </c>
      <c r="B13" s="6" t="s">
        <v>69</v>
      </c>
      <c r="C13" s="82" t="str">
        <f t="shared" si="1"/>
        <v>Open</v>
      </c>
      <c r="D13" s="36"/>
      <c r="E13" s="36"/>
      <c r="F13" s="140">
        <v>39590</v>
      </c>
      <c r="G13" s="140">
        <v>39586</v>
      </c>
      <c r="H13" s="38" t="s">
        <v>1342</v>
      </c>
      <c r="I13" s="38"/>
      <c r="J13" s="38"/>
      <c r="K13" s="21"/>
      <c r="L13" s="37" t="s">
        <v>14690</v>
      </c>
      <c r="M13" s="37"/>
      <c r="N13" s="37" t="s">
        <v>14366</v>
      </c>
      <c r="O13" s="37" t="s">
        <v>14366</v>
      </c>
      <c r="R13" s="59" t="str">
        <f t="shared" si="0"/>
        <v>新潟県</v>
      </c>
      <c r="S13" s="59"/>
      <c r="T13" s="59"/>
      <c r="U13" s="108" t="s">
        <v>12238</v>
      </c>
      <c r="V13" s="60" t="str">
        <f t="shared" si="2"/>
        <v>Open map</v>
      </c>
      <c r="W13" s="60" t="s">
        <v>12226</v>
      </c>
      <c r="X13" t="s">
        <v>1840</v>
      </c>
      <c r="Y13" t="s">
        <v>1844</v>
      </c>
      <c r="Z13" t="s">
        <v>1842</v>
      </c>
      <c r="AB13" s="131"/>
      <c r="AC13" s="131"/>
      <c r="AD13" s="131" t="s">
        <v>1857</v>
      </c>
      <c r="AF13" s="131">
        <v>3347</v>
      </c>
      <c r="AO13" s="131"/>
      <c r="BG13" s="165">
        <v>4908</v>
      </c>
      <c r="BH13" s="165">
        <v>11</v>
      </c>
    </row>
    <row r="14" spans="1:60" hidden="1">
      <c r="A14" s="1">
        <v>12</v>
      </c>
      <c r="B14" s="6" t="s">
        <v>12239</v>
      </c>
      <c r="C14" s="82" t="str">
        <f t="shared" si="1"/>
        <v>Open</v>
      </c>
      <c r="D14" s="36"/>
      <c r="E14" s="36"/>
      <c r="F14" s="140">
        <v>39633</v>
      </c>
      <c r="G14" s="140">
        <v>39654</v>
      </c>
      <c r="H14" s="38" t="s">
        <v>1333</v>
      </c>
      <c r="I14" s="38" t="s">
        <v>2108</v>
      </c>
      <c r="J14" s="38" t="s">
        <v>2114</v>
      </c>
      <c r="K14" s="21"/>
      <c r="L14" s="37" t="s">
        <v>14691</v>
      </c>
      <c r="M14" s="37" t="s">
        <v>10403</v>
      </c>
      <c r="N14" s="37" t="s">
        <v>12285</v>
      </c>
      <c r="O14" s="37" t="s">
        <v>12286</v>
      </c>
      <c r="R14" s="59" t="str">
        <f t="shared" si="0"/>
        <v>岡山県岡山市東区久保</v>
      </c>
      <c r="S14" s="59"/>
      <c r="T14" s="59"/>
      <c r="U14" s="108" t="s">
        <v>11886</v>
      </c>
      <c r="V14" s="60" t="str">
        <f t="shared" si="2"/>
        <v>Open map</v>
      </c>
      <c r="W14" s="60" t="s">
        <v>12226</v>
      </c>
      <c r="X14" t="s">
        <v>1840</v>
      </c>
      <c r="Y14" t="s">
        <v>1844</v>
      </c>
      <c r="Z14" t="s">
        <v>1841</v>
      </c>
      <c r="AB14" s="131">
        <v>30</v>
      </c>
      <c r="AC14" s="131"/>
      <c r="AD14" s="131" t="s">
        <v>1857</v>
      </c>
      <c r="AF14" s="131">
        <v>2133</v>
      </c>
      <c r="AO14" s="131"/>
      <c r="BG14" s="165">
        <v>4909</v>
      </c>
      <c r="BH14" s="165">
        <v>12</v>
      </c>
    </row>
    <row r="15" spans="1:60" hidden="1">
      <c r="A15" s="1">
        <v>13</v>
      </c>
      <c r="B15" s="6" t="s">
        <v>12240</v>
      </c>
      <c r="C15" s="82" t="str">
        <f t="shared" si="1"/>
        <v>Open</v>
      </c>
      <c r="D15" s="36"/>
      <c r="E15" s="36"/>
      <c r="F15" s="140">
        <v>39586</v>
      </c>
      <c r="G15" s="140">
        <v>39606</v>
      </c>
      <c r="H15" s="38" t="s">
        <v>1387</v>
      </c>
      <c r="I15" s="38" t="s">
        <v>1717</v>
      </c>
      <c r="J15" s="38" t="s">
        <v>2115</v>
      </c>
      <c r="K15" s="21"/>
      <c r="L15" s="37" t="s">
        <v>14692</v>
      </c>
      <c r="M15" s="37"/>
      <c r="N15" s="37" t="s">
        <v>14366</v>
      </c>
      <c r="O15" s="37" t="s">
        <v>14366</v>
      </c>
      <c r="R15" s="59" t="str">
        <f t="shared" si="0"/>
        <v>広島県岩国市南岩国町１</v>
      </c>
      <c r="S15" s="59"/>
      <c r="T15" s="59"/>
      <c r="U15" s="111" t="s">
        <v>12241</v>
      </c>
      <c r="V15" s="60" t="str">
        <f t="shared" si="2"/>
        <v>Open map</v>
      </c>
      <c r="W15" s="60" t="s">
        <v>12227</v>
      </c>
      <c r="X15" t="s">
        <v>1840</v>
      </c>
      <c r="Y15" t="s">
        <v>1844</v>
      </c>
      <c r="Z15" t="s">
        <v>1841</v>
      </c>
      <c r="AB15" s="131"/>
      <c r="AC15" s="131"/>
      <c r="AD15" s="131" t="s">
        <v>1857</v>
      </c>
      <c r="AF15" s="131">
        <v>1257</v>
      </c>
      <c r="AO15" s="131"/>
      <c r="BG15" s="165">
        <v>4910</v>
      </c>
      <c r="BH15" s="165">
        <v>13</v>
      </c>
    </row>
    <row r="16" spans="1:60" hidden="1">
      <c r="A16" s="1">
        <v>14</v>
      </c>
      <c r="B16" s="6" t="s">
        <v>10404</v>
      </c>
      <c r="C16" s="82" t="str">
        <f t="shared" si="1"/>
        <v>Open</v>
      </c>
      <c r="D16" s="36"/>
      <c r="E16" s="36"/>
      <c r="F16" s="140">
        <v>39544</v>
      </c>
      <c r="G16" s="140">
        <v>39567</v>
      </c>
      <c r="H16" s="38" t="s">
        <v>1358</v>
      </c>
      <c r="I16" s="38" t="s">
        <v>1359</v>
      </c>
      <c r="J16" s="38"/>
      <c r="K16" s="21"/>
      <c r="L16" s="37" t="s">
        <v>14693</v>
      </c>
      <c r="M16" s="37" t="s">
        <v>10405</v>
      </c>
      <c r="N16" s="37" t="s">
        <v>12287</v>
      </c>
      <c r="O16" s="37" t="s">
        <v>14397</v>
      </c>
      <c r="R16" s="59" t="str">
        <f t="shared" si="0"/>
        <v>島根県出雲市</v>
      </c>
      <c r="S16" s="59"/>
      <c r="T16" s="59"/>
      <c r="U16" s="108" t="s">
        <v>11887</v>
      </c>
      <c r="V16" s="60" t="str">
        <f t="shared" si="2"/>
        <v>Open map</v>
      </c>
      <c r="W16" s="60" t="s">
        <v>12227</v>
      </c>
      <c r="X16" t="s">
        <v>1840</v>
      </c>
      <c r="Y16" t="s">
        <v>1859</v>
      </c>
      <c r="Z16" t="s">
        <v>1845</v>
      </c>
      <c r="AB16" s="131">
        <v>60</v>
      </c>
      <c r="AC16" s="131"/>
      <c r="AD16" s="131" t="s">
        <v>1857</v>
      </c>
      <c r="AF16" s="131">
        <v>537</v>
      </c>
      <c r="AO16" s="131"/>
      <c r="BG16" s="165">
        <v>4911</v>
      </c>
      <c r="BH16" s="165">
        <v>14</v>
      </c>
    </row>
    <row r="17" spans="1:60" hidden="1">
      <c r="A17" s="1">
        <v>15</v>
      </c>
      <c r="B17" s="6" t="s">
        <v>73</v>
      </c>
      <c r="C17" s="82" t="str">
        <f t="shared" si="1"/>
        <v>Open</v>
      </c>
      <c r="D17" s="36"/>
      <c r="E17" s="36"/>
      <c r="F17" s="140">
        <v>39544</v>
      </c>
      <c r="G17" s="140">
        <v>39567</v>
      </c>
      <c r="H17" s="38" t="s">
        <v>1358</v>
      </c>
      <c r="I17" s="38" t="s">
        <v>1359</v>
      </c>
      <c r="J17" s="38"/>
      <c r="K17" s="21"/>
      <c r="L17" s="37" t="s">
        <v>14693</v>
      </c>
      <c r="M17" s="37" t="s">
        <v>10405</v>
      </c>
      <c r="N17" s="37" t="s">
        <v>12287</v>
      </c>
      <c r="O17" s="37" t="s">
        <v>14397</v>
      </c>
      <c r="R17" s="59" t="str">
        <f t="shared" si="0"/>
        <v>島根県出雲市</v>
      </c>
      <c r="S17" s="59"/>
      <c r="T17" s="59"/>
      <c r="U17" s="108" t="s">
        <v>10406</v>
      </c>
      <c r="V17" s="60" t="str">
        <f t="shared" si="2"/>
        <v>Open map</v>
      </c>
      <c r="W17" s="60" t="s">
        <v>12227</v>
      </c>
      <c r="X17" t="s">
        <v>1840</v>
      </c>
      <c r="Y17" t="s">
        <v>1859</v>
      </c>
      <c r="Z17" t="s">
        <v>1842</v>
      </c>
      <c r="AB17" s="131">
        <v>60</v>
      </c>
      <c r="AC17" s="131"/>
      <c r="AD17" s="131" t="s">
        <v>1857</v>
      </c>
      <c r="AF17" s="131">
        <v>2644</v>
      </c>
      <c r="AO17" s="131"/>
      <c r="BG17" s="165">
        <v>4912</v>
      </c>
      <c r="BH17" s="165">
        <v>15</v>
      </c>
    </row>
    <row r="18" spans="1:60" hidden="1">
      <c r="A18" s="1">
        <v>16</v>
      </c>
      <c r="B18" s="6" t="s">
        <v>12242</v>
      </c>
      <c r="C18" s="82" t="str">
        <f t="shared" si="1"/>
        <v>Open</v>
      </c>
      <c r="D18" s="36"/>
      <c r="E18" s="36"/>
      <c r="F18" s="140">
        <v>39611</v>
      </c>
      <c r="G18" s="140">
        <v>39637</v>
      </c>
      <c r="H18" s="38" t="s">
        <v>1387</v>
      </c>
      <c r="I18" s="38"/>
      <c r="J18" s="38"/>
      <c r="K18" s="21"/>
      <c r="L18" s="37" t="s">
        <v>14694</v>
      </c>
      <c r="M18" s="37"/>
      <c r="N18" s="37" t="s">
        <v>14366</v>
      </c>
      <c r="O18" s="37" t="s">
        <v>14366</v>
      </c>
      <c r="R18" s="59" t="str">
        <f t="shared" si="0"/>
        <v>広島県</v>
      </c>
      <c r="S18" s="59"/>
      <c r="T18" s="59"/>
      <c r="U18" s="108" t="s">
        <v>12243</v>
      </c>
      <c r="V18" s="60" t="str">
        <f t="shared" si="2"/>
        <v>Open map</v>
      </c>
      <c r="W18" s="60" t="s">
        <v>12227</v>
      </c>
      <c r="X18" t="s">
        <v>1840</v>
      </c>
      <c r="Y18" t="s">
        <v>1859</v>
      </c>
      <c r="Z18" t="s">
        <v>1843</v>
      </c>
      <c r="AB18" s="131">
        <v>20</v>
      </c>
      <c r="AC18" s="131"/>
      <c r="AD18" s="131">
        <v>1476</v>
      </c>
      <c r="AF18" s="131">
        <v>1241</v>
      </c>
      <c r="AO18" s="131"/>
      <c r="BG18" s="165">
        <v>4913</v>
      </c>
      <c r="BH18" s="165">
        <v>16</v>
      </c>
    </row>
    <row r="19" spans="1:60" hidden="1">
      <c r="A19" s="1">
        <v>17</v>
      </c>
      <c r="B19" s="6" t="s">
        <v>10407</v>
      </c>
      <c r="C19" s="82" t="str">
        <f t="shared" si="1"/>
        <v>Open</v>
      </c>
      <c r="D19" s="36"/>
      <c r="E19" s="36"/>
      <c r="F19" s="140">
        <v>39595</v>
      </c>
      <c r="G19" s="140">
        <v>39620</v>
      </c>
      <c r="H19" s="38" t="s">
        <v>1351</v>
      </c>
      <c r="I19" s="38" t="s">
        <v>2108</v>
      </c>
      <c r="J19" s="38" t="s">
        <v>2116</v>
      </c>
      <c r="K19" s="21"/>
      <c r="L19" s="37" t="s">
        <v>14695</v>
      </c>
      <c r="M19" s="37" t="s">
        <v>10408</v>
      </c>
      <c r="N19" s="37" t="s">
        <v>12288</v>
      </c>
      <c r="O19" s="37" t="s">
        <v>14398</v>
      </c>
      <c r="R19" s="59" t="str">
        <f t="shared" si="0"/>
        <v>三重県岡山市東区神崎町</v>
      </c>
      <c r="S19" s="59"/>
      <c r="T19" s="59"/>
      <c r="U19" s="108" t="s">
        <v>11888</v>
      </c>
      <c r="V19" s="60" t="str">
        <f t="shared" si="2"/>
        <v>Open map</v>
      </c>
      <c r="W19" s="60" t="s">
        <v>12227</v>
      </c>
      <c r="X19" t="s">
        <v>1840</v>
      </c>
      <c r="Y19" t="s">
        <v>1844</v>
      </c>
      <c r="Z19" t="s">
        <v>1841</v>
      </c>
      <c r="AB19" s="131">
        <v>30</v>
      </c>
      <c r="AC19" s="131"/>
      <c r="AD19" s="131">
        <v>1125</v>
      </c>
      <c r="AF19" s="131">
        <v>1626</v>
      </c>
      <c r="AO19" s="131"/>
      <c r="BG19" s="165">
        <v>4914</v>
      </c>
      <c r="BH19" s="165">
        <v>17</v>
      </c>
    </row>
    <row r="20" spans="1:60" hidden="1">
      <c r="A20" s="1">
        <v>18</v>
      </c>
      <c r="B20" s="6" t="s">
        <v>76</v>
      </c>
      <c r="C20" s="82" t="str">
        <f t="shared" si="1"/>
        <v>Open</v>
      </c>
      <c r="D20" s="36"/>
      <c r="E20" s="36"/>
      <c r="F20" s="140">
        <v>39589</v>
      </c>
      <c r="G20" s="140">
        <v>39622</v>
      </c>
      <c r="H20" s="38" t="s">
        <v>1387</v>
      </c>
      <c r="I20" s="38" t="s">
        <v>2117</v>
      </c>
      <c r="J20" s="38" t="s">
        <v>2118</v>
      </c>
      <c r="K20" s="21"/>
      <c r="L20" s="37" t="s">
        <v>14695</v>
      </c>
      <c r="M20" s="37" t="s">
        <v>10408</v>
      </c>
      <c r="N20" s="37" t="s">
        <v>12288</v>
      </c>
      <c r="O20" s="37" t="s">
        <v>14398</v>
      </c>
      <c r="R20" s="59" t="str">
        <f t="shared" si="0"/>
        <v>広島県豊田郡大崎上島町中野</v>
      </c>
      <c r="S20" s="59"/>
      <c r="T20" s="59"/>
      <c r="U20" s="108" t="s">
        <v>12244</v>
      </c>
      <c r="V20" s="60" t="str">
        <f t="shared" si="2"/>
        <v>Open map</v>
      </c>
      <c r="W20" s="60" t="s">
        <v>12227</v>
      </c>
      <c r="X20" t="s">
        <v>1840</v>
      </c>
      <c r="Y20" t="s">
        <v>1844</v>
      </c>
      <c r="Z20" t="s">
        <v>1841</v>
      </c>
      <c r="AB20" s="131">
        <v>30</v>
      </c>
      <c r="AC20" s="131"/>
      <c r="AD20" s="131" t="s">
        <v>1857</v>
      </c>
      <c r="AF20" s="131">
        <v>1342</v>
      </c>
      <c r="AO20" s="131"/>
      <c r="BG20" s="165">
        <v>4915</v>
      </c>
      <c r="BH20" s="165">
        <v>18</v>
      </c>
    </row>
    <row r="21" spans="1:60" hidden="1">
      <c r="A21" s="1">
        <v>19</v>
      </c>
      <c r="B21" s="6" t="s">
        <v>77</v>
      </c>
      <c r="C21" s="82" t="str">
        <f t="shared" si="1"/>
        <v>Open</v>
      </c>
      <c r="D21" s="36"/>
      <c r="E21" s="36"/>
      <c r="F21" s="140">
        <v>39671</v>
      </c>
      <c r="G21" s="140">
        <v>39689</v>
      </c>
      <c r="H21" s="38" t="s">
        <v>1387</v>
      </c>
      <c r="I21" s="38" t="s">
        <v>1757</v>
      </c>
      <c r="J21" s="38" t="s">
        <v>1593</v>
      </c>
      <c r="K21" s="21"/>
      <c r="L21" s="37" t="s">
        <v>14695</v>
      </c>
      <c r="M21" s="37" t="s">
        <v>10408</v>
      </c>
      <c r="N21" s="37" t="s">
        <v>12288</v>
      </c>
      <c r="O21" s="37" t="s">
        <v>14398</v>
      </c>
      <c r="R21" s="59" t="str">
        <f t="shared" si="0"/>
        <v>広島県廿日市市本町</v>
      </c>
      <c r="S21" s="59"/>
      <c r="T21" s="59"/>
      <c r="U21" s="108" t="s">
        <v>12245</v>
      </c>
      <c r="V21" s="60" t="str">
        <f t="shared" si="2"/>
        <v>Open map</v>
      </c>
      <c r="W21" s="60" t="s">
        <v>12227</v>
      </c>
      <c r="X21" t="s">
        <v>1840</v>
      </c>
      <c r="Y21" t="s">
        <v>1844</v>
      </c>
      <c r="Z21" t="s">
        <v>1841</v>
      </c>
      <c r="AB21" s="131">
        <v>30</v>
      </c>
      <c r="AC21" s="131"/>
      <c r="AD21" s="131" t="s">
        <v>1857</v>
      </c>
      <c r="AF21" s="131">
        <v>3721</v>
      </c>
      <c r="AO21" s="131"/>
      <c r="BG21" s="165">
        <v>4916</v>
      </c>
      <c r="BH21" s="165">
        <v>19</v>
      </c>
    </row>
    <row r="22" spans="1:60" hidden="1">
      <c r="A22" s="1">
        <v>20</v>
      </c>
      <c r="B22" s="6" t="s">
        <v>10409</v>
      </c>
      <c r="C22" s="82" t="str">
        <f t="shared" si="1"/>
        <v>Open</v>
      </c>
      <c r="D22" s="36"/>
      <c r="E22" s="36"/>
      <c r="F22" s="140">
        <v>39644</v>
      </c>
      <c r="G22" s="140">
        <v>39668</v>
      </c>
      <c r="H22" s="38" t="s">
        <v>1333</v>
      </c>
      <c r="I22" s="38" t="s">
        <v>2108</v>
      </c>
      <c r="J22" s="38" t="s">
        <v>2119</v>
      </c>
      <c r="K22" s="21"/>
      <c r="L22" s="37" t="s">
        <v>14696</v>
      </c>
      <c r="M22" s="37" t="s">
        <v>10410</v>
      </c>
      <c r="N22" s="37" t="s">
        <v>12289</v>
      </c>
      <c r="O22" s="37" t="s">
        <v>12290</v>
      </c>
      <c r="R22" s="59" t="str">
        <f t="shared" si="0"/>
        <v>岡山県岡山市北区高松</v>
      </c>
      <c r="S22" s="59"/>
      <c r="T22" s="59"/>
      <c r="U22" s="108" t="s">
        <v>12246</v>
      </c>
      <c r="V22" s="60" t="str">
        <f t="shared" si="2"/>
        <v>Open map</v>
      </c>
      <c r="W22" s="60" t="s">
        <v>12227</v>
      </c>
      <c r="X22" t="s">
        <v>1840</v>
      </c>
      <c r="Y22" t="s">
        <v>1844</v>
      </c>
      <c r="Z22" t="s">
        <v>1841</v>
      </c>
      <c r="AB22" s="131">
        <v>30</v>
      </c>
      <c r="AC22" s="131"/>
      <c r="AD22" s="131" t="s">
        <v>1857</v>
      </c>
      <c r="AF22" s="131">
        <v>1871</v>
      </c>
      <c r="AO22" s="131"/>
      <c r="BG22" s="165">
        <v>4917</v>
      </c>
      <c r="BH22" s="165">
        <v>20</v>
      </c>
    </row>
    <row r="23" spans="1:60" hidden="1">
      <c r="A23" s="1">
        <v>21</v>
      </c>
      <c r="B23" s="6" t="s">
        <v>12247</v>
      </c>
      <c r="C23" s="82" t="str">
        <f t="shared" si="1"/>
        <v>Open</v>
      </c>
      <c r="D23" s="36"/>
      <c r="E23" s="36"/>
      <c r="F23" s="140">
        <v>39871</v>
      </c>
      <c r="G23" s="140">
        <v>39893</v>
      </c>
      <c r="H23" s="38" t="s">
        <v>1419</v>
      </c>
      <c r="I23" s="38"/>
      <c r="J23" s="38"/>
      <c r="K23" s="21"/>
      <c r="L23" s="37" t="s">
        <v>14697</v>
      </c>
      <c r="M23" s="37"/>
      <c r="N23" s="37" t="s">
        <v>14366</v>
      </c>
      <c r="O23" s="37" t="s">
        <v>14366</v>
      </c>
      <c r="R23" s="59" t="str">
        <f t="shared" si="0"/>
        <v>山口県</v>
      </c>
      <c r="S23" s="59"/>
      <c r="T23" s="59"/>
      <c r="U23" s="108" t="s">
        <v>12248</v>
      </c>
      <c r="V23" s="60" t="str">
        <f t="shared" si="2"/>
        <v>Open map</v>
      </c>
      <c r="W23" s="60" t="s">
        <v>12227</v>
      </c>
      <c r="X23" t="s">
        <v>1840</v>
      </c>
      <c r="Y23" t="s">
        <v>1844</v>
      </c>
      <c r="Z23" t="s">
        <v>1845</v>
      </c>
      <c r="AB23" s="131"/>
      <c r="AC23" s="131"/>
      <c r="AD23" s="131" t="s">
        <v>1857</v>
      </c>
      <c r="AF23" s="131">
        <v>370</v>
      </c>
      <c r="AO23" s="131"/>
      <c r="BG23" s="165">
        <v>4918</v>
      </c>
      <c r="BH23" s="165">
        <v>21</v>
      </c>
    </row>
    <row r="24" spans="1:60" hidden="1">
      <c r="A24" s="1">
        <v>22</v>
      </c>
      <c r="B24" s="6" t="s">
        <v>12249</v>
      </c>
      <c r="C24" s="82" t="str">
        <f t="shared" si="1"/>
        <v>Open</v>
      </c>
      <c r="D24" s="36"/>
      <c r="E24" s="36"/>
      <c r="F24" s="140">
        <v>39879</v>
      </c>
      <c r="G24" s="140">
        <v>39893</v>
      </c>
      <c r="H24" s="38" t="s">
        <v>1333</v>
      </c>
      <c r="I24" s="38" t="s">
        <v>2120</v>
      </c>
      <c r="J24" s="38" t="s">
        <v>2121</v>
      </c>
      <c r="K24" s="21"/>
      <c r="L24" s="37" t="s">
        <v>14698</v>
      </c>
      <c r="M24" s="37" t="s">
        <v>10411</v>
      </c>
      <c r="N24" s="37" t="s">
        <v>12291</v>
      </c>
      <c r="O24" s="37" t="s">
        <v>12292</v>
      </c>
      <c r="R24" s="59" t="str">
        <f t="shared" si="0"/>
        <v>岡山県北区白石西新町</v>
      </c>
      <c r="S24" s="59"/>
      <c r="T24" s="59"/>
      <c r="U24" s="108" t="s">
        <v>10412</v>
      </c>
      <c r="V24" s="60" t="str">
        <f t="shared" si="2"/>
        <v>Open map</v>
      </c>
      <c r="W24" s="60" t="s">
        <v>12227</v>
      </c>
      <c r="X24" t="s">
        <v>1840</v>
      </c>
      <c r="Y24" t="s">
        <v>1844</v>
      </c>
      <c r="Z24" t="s">
        <v>1841</v>
      </c>
      <c r="AB24" s="131">
        <v>30</v>
      </c>
      <c r="AC24" s="131"/>
      <c r="AD24" s="131" t="s">
        <v>1857</v>
      </c>
      <c r="AF24" s="131">
        <v>487</v>
      </c>
      <c r="AO24" s="131"/>
      <c r="BG24" s="165">
        <v>4919</v>
      </c>
      <c r="BH24" s="165">
        <v>22</v>
      </c>
    </row>
    <row r="25" spans="1:60" hidden="1">
      <c r="A25" s="1">
        <v>23</v>
      </c>
      <c r="B25" s="6" t="s">
        <v>80</v>
      </c>
      <c r="C25" s="82" t="str">
        <f t="shared" si="1"/>
        <v>Open</v>
      </c>
      <c r="D25" s="36"/>
      <c r="E25" s="36"/>
      <c r="F25" s="140">
        <v>39879</v>
      </c>
      <c r="G25" s="140">
        <v>39893</v>
      </c>
      <c r="H25" s="38" t="s">
        <v>1305</v>
      </c>
      <c r="I25" s="38" t="s">
        <v>2120</v>
      </c>
      <c r="J25" s="38" t="s">
        <v>2121</v>
      </c>
      <c r="K25" s="21"/>
      <c r="L25" s="37" t="s">
        <v>14699</v>
      </c>
      <c r="M25" s="37"/>
      <c r="N25" s="37" t="s">
        <v>14366</v>
      </c>
      <c r="O25" s="37" t="s">
        <v>14366</v>
      </c>
      <c r="R25" s="59" t="str">
        <f t="shared" si="0"/>
        <v>愛知県北区白石西新町</v>
      </c>
      <c r="S25" s="59"/>
      <c r="T25" s="59"/>
      <c r="U25" s="108" t="s">
        <v>10412</v>
      </c>
      <c r="V25" s="60" t="str">
        <f t="shared" si="2"/>
        <v>Open map</v>
      </c>
      <c r="W25" s="60" t="s">
        <v>12227</v>
      </c>
      <c r="X25" t="s">
        <v>1840</v>
      </c>
      <c r="Y25" t="s">
        <v>1859</v>
      </c>
      <c r="Z25" t="s">
        <v>1841</v>
      </c>
      <c r="AB25" s="131">
        <v>30</v>
      </c>
      <c r="AC25" s="131"/>
      <c r="AD25" s="131">
        <v>3792</v>
      </c>
      <c r="AF25" s="131">
        <v>4088</v>
      </c>
      <c r="AO25" s="131"/>
      <c r="BG25" s="165">
        <v>4920</v>
      </c>
      <c r="BH25" s="165">
        <v>23</v>
      </c>
    </row>
    <row r="26" spans="1:60" hidden="1">
      <c r="A26" s="1">
        <v>24</v>
      </c>
      <c r="B26" s="6" t="s">
        <v>12250</v>
      </c>
      <c r="C26" s="82" t="str">
        <f t="shared" si="1"/>
        <v>Open</v>
      </c>
      <c r="D26" s="36"/>
      <c r="E26" s="36"/>
      <c r="F26" s="140">
        <v>39891</v>
      </c>
      <c r="G26" s="140">
        <v>39925</v>
      </c>
      <c r="H26" s="38" t="s">
        <v>1315</v>
      </c>
      <c r="I26" s="38" t="s">
        <v>2122</v>
      </c>
      <c r="J26" s="38" t="s">
        <v>2123</v>
      </c>
      <c r="K26" s="21"/>
      <c r="L26" s="37" t="s">
        <v>14700</v>
      </c>
      <c r="M26" s="37"/>
      <c r="N26" s="37" t="s">
        <v>14366</v>
      </c>
      <c r="O26" s="37" t="s">
        <v>14366</v>
      </c>
      <c r="R26" s="59" t="str">
        <f t="shared" si="0"/>
        <v>大阪府大阪市東住吉区今林</v>
      </c>
      <c r="S26" s="59"/>
      <c r="T26" s="59"/>
      <c r="U26" s="108" t="s">
        <v>12251</v>
      </c>
      <c r="V26" s="60" t="str">
        <f t="shared" si="2"/>
        <v>Open map</v>
      </c>
      <c r="W26" s="60" t="s">
        <v>12227</v>
      </c>
      <c r="X26" t="s">
        <v>1840</v>
      </c>
      <c r="Y26" t="s">
        <v>1844</v>
      </c>
      <c r="Z26" t="s">
        <v>1842</v>
      </c>
      <c r="AB26" s="131"/>
      <c r="AC26" s="131"/>
      <c r="AD26" s="131" t="s">
        <v>1857</v>
      </c>
      <c r="AF26" s="131">
        <v>1114</v>
      </c>
      <c r="AO26" s="131"/>
      <c r="BG26" s="165">
        <v>4921</v>
      </c>
      <c r="BH26" s="165">
        <v>24</v>
      </c>
    </row>
    <row r="27" spans="1:60" hidden="1">
      <c r="A27" s="1">
        <v>25</v>
      </c>
      <c r="B27" s="6" t="s">
        <v>10413</v>
      </c>
      <c r="C27" s="82" t="str">
        <f t="shared" si="1"/>
        <v>Open</v>
      </c>
      <c r="D27" s="36"/>
      <c r="E27" s="36"/>
      <c r="F27" s="140">
        <v>39922</v>
      </c>
      <c r="G27" s="140">
        <v>39954</v>
      </c>
      <c r="H27" s="38" t="s">
        <v>1357</v>
      </c>
      <c r="I27" s="38" t="s">
        <v>2124</v>
      </c>
      <c r="J27" s="38" t="s">
        <v>2125</v>
      </c>
      <c r="K27" s="21"/>
      <c r="L27" s="37" t="s">
        <v>14701</v>
      </c>
      <c r="M27" s="37" t="s">
        <v>10414</v>
      </c>
      <c r="N27" s="37" t="s">
        <v>12293</v>
      </c>
      <c r="O27" s="37" t="s">
        <v>12294</v>
      </c>
      <c r="R27" s="59" t="str">
        <f t="shared" si="0"/>
        <v>埼玉県北埼玉郡大利根町大字琴寄字下川島</v>
      </c>
      <c r="S27" s="59"/>
      <c r="T27" s="59"/>
      <c r="U27" s="108" t="s">
        <v>11889</v>
      </c>
      <c r="V27" s="60" t="str">
        <f t="shared" si="2"/>
        <v>Open map</v>
      </c>
      <c r="W27" s="60" t="s">
        <v>12227</v>
      </c>
      <c r="X27" t="s">
        <v>1840</v>
      </c>
      <c r="Y27" t="s">
        <v>1844</v>
      </c>
      <c r="Z27" t="s">
        <v>1841</v>
      </c>
      <c r="AB27" s="131">
        <v>30</v>
      </c>
      <c r="AC27" s="131"/>
      <c r="AD27" s="131" t="s">
        <v>1857</v>
      </c>
      <c r="AF27" s="131">
        <v>3211</v>
      </c>
      <c r="AO27" s="131"/>
      <c r="BG27" s="165">
        <v>4922</v>
      </c>
      <c r="BH27" s="165">
        <v>25</v>
      </c>
    </row>
    <row r="28" spans="1:60" hidden="1">
      <c r="A28" s="1">
        <v>26</v>
      </c>
      <c r="B28" s="6" t="s">
        <v>83</v>
      </c>
      <c r="C28" s="82" t="str">
        <f t="shared" si="1"/>
        <v>Open</v>
      </c>
      <c r="D28" s="36"/>
      <c r="E28" s="36"/>
      <c r="F28" s="140">
        <v>39922</v>
      </c>
      <c r="G28" s="140">
        <v>39954</v>
      </c>
      <c r="H28" s="38" t="s">
        <v>1357</v>
      </c>
      <c r="I28" s="38" t="s">
        <v>2124</v>
      </c>
      <c r="J28" s="38" t="s">
        <v>2125</v>
      </c>
      <c r="K28" s="21"/>
      <c r="L28" s="37" t="s">
        <v>14701</v>
      </c>
      <c r="M28" s="37" t="s">
        <v>10414</v>
      </c>
      <c r="N28" s="37" t="s">
        <v>12293</v>
      </c>
      <c r="O28" s="37" t="s">
        <v>12294</v>
      </c>
      <c r="R28" s="59" t="str">
        <f t="shared" si="0"/>
        <v>埼玉県北埼玉郡大利根町大字琴寄字下川島</v>
      </c>
      <c r="S28" s="59"/>
      <c r="T28" s="59"/>
      <c r="U28" s="108" t="s">
        <v>10415</v>
      </c>
      <c r="V28" s="60" t="str">
        <f t="shared" si="2"/>
        <v>Open map</v>
      </c>
      <c r="W28" s="60" t="s">
        <v>12227</v>
      </c>
      <c r="X28" t="s">
        <v>1840</v>
      </c>
      <c r="Y28" t="s">
        <v>1844</v>
      </c>
      <c r="Z28" t="s">
        <v>1841</v>
      </c>
      <c r="AB28" s="131">
        <v>30</v>
      </c>
      <c r="AC28" s="131"/>
      <c r="AD28" s="131" t="s">
        <v>1857</v>
      </c>
      <c r="AF28" s="131">
        <v>1918</v>
      </c>
      <c r="AO28" s="131"/>
      <c r="BG28" s="165">
        <v>4923</v>
      </c>
      <c r="BH28" s="165">
        <v>26</v>
      </c>
    </row>
    <row r="29" spans="1:60" hidden="1">
      <c r="A29" s="1" t="s">
        <v>14677</v>
      </c>
      <c r="B29" s="6" t="s">
        <v>12252</v>
      </c>
      <c r="C29" s="82" t="str">
        <f t="shared" si="1"/>
        <v>Open</v>
      </c>
      <c r="D29" s="36"/>
      <c r="E29" s="36"/>
      <c r="F29" s="140">
        <v>39798</v>
      </c>
      <c r="G29" s="140">
        <v>39831</v>
      </c>
      <c r="H29" s="38" t="s">
        <v>1333</v>
      </c>
      <c r="I29" s="38" t="s">
        <v>2108</v>
      </c>
      <c r="J29" s="38" t="s">
        <v>2126</v>
      </c>
      <c r="K29" s="21"/>
      <c r="L29" s="37" t="s">
        <v>14702</v>
      </c>
      <c r="M29" s="37" t="s">
        <v>10416</v>
      </c>
      <c r="N29" s="37" t="s">
        <v>12295</v>
      </c>
      <c r="O29" s="37" t="s">
        <v>14399</v>
      </c>
      <c r="R29" s="59" t="str">
        <f t="shared" si="0"/>
        <v>岡山県岡山市十日市西町</v>
      </c>
      <c r="S29" s="59"/>
      <c r="T29" s="59"/>
      <c r="U29" s="108" t="s">
        <v>10417</v>
      </c>
      <c r="V29" s="60" t="str">
        <f t="shared" si="2"/>
        <v>Open map</v>
      </c>
      <c r="W29" s="60" t="s">
        <v>12227</v>
      </c>
      <c r="X29" t="s">
        <v>1840</v>
      </c>
      <c r="Y29" t="s">
        <v>1844</v>
      </c>
      <c r="Z29" t="s">
        <v>1841</v>
      </c>
      <c r="AB29" s="131">
        <v>28</v>
      </c>
      <c r="AC29" s="131">
        <v>912</v>
      </c>
      <c r="AD29" s="131">
        <v>906</v>
      </c>
      <c r="AF29" s="131">
        <v>1245</v>
      </c>
      <c r="AO29" s="131"/>
      <c r="BG29" s="165">
        <v>4924</v>
      </c>
      <c r="BH29" s="165">
        <v>27</v>
      </c>
    </row>
    <row r="30" spans="1:60" hidden="1">
      <c r="A30" s="1" t="s">
        <v>14678</v>
      </c>
      <c r="B30" s="6" t="s">
        <v>12253</v>
      </c>
      <c r="C30" s="82" t="str">
        <f t="shared" si="1"/>
        <v>Open</v>
      </c>
      <c r="D30" s="36"/>
      <c r="E30" s="36"/>
      <c r="F30" s="140">
        <v>39793</v>
      </c>
      <c r="G30" s="140">
        <v>39835</v>
      </c>
      <c r="H30" s="38" t="s">
        <v>1340</v>
      </c>
      <c r="I30" s="38" t="s">
        <v>2127</v>
      </c>
      <c r="J30" s="38" t="s">
        <v>2128</v>
      </c>
      <c r="K30" s="21"/>
      <c r="L30" s="37" t="s">
        <v>14703</v>
      </c>
      <c r="M30" s="37" t="s">
        <v>10418</v>
      </c>
      <c r="N30" s="37" t="s">
        <v>12296</v>
      </c>
      <c r="O30" s="37" t="s">
        <v>12297</v>
      </c>
      <c r="R30" s="59" t="str">
        <f t="shared" si="0"/>
        <v>静岡県浜松市東区有玉西町字地蔵平</v>
      </c>
      <c r="S30" s="59"/>
      <c r="T30" s="59"/>
      <c r="U30" s="108" t="s">
        <v>10419</v>
      </c>
      <c r="V30" s="60" t="str">
        <f t="shared" si="2"/>
        <v>Open map</v>
      </c>
      <c r="W30" s="60" t="s">
        <v>12227</v>
      </c>
      <c r="X30" t="s">
        <v>1840</v>
      </c>
      <c r="Y30" t="s">
        <v>1844</v>
      </c>
      <c r="Z30" t="s">
        <v>1841</v>
      </c>
      <c r="AB30" s="131">
        <v>30</v>
      </c>
      <c r="AC30" s="131">
        <v>4040</v>
      </c>
      <c r="AD30" s="131">
        <v>3750</v>
      </c>
      <c r="AF30" s="131">
        <v>4040</v>
      </c>
      <c r="AJ30" s="1">
        <v>1</v>
      </c>
      <c r="AL30" s="1">
        <v>0.8</v>
      </c>
      <c r="AO30" s="131"/>
      <c r="BG30" s="165">
        <v>4925</v>
      </c>
      <c r="BH30" s="165">
        <v>28</v>
      </c>
    </row>
    <row r="31" spans="1:60" hidden="1">
      <c r="A31" s="1" t="s">
        <v>14679</v>
      </c>
      <c r="B31" s="6" t="s">
        <v>340</v>
      </c>
      <c r="C31" s="82" t="str">
        <f t="shared" si="1"/>
        <v>Open</v>
      </c>
      <c r="D31" s="36"/>
      <c r="E31" s="36"/>
      <c r="F31" s="140">
        <v>39793</v>
      </c>
      <c r="G31" s="140">
        <v>39835</v>
      </c>
      <c r="H31" s="38" t="s">
        <v>1305</v>
      </c>
      <c r="I31" s="38" t="s">
        <v>2127</v>
      </c>
      <c r="J31" s="38" t="s">
        <v>2128</v>
      </c>
      <c r="K31" s="21"/>
      <c r="L31" s="37" t="s">
        <v>14703</v>
      </c>
      <c r="M31" s="37" t="s">
        <v>10418</v>
      </c>
      <c r="N31" s="37" t="s">
        <v>12296</v>
      </c>
      <c r="O31" s="37" t="s">
        <v>12297</v>
      </c>
      <c r="R31" s="59" t="str">
        <f t="shared" si="0"/>
        <v>愛知県浜松市東区有玉西町字地蔵平</v>
      </c>
      <c r="S31" s="59"/>
      <c r="T31" s="59"/>
      <c r="U31" s="108" t="s">
        <v>10419</v>
      </c>
      <c r="V31" s="60" t="str">
        <f t="shared" si="2"/>
        <v>Open map</v>
      </c>
      <c r="W31" s="60" t="s">
        <v>12227</v>
      </c>
      <c r="X31" t="s">
        <v>1840</v>
      </c>
      <c r="Y31" t="s">
        <v>1844</v>
      </c>
      <c r="Z31" t="s">
        <v>1841</v>
      </c>
      <c r="AB31" s="131">
        <v>30</v>
      </c>
      <c r="AC31" s="131">
        <v>1326</v>
      </c>
      <c r="AD31" s="131">
        <v>1232</v>
      </c>
      <c r="AF31" s="131">
        <v>1325</v>
      </c>
      <c r="AJ31" s="1">
        <v>1</v>
      </c>
      <c r="AL31" s="1">
        <v>0.8</v>
      </c>
      <c r="AO31" s="131"/>
      <c r="BG31" s="165">
        <v>4926</v>
      </c>
      <c r="BH31" s="165">
        <v>29</v>
      </c>
    </row>
    <row r="32" spans="1:60" hidden="1">
      <c r="A32" s="1" t="s">
        <v>14680</v>
      </c>
      <c r="B32" s="6" t="s">
        <v>12254</v>
      </c>
      <c r="C32" s="82" t="str">
        <f t="shared" si="1"/>
        <v>Open</v>
      </c>
      <c r="D32" s="36"/>
      <c r="E32" s="36"/>
      <c r="F32" s="140">
        <v>39971</v>
      </c>
      <c r="G32" s="140">
        <v>39992</v>
      </c>
      <c r="H32" s="38" t="s">
        <v>1351</v>
      </c>
      <c r="I32" s="38" t="s">
        <v>1759</v>
      </c>
      <c r="J32" s="38" t="s">
        <v>2129</v>
      </c>
      <c r="K32" s="21"/>
      <c r="L32" s="37" t="s">
        <v>14704</v>
      </c>
      <c r="M32" s="37"/>
      <c r="N32" s="37" t="s">
        <v>14366</v>
      </c>
      <c r="O32" s="37" t="s">
        <v>14366</v>
      </c>
      <c r="R32" s="59" t="str">
        <f t="shared" si="0"/>
        <v>三重県碧南市音羽町</v>
      </c>
      <c r="S32" s="59"/>
      <c r="T32" s="59"/>
      <c r="U32" s="108" t="s">
        <v>12255</v>
      </c>
      <c r="V32" s="60" t="str">
        <f t="shared" si="2"/>
        <v>Open map</v>
      </c>
      <c r="W32" s="60" t="s">
        <v>12227</v>
      </c>
      <c r="X32" t="s">
        <v>1840</v>
      </c>
      <c r="Y32" t="s">
        <v>1844</v>
      </c>
      <c r="Z32" t="s">
        <v>1841</v>
      </c>
      <c r="AB32" s="131">
        <v>30</v>
      </c>
      <c r="AC32" s="131">
        <v>2822</v>
      </c>
      <c r="AD32" s="131">
        <v>2793</v>
      </c>
      <c r="AF32" s="131">
        <v>3445</v>
      </c>
      <c r="AJ32" s="1">
        <v>0.8</v>
      </c>
      <c r="AL32" s="1">
        <v>1</v>
      </c>
      <c r="AO32" s="131"/>
      <c r="BG32" s="165">
        <v>4927</v>
      </c>
      <c r="BH32" s="165">
        <v>30</v>
      </c>
    </row>
    <row r="33" spans="1:60" hidden="1">
      <c r="A33" s="1" t="s">
        <v>14681</v>
      </c>
      <c r="B33" s="6" t="s">
        <v>12256</v>
      </c>
      <c r="C33" s="82" t="str">
        <f t="shared" si="1"/>
        <v>Open</v>
      </c>
      <c r="D33" s="36"/>
      <c r="E33" s="36"/>
      <c r="F33" s="140">
        <v>39982</v>
      </c>
      <c r="G33" s="140">
        <v>40002</v>
      </c>
      <c r="H33" s="38" t="s">
        <v>1351</v>
      </c>
      <c r="I33" s="38" t="s">
        <v>1759</v>
      </c>
      <c r="J33" s="38" t="s">
        <v>2129</v>
      </c>
      <c r="K33" s="21"/>
      <c r="L33" s="37" t="s">
        <v>14704</v>
      </c>
      <c r="M33" s="37"/>
      <c r="N33" s="37" t="s">
        <v>14366</v>
      </c>
      <c r="O33" s="37" t="s">
        <v>14366</v>
      </c>
      <c r="R33" s="59" t="str">
        <f t="shared" si="0"/>
        <v>三重県碧南市音羽町</v>
      </c>
      <c r="S33" s="59"/>
      <c r="T33" s="59"/>
      <c r="U33" s="108" t="s">
        <v>12257</v>
      </c>
      <c r="V33" s="60" t="str">
        <f t="shared" si="2"/>
        <v>Open map</v>
      </c>
      <c r="W33" s="60" t="s">
        <v>12227</v>
      </c>
      <c r="X33" t="s">
        <v>1840</v>
      </c>
      <c r="Y33" t="s">
        <v>1844</v>
      </c>
      <c r="Z33" t="s">
        <v>1841</v>
      </c>
      <c r="AB33" s="131">
        <v>30</v>
      </c>
      <c r="AC33" s="131">
        <v>1300</v>
      </c>
      <c r="AD33" s="131">
        <v>1266</v>
      </c>
      <c r="AF33" s="131">
        <v>1574</v>
      </c>
      <c r="AJ33" s="1">
        <v>1</v>
      </c>
      <c r="AL33" s="1">
        <v>1.3</v>
      </c>
      <c r="AO33" s="131"/>
      <c r="BG33" s="165">
        <v>4928</v>
      </c>
      <c r="BH33" s="165">
        <v>31</v>
      </c>
    </row>
    <row r="34" spans="1:60" hidden="1">
      <c r="A34" s="1">
        <v>200115</v>
      </c>
      <c r="B34" s="6" t="s">
        <v>12258</v>
      </c>
      <c r="C34" s="82" t="str">
        <f t="shared" si="1"/>
        <v>Open</v>
      </c>
      <c r="D34" s="36"/>
      <c r="E34" s="36"/>
      <c r="F34" s="140">
        <v>39920</v>
      </c>
      <c r="G34" s="140">
        <v>39936</v>
      </c>
      <c r="H34" s="38" t="s">
        <v>1366</v>
      </c>
      <c r="I34" s="38" t="s">
        <v>2130</v>
      </c>
      <c r="J34" s="38" t="s">
        <v>2131</v>
      </c>
      <c r="K34" s="21"/>
      <c r="L34" s="37" t="s">
        <v>14705</v>
      </c>
      <c r="M34" s="37" t="s">
        <v>10422</v>
      </c>
      <c r="N34" s="37" t="s">
        <v>12298</v>
      </c>
      <c r="O34" s="37" t="s">
        <v>14400</v>
      </c>
      <c r="R34" s="59" t="str">
        <f t="shared" si="0"/>
        <v>茨城県行方市玉造</v>
      </c>
      <c r="S34" s="59"/>
      <c r="T34" s="59"/>
      <c r="U34" s="108" t="s">
        <v>11890</v>
      </c>
      <c r="V34" s="60" t="str">
        <f t="shared" si="2"/>
        <v>Open map</v>
      </c>
      <c r="W34" s="60" t="s">
        <v>12227</v>
      </c>
      <c r="X34" t="s">
        <v>1840</v>
      </c>
      <c r="Y34" t="s">
        <v>1844</v>
      </c>
      <c r="Z34" t="s">
        <v>1841</v>
      </c>
      <c r="AB34" s="131">
        <v>50</v>
      </c>
      <c r="AC34" s="131">
        <v>6298</v>
      </c>
      <c r="AD34" s="131">
        <v>6201</v>
      </c>
      <c r="AF34" s="131">
        <v>10089</v>
      </c>
      <c r="AJ34" s="1">
        <v>1</v>
      </c>
      <c r="AL34" s="1">
        <v>1.5</v>
      </c>
      <c r="AO34" s="131"/>
      <c r="BG34" s="165">
        <v>4929</v>
      </c>
      <c r="BH34" s="165">
        <v>32</v>
      </c>
    </row>
    <row r="35" spans="1:60" hidden="1">
      <c r="A35" s="1">
        <v>200116</v>
      </c>
      <c r="B35" s="6" t="s">
        <v>12259</v>
      </c>
      <c r="C35" s="82" t="str">
        <f t="shared" si="1"/>
        <v>Open</v>
      </c>
      <c r="D35" s="36"/>
      <c r="E35" s="36"/>
      <c r="F35" s="140">
        <v>39827</v>
      </c>
      <c r="G35" s="140">
        <v>39850</v>
      </c>
      <c r="H35" s="38" t="s">
        <v>1333</v>
      </c>
      <c r="I35" s="38" t="s">
        <v>2108</v>
      </c>
      <c r="J35" s="38" t="s">
        <v>2132</v>
      </c>
      <c r="K35" s="21"/>
      <c r="L35" s="37" t="s">
        <v>14706</v>
      </c>
      <c r="M35" s="36" t="s">
        <v>10420</v>
      </c>
      <c r="N35" s="37" t="s">
        <v>12299</v>
      </c>
      <c r="O35" s="37" t="s">
        <v>12300</v>
      </c>
      <c r="R35" s="59" t="str">
        <f t="shared" si="0"/>
        <v>岡山県岡山市南区松浜町</v>
      </c>
      <c r="S35" s="59"/>
      <c r="T35" s="59"/>
      <c r="U35" s="108" t="s">
        <v>10421</v>
      </c>
      <c r="V35" s="60" t="str">
        <f t="shared" si="2"/>
        <v>Open map</v>
      </c>
      <c r="W35" s="60" t="s">
        <v>12227</v>
      </c>
      <c r="X35" t="s">
        <v>1840</v>
      </c>
      <c r="Y35" t="s">
        <v>1859</v>
      </c>
      <c r="Z35" t="s">
        <v>1841</v>
      </c>
      <c r="AB35" s="131">
        <v>30</v>
      </c>
      <c r="AC35" s="131">
        <v>2429</v>
      </c>
      <c r="AD35" s="131">
        <v>2446</v>
      </c>
      <c r="AF35" s="131">
        <v>2769</v>
      </c>
      <c r="AJ35" s="1">
        <v>1</v>
      </c>
      <c r="AL35" s="1">
        <v>1.5</v>
      </c>
      <c r="AO35" s="131"/>
      <c r="BG35" s="165">
        <v>4930</v>
      </c>
      <c r="BH35" s="165">
        <v>33</v>
      </c>
    </row>
    <row r="36" spans="1:60" hidden="1">
      <c r="A36" s="1" t="s">
        <v>14682</v>
      </c>
      <c r="B36" s="6" t="s">
        <v>12260</v>
      </c>
      <c r="C36" s="82" t="str">
        <f t="shared" si="1"/>
        <v>Open</v>
      </c>
      <c r="D36" s="36"/>
      <c r="E36" s="36"/>
      <c r="F36" s="140">
        <v>39924</v>
      </c>
      <c r="G36" s="140">
        <v>39940</v>
      </c>
      <c r="H36" s="38" t="s">
        <v>1357</v>
      </c>
      <c r="I36" s="38" t="s">
        <v>2124</v>
      </c>
      <c r="J36" s="38" t="s">
        <v>2125</v>
      </c>
      <c r="K36" s="21"/>
      <c r="L36" s="37" t="s">
        <v>14701</v>
      </c>
      <c r="M36" s="37" t="s">
        <v>10423</v>
      </c>
      <c r="N36" s="37" t="s">
        <v>12301</v>
      </c>
      <c r="O36" s="37" t="s">
        <v>12302</v>
      </c>
      <c r="R36" s="59" t="str">
        <f t="shared" si="0"/>
        <v>埼玉県北埼玉郡大利根町大字琴寄字下川島</v>
      </c>
      <c r="S36" s="59"/>
      <c r="T36" s="59"/>
      <c r="U36" s="108" t="s">
        <v>11891</v>
      </c>
      <c r="V36" s="60" t="str">
        <f t="shared" si="2"/>
        <v>Open map</v>
      </c>
      <c r="W36" s="60" t="s">
        <v>12227</v>
      </c>
      <c r="X36" t="s">
        <v>1840</v>
      </c>
      <c r="Y36" t="s">
        <v>1844</v>
      </c>
      <c r="Z36" t="s">
        <v>1841</v>
      </c>
      <c r="AB36" s="131">
        <v>30</v>
      </c>
      <c r="AC36" s="131">
        <v>14213</v>
      </c>
      <c r="AD36" s="131">
        <v>14090</v>
      </c>
      <c r="AF36" s="131">
        <v>16260</v>
      </c>
      <c r="AJ36" s="1">
        <v>1</v>
      </c>
      <c r="AL36" s="1">
        <v>1.5</v>
      </c>
      <c r="AO36" s="131"/>
      <c r="BG36" s="165">
        <v>4931</v>
      </c>
      <c r="BH36" s="165">
        <v>34</v>
      </c>
    </row>
    <row r="37" spans="1:60" hidden="1">
      <c r="A37" s="1" t="s">
        <v>14683</v>
      </c>
      <c r="B37" s="6" t="s">
        <v>90</v>
      </c>
      <c r="C37" s="82" t="str">
        <f t="shared" si="1"/>
        <v>Open</v>
      </c>
      <c r="D37" s="36"/>
      <c r="E37" s="36"/>
      <c r="F37" s="140">
        <v>39924</v>
      </c>
      <c r="G37" s="140">
        <v>39940</v>
      </c>
      <c r="H37" s="38" t="s">
        <v>1357</v>
      </c>
      <c r="I37" s="38" t="s">
        <v>2124</v>
      </c>
      <c r="J37" s="38" t="s">
        <v>2125</v>
      </c>
      <c r="K37" s="21"/>
      <c r="L37" s="37" t="s">
        <v>14701</v>
      </c>
      <c r="M37" s="37" t="s">
        <v>10423</v>
      </c>
      <c r="N37" s="37" t="s">
        <v>12301</v>
      </c>
      <c r="O37" s="37" t="s">
        <v>12302</v>
      </c>
      <c r="R37" s="59" t="str">
        <f t="shared" si="0"/>
        <v>埼玉県北埼玉郡大利根町大字琴寄字下川島</v>
      </c>
      <c r="S37" s="59"/>
      <c r="T37" s="59"/>
      <c r="U37" s="108" t="s">
        <v>10424</v>
      </c>
      <c r="V37" s="60" t="str">
        <f t="shared" si="2"/>
        <v>Open map</v>
      </c>
      <c r="W37" s="60" t="s">
        <v>12227</v>
      </c>
      <c r="X37" t="s">
        <v>1840</v>
      </c>
      <c r="Y37" t="s">
        <v>1844</v>
      </c>
      <c r="Z37" t="s">
        <v>1841</v>
      </c>
      <c r="AB37" s="131">
        <v>30</v>
      </c>
      <c r="AC37" s="131">
        <v>4819</v>
      </c>
      <c r="AD37" s="131">
        <v>4678</v>
      </c>
      <c r="AF37" s="131">
        <v>5459</v>
      </c>
      <c r="AJ37" s="1">
        <v>1</v>
      </c>
      <c r="AL37" s="1">
        <v>1.5</v>
      </c>
      <c r="AO37" s="131"/>
      <c r="BG37" s="165">
        <v>4932</v>
      </c>
      <c r="BH37" s="165">
        <v>35</v>
      </c>
    </row>
    <row r="38" spans="1:60" hidden="1">
      <c r="A38" s="1">
        <v>200118</v>
      </c>
      <c r="B38" s="6" t="s">
        <v>11001</v>
      </c>
      <c r="C38" s="82" t="str">
        <f t="shared" si="1"/>
        <v>Open</v>
      </c>
      <c r="D38" s="36"/>
      <c r="E38" s="36"/>
      <c r="F38" s="140">
        <v>40149</v>
      </c>
      <c r="G38" s="140">
        <v>40174</v>
      </c>
      <c r="H38" s="38" t="s">
        <v>1398</v>
      </c>
      <c r="I38" s="38" t="s">
        <v>2133</v>
      </c>
      <c r="J38" s="38" t="s">
        <v>2134</v>
      </c>
      <c r="K38" s="21"/>
      <c r="L38" s="37" t="s">
        <v>14707</v>
      </c>
      <c r="M38" s="37" t="s">
        <v>11002</v>
      </c>
      <c r="N38" s="37" t="s">
        <v>12303</v>
      </c>
      <c r="O38" s="37" t="s">
        <v>12304</v>
      </c>
      <c r="R38" s="59" t="str">
        <f t="shared" si="0"/>
        <v>奈良県北葛城郡広陵町大字安部</v>
      </c>
      <c r="S38" s="59"/>
      <c r="T38" s="59"/>
      <c r="U38" s="108" t="s">
        <v>11892</v>
      </c>
      <c r="V38" s="60" t="str">
        <f t="shared" si="2"/>
        <v>Open map</v>
      </c>
      <c r="W38" s="60" t="s">
        <v>12227</v>
      </c>
      <c r="X38" t="s">
        <v>1840</v>
      </c>
      <c r="Y38" t="s">
        <v>1844</v>
      </c>
      <c r="Z38" t="s">
        <v>1841</v>
      </c>
      <c r="AB38" s="131">
        <v>25</v>
      </c>
      <c r="AC38" s="131">
        <v>16904</v>
      </c>
      <c r="AD38" s="131">
        <v>16813</v>
      </c>
      <c r="AF38" s="131">
        <v>19644</v>
      </c>
      <c r="AJ38" s="1">
        <v>1</v>
      </c>
      <c r="AL38" s="1">
        <v>1.5</v>
      </c>
      <c r="AO38" s="131"/>
      <c r="BG38" s="165">
        <v>4933</v>
      </c>
      <c r="BH38" s="165">
        <v>36</v>
      </c>
    </row>
    <row r="39" spans="1:60" hidden="1">
      <c r="A39" s="1">
        <v>200119</v>
      </c>
      <c r="B39" s="6" t="s">
        <v>12261</v>
      </c>
      <c r="C39" s="82" t="str">
        <f t="shared" si="1"/>
        <v>Open</v>
      </c>
      <c r="D39" s="36"/>
      <c r="E39" s="36"/>
      <c r="F39" s="140">
        <v>39888</v>
      </c>
      <c r="G39" s="140">
        <v>39912</v>
      </c>
      <c r="H39" s="38" t="s">
        <v>1387</v>
      </c>
      <c r="I39" s="38" t="s">
        <v>1755</v>
      </c>
      <c r="J39" s="38" t="s">
        <v>2135</v>
      </c>
      <c r="K39" s="21"/>
      <c r="L39" s="37" t="s">
        <v>14708</v>
      </c>
      <c r="M39" s="37" t="s">
        <v>11003</v>
      </c>
      <c r="N39" s="37" t="s">
        <v>12305</v>
      </c>
      <c r="O39" s="37" t="s">
        <v>12306</v>
      </c>
      <c r="R39" s="59" t="str">
        <f t="shared" si="0"/>
        <v>広島県尾道市因島中庄町字油屋新開</v>
      </c>
      <c r="S39" s="59"/>
      <c r="T39" s="59"/>
      <c r="U39" s="108" t="s">
        <v>11893</v>
      </c>
      <c r="V39" s="60" t="str">
        <f t="shared" si="2"/>
        <v>Open map</v>
      </c>
      <c r="W39" s="60" t="s">
        <v>12227</v>
      </c>
      <c r="X39" t="s">
        <v>1840</v>
      </c>
      <c r="Y39" t="s">
        <v>1844</v>
      </c>
      <c r="Z39" t="s">
        <v>1841</v>
      </c>
      <c r="AB39" s="131">
        <v>30</v>
      </c>
      <c r="AC39" s="131"/>
      <c r="AD39" s="131" t="s">
        <v>1857</v>
      </c>
      <c r="AF39" s="131">
        <v>2370</v>
      </c>
      <c r="AJ39" s="1">
        <v>1</v>
      </c>
      <c r="AL39" s="1">
        <v>1.5</v>
      </c>
      <c r="AO39" s="131"/>
      <c r="BG39" s="165">
        <v>4934</v>
      </c>
      <c r="BH39" s="165">
        <v>37</v>
      </c>
    </row>
    <row r="40" spans="1:60" hidden="1">
      <c r="A40" s="1">
        <v>200122</v>
      </c>
      <c r="B40" s="6" t="s">
        <v>12262</v>
      </c>
      <c r="C40" s="82" t="str">
        <f t="shared" si="1"/>
        <v>Open</v>
      </c>
      <c r="D40" s="36"/>
      <c r="E40" s="36"/>
      <c r="F40" s="140">
        <v>39921</v>
      </c>
      <c r="G40" s="140">
        <v>39939</v>
      </c>
      <c r="H40" s="38" t="s">
        <v>1366</v>
      </c>
      <c r="I40" s="38" t="s">
        <v>2130</v>
      </c>
      <c r="J40" s="38" t="s">
        <v>2136</v>
      </c>
      <c r="K40" s="21"/>
      <c r="L40" s="37" t="s">
        <v>14705</v>
      </c>
      <c r="M40" s="37" t="s">
        <v>11004</v>
      </c>
      <c r="N40" s="37" t="s">
        <v>12307</v>
      </c>
      <c r="O40" s="37" t="s">
        <v>12308</v>
      </c>
      <c r="R40" s="59" t="str">
        <f t="shared" si="0"/>
        <v>茨城県行方市玉造甲</v>
      </c>
      <c r="S40" s="59"/>
      <c r="T40" s="59"/>
      <c r="U40" s="108" t="s">
        <v>11894</v>
      </c>
      <c r="V40" s="60" t="str">
        <f t="shared" si="2"/>
        <v>Open map</v>
      </c>
      <c r="W40" s="60" t="s">
        <v>12227</v>
      </c>
      <c r="X40" t="s">
        <v>1840</v>
      </c>
      <c r="Y40" t="s">
        <v>1844</v>
      </c>
      <c r="Z40" t="s">
        <v>1841</v>
      </c>
      <c r="AB40" s="131">
        <v>50</v>
      </c>
      <c r="AC40" s="131"/>
      <c r="AD40" s="131" t="s">
        <v>1857</v>
      </c>
      <c r="AF40" s="131">
        <v>3642</v>
      </c>
      <c r="AJ40" s="1">
        <v>1</v>
      </c>
      <c r="AL40" s="1">
        <v>1.5</v>
      </c>
      <c r="AO40" s="131"/>
      <c r="BG40" s="165">
        <v>4935</v>
      </c>
      <c r="BH40" s="165">
        <v>38</v>
      </c>
    </row>
    <row r="41" spans="1:60" hidden="1">
      <c r="A41" s="1">
        <v>200124</v>
      </c>
      <c r="B41" s="6" t="s">
        <v>11005</v>
      </c>
      <c r="C41" s="82" t="str">
        <f t="shared" si="1"/>
        <v>Open</v>
      </c>
      <c r="D41" s="36"/>
      <c r="E41" s="36"/>
      <c r="F41" s="140">
        <v>39993</v>
      </c>
      <c r="G41" s="140">
        <v>40011</v>
      </c>
      <c r="H41" s="38" t="s">
        <v>1358</v>
      </c>
      <c r="I41" s="38" t="s">
        <v>1359</v>
      </c>
      <c r="J41" s="38" t="s">
        <v>2137</v>
      </c>
      <c r="K41" s="21"/>
      <c r="L41" s="37" t="s">
        <v>14709</v>
      </c>
      <c r="M41" s="37" t="s">
        <v>11006</v>
      </c>
      <c r="N41" s="37" t="s">
        <v>12309</v>
      </c>
      <c r="O41" s="37" t="s">
        <v>12310</v>
      </c>
      <c r="R41" s="59" t="str">
        <f t="shared" si="0"/>
        <v>島根県出雲市長浜町</v>
      </c>
      <c r="S41" s="59"/>
      <c r="T41" s="59"/>
      <c r="U41" s="108" t="s">
        <v>11007</v>
      </c>
      <c r="V41" s="60" t="str">
        <f t="shared" si="2"/>
        <v>Open map</v>
      </c>
      <c r="W41" s="60" t="s">
        <v>12227</v>
      </c>
      <c r="X41" t="s">
        <v>1840</v>
      </c>
      <c r="Y41" t="s">
        <v>1844</v>
      </c>
      <c r="Z41" t="s">
        <v>1845</v>
      </c>
      <c r="AB41" s="131">
        <v>60</v>
      </c>
      <c r="AC41" s="131">
        <v>370</v>
      </c>
      <c r="AD41" s="131">
        <v>341</v>
      </c>
      <c r="AF41" s="131">
        <v>621</v>
      </c>
      <c r="AJ41" s="1">
        <v>1</v>
      </c>
      <c r="AL41" s="1">
        <v>0.8</v>
      </c>
      <c r="AO41" s="131"/>
      <c r="BG41" s="165">
        <v>4936</v>
      </c>
      <c r="BH41" s="165">
        <v>39</v>
      </c>
    </row>
    <row r="42" spans="1:60" hidden="1">
      <c r="A42" s="1">
        <v>200129</v>
      </c>
      <c r="B42" s="6" t="s">
        <v>12263</v>
      </c>
      <c r="C42" s="82" t="str">
        <f t="shared" si="1"/>
        <v>Open</v>
      </c>
      <c r="D42" s="36"/>
      <c r="E42" s="36"/>
      <c r="F42" s="140">
        <v>40005</v>
      </c>
      <c r="G42" s="140">
        <v>40028</v>
      </c>
      <c r="H42" s="38" t="s">
        <v>1351</v>
      </c>
      <c r="I42" s="38" t="s">
        <v>2138</v>
      </c>
      <c r="J42" s="38" t="s">
        <v>2139</v>
      </c>
      <c r="K42" s="21"/>
      <c r="L42" s="37" t="s">
        <v>14710</v>
      </c>
      <c r="M42" s="37" t="s">
        <v>11008</v>
      </c>
      <c r="N42" s="37" t="s">
        <v>12311</v>
      </c>
      <c r="O42" s="37" t="s">
        <v>12312</v>
      </c>
      <c r="R42" s="59" t="str">
        <f t="shared" si="0"/>
        <v>三重県高浜市稗田町</v>
      </c>
      <c r="S42" s="59"/>
      <c r="T42" s="59"/>
      <c r="U42" s="111" t="s">
        <v>11009</v>
      </c>
      <c r="V42" s="60" t="str">
        <f t="shared" si="2"/>
        <v>Open map</v>
      </c>
      <c r="W42" s="60" t="s">
        <v>12227</v>
      </c>
      <c r="X42" t="s">
        <v>1840</v>
      </c>
      <c r="Y42" t="s">
        <v>1844</v>
      </c>
      <c r="Z42" t="s">
        <v>1841</v>
      </c>
      <c r="AB42" s="131">
        <v>30</v>
      </c>
      <c r="AC42" s="131">
        <v>2720</v>
      </c>
      <c r="AD42" s="131">
        <v>2715</v>
      </c>
      <c r="AF42" s="131">
        <v>3100</v>
      </c>
      <c r="AJ42" s="1">
        <v>0.7</v>
      </c>
      <c r="AL42" s="1">
        <v>0.7</v>
      </c>
      <c r="AO42" s="131"/>
      <c r="BG42" s="165">
        <v>4937</v>
      </c>
      <c r="BH42" s="165">
        <v>40</v>
      </c>
    </row>
    <row r="43" spans="1:60" hidden="1">
      <c r="A43" s="1">
        <v>200130</v>
      </c>
      <c r="B43" s="6" t="s">
        <v>12264</v>
      </c>
      <c r="C43" s="82" t="str">
        <f t="shared" si="1"/>
        <v>Open</v>
      </c>
      <c r="D43" s="36"/>
      <c r="E43" s="36"/>
      <c r="F43" s="140">
        <v>39920</v>
      </c>
      <c r="G43" s="140">
        <v>39935</v>
      </c>
      <c r="H43" s="38" t="s">
        <v>1366</v>
      </c>
      <c r="I43" s="38" t="s">
        <v>2130</v>
      </c>
      <c r="J43" s="38" t="s">
        <v>2136</v>
      </c>
      <c r="K43" s="21"/>
      <c r="L43" s="37" t="s">
        <v>14705</v>
      </c>
      <c r="M43" s="37" t="s">
        <v>11010</v>
      </c>
      <c r="N43" s="37" t="s">
        <v>12313</v>
      </c>
      <c r="O43" s="37" t="s">
        <v>12314</v>
      </c>
      <c r="R43" s="59" t="str">
        <f t="shared" si="0"/>
        <v>茨城県行方市玉造甲</v>
      </c>
      <c r="S43" s="59"/>
      <c r="T43" s="59"/>
      <c r="U43" s="108" t="s">
        <v>11895</v>
      </c>
      <c r="V43" s="60" t="str">
        <f t="shared" si="2"/>
        <v>Open map</v>
      </c>
      <c r="W43" s="60" t="s">
        <v>12227</v>
      </c>
      <c r="X43" t="s">
        <v>1840</v>
      </c>
      <c r="Y43" t="s">
        <v>1844</v>
      </c>
      <c r="Z43" t="s">
        <v>1841</v>
      </c>
      <c r="AB43" s="131">
        <v>50</v>
      </c>
      <c r="AC43" s="131"/>
      <c r="AD43" s="131" t="s">
        <v>1857</v>
      </c>
      <c r="AF43" s="131">
        <v>2485</v>
      </c>
      <c r="AJ43" s="1">
        <v>1</v>
      </c>
      <c r="AL43" s="1">
        <v>1.5</v>
      </c>
      <c r="AO43" s="131"/>
      <c r="BG43" s="165">
        <v>4938</v>
      </c>
      <c r="BH43" s="165">
        <v>41</v>
      </c>
    </row>
    <row r="44" spans="1:60" hidden="1">
      <c r="A44" s="1">
        <v>200145</v>
      </c>
      <c r="B44" s="6" t="s">
        <v>12265</v>
      </c>
      <c r="C44" s="82" t="str">
        <f t="shared" si="1"/>
        <v>Open</v>
      </c>
      <c r="D44" s="36"/>
      <c r="E44" s="36"/>
      <c r="F44" s="140">
        <v>40015</v>
      </c>
      <c r="G44" s="140">
        <v>40036</v>
      </c>
      <c r="H44" s="38" t="s">
        <v>1307</v>
      </c>
      <c r="I44" s="38" t="s">
        <v>1308</v>
      </c>
      <c r="J44" s="38" t="s">
        <v>2140</v>
      </c>
      <c r="K44" s="21"/>
      <c r="L44" s="37" t="s">
        <v>14711</v>
      </c>
      <c r="M44" s="37" t="s">
        <v>11011</v>
      </c>
      <c r="N44" s="37" t="s">
        <v>12315</v>
      </c>
      <c r="O44" s="37" t="s">
        <v>12316</v>
      </c>
      <c r="R44" s="59" t="str">
        <f t="shared" si="0"/>
        <v>宮城県大崎市古川字青塚</v>
      </c>
      <c r="S44" s="59"/>
      <c r="T44" s="59"/>
      <c r="U44" s="108" t="s">
        <v>11012</v>
      </c>
      <c r="V44" s="60" t="str">
        <f t="shared" si="2"/>
        <v>Open map</v>
      </c>
      <c r="W44" s="60" t="s">
        <v>12227</v>
      </c>
      <c r="X44" t="s">
        <v>1840</v>
      </c>
      <c r="Y44" t="s">
        <v>1859</v>
      </c>
      <c r="Z44" t="s">
        <v>1841</v>
      </c>
      <c r="AB44" s="131">
        <v>60</v>
      </c>
      <c r="AC44" s="131">
        <v>2259</v>
      </c>
      <c r="AD44" s="131">
        <v>4282</v>
      </c>
      <c r="AF44" s="131">
        <v>2698</v>
      </c>
      <c r="AJ44" s="1">
        <v>1</v>
      </c>
      <c r="AL44" s="1">
        <v>1.5</v>
      </c>
      <c r="AO44" s="131"/>
      <c r="BG44" s="165">
        <v>4939</v>
      </c>
      <c r="BH44" s="165">
        <v>42</v>
      </c>
    </row>
    <row r="45" spans="1:60" hidden="1">
      <c r="A45" s="1">
        <v>200146</v>
      </c>
      <c r="B45" s="6" t="s">
        <v>12266</v>
      </c>
      <c r="C45" s="82" t="str">
        <f t="shared" si="1"/>
        <v>Open</v>
      </c>
      <c r="D45" s="36"/>
      <c r="E45" s="36"/>
      <c r="F45" s="140">
        <v>40082</v>
      </c>
      <c r="G45" s="140">
        <v>40098</v>
      </c>
      <c r="H45" s="38" t="s">
        <v>1305</v>
      </c>
      <c r="I45" s="38" t="s">
        <v>2141</v>
      </c>
      <c r="J45" s="38" t="s">
        <v>2142</v>
      </c>
      <c r="K45" s="21"/>
      <c r="L45" s="37" t="s">
        <v>14712</v>
      </c>
      <c r="M45" s="37" t="s">
        <v>11013</v>
      </c>
      <c r="N45" s="37" t="s">
        <v>12317</v>
      </c>
      <c r="O45" s="37" t="s">
        <v>12318</v>
      </c>
      <c r="R45" s="59" t="str">
        <f t="shared" si="0"/>
        <v>愛知県牧之原市静波字才加大道</v>
      </c>
      <c r="S45" s="59"/>
      <c r="T45" s="59"/>
      <c r="U45" s="108" t="s">
        <v>11014</v>
      </c>
      <c r="V45" s="60" t="str">
        <f t="shared" si="2"/>
        <v>Open map</v>
      </c>
      <c r="W45" s="60" t="s">
        <v>12227</v>
      </c>
      <c r="X45" t="s">
        <v>1840</v>
      </c>
      <c r="Y45" t="s">
        <v>1844</v>
      </c>
      <c r="Z45" t="s">
        <v>1841</v>
      </c>
      <c r="AB45" s="131">
        <v>30</v>
      </c>
      <c r="AC45" s="131">
        <v>2716</v>
      </c>
      <c r="AD45" s="131">
        <v>2625</v>
      </c>
      <c r="AF45" s="131">
        <v>3010</v>
      </c>
      <c r="AJ45" s="1">
        <v>0.7</v>
      </c>
      <c r="AL45" s="1">
        <v>0.7</v>
      </c>
      <c r="AO45" s="131"/>
      <c r="BG45" s="165">
        <v>4940</v>
      </c>
      <c r="BH45" s="165">
        <v>43</v>
      </c>
    </row>
    <row r="46" spans="1:60" hidden="1">
      <c r="A46" s="1">
        <v>200148</v>
      </c>
      <c r="B46" s="6" t="s">
        <v>12267</v>
      </c>
      <c r="C46" s="82" t="str">
        <f t="shared" si="1"/>
        <v>Open</v>
      </c>
      <c r="D46" s="36"/>
      <c r="E46" s="36"/>
      <c r="F46" s="140">
        <v>40064</v>
      </c>
      <c r="G46" s="140">
        <v>39718</v>
      </c>
      <c r="H46" s="38" t="s">
        <v>1299</v>
      </c>
      <c r="I46" s="38" t="s">
        <v>2143</v>
      </c>
      <c r="J46" s="38" t="s">
        <v>2144</v>
      </c>
      <c r="K46" s="21"/>
      <c r="L46" s="37" t="s">
        <v>14713</v>
      </c>
      <c r="M46" s="37" t="s">
        <v>11015</v>
      </c>
      <c r="N46" s="37" t="s">
        <v>12319</v>
      </c>
      <c r="O46" s="37" t="s">
        <v>12320</v>
      </c>
      <c r="R46" s="59" t="str">
        <f t="shared" si="0"/>
        <v>秋田県大仙市東川屋敷後</v>
      </c>
      <c r="S46" s="59"/>
      <c r="T46" s="59"/>
      <c r="U46" s="108" t="s">
        <v>11016</v>
      </c>
      <c r="V46" s="60" t="str">
        <f t="shared" si="2"/>
        <v>Open map</v>
      </c>
      <c r="W46" s="60" t="s">
        <v>12227</v>
      </c>
      <c r="X46" t="s">
        <v>1840</v>
      </c>
      <c r="Y46" t="s">
        <v>1844</v>
      </c>
      <c r="Z46" t="s">
        <v>1841</v>
      </c>
      <c r="AB46" s="131">
        <v>200</v>
      </c>
      <c r="AC46" s="131">
        <v>3841</v>
      </c>
      <c r="AD46" s="131">
        <v>3848</v>
      </c>
      <c r="AF46" s="131">
        <v>4718</v>
      </c>
      <c r="AJ46" s="1">
        <v>1</v>
      </c>
      <c r="AL46" s="1">
        <v>1.5</v>
      </c>
      <c r="AO46" s="131"/>
      <c r="BG46" s="165">
        <v>4941</v>
      </c>
      <c r="BH46" s="165">
        <v>44</v>
      </c>
    </row>
    <row r="47" spans="1:60" hidden="1">
      <c r="A47" s="1">
        <v>200149</v>
      </c>
      <c r="B47" s="6" t="s">
        <v>12268</v>
      </c>
      <c r="C47" s="82" t="str">
        <f t="shared" si="1"/>
        <v>Open</v>
      </c>
      <c r="D47" s="36"/>
      <c r="E47" s="36"/>
      <c r="F47" s="140">
        <v>39981</v>
      </c>
      <c r="G47" s="140">
        <v>40006</v>
      </c>
      <c r="H47" s="38" t="s">
        <v>1351</v>
      </c>
      <c r="I47" s="38" t="s">
        <v>2145</v>
      </c>
      <c r="J47" s="38" t="s">
        <v>2146</v>
      </c>
      <c r="K47" s="21"/>
      <c r="L47" s="37" t="s">
        <v>14714</v>
      </c>
      <c r="M47" s="37" t="s">
        <v>11017</v>
      </c>
      <c r="N47" s="37" t="s">
        <v>12321</v>
      </c>
      <c r="O47" s="37" t="s">
        <v>12322</v>
      </c>
      <c r="R47" s="59" t="str">
        <f t="shared" si="0"/>
        <v>三重県桑名郡木曽岬町大字川先字東丸山</v>
      </c>
      <c r="S47" s="59"/>
      <c r="T47" s="59"/>
      <c r="U47" s="108" t="s">
        <v>11018</v>
      </c>
      <c r="V47" s="60" t="str">
        <f t="shared" si="2"/>
        <v>Open map</v>
      </c>
      <c r="W47" s="60" t="s">
        <v>12227</v>
      </c>
      <c r="X47" t="s">
        <v>1840</v>
      </c>
      <c r="Y47" t="s">
        <v>1844</v>
      </c>
      <c r="Z47" t="s">
        <v>1841</v>
      </c>
      <c r="AB47" s="131">
        <v>30</v>
      </c>
      <c r="AC47" s="131">
        <v>1728</v>
      </c>
      <c r="AD47" s="131">
        <v>1667</v>
      </c>
      <c r="AF47" s="131">
        <v>1982</v>
      </c>
      <c r="AJ47" s="1">
        <v>0.7</v>
      </c>
      <c r="AL47" s="1">
        <v>0.7</v>
      </c>
      <c r="AO47" s="131"/>
      <c r="BG47" s="165">
        <v>4942</v>
      </c>
      <c r="BH47" s="165">
        <v>45</v>
      </c>
    </row>
    <row r="48" spans="1:60" hidden="1">
      <c r="A48" s="1">
        <v>200150</v>
      </c>
      <c r="B48" s="6" t="s">
        <v>12269</v>
      </c>
      <c r="C48" s="82" t="str">
        <f t="shared" si="1"/>
        <v>Open</v>
      </c>
      <c r="D48" s="36"/>
      <c r="E48" s="36"/>
      <c r="F48" s="140">
        <v>39665</v>
      </c>
      <c r="G48" s="140">
        <v>40052</v>
      </c>
      <c r="H48" s="38" t="s">
        <v>1307</v>
      </c>
      <c r="I48" s="38" t="s">
        <v>2147</v>
      </c>
      <c r="J48" s="38" t="s">
        <v>2148</v>
      </c>
      <c r="K48" s="21"/>
      <c r="L48" s="37" t="s">
        <v>14715</v>
      </c>
      <c r="M48" s="37" t="s">
        <v>11019</v>
      </c>
      <c r="N48" s="37" t="s">
        <v>12323</v>
      </c>
      <c r="O48" s="37" t="s">
        <v>12324</v>
      </c>
      <c r="R48" s="59" t="str">
        <f t="shared" si="0"/>
        <v>宮城県仙台市太白区山田田中前</v>
      </c>
      <c r="S48" s="59"/>
      <c r="T48" s="59"/>
      <c r="U48" s="108" t="s">
        <v>11020</v>
      </c>
      <c r="V48" s="60" t="str">
        <f t="shared" si="2"/>
        <v>Open map</v>
      </c>
      <c r="W48" s="60" t="s">
        <v>12227</v>
      </c>
      <c r="X48" t="s">
        <v>1840</v>
      </c>
      <c r="Y48" t="s">
        <v>1844</v>
      </c>
      <c r="Z48" t="s">
        <v>1841</v>
      </c>
      <c r="AB48" s="131">
        <v>40</v>
      </c>
      <c r="AC48" s="131">
        <v>9185</v>
      </c>
      <c r="AD48" s="131">
        <v>9309</v>
      </c>
      <c r="AF48" s="131">
        <v>10008</v>
      </c>
      <c r="AJ48" s="1">
        <v>0.75</v>
      </c>
      <c r="AL48" s="1">
        <v>1.25</v>
      </c>
      <c r="AO48" s="131"/>
      <c r="BG48" s="165">
        <v>4943</v>
      </c>
      <c r="BH48" s="165">
        <v>46</v>
      </c>
    </row>
    <row r="49" spans="1:60" hidden="1">
      <c r="A49" s="135">
        <v>210001</v>
      </c>
      <c r="B49" s="6" t="s">
        <v>12082</v>
      </c>
      <c r="C49" s="82" t="str">
        <f t="shared" si="1"/>
        <v>Open</v>
      </c>
      <c r="D49" s="36"/>
      <c r="E49" s="36"/>
      <c r="F49" s="138">
        <v>40074</v>
      </c>
      <c r="G49" s="138">
        <v>40103</v>
      </c>
      <c r="H49" s="38" t="s">
        <v>9855</v>
      </c>
      <c r="I49" s="38" t="s">
        <v>9856</v>
      </c>
      <c r="J49" s="38" t="s">
        <v>2149</v>
      </c>
      <c r="K49" s="21"/>
      <c r="L49" s="37" t="s">
        <v>14716</v>
      </c>
      <c r="M49" s="37" t="s">
        <v>12083</v>
      </c>
      <c r="N49" s="37" t="s">
        <v>12325</v>
      </c>
      <c r="O49" s="37" t="s">
        <v>12326</v>
      </c>
      <c r="P49">
        <v>0.39</v>
      </c>
      <c r="Q49">
        <v>4.6900000000000004</v>
      </c>
      <c r="R49" s="59" t="str">
        <f t="shared" si="0"/>
        <v>広島県広島市東区矢賀</v>
      </c>
      <c r="S49" s="59"/>
      <c r="T49" s="59"/>
      <c r="U49" s="108" t="s">
        <v>11896</v>
      </c>
      <c r="V49" s="60" t="str">
        <f t="shared" si="2"/>
        <v>Open map</v>
      </c>
      <c r="W49" s="60" t="s">
        <v>12227</v>
      </c>
      <c r="X49" t="s">
        <v>9857</v>
      </c>
      <c r="Y49" t="s">
        <v>9858</v>
      </c>
      <c r="Z49" t="s">
        <v>9859</v>
      </c>
      <c r="AB49" s="135">
        <v>30</v>
      </c>
      <c r="AC49" s="135">
        <v>335</v>
      </c>
      <c r="AD49" s="135">
        <v>730</v>
      </c>
      <c r="AF49" s="135">
        <v>371</v>
      </c>
      <c r="AJ49" s="135">
        <v>2.25</v>
      </c>
      <c r="AK49" s="135"/>
      <c r="AL49" s="135">
        <v>1</v>
      </c>
      <c r="AM49" s="135"/>
      <c r="AN49" s="135"/>
      <c r="AO49" s="135"/>
      <c r="BG49" s="165">
        <v>4944</v>
      </c>
      <c r="BH49" s="165">
        <v>47</v>
      </c>
    </row>
    <row r="50" spans="1:60" hidden="1">
      <c r="A50" s="1">
        <v>210101</v>
      </c>
      <c r="B50" s="6" t="s">
        <v>12270</v>
      </c>
      <c r="C50" s="82" t="str">
        <f t="shared" si="1"/>
        <v>Open</v>
      </c>
      <c r="D50" s="36"/>
      <c r="E50" s="36"/>
      <c r="F50" s="138">
        <v>40149</v>
      </c>
      <c r="G50" s="138">
        <v>40170</v>
      </c>
      <c r="H50" s="38" t="s">
        <v>1305</v>
      </c>
      <c r="I50" s="38" t="s">
        <v>2150</v>
      </c>
      <c r="J50" s="38" t="s">
        <v>2151</v>
      </c>
      <c r="K50" s="21"/>
      <c r="L50" s="37" t="s">
        <v>14717</v>
      </c>
      <c r="M50" s="37" t="s">
        <v>11021</v>
      </c>
      <c r="N50" s="37" t="s">
        <v>12327</v>
      </c>
      <c r="O50" s="37" t="s">
        <v>14401</v>
      </c>
      <c r="R50" s="59" t="str">
        <f t="shared" si="0"/>
        <v>愛知県名古屋市西区南堀越</v>
      </c>
      <c r="S50" s="59"/>
      <c r="T50" s="59"/>
      <c r="U50" s="108" t="s">
        <v>11022</v>
      </c>
      <c r="V50" s="60" t="str">
        <f t="shared" si="2"/>
        <v>Open map</v>
      </c>
      <c r="W50" s="60" t="s">
        <v>12227</v>
      </c>
      <c r="X50" t="s">
        <v>1840</v>
      </c>
      <c r="Y50" t="s">
        <v>1844</v>
      </c>
      <c r="Z50" t="s">
        <v>1841</v>
      </c>
      <c r="AB50" s="131">
        <v>30</v>
      </c>
      <c r="AC50" s="131">
        <v>2093</v>
      </c>
      <c r="AD50" s="131">
        <v>2201</v>
      </c>
      <c r="AF50" s="131">
        <v>2518</v>
      </c>
      <c r="AJ50" s="1">
        <v>0.7</v>
      </c>
      <c r="AL50" s="1">
        <v>0.5</v>
      </c>
      <c r="AO50" s="131"/>
      <c r="BG50" s="165">
        <v>4945</v>
      </c>
      <c r="BH50" s="165">
        <v>48</v>
      </c>
    </row>
    <row r="51" spans="1:60" hidden="1">
      <c r="A51" s="1">
        <v>210102</v>
      </c>
      <c r="B51" s="6" t="s">
        <v>12271</v>
      </c>
      <c r="C51" s="82" t="str">
        <f t="shared" si="1"/>
        <v>Open</v>
      </c>
      <c r="D51" s="36"/>
      <c r="E51" s="36"/>
      <c r="F51" s="138">
        <v>40046</v>
      </c>
      <c r="G51" s="138">
        <v>40067</v>
      </c>
      <c r="H51" s="38" t="s">
        <v>1342</v>
      </c>
      <c r="I51" s="38" t="s">
        <v>1382</v>
      </c>
      <c r="J51" s="38" t="s">
        <v>2152</v>
      </c>
      <c r="K51" s="21"/>
      <c r="L51" s="37" t="s">
        <v>14718</v>
      </c>
      <c r="M51" s="37" t="s">
        <v>11023</v>
      </c>
      <c r="N51" s="37" t="s">
        <v>12328</v>
      </c>
      <c r="O51" s="37" t="s">
        <v>12329</v>
      </c>
      <c r="R51" s="59" t="str">
        <f t="shared" si="0"/>
        <v>新潟県上越市大字下門前</v>
      </c>
      <c r="S51" s="59"/>
      <c r="T51" s="59"/>
      <c r="U51" s="108" t="s">
        <v>11024</v>
      </c>
      <c r="V51" s="60" t="str">
        <f t="shared" si="2"/>
        <v>Open map</v>
      </c>
      <c r="W51" s="60" t="s">
        <v>12227</v>
      </c>
      <c r="X51" t="s">
        <v>1840</v>
      </c>
      <c r="Y51" t="s">
        <v>1859</v>
      </c>
      <c r="Z51" t="s">
        <v>1841</v>
      </c>
      <c r="AB51" s="131">
        <v>130</v>
      </c>
      <c r="AC51" s="131"/>
      <c r="AD51" s="131" t="s">
        <v>1857</v>
      </c>
      <c r="AF51" s="131">
        <v>3761</v>
      </c>
      <c r="AJ51" s="1">
        <v>1</v>
      </c>
      <c r="AL51" s="1">
        <v>2</v>
      </c>
      <c r="AO51" s="131"/>
      <c r="BG51" s="165">
        <v>4946</v>
      </c>
      <c r="BH51" s="165">
        <v>49</v>
      </c>
    </row>
    <row r="52" spans="1:60" hidden="1">
      <c r="A52" s="135">
        <v>210103</v>
      </c>
      <c r="B52" s="6" t="s">
        <v>9853</v>
      </c>
      <c r="C52" s="82" t="str">
        <f t="shared" si="1"/>
        <v>Open</v>
      </c>
      <c r="D52" s="36"/>
      <c r="E52" s="36"/>
      <c r="F52" s="138">
        <v>40046</v>
      </c>
      <c r="G52" s="138">
        <v>40067</v>
      </c>
      <c r="H52" s="38" t="s">
        <v>4963</v>
      </c>
      <c r="I52" s="38" t="s">
        <v>9854</v>
      </c>
      <c r="J52" s="38" t="s">
        <v>2154</v>
      </c>
      <c r="K52" s="21"/>
      <c r="L52" s="37" t="s">
        <v>14719</v>
      </c>
      <c r="M52" s="37" t="s">
        <v>8739</v>
      </c>
      <c r="N52" s="37" t="s">
        <v>12330</v>
      </c>
      <c r="O52" s="37" t="s">
        <v>12331</v>
      </c>
      <c r="P52">
        <v>0.53</v>
      </c>
      <c r="Q52">
        <v>1.77</v>
      </c>
      <c r="R52" s="59" t="str">
        <f t="shared" si="0"/>
        <v>千葉県木更津市請西</v>
      </c>
      <c r="S52" s="59"/>
      <c r="T52" s="59"/>
      <c r="U52" s="108" t="s">
        <v>8823</v>
      </c>
      <c r="V52" s="60" t="str">
        <f t="shared" si="2"/>
        <v>Open map</v>
      </c>
      <c r="W52" s="60" t="s">
        <v>12227</v>
      </c>
      <c r="X52" t="s">
        <v>8983</v>
      </c>
      <c r="Y52" t="s">
        <v>5182</v>
      </c>
      <c r="Z52" t="s">
        <v>4668</v>
      </c>
      <c r="AB52" s="135">
        <v>30</v>
      </c>
      <c r="AC52" s="135">
        <v>3168</v>
      </c>
      <c r="AD52" s="135">
        <v>7175</v>
      </c>
      <c r="AF52" s="135">
        <v>3625</v>
      </c>
      <c r="AJ52" s="135">
        <v>1</v>
      </c>
      <c r="AK52" s="135"/>
      <c r="AL52" s="135">
        <v>2</v>
      </c>
      <c r="AM52" s="135"/>
      <c r="AN52" s="135"/>
      <c r="AO52" s="135"/>
      <c r="BG52" s="165">
        <v>4947</v>
      </c>
      <c r="BH52" s="165">
        <v>50</v>
      </c>
    </row>
    <row r="53" spans="1:60" hidden="1">
      <c r="A53" s="1">
        <v>210105</v>
      </c>
      <c r="B53" s="6" t="s">
        <v>12272</v>
      </c>
      <c r="C53" s="82" t="str">
        <f t="shared" si="1"/>
        <v>Open</v>
      </c>
      <c r="D53" s="36"/>
      <c r="E53" s="36"/>
      <c r="F53" s="138">
        <v>40083</v>
      </c>
      <c r="G53" s="138">
        <v>40103</v>
      </c>
      <c r="H53" s="38" t="s">
        <v>1302</v>
      </c>
      <c r="I53" s="38" t="s">
        <v>2155</v>
      </c>
      <c r="J53" s="38" t="s">
        <v>2156</v>
      </c>
      <c r="K53" s="21"/>
      <c r="L53" s="37" t="s">
        <v>14720</v>
      </c>
      <c r="M53" s="37" t="s">
        <v>11025</v>
      </c>
      <c r="N53" s="37" t="s">
        <v>12332</v>
      </c>
      <c r="O53" s="37" t="s">
        <v>12333</v>
      </c>
      <c r="R53" s="59" t="str">
        <f t="shared" si="0"/>
        <v>兵庫県神戸市兵庫区和田宮通</v>
      </c>
      <c r="S53" s="59"/>
      <c r="T53" s="59"/>
      <c r="U53" s="108" t="s">
        <v>11897</v>
      </c>
      <c r="V53" s="60" t="str">
        <f t="shared" si="2"/>
        <v>Open map</v>
      </c>
      <c r="W53" s="60" t="s">
        <v>12227</v>
      </c>
      <c r="X53" t="s">
        <v>1840</v>
      </c>
      <c r="Y53" t="s">
        <v>1844</v>
      </c>
      <c r="Z53" t="s">
        <v>1841</v>
      </c>
      <c r="AB53" s="131">
        <v>5</v>
      </c>
      <c r="AC53" s="131">
        <v>188.4</v>
      </c>
      <c r="AD53" s="131">
        <v>188.4</v>
      </c>
      <c r="AF53" s="131">
        <v>206</v>
      </c>
      <c r="AJ53" s="1">
        <v>0.7</v>
      </c>
      <c r="AL53" s="1">
        <v>0.5</v>
      </c>
      <c r="AO53" s="131"/>
      <c r="BG53" s="165">
        <v>4948</v>
      </c>
      <c r="BH53" s="165">
        <v>51</v>
      </c>
    </row>
    <row r="54" spans="1:60" ht="18" hidden="1" customHeight="1">
      <c r="A54" s="83">
        <v>210106</v>
      </c>
      <c r="B54" s="84" t="s">
        <v>9852</v>
      </c>
      <c r="C54" s="82" t="str">
        <f t="shared" si="1"/>
        <v>Open</v>
      </c>
      <c r="D54" s="85"/>
      <c r="E54" s="85" t="s">
        <v>11248</v>
      </c>
      <c r="F54" s="110">
        <v>40271</v>
      </c>
      <c r="G54" s="110">
        <v>40306</v>
      </c>
      <c r="H54" s="87" t="s">
        <v>11523</v>
      </c>
      <c r="I54" s="87" t="s">
        <v>11524</v>
      </c>
      <c r="J54" s="87" t="s">
        <v>2157</v>
      </c>
      <c r="K54" s="88"/>
      <c r="L54" s="37" t="s">
        <v>14721</v>
      </c>
      <c r="M54" s="86" t="s">
        <v>11525</v>
      </c>
      <c r="N54" s="37" t="s">
        <v>12334</v>
      </c>
      <c r="O54" s="37" t="s">
        <v>12335</v>
      </c>
      <c r="P54" s="89">
        <v>1.49</v>
      </c>
      <c r="Q54" s="89">
        <v>1.0900000000000001</v>
      </c>
      <c r="R54" s="90" t="str">
        <f t="shared" si="0"/>
        <v>宮城県仙台市宮城野区中野字葦畔</v>
      </c>
      <c r="S54" s="59"/>
      <c r="T54" s="59" t="s">
        <v>4047</v>
      </c>
      <c r="U54" s="111" t="s">
        <v>11526</v>
      </c>
      <c r="V54" s="60" t="str">
        <f t="shared" si="2"/>
        <v>Open map</v>
      </c>
      <c r="W54" s="91"/>
      <c r="X54" s="89" t="s">
        <v>11252</v>
      </c>
      <c r="Y54" s="89" t="s">
        <v>11527</v>
      </c>
      <c r="Z54" s="89" t="s">
        <v>11286</v>
      </c>
      <c r="AA54" s="89"/>
      <c r="AB54" s="83">
        <v>40</v>
      </c>
      <c r="AC54" s="83">
        <v>4197.7759999999998</v>
      </c>
      <c r="AD54" s="83">
        <v>11789</v>
      </c>
      <c r="AE54" s="89">
        <v>4490</v>
      </c>
      <c r="AF54" s="83">
        <v>4490</v>
      </c>
      <c r="AG54" s="89"/>
      <c r="AH54" s="89"/>
      <c r="AI54" s="89"/>
      <c r="AJ54" s="83">
        <v>0.5</v>
      </c>
      <c r="AK54" s="83"/>
      <c r="AL54" s="83">
        <v>5.3</v>
      </c>
      <c r="AM54" s="83"/>
      <c r="AN54" s="83"/>
      <c r="AO54" s="83">
        <v>11154</v>
      </c>
      <c r="AP54" s="89">
        <v>0.1</v>
      </c>
      <c r="AQ54" s="89">
        <v>1442</v>
      </c>
      <c r="AR54" s="89">
        <v>100</v>
      </c>
      <c r="AS54" s="89">
        <v>148</v>
      </c>
      <c r="AT54" s="89"/>
      <c r="AU54" s="89">
        <v>0.5</v>
      </c>
      <c r="AV54" s="89">
        <v>2245</v>
      </c>
      <c r="AW54" s="89">
        <v>100</v>
      </c>
      <c r="AX54" s="89">
        <v>229</v>
      </c>
      <c r="AY54" s="89"/>
      <c r="AZ54" s="89">
        <v>72000000</v>
      </c>
      <c r="BA54" s="89">
        <v>60500000</v>
      </c>
      <c r="BB54" s="89">
        <v>35200000</v>
      </c>
      <c r="BC54" s="113" t="s">
        <v>8883</v>
      </c>
      <c r="BG54" s="165">
        <v>4949</v>
      </c>
      <c r="BH54" s="165">
        <v>52</v>
      </c>
    </row>
    <row r="55" spans="1:60" hidden="1">
      <c r="A55" s="1">
        <v>210107</v>
      </c>
      <c r="B55" s="6" t="s">
        <v>12273</v>
      </c>
      <c r="C55" s="82" t="str">
        <f t="shared" si="1"/>
        <v>Open</v>
      </c>
      <c r="D55" s="36"/>
      <c r="E55" s="36"/>
      <c r="F55" s="138">
        <v>40271</v>
      </c>
      <c r="G55" s="138">
        <v>40306</v>
      </c>
      <c r="H55" s="38" t="s">
        <v>1295</v>
      </c>
      <c r="I55" s="38" t="s">
        <v>2158</v>
      </c>
      <c r="J55" s="38" t="s">
        <v>2159</v>
      </c>
      <c r="K55" s="21"/>
      <c r="L55" s="37" t="s">
        <v>14722</v>
      </c>
      <c r="M55" s="37" t="s">
        <v>11026</v>
      </c>
      <c r="N55" s="37" t="s">
        <v>12336</v>
      </c>
      <c r="O55" s="37" t="s">
        <v>12337</v>
      </c>
      <c r="R55" s="59" t="str">
        <f t="shared" si="0"/>
        <v>東京都荒川区西尾久</v>
      </c>
      <c r="S55" s="59"/>
      <c r="T55" s="59"/>
      <c r="U55" s="108" t="s">
        <v>11898</v>
      </c>
      <c r="V55" s="60" t="str">
        <f t="shared" si="2"/>
        <v>Open map</v>
      </c>
      <c r="W55" s="60"/>
      <c r="X55" t="s">
        <v>1840</v>
      </c>
      <c r="Y55" t="s">
        <v>1859</v>
      </c>
      <c r="Z55" t="s">
        <v>1841</v>
      </c>
      <c r="AB55" s="131">
        <v>40</v>
      </c>
      <c r="AC55" s="131"/>
      <c r="AD55" s="131" t="s">
        <v>1857</v>
      </c>
      <c r="AF55" s="131">
        <v>1641</v>
      </c>
      <c r="AJ55" s="1">
        <v>1</v>
      </c>
      <c r="AL55" s="1">
        <v>1.5</v>
      </c>
      <c r="AO55" s="131"/>
      <c r="BG55" s="165">
        <v>4950</v>
      </c>
      <c r="BH55" s="165">
        <v>53</v>
      </c>
    </row>
    <row r="56" spans="1:60" hidden="1">
      <c r="A56" s="1" t="s">
        <v>14371</v>
      </c>
      <c r="B56" s="6" t="s">
        <v>11051</v>
      </c>
      <c r="C56" s="82" t="str">
        <f t="shared" si="1"/>
        <v>Open</v>
      </c>
      <c r="D56" s="36"/>
      <c r="E56" s="36"/>
      <c r="F56" s="138">
        <v>40271</v>
      </c>
      <c r="G56" s="138">
        <v>40306</v>
      </c>
      <c r="H56" s="38" t="s">
        <v>1305</v>
      </c>
      <c r="I56" s="38" t="s">
        <v>2160</v>
      </c>
      <c r="J56" s="38" t="s">
        <v>2161</v>
      </c>
      <c r="K56" s="21"/>
      <c r="L56" s="37" t="s">
        <v>14723</v>
      </c>
      <c r="M56" s="37" t="s">
        <v>11049</v>
      </c>
      <c r="N56" s="37" t="s">
        <v>12338</v>
      </c>
      <c r="O56" s="37" t="s">
        <v>12339</v>
      </c>
      <c r="R56" s="59" t="str">
        <f t="shared" si="0"/>
        <v>愛知県知多北部名和町寺徳</v>
      </c>
      <c r="S56" s="59"/>
      <c r="T56" s="59"/>
      <c r="U56" s="108" t="s">
        <v>11050</v>
      </c>
      <c r="V56" s="60" t="str">
        <f t="shared" si="2"/>
        <v>Open map</v>
      </c>
      <c r="W56" s="60"/>
      <c r="X56" t="s">
        <v>1840</v>
      </c>
      <c r="Y56" t="s">
        <v>1844</v>
      </c>
      <c r="Z56" t="s">
        <v>1841</v>
      </c>
      <c r="AB56" s="131">
        <v>30</v>
      </c>
      <c r="AC56" s="131">
        <v>1226</v>
      </c>
      <c r="AD56" s="131">
        <v>1347</v>
      </c>
      <c r="AF56" s="131">
        <v>1586</v>
      </c>
      <c r="AJ56" s="1">
        <v>0.8</v>
      </c>
      <c r="AL56" s="1">
        <v>0.8</v>
      </c>
      <c r="AO56" s="131"/>
      <c r="BG56" s="165">
        <v>4951</v>
      </c>
      <c r="BH56" s="165">
        <v>54</v>
      </c>
    </row>
    <row r="57" spans="1:60" hidden="1">
      <c r="A57" s="1" t="s">
        <v>14372</v>
      </c>
      <c r="B57" s="6" t="s">
        <v>109</v>
      </c>
      <c r="C57" s="82" t="str">
        <f t="shared" si="1"/>
        <v>Open</v>
      </c>
      <c r="D57" s="36"/>
      <c r="E57" s="36"/>
      <c r="F57" s="138">
        <v>40271</v>
      </c>
      <c r="G57" s="138">
        <v>40306</v>
      </c>
      <c r="H57" s="38" t="s">
        <v>1305</v>
      </c>
      <c r="I57" s="38" t="s">
        <v>2160</v>
      </c>
      <c r="J57" s="38" t="s">
        <v>2161</v>
      </c>
      <c r="K57" s="21"/>
      <c r="L57" s="37" t="s">
        <v>14723</v>
      </c>
      <c r="M57" s="37" t="s">
        <v>11052</v>
      </c>
      <c r="N57" s="37" t="s">
        <v>12340</v>
      </c>
      <c r="O57" s="37" t="s">
        <v>12341</v>
      </c>
      <c r="R57" s="59" t="str">
        <f t="shared" si="0"/>
        <v>愛知県知多北部名和町寺徳</v>
      </c>
      <c r="S57" s="59"/>
      <c r="T57" s="59"/>
      <c r="U57" s="111" t="s">
        <v>11053</v>
      </c>
      <c r="V57" s="60" t="str">
        <f t="shared" si="2"/>
        <v>Open map</v>
      </c>
      <c r="W57" s="60"/>
      <c r="X57" t="s">
        <v>1840</v>
      </c>
      <c r="Y57" t="s">
        <v>1844</v>
      </c>
      <c r="Z57" t="s">
        <v>1841</v>
      </c>
      <c r="AB57" s="131">
        <v>30</v>
      </c>
      <c r="AC57" s="131">
        <v>2829</v>
      </c>
      <c r="AD57" s="131">
        <v>2812</v>
      </c>
      <c r="AF57" s="131">
        <v>3372</v>
      </c>
      <c r="AJ57" s="1">
        <v>0.7</v>
      </c>
      <c r="AL57" s="1">
        <v>0.7</v>
      </c>
      <c r="AO57" s="131"/>
      <c r="BG57" s="165">
        <v>4952</v>
      </c>
      <c r="BH57" s="165">
        <v>55</v>
      </c>
    </row>
    <row r="58" spans="1:60" hidden="1">
      <c r="A58" s="1">
        <v>210109</v>
      </c>
      <c r="B58" s="6" t="s">
        <v>110</v>
      </c>
      <c r="C58" s="82" t="str">
        <f t="shared" si="1"/>
        <v>Open</v>
      </c>
      <c r="D58" s="36"/>
      <c r="E58" s="36"/>
      <c r="F58" s="138">
        <v>40590</v>
      </c>
      <c r="G58" s="138">
        <v>40617</v>
      </c>
      <c r="H58" s="38" t="s">
        <v>1315</v>
      </c>
      <c r="I58" s="38" t="s">
        <v>1329</v>
      </c>
      <c r="J58" s="38" t="s">
        <v>2162</v>
      </c>
      <c r="K58" s="21"/>
      <c r="L58" s="37" t="s">
        <v>14724</v>
      </c>
      <c r="M58" s="37" t="s">
        <v>11055</v>
      </c>
      <c r="N58" s="37" t="s">
        <v>12342</v>
      </c>
      <c r="O58" s="37" t="s">
        <v>12343</v>
      </c>
      <c r="R58" s="59" t="str">
        <f t="shared" si="0"/>
        <v>大阪府吹田市芝田町</v>
      </c>
      <c r="S58" s="59"/>
      <c r="T58" s="59" t="s">
        <v>4048</v>
      </c>
      <c r="U58" s="108" t="s">
        <v>11054</v>
      </c>
      <c r="V58" s="60" t="str">
        <f t="shared" si="2"/>
        <v>Open map</v>
      </c>
      <c r="W58" s="60"/>
      <c r="X58" t="s">
        <v>1840</v>
      </c>
      <c r="Y58" t="s">
        <v>1844</v>
      </c>
      <c r="Z58" t="s">
        <v>1843</v>
      </c>
      <c r="AB58" s="131">
        <v>30</v>
      </c>
      <c r="AC58" s="131">
        <v>2380</v>
      </c>
      <c r="AD58" s="131">
        <v>2635</v>
      </c>
      <c r="AE58">
        <v>3064</v>
      </c>
      <c r="AF58" s="131">
        <v>3064</v>
      </c>
      <c r="AJ58" s="1">
        <v>1</v>
      </c>
      <c r="AL58" s="1">
        <v>1.6</v>
      </c>
      <c r="AO58" s="131"/>
      <c r="AP58">
        <v>1.56</v>
      </c>
      <c r="AQ58">
        <v>2818</v>
      </c>
      <c r="AR58">
        <v>120</v>
      </c>
      <c r="AU58">
        <v>1</v>
      </c>
      <c r="AW58">
        <v>100</v>
      </c>
      <c r="BA58">
        <v>33000000</v>
      </c>
      <c r="BG58" s="165">
        <v>4953</v>
      </c>
      <c r="BH58" s="165">
        <v>56</v>
      </c>
    </row>
    <row r="59" spans="1:60" hidden="1">
      <c r="A59" s="1">
        <v>210110</v>
      </c>
      <c r="B59" s="6" t="s">
        <v>11056</v>
      </c>
      <c r="C59" s="82" t="str">
        <f t="shared" si="1"/>
        <v>Open</v>
      </c>
      <c r="D59" s="36"/>
      <c r="E59" s="36"/>
      <c r="F59" s="138">
        <v>40230</v>
      </c>
      <c r="G59" s="138">
        <v>40257</v>
      </c>
      <c r="H59" s="38" t="s">
        <v>1312</v>
      </c>
      <c r="I59" s="38" t="s">
        <v>2163</v>
      </c>
      <c r="J59" s="38" t="s">
        <v>2164</v>
      </c>
      <c r="K59" s="21"/>
      <c r="L59" s="37" t="s">
        <v>14725</v>
      </c>
      <c r="M59" s="37" t="s">
        <v>11057</v>
      </c>
      <c r="N59" s="37" t="s">
        <v>12344</v>
      </c>
      <c r="O59" s="37" t="s">
        <v>14402</v>
      </c>
      <c r="R59" s="59" t="str">
        <f t="shared" si="0"/>
        <v>岐阜県本巣市小柿</v>
      </c>
      <c r="S59" s="59"/>
      <c r="T59" s="59" t="s">
        <v>4049</v>
      </c>
      <c r="U59" s="111" t="s">
        <v>11058</v>
      </c>
      <c r="V59" s="60" t="str">
        <f t="shared" si="2"/>
        <v>Open map</v>
      </c>
      <c r="W59" s="60"/>
      <c r="X59" t="s">
        <v>1840</v>
      </c>
      <c r="Y59" t="s">
        <v>1844</v>
      </c>
      <c r="Z59" t="s">
        <v>1841</v>
      </c>
      <c r="AB59" s="131">
        <v>260</v>
      </c>
      <c r="AC59" s="131">
        <v>4981.67</v>
      </c>
      <c r="AD59" s="131" t="s">
        <v>1857</v>
      </c>
      <c r="AE59">
        <v>6090</v>
      </c>
      <c r="AF59" s="131">
        <v>6090</v>
      </c>
      <c r="AJ59" s="1">
        <v>0.8</v>
      </c>
      <c r="AL59" s="1">
        <v>0.8</v>
      </c>
      <c r="AO59" s="131"/>
      <c r="AP59">
        <v>0.8</v>
      </c>
      <c r="AQ59">
        <v>2567</v>
      </c>
      <c r="AR59">
        <v>165</v>
      </c>
      <c r="AU59">
        <v>0.8</v>
      </c>
      <c r="AW59">
        <v>100</v>
      </c>
      <c r="AZ59">
        <v>37500000</v>
      </c>
      <c r="BA59">
        <v>30800000</v>
      </c>
      <c r="BG59" s="165">
        <v>4954</v>
      </c>
      <c r="BH59" s="165">
        <v>57</v>
      </c>
    </row>
    <row r="60" spans="1:60" hidden="1">
      <c r="A60" s="1" t="s">
        <v>14369</v>
      </c>
      <c r="B60" s="6" t="s">
        <v>11059</v>
      </c>
      <c r="C60" s="82" t="str">
        <f t="shared" si="1"/>
        <v>Open</v>
      </c>
      <c r="D60" s="36"/>
      <c r="E60" s="36"/>
      <c r="F60" s="138">
        <v>40392</v>
      </c>
      <c r="G60" s="138">
        <v>40415</v>
      </c>
      <c r="H60" s="38" t="s">
        <v>1333</v>
      </c>
      <c r="I60" s="38" t="s">
        <v>1334</v>
      </c>
      <c r="J60" s="38" t="s">
        <v>2165</v>
      </c>
      <c r="K60" s="21"/>
      <c r="L60" s="37" t="s">
        <v>14726</v>
      </c>
      <c r="M60" s="37" t="s">
        <v>11060</v>
      </c>
      <c r="N60" s="37" t="s">
        <v>12345</v>
      </c>
      <c r="O60" s="37" t="s">
        <v>12346</v>
      </c>
      <c r="R60" s="59" t="str">
        <f t="shared" si="0"/>
        <v>岡山県津山市河辺</v>
      </c>
      <c r="S60" s="59"/>
      <c r="T60" s="59" t="s">
        <v>4050</v>
      </c>
      <c r="U60" s="108" t="s">
        <v>11061</v>
      </c>
      <c r="V60" s="60" t="str">
        <f t="shared" si="2"/>
        <v>Open map</v>
      </c>
      <c r="W60" s="60"/>
      <c r="X60" t="s">
        <v>1840</v>
      </c>
      <c r="Y60" t="s">
        <v>1844</v>
      </c>
      <c r="Z60" t="s">
        <v>1841</v>
      </c>
      <c r="AB60" s="131">
        <v>40</v>
      </c>
      <c r="AC60" s="131">
        <v>3203.34</v>
      </c>
      <c r="AD60" s="131">
        <v>2985</v>
      </c>
      <c r="AE60">
        <v>3512</v>
      </c>
      <c r="AF60" s="131">
        <v>3512</v>
      </c>
      <c r="AJ60" s="1">
        <v>0.7</v>
      </c>
      <c r="AL60" s="1">
        <v>0.7</v>
      </c>
      <c r="AO60" s="131"/>
      <c r="AP60">
        <v>0.7</v>
      </c>
      <c r="AQ60">
        <v>1289</v>
      </c>
      <c r="AR60">
        <v>150</v>
      </c>
      <c r="AU60">
        <v>0.7</v>
      </c>
      <c r="AW60">
        <v>100</v>
      </c>
      <c r="AZ60">
        <v>23600000</v>
      </c>
      <c r="BA60">
        <v>20000000</v>
      </c>
      <c r="BG60" s="165">
        <v>4955</v>
      </c>
      <c r="BH60" s="165">
        <v>58</v>
      </c>
    </row>
    <row r="61" spans="1:60" hidden="1">
      <c r="A61" s="1" t="s">
        <v>14370</v>
      </c>
      <c r="B61" s="6" t="s">
        <v>113</v>
      </c>
      <c r="C61" s="82" t="str">
        <f t="shared" si="1"/>
        <v>Open</v>
      </c>
      <c r="D61" s="36"/>
      <c r="E61" s="36"/>
      <c r="F61" s="138">
        <v>40392</v>
      </c>
      <c r="G61" s="138">
        <v>40415</v>
      </c>
      <c r="H61" s="38" t="s">
        <v>1333</v>
      </c>
      <c r="I61" s="38" t="s">
        <v>1334</v>
      </c>
      <c r="J61" s="38" t="s">
        <v>2165</v>
      </c>
      <c r="K61" s="21"/>
      <c r="L61" s="37" t="s">
        <v>14726</v>
      </c>
      <c r="M61" s="37" t="s">
        <v>11060</v>
      </c>
      <c r="N61" s="37" t="s">
        <v>12345</v>
      </c>
      <c r="O61" s="37" t="s">
        <v>12346</v>
      </c>
      <c r="R61" s="59" t="str">
        <f t="shared" si="0"/>
        <v>岡山県津山市河辺</v>
      </c>
      <c r="S61" s="59"/>
      <c r="T61" s="59" t="s">
        <v>4050</v>
      </c>
      <c r="U61" s="108" t="s">
        <v>11061</v>
      </c>
      <c r="V61" s="60" t="str">
        <f t="shared" si="2"/>
        <v>Open map</v>
      </c>
      <c r="W61" s="60"/>
      <c r="X61" t="s">
        <v>1840</v>
      </c>
      <c r="Y61" t="s">
        <v>1844</v>
      </c>
      <c r="Z61" t="s">
        <v>1841</v>
      </c>
      <c r="AB61" s="131">
        <v>40</v>
      </c>
      <c r="AC61" s="131">
        <v>3203.34</v>
      </c>
      <c r="AD61" s="131">
        <v>1051</v>
      </c>
      <c r="AE61">
        <v>3512</v>
      </c>
      <c r="AF61" s="131">
        <v>1001</v>
      </c>
      <c r="AJ61" s="1">
        <v>0.7</v>
      </c>
      <c r="AL61" s="1">
        <v>1</v>
      </c>
      <c r="AO61" s="131"/>
      <c r="AP61">
        <v>0.7</v>
      </c>
      <c r="AQ61">
        <v>1289</v>
      </c>
      <c r="AR61">
        <v>150</v>
      </c>
      <c r="AU61">
        <v>0.7</v>
      </c>
      <c r="AW61">
        <v>100</v>
      </c>
      <c r="AZ61">
        <v>23600000</v>
      </c>
      <c r="BA61">
        <v>20000000</v>
      </c>
      <c r="BG61" s="165">
        <v>4956</v>
      </c>
      <c r="BH61" s="165">
        <v>59</v>
      </c>
    </row>
    <row r="62" spans="1:60" hidden="1">
      <c r="A62" s="1">
        <v>210113</v>
      </c>
      <c r="B62" s="6" t="s">
        <v>11062</v>
      </c>
      <c r="C62" s="82" t="str">
        <f t="shared" si="1"/>
        <v>Open</v>
      </c>
      <c r="D62" s="36"/>
      <c r="E62" s="36"/>
      <c r="F62" s="138">
        <v>40262</v>
      </c>
      <c r="G62" s="138">
        <v>40274</v>
      </c>
      <c r="H62" s="38" t="s">
        <v>1318</v>
      </c>
      <c r="I62" s="38" t="s">
        <v>2166</v>
      </c>
      <c r="J62" s="38" t="s">
        <v>2167</v>
      </c>
      <c r="K62" s="21"/>
      <c r="L62" s="37" t="s">
        <v>14727</v>
      </c>
      <c r="M62" s="37" t="s">
        <v>11063</v>
      </c>
      <c r="N62" s="37" t="s">
        <v>12347</v>
      </c>
      <c r="O62" s="37" t="s">
        <v>12348</v>
      </c>
      <c r="R62" s="59" t="str">
        <f t="shared" si="0"/>
        <v>長野県上田市秋和字立石</v>
      </c>
      <c r="S62" s="59"/>
      <c r="T62" s="59" t="s">
        <v>4051</v>
      </c>
      <c r="U62" s="111" t="s">
        <v>11064</v>
      </c>
      <c r="V62" s="60" t="str">
        <f t="shared" si="2"/>
        <v>Open map</v>
      </c>
      <c r="W62" s="60"/>
      <c r="X62" t="s">
        <v>1840</v>
      </c>
      <c r="Y62" t="s">
        <v>1859</v>
      </c>
      <c r="Z62" t="s">
        <v>1841</v>
      </c>
      <c r="AB62" s="131">
        <v>50</v>
      </c>
      <c r="AC62" s="131">
        <v>2772.76</v>
      </c>
      <c r="AD62" s="131">
        <v>2910</v>
      </c>
      <c r="AE62">
        <v>2933</v>
      </c>
      <c r="AF62" s="131">
        <v>2933</v>
      </c>
      <c r="AJ62" s="1">
        <v>0.8</v>
      </c>
      <c r="AL62" s="1">
        <v>1</v>
      </c>
      <c r="AO62" s="131"/>
      <c r="AP62">
        <v>1</v>
      </c>
      <c r="AQ62">
        <v>2039</v>
      </c>
      <c r="AR62">
        <v>120</v>
      </c>
      <c r="AU62">
        <v>0.8</v>
      </c>
      <c r="AW62">
        <v>100</v>
      </c>
      <c r="AZ62">
        <v>29200000</v>
      </c>
      <c r="BA62">
        <v>24800000</v>
      </c>
      <c r="BG62" s="165">
        <v>4957</v>
      </c>
      <c r="BH62" s="165">
        <v>60</v>
      </c>
    </row>
    <row r="63" spans="1:60" hidden="1">
      <c r="A63" s="1">
        <v>210114</v>
      </c>
      <c r="B63" s="6" t="s">
        <v>11065</v>
      </c>
      <c r="C63" s="82" t="str">
        <f t="shared" si="1"/>
        <v>Open</v>
      </c>
      <c r="D63" s="36"/>
      <c r="E63" s="36"/>
      <c r="F63" s="37"/>
      <c r="G63" s="37"/>
      <c r="H63" s="38" t="s">
        <v>1351</v>
      </c>
      <c r="I63" s="38" t="s">
        <v>2145</v>
      </c>
      <c r="J63" s="38" t="s">
        <v>2168</v>
      </c>
      <c r="K63" s="21"/>
      <c r="L63" s="37" t="s">
        <v>14728</v>
      </c>
      <c r="M63" s="37" t="s">
        <v>11067</v>
      </c>
      <c r="N63" s="37" t="s">
        <v>12349</v>
      </c>
      <c r="O63" s="37" t="s">
        <v>12350</v>
      </c>
      <c r="R63" s="59" t="str">
        <f t="shared" si="0"/>
        <v>三重県桑名郡朝日町</v>
      </c>
      <c r="S63" s="59"/>
      <c r="T63" s="59"/>
      <c r="U63" s="108" t="s">
        <v>11066</v>
      </c>
      <c r="V63" s="60" t="str">
        <f t="shared" si="2"/>
        <v>Open map</v>
      </c>
      <c r="W63" s="60"/>
      <c r="X63" t="s">
        <v>1840</v>
      </c>
      <c r="Y63" t="s">
        <v>1859</v>
      </c>
      <c r="Z63" t="s">
        <v>1851</v>
      </c>
      <c r="AB63" s="131">
        <v>20</v>
      </c>
      <c r="AC63" s="131">
        <v>1309</v>
      </c>
      <c r="AD63" s="131">
        <v>2540</v>
      </c>
      <c r="AF63" s="131">
        <v>1460</v>
      </c>
      <c r="AJ63" s="1">
        <v>0.9</v>
      </c>
      <c r="AL63" s="1">
        <v>0.9</v>
      </c>
      <c r="AO63" s="131"/>
      <c r="BG63" s="165">
        <v>4958</v>
      </c>
    </row>
    <row r="64" spans="1:60" hidden="1">
      <c r="A64" s="1">
        <v>210115</v>
      </c>
      <c r="B64" s="6" t="s">
        <v>116</v>
      </c>
      <c r="C64" s="82" t="str">
        <f t="shared" si="1"/>
        <v>Open</v>
      </c>
      <c r="D64" s="36"/>
      <c r="E64" s="36"/>
      <c r="F64" s="37"/>
      <c r="G64" s="37"/>
      <c r="H64" s="38" t="s">
        <v>1315</v>
      </c>
      <c r="I64" s="38" t="s">
        <v>1550</v>
      </c>
      <c r="J64" s="38" t="s">
        <v>2169</v>
      </c>
      <c r="K64" s="21"/>
      <c r="L64" s="37" t="s">
        <v>14729</v>
      </c>
      <c r="M64" s="37"/>
      <c r="N64" s="37" t="s">
        <v>14366</v>
      </c>
      <c r="O64" s="37" t="s">
        <v>14366</v>
      </c>
      <c r="R64" s="59" t="str">
        <f t="shared" si="0"/>
        <v>大阪府東大阪市永和</v>
      </c>
      <c r="S64" s="59"/>
      <c r="T64" s="59"/>
      <c r="U64" s="108"/>
      <c r="V64" s="60" t="str">
        <f t="shared" si="2"/>
        <v>Open map</v>
      </c>
      <c r="W64" s="60"/>
      <c r="X64" t="s">
        <v>1840</v>
      </c>
      <c r="Y64" t="s">
        <v>1844</v>
      </c>
      <c r="Z64" t="s">
        <v>1841</v>
      </c>
      <c r="AB64" s="131"/>
      <c r="AC64" s="131">
        <v>170</v>
      </c>
      <c r="AD64" s="131">
        <v>170</v>
      </c>
      <c r="AF64" s="131">
        <v>153</v>
      </c>
      <c r="AJ64" s="1">
        <v>0.5</v>
      </c>
      <c r="AL64" s="1">
        <v>0.5</v>
      </c>
      <c r="AO64" s="131"/>
      <c r="BG64" s="165">
        <v>4959</v>
      </c>
    </row>
    <row r="65" spans="1:60" hidden="1">
      <c r="A65" s="1">
        <v>210118</v>
      </c>
      <c r="B65" s="6" t="s">
        <v>11068</v>
      </c>
      <c r="C65" s="82" t="str">
        <f t="shared" si="1"/>
        <v>Open</v>
      </c>
      <c r="D65" s="36"/>
      <c r="E65" s="36"/>
      <c r="F65" s="138">
        <v>40304</v>
      </c>
      <c r="G65" s="138">
        <v>40319</v>
      </c>
      <c r="H65" s="38" t="s">
        <v>1342</v>
      </c>
      <c r="I65" s="38" t="s">
        <v>1382</v>
      </c>
      <c r="J65" s="38" t="s">
        <v>2170</v>
      </c>
      <c r="K65" s="21"/>
      <c r="L65" s="37" t="s">
        <v>14730</v>
      </c>
      <c r="M65" s="37" t="s">
        <v>11069</v>
      </c>
      <c r="N65" s="37" t="s">
        <v>12351</v>
      </c>
      <c r="O65" s="37" t="s">
        <v>12352</v>
      </c>
      <c r="R65" s="59" t="str">
        <f t="shared" si="0"/>
        <v>新潟県上越市大字三田新田字水ふけ</v>
      </c>
      <c r="S65" s="59"/>
      <c r="T65" s="59" t="s">
        <v>4052</v>
      </c>
      <c r="U65" s="108" t="s">
        <v>11070</v>
      </c>
      <c r="V65" s="60" t="str">
        <f t="shared" si="2"/>
        <v>Open map</v>
      </c>
      <c r="W65" s="60"/>
      <c r="X65" t="s">
        <v>1840</v>
      </c>
      <c r="Y65" t="s">
        <v>1844</v>
      </c>
      <c r="Z65" t="s">
        <v>1841</v>
      </c>
      <c r="AB65" s="131">
        <v>250</v>
      </c>
      <c r="AC65" s="131">
        <v>3188.52</v>
      </c>
      <c r="AD65" s="131">
        <v>2998</v>
      </c>
      <c r="AE65">
        <v>3777</v>
      </c>
      <c r="AF65" s="131">
        <v>3777</v>
      </c>
      <c r="AJ65" s="1">
        <v>1</v>
      </c>
      <c r="AL65" s="1">
        <v>1.5</v>
      </c>
      <c r="AO65" s="131"/>
      <c r="AP65">
        <v>1.5</v>
      </c>
      <c r="AQ65">
        <v>4352</v>
      </c>
      <c r="AR65">
        <v>150</v>
      </c>
      <c r="AU65">
        <v>1</v>
      </c>
      <c r="AW65">
        <v>135</v>
      </c>
      <c r="AZ65">
        <v>53100000</v>
      </c>
      <c r="BA65">
        <v>44700000</v>
      </c>
      <c r="BG65" s="165">
        <v>4960</v>
      </c>
      <c r="BH65" s="165">
        <v>61</v>
      </c>
    </row>
    <row r="66" spans="1:60" hidden="1">
      <c r="A66" s="1">
        <v>210119</v>
      </c>
      <c r="B66" s="6" t="s">
        <v>11071</v>
      </c>
      <c r="C66" s="82" t="str">
        <f t="shared" si="1"/>
        <v>Open</v>
      </c>
      <c r="D66" s="36"/>
      <c r="E66" s="36"/>
      <c r="F66" s="37"/>
      <c r="G66" s="37"/>
      <c r="H66" s="38" t="s">
        <v>1342</v>
      </c>
      <c r="I66" s="38" t="s">
        <v>2171</v>
      </c>
      <c r="J66" s="38" t="s">
        <v>2172</v>
      </c>
      <c r="K66" s="21"/>
      <c r="L66" s="37" t="s">
        <v>14731</v>
      </c>
      <c r="M66" s="37" t="s">
        <v>11072</v>
      </c>
      <c r="N66" s="37" t="s">
        <v>12353</v>
      </c>
      <c r="O66" s="37" t="s">
        <v>14403</v>
      </c>
      <c r="R66" s="59" t="str">
        <f t="shared" si="0"/>
        <v>新潟県新潟市秋葉区さつき野</v>
      </c>
      <c r="S66" s="59"/>
      <c r="T66" s="59"/>
      <c r="U66" s="108" t="s">
        <v>11073</v>
      </c>
      <c r="V66" s="60" t="str">
        <f t="shared" si="2"/>
        <v>Open map</v>
      </c>
      <c r="W66" s="60"/>
      <c r="X66" t="s">
        <v>1840</v>
      </c>
      <c r="Y66" t="s">
        <v>1844</v>
      </c>
      <c r="Z66" t="s">
        <v>1841</v>
      </c>
      <c r="AB66" s="131">
        <v>100</v>
      </c>
      <c r="AC66" s="131"/>
      <c r="AD66" s="131" t="s">
        <v>1857</v>
      </c>
      <c r="AF66" s="131">
        <v>1385</v>
      </c>
      <c r="AJ66" s="1">
        <v>1</v>
      </c>
      <c r="AL66" s="1">
        <v>1.5</v>
      </c>
      <c r="AO66" s="131"/>
      <c r="BG66" s="165">
        <v>4961</v>
      </c>
    </row>
    <row r="67" spans="1:60" hidden="1">
      <c r="A67" s="1">
        <v>210120</v>
      </c>
      <c r="B67" s="6" t="s">
        <v>11074</v>
      </c>
      <c r="C67" s="82" t="str">
        <f t="shared" si="1"/>
        <v>Open</v>
      </c>
      <c r="D67" s="36"/>
      <c r="E67" s="36"/>
      <c r="F67" s="37"/>
      <c r="G67" s="37"/>
      <c r="H67" s="38" t="s">
        <v>1357</v>
      </c>
      <c r="I67" s="38" t="s">
        <v>1508</v>
      </c>
      <c r="J67" s="38" t="s">
        <v>2173</v>
      </c>
      <c r="K67" s="21"/>
      <c r="L67" s="37" t="s">
        <v>14732</v>
      </c>
      <c r="M67" s="37" t="s">
        <v>11075</v>
      </c>
      <c r="N67" s="37" t="s">
        <v>12354</v>
      </c>
      <c r="O67" s="37" t="s">
        <v>12355</v>
      </c>
      <c r="R67" s="59" t="str">
        <f t="shared" ref="R67:R130" si="3">CONCATENATE(H67,I67,J67)</f>
        <v>埼玉県川口市峯</v>
      </c>
      <c r="S67" s="59"/>
      <c r="T67" s="59"/>
      <c r="U67" s="108" t="s">
        <v>11899</v>
      </c>
      <c r="V67" s="60" t="str">
        <f t="shared" si="2"/>
        <v>Open map</v>
      </c>
      <c r="W67" s="60"/>
      <c r="X67" t="s">
        <v>1840</v>
      </c>
      <c r="Y67" t="s">
        <v>1844</v>
      </c>
      <c r="Z67" t="s">
        <v>1841</v>
      </c>
      <c r="AB67" s="131">
        <v>30</v>
      </c>
      <c r="AC67" s="131"/>
      <c r="AD67" s="131" t="s">
        <v>1857</v>
      </c>
      <c r="AF67" s="131">
        <v>1028</v>
      </c>
      <c r="AJ67" s="1">
        <v>1</v>
      </c>
      <c r="AL67" s="1">
        <v>1.5</v>
      </c>
      <c r="AO67" s="131"/>
      <c r="BG67" s="165">
        <v>4962</v>
      </c>
    </row>
    <row r="68" spans="1:60" hidden="1">
      <c r="A68" s="1">
        <v>210123</v>
      </c>
      <c r="B68" s="6" t="s">
        <v>11076</v>
      </c>
      <c r="C68" s="82" t="str">
        <f t="shared" ref="C68:C131" si="4">HYPERLINK(CONCATENATE("C:\CollectionOfDataForAI\",A68),"Open")</f>
        <v>Open</v>
      </c>
      <c r="D68" s="36"/>
      <c r="E68" s="36"/>
      <c r="F68" s="138">
        <v>40193</v>
      </c>
      <c r="G68" s="138">
        <v>40198</v>
      </c>
      <c r="H68" s="38" t="s">
        <v>1315</v>
      </c>
      <c r="I68" s="38" t="s">
        <v>2174</v>
      </c>
      <c r="J68" s="38" t="s">
        <v>2175</v>
      </c>
      <c r="K68" s="21"/>
      <c r="L68" s="37" t="s">
        <v>14733</v>
      </c>
      <c r="M68" s="37" t="s">
        <v>11078</v>
      </c>
      <c r="N68" s="37" t="s">
        <v>12356</v>
      </c>
      <c r="O68" s="37" t="s">
        <v>12357</v>
      </c>
      <c r="R68" s="59" t="str">
        <f t="shared" si="3"/>
        <v>大阪府住吉区長居東</v>
      </c>
      <c r="S68" s="59"/>
      <c r="T68" s="59" t="s">
        <v>4053</v>
      </c>
      <c r="U68" s="108" t="s">
        <v>11077</v>
      </c>
      <c r="V68" s="60" t="str">
        <f t="shared" ref="V68:V131" si="5">HYPERLINK(CONCATENATE("https://www.google.co.jp/maps/search/",IF(U68="",IF(S68 ="",R68,S68),U68)),"Open map")</f>
        <v>Open map</v>
      </c>
      <c r="W68" s="60"/>
      <c r="X68" t="s">
        <v>1840</v>
      </c>
      <c r="Y68" t="s">
        <v>1844</v>
      </c>
      <c r="Z68" t="s">
        <v>1841</v>
      </c>
      <c r="AB68" s="131">
        <v>15</v>
      </c>
      <c r="AC68" s="131">
        <v>102.41</v>
      </c>
      <c r="AD68" s="131">
        <v>102</v>
      </c>
      <c r="AE68">
        <v>153</v>
      </c>
      <c r="AF68" s="131">
        <v>153</v>
      </c>
      <c r="AJ68" s="1">
        <v>0.5</v>
      </c>
      <c r="AL68" s="1">
        <v>1.5</v>
      </c>
      <c r="AO68" s="131"/>
      <c r="AP68">
        <v>1.5</v>
      </c>
      <c r="AQ68">
        <v>47</v>
      </c>
      <c r="AR68">
        <v>100</v>
      </c>
      <c r="AU68">
        <v>0.5</v>
      </c>
      <c r="AW68">
        <v>100</v>
      </c>
      <c r="AZ68">
        <v>1540000</v>
      </c>
      <c r="BA68">
        <v>1450000</v>
      </c>
      <c r="BG68" s="165">
        <v>4963</v>
      </c>
      <c r="BH68" s="165">
        <v>62</v>
      </c>
    </row>
    <row r="69" spans="1:60" hidden="1">
      <c r="A69" s="1">
        <v>210124</v>
      </c>
      <c r="B69" s="6" t="s">
        <v>11079</v>
      </c>
      <c r="C69" s="82" t="str">
        <f t="shared" si="4"/>
        <v>Open</v>
      </c>
      <c r="D69" s="36"/>
      <c r="E69" s="36"/>
      <c r="F69" s="37"/>
      <c r="G69" s="37"/>
      <c r="H69" s="38" t="s">
        <v>1318</v>
      </c>
      <c r="I69" s="38" t="s">
        <v>1458</v>
      </c>
      <c r="J69" s="38" t="s">
        <v>2176</v>
      </c>
      <c r="K69" s="21"/>
      <c r="L69" s="37" t="s">
        <v>14734</v>
      </c>
      <c r="M69" s="37" t="s">
        <v>11080</v>
      </c>
      <c r="N69" s="37" t="s">
        <v>12358</v>
      </c>
      <c r="O69" s="37" t="s">
        <v>12359</v>
      </c>
      <c r="R69" s="59" t="str">
        <f t="shared" si="3"/>
        <v>長野県松本市高宮西</v>
      </c>
      <c r="S69" s="59"/>
      <c r="T69" s="59"/>
      <c r="U69" s="108" t="s">
        <v>11900</v>
      </c>
      <c r="V69" s="60" t="str">
        <f t="shared" si="5"/>
        <v>Open map</v>
      </c>
      <c r="W69" s="60"/>
      <c r="X69" t="s">
        <v>1840</v>
      </c>
      <c r="Y69" t="s">
        <v>1844</v>
      </c>
      <c r="Z69" t="s">
        <v>1841</v>
      </c>
      <c r="AB69" s="131">
        <v>40</v>
      </c>
      <c r="AC69" s="131"/>
      <c r="AD69" s="131" t="s">
        <v>1857</v>
      </c>
      <c r="AF69" s="131">
        <v>1290</v>
      </c>
      <c r="AJ69" s="1">
        <v>0.7</v>
      </c>
      <c r="AL69" s="1">
        <v>0.7</v>
      </c>
      <c r="AO69" s="131"/>
      <c r="BG69" s="165">
        <v>4964</v>
      </c>
    </row>
    <row r="70" spans="1:60" hidden="1">
      <c r="A70" s="1">
        <v>210125</v>
      </c>
      <c r="B70" s="6" t="s">
        <v>344</v>
      </c>
      <c r="C70" s="82" t="str">
        <f t="shared" si="4"/>
        <v>Open</v>
      </c>
      <c r="D70" s="36"/>
      <c r="E70" s="36"/>
      <c r="F70" s="138">
        <v>40294</v>
      </c>
      <c r="G70" s="138">
        <v>40303</v>
      </c>
      <c r="H70" s="38" t="s">
        <v>1336</v>
      </c>
      <c r="I70" s="38" t="s">
        <v>2177</v>
      </c>
      <c r="J70" s="38" t="s">
        <v>2178</v>
      </c>
      <c r="K70" s="21"/>
      <c r="L70" s="37" t="s">
        <v>14735</v>
      </c>
      <c r="M70" s="37" t="s">
        <v>11081</v>
      </c>
      <c r="N70" s="37" t="s">
        <v>12360</v>
      </c>
      <c r="O70" s="37" t="s">
        <v>14404</v>
      </c>
      <c r="R70" s="59" t="str">
        <f t="shared" si="3"/>
        <v>千葉県山武市成東</v>
      </c>
      <c r="S70" s="59"/>
      <c r="T70" s="59" t="s">
        <v>4054</v>
      </c>
      <c r="U70" s="108" t="s">
        <v>11901</v>
      </c>
      <c r="V70" s="60" t="str">
        <f t="shared" si="5"/>
        <v>Open map</v>
      </c>
      <c r="W70" s="60"/>
      <c r="X70" t="s">
        <v>1840</v>
      </c>
      <c r="Y70" t="s">
        <v>1844</v>
      </c>
      <c r="Z70" t="s">
        <v>1841</v>
      </c>
      <c r="AB70" s="131">
        <v>30</v>
      </c>
      <c r="AC70" s="131"/>
      <c r="AD70" s="131" t="s">
        <v>1857</v>
      </c>
      <c r="AE70">
        <v>1258</v>
      </c>
      <c r="AF70" s="131">
        <v>1258</v>
      </c>
      <c r="AJ70" s="1">
        <v>1</v>
      </c>
      <c r="AL70" s="1">
        <v>0.8</v>
      </c>
      <c r="AO70" s="131"/>
      <c r="AP70">
        <v>0.8</v>
      </c>
      <c r="AQ70">
        <v>476</v>
      </c>
      <c r="AR70">
        <v>130</v>
      </c>
      <c r="AU70">
        <v>1</v>
      </c>
      <c r="AW70">
        <v>80</v>
      </c>
      <c r="AZ70">
        <v>11000000</v>
      </c>
      <c r="BA70">
        <v>9500000</v>
      </c>
      <c r="BG70" s="165">
        <v>4965</v>
      </c>
      <c r="BH70" s="165">
        <v>63</v>
      </c>
    </row>
    <row r="71" spans="1:60" hidden="1">
      <c r="A71" s="1">
        <v>210126</v>
      </c>
      <c r="B71" s="6" t="s">
        <v>120</v>
      </c>
      <c r="C71" s="82" t="str">
        <f t="shared" si="4"/>
        <v>Open</v>
      </c>
      <c r="D71" s="36"/>
      <c r="E71" s="36"/>
      <c r="F71" s="138">
        <v>40284</v>
      </c>
      <c r="G71" s="138">
        <v>40297</v>
      </c>
      <c r="H71" s="38" t="s">
        <v>1305</v>
      </c>
      <c r="I71" s="38" t="s">
        <v>2179</v>
      </c>
      <c r="J71" s="38" t="s">
        <v>2180</v>
      </c>
      <c r="K71" s="21"/>
      <c r="L71" s="37" t="s">
        <v>14736</v>
      </c>
      <c r="M71" s="37" t="s">
        <v>11082</v>
      </c>
      <c r="N71" s="37" t="s">
        <v>12361</v>
      </c>
      <c r="O71" s="37" t="s">
        <v>12362</v>
      </c>
      <c r="R71" s="59" t="str">
        <f t="shared" si="3"/>
        <v>愛知県常滑市陶郷町</v>
      </c>
      <c r="S71" s="59"/>
      <c r="T71" s="59" t="s">
        <v>4055</v>
      </c>
      <c r="U71" s="108" t="s">
        <v>11902</v>
      </c>
      <c r="V71" s="60" t="str">
        <f t="shared" si="5"/>
        <v>Open map</v>
      </c>
      <c r="W71" s="60"/>
      <c r="X71" t="s">
        <v>1840</v>
      </c>
      <c r="Y71" t="s">
        <v>1844</v>
      </c>
      <c r="Z71" t="s">
        <v>1841</v>
      </c>
      <c r="AB71" s="131">
        <v>25</v>
      </c>
      <c r="AC71" s="131">
        <v>2784.59</v>
      </c>
      <c r="AD71" s="131" t="s">
        <v>1857</v>
      </c>
      <c r="AE71">
        <v>3152</v>
      </c>
      <c r="AF71" s="131">
        <v>3153</v>
      </c>
      <c r="AJ71" s="1">
        <v>1</v>
      </c>
      <c r="AL71" s="1">
        <v>1</v>
      </c>
      <c r="AO71" s="131"/>
      <c r="AP71">
        <v>1</v>
      </c>
      <c r="AQ71">
        <v>1723</v>
      </c>
      <c r="AR71">
        <v>100</v>
      </c>
      <c r="AU71">
        <v>1</v>
      </c>
      <c r="AW71">
        <v>100</v>
      </c>
      <c r="AZ71">
        <v>21000000</v>
      </c>
      <c r="BA71">
        <v>18000000</v>
      </c>
      <c r="BG71" s="165">
        <v>4966</v>
      </c>
      <c r="BH71" s="165">
        <v>64</v>
      </c>
    </row>
    <row r="72" spans="1:60" hidden="1">
      <c r="A72" s="1">
        <v>210127</v>
      </c>
      <c r="B72" s="6" t="s">
        <v>11083</v>
      </c>
      <c r="C72" s="82" t="str">
        <f t="shared" si="4"/>
        <v>Open</v>
      </c>
      <c r="D72" s="36"/>
      <c r="E72" s="36"/>
      <c r="F72" s="138">
        <v>40322</v>
      </c>
      <c r="G72" s="138">
        <v>40341</v>
      </c>
      <c r="H72" s="38" t="s">
        <v>1832</v>
      </c>
      <c r="I72" s="38" t="s">
        <v>2181</v>
      </c>
      <c r="J72" s="38" t="s">
        <v>2182</v>
      </c>
      <c r="K72" s="21"/>
      <c r="L72" s="37" t="s">
        <v>14737</v>
      </c>
      <c r="M72" s="37" t="s">
        <v>11084</v>
      </c>
      <c r="N72" s="37" t="s">
        <v>12363</v>
      </c>
      <c r="O72" s="37" t="s">
        <v>12364</v>
      </c>
      <c r="R72" s="59" t="str">
        <f t="shared" si="3"/>
        <v>栃木県宇都宮市野高谷町</v>
      </c>
      <c r="S72" s="59"/>
      <c r="T72" s="59" t="s">
        <v>4056</v>
      </c>
      <c r="U72" s="108" t="s">
        <v>11903</v>
      </c>
      <c r="V72" s="60" t="str">
        <f t="shared" si="5"/>
        <v>Open map</v>
      </c>
      <c r="W72" s="60"/>
      <c r="X72" t="s">
        <v>1840</v>
      </c>
      <c r="Y72" t="s">
        <v>1844</v>
      </c>
      <c r="Z72" t="s">
        <v>1841</v>
      </c>
      <c r="AB72" s="131">
        <v>35</v>
      </c>
      <c r="AC72" s="131">
        <v>7308.34</v>
      </c>
      <c r="AD72" s="131" t="s">
        <v>1857</v>
      </c>
      <c r="AE72">
        <v>9931</v>
      </c>
      <c r="AF72" s="131">
        <v>9931</v>
      </c>
      <c r="AJ72" s="1">
        <v>0.8</v>
      </c>
      <c r="AL72" s="1">
        <v>1.4</v>
      </c>
      <c r="AO72" s="131"/>
      <c r="AP72">
        <v>1.4</v>
      </c>
      <c r="AQ72">
        <v>6806</v>
      </c>
      <c r="AR72">
        <v>200</v>
      </c>
      <c r="AU72">
        <v>0.8</v>
      </c>
      <c r="AW72">
        <v>150</v>
      </c>
      <c r="AZ72">
        <v>110500000</v>
      </c>
      <c r="BA72">
        <v>91000000</v>
      </c>
      <c r="BG72" s="165">
        <v>4967</v>
      </c>
      <c r="BH72" s="165">
        <v>65</v>
      </c>
    </row>
    <row r="73" spans="1:60" hidden="1">
      <c r="A73" s="1">
        <v>210128</v>
      </c>
      <c r="B73" s="6" t="s">
        <v>11085</v>
      </c>
      <c r="C73" s="82" t="str">
        <f t="shared" si="4"/>
        <v>Open</v>
      </c>
      <c r="D73" s="36"/>
      <c r="E73" s="36"/>
      <c r="F73" s="138">
        <v>40285</v>
      </c>
      <c r="G73" s="138">
        <v>40297</v>
      </c>
      <c r="H73" s="38" t="s">
        <v>1357</v>
      </c>
      <c r="I73" s="38" t="s">
        <v>1508</v>
      </c>
      <c r="J73" s="38" t="s">
        <v>2183</v>
      </c>
      <c r="K73" s="21"/>
      <c r="L73" s="37" t="s">
        <v>14738</v>
      </c>
      <c r="M73" s="37" t="s">
        <v>11086</v>
      </c>
      <c r="N73" s="37" t="s">
        <v>12365</v>
      </c>
      <c r="O73" s="37" t="s">
        <v>12366</v>
      </c>
      <c r="R73" s="59" t="str">
        <f t="shared" si="3"/>
        <v>埼玉県川口市東川口</v>
      </c>
      <c r="S73" s="59"/>
      <c r="T73" s="59" t="s">
        <v>4057</v>
      </c>
      <c r="U73" s="108" t="s">
        <v>11904</v>
      </c>
      <c r="V73" s="60" t="str">
        <f t="shared" si="5"/>
        <v>Open map</v>
      </c>
      <c r="W73" s="60"/>
      <c r="X73" t="s">
        <v>1840</v>
      </c>
      <c r="Y73" t="s">
        <v>1844</v>
      </c>
      <c r="Z73" t="s">
        <v>1841</v>
      </c>
      <c r="AB73" s="131">
        <v>30</v>
      </c>
      <c r="AC73" s="131">
        <v>754.44</v>
      </c>
      <c r="AD73" s="131" t="s">
        <v>1857</v>
      </c>
      <c r="AE73">
        <v>865</v>
      </c>
      <c r="AF73" s="131">
        <v>909</v>
      </c>
      <c r="AJ73" s="1">
        <v>0.8</v>
      </c>
      <c r="AL73" s="1">
        <v>1.7</v>
      </c>
      <c r="AO73" s="131"/>
      <c r="AP73">
        <v>1.7</v>
      </c>
      <c r="AQ73">
        <v>880</v>
      </c>
      <c r="AR73">
        <v>130</v>
      </c>
      <c r="AU73">
        <v>0.8</v>
      </c>
      <c r="AW73">
        <v>200</v>
      </c>
      <c r="AZ73">
        <v>10600000</v>
      </c>
      <c r="BA73">
        <v>9100000</v>
      </c>
      <c r="BG73" s="165">
        <v>4968</v>
      </c>
      <c r="BH73" s="165">
        <v>66</v>
      </c>
    </row>
    <row r="74" spans="1:60" hidden="1">
      <c r="A74" s="1">
        <v>210129</v>
      </c>
      <c r="B74" s="6" t="s">
        <v>11087</v>
      </c>
      <c r="C74" s="82" t="str">
        <f t="shared" si="4"/>
        <v>Open</v>
      </c>
      <c r="D74" s="36"/>
      <c r="E74" s="36"/>
      <c r="F74" s="138">
        <v>40422</v>
      </c>
      <c r="G74" s="138">
        <v>40464</v>
      </c>
      <c r="H74" s="38" t="s">
        <v>1340</v>
      </c>
      <c r="I74" s="38" t="s">
        <v>2184</v>
      </c>
      <c r="J74" s="38" t="s">
        <v>2185</v>
      </c>
      <c r="K74" s="21"/>
      <c r="L74" s="37" t="s">
        <v>14739</v>
      </c>
      <c r="M74" s="37"/>
      <c r="N74" s="37" t="s">
        <v>14366</v>
      </c>
      <c r="O74" s="37" t="s">
        <v>14366</v>
      </c>
      <c r="R74" s="59" t="str">
        <f t="shared" si="3"/>
        <v>静岡県静岡市清水区駒越</v>
      </c>
      <c r="S74" s="59"/>
      <c r="T74" s="59" t="s">
        <v>4058</v>
      </c>
      <c r="U74" s="108"/>
      <c r="V74" s="60" t="str">
        <f t="shared" si="5"/>
        <v>Open map</v>
      </c>
      <c r="W74" s="60"/>
      <c r="X74" t="s">
        <v>1840</v>
      </c>
      <c r="Y74" t="s">
        <v>1859</v>
      </c>
      <c r="Z74" t="s">
        <v>1841</v>
      </c>
      <c r="AB74" s="131">
        <v>30</v>
      </c>
      <c r="AC74" s="131">
        <v>24912.19</v>
      </c>
      <c r="AD74" s="131">
        <v>37571</v>
      </c>
      <c r="AE74">
        <v>26460</v>
      </c>
      <c r="AF74" s="131">
        <v>26460</v>
      </c>
      <c r="AJ74" s="1">
        <v>1</v>
      </c>
      <c r="AL74" s="1">
        <v>1</v>
      </c>
      <c r="AO74" s="131"/>
      <c r="AP74">
        <v>1</v>
      </c>
      <c r="AQ74">
        <v>7361</v>
      </c>
      <c r="AR74">
        <v>100</v>
      </c>
      <c r="AU74">
        <v>1</v>
      </c>
      <c r="AW74">
        <v>100</v>
      </c>
      <c r="BA74">
        <v>169500000</v>
      </c>
      <c r="BG74" s="165">
        <v>4969</v>
      </c>
      <c r="BH74" s="165">
        <v>67</v>
      </c>
    </row>
    <row r="75" spans="1:60" hidden="1">
      <c r="A75" s="1">
        <v>210130</v>
      </c>
      <c r="B75" s="6" t="s">
        <v>123</v>
      </c>
      <c r="C75" s="82" t="str">
        <f t="shared" si="4"/>
        <v>Open</v>
      </c>
      <c r="D75" s="36"/>
      <c r="E75" s="36"/>
      <c r="F75" s="138">
        <v>40360</v>
      </c>
      <c r="G75" s="138">
        <v>40391</v>
      </c>
      <c r="H75" s="38" t="s">
        <v>1299</v>
      </c>
      <c r="I75" s="38" t="s">
        <v>1350</v>
      </c>
      <c r="J75" s="38" t="s">
        <v>1651</v>
      </c>
      <c r="K75" s="21"/>
      <c r="L75" s="37" t="s">
        <v>14740</v>
      </c>
      <c r="M75" s="37" t="s">
        <v>11088</v>
      </c>
      <c r="N75" s="37" t="s">
        <v>12367</v>
      </c>
      <c r="O75" s="37" t="s">
        <v>12368</v>
      </c>
      <c r="R75" s="59" t="str">
        <f t="shared" si="3"/>
        <v>秋田県秋田市御所野堤台</v>
      </c>
      <c r="S75" s="59"/>
      <c r="T75" s="59" t="s">
        <v>3665</v>
      </c>
      <c r="U75" s="108" t="s">
        <v>8480</v>
      </c>
      <c r="V75" s="60" t="str">
        <f t="shared" si="5"/>
        <v>Open map</v>
      </c>
      <c r="W75" s="60"/>
      <c r="X75" t="s">
        <v>1840</v>
      </c>
      <c r="Y75" t="s">
        <v>1844</v>
      </c>
      <c r="Z75" t="s">
        <v>1842</v>
      </c>
      <c r="AB75" s="131">
        <v>100</v>
      </c>
      <c r="AC75" s="131">
        <v>5493.12</v>
      </c>
      <c r="AD75" s="131">
        <v>5394</v>
      </c>
      <c r="AE75">
        <v>7048</v>
      </c>
      <c r="AF75" s="131">
        <v>7048</v>
      </c>
      <c r="AJ75" s="1">
        <v>1</v>
      </c>
      <c r="AL75" s="1">
        <v>1</v>
      </c>
      <c r="AO75" s="131"/>
      <c r="AP75">
        <v>1</v>
      </c>
      <c r="AQ75">
        <v>1179</v>
      </c>
      <c r="AR75">
        <v>150</v>
      </c>
      <c r="AU75">
        <v>1</v>
      </c>
      <c r="AW75">
        <v>100</v>
      </c>
      <c r="BA75">
        <v>65600000</v>
      </c>
      <c r="BG75" s="165">
        <v>4970</v>
      </c>
      <c r="BH75" s="165">
        <v>68</v>
      </c>
    </row>
    <row r="76" spans="1:60" hidden="1">
      <c r="A76" s="1">
        <v>210131</v>
      </c>
      <c r="B76" s="6" t="s">
        <v>124</v>
      </c>
      <c r="C76" s="82" t="str">
        <f t="shared" si="4"/>
        <v>Open</v>
      </c>
      <c r="D76" s="36"/>
      <c r="E76" s="36"/>
      <c r="F76" s="138">
        <v>40304</v>
      </c>
      <c r="G76" s="138">
        <v>40317</v>
      </c>
      <c r="H76" s="38" t="s">
        <v>1366</v>
      </c>
      <c r="I76" s="38" t="s">
        <v>1471</v>
      </c>
      <c r="J76" s="38" t="s">
        <v>2186</v>
      </c>
      <c r="K76" s="21"/>
      <c r="L76" s="37" t="s">
        <v>14741</v>
      </c>
      <c r="M76" s="37" t="s">
        <v>11089</v>
      </c>
      <c r="N76" s="37" t="s">
        <v>12369</v>
      </c>
      <c r="O76" s="37" t="s">
        <v>12370</v>
      </c>
      <c r="R76" s="59" t="str">
        <f t="shared" si="3"/>
        <v>茨城県下妻市田下</v>
      </c>
      <c r="S76" s="59"/>
      <c r="T76" s="59" t="s">
        <v>4059</v>
      </c>
      <c r="U76" s="108" t="s">
        <v>11905</v>
      </c>
      <c r="V76" s="60" t="str">
        <f t="shared" si="5"/>
        <v>Open map</v>
      </c>
      <c r="W76" s="60"/>
      <c r="X76" t="s">
        <v>1840</v>
      </c>
      <c r="Y76" t="s">
        <v>1844</v>
      </c>
      <c r="Z76" t="s">
        <v>1841</v>
      </c>
      <c r="AB76" s="131">
        <v>30</v>
      </c>
      <c r="AC76" s="131">
        <v>1092.93</v>
      </c>
      <c r="AD76" s="131">
        <v>1093</v>
      </c>
      <c r="AE76">
        <v>1366</v>
      </c>
      <c r="AF76" s="131">
        <v>1366</v>
      </c>
      <c r="AJ76" s="1">
        <v>1</v>
      </c>
      <c r="AL76" s="1">
        <v>1.5</v>
      </c>
      <c r="AO76" s="131"/>
      <c r="AP76">
        <v>1.5</v>
      </c>
      <c r="AQ76">
        <v>1172</v>
      </c>
      <c r="AR76">
        <v>100</v>
      </c>
      <c r="AU76">
        <v>1</v>
      </c>
      <c r="AW76">
        <v>100</v>
      </c>
      <c r="AZ76">
        <v>14100000</v>
      </c>
      <c r="BA76">
        <v>11900000</v>
      </c>
      <c r="BG76" s="165">
        <v>4971</v>
      </c>
      <c r="BH76" s="165">
        <v>69</v>
      </c>
    </row>
    <row r="77" spans="1:60" hidden="1">
      <c r="A77" s="1">
        <v>210132</v>
      </c>
      <c r="B77" s="6" t="s">
        <v>11091</v>
      </c>
      <c r="C77" s="82" t="str">
        <f t="shared" si="4"/>
        <v>Open</v>
      </c>
      <c r="D77" s="36"/>
      <c r="E77" s="36"/>
      <c r="F77" s="138">
        <v>40331</v>
      </c>
      <c r="G77" s="138">
        <v>40341</v>
      </c>
      <c r="H77" s="38" t="s">
        <v>1366</v>
      </c>
      <c r="I77" s="38" t="s">
        <v>1460</v>
      </c>
      <c r="J77" s="38" t="s">
        <v>2187</v>
      </c>
      <c r="K77" s="21"/>
      <c r="L77" s="37" t="s">
        <v>14741</v>
      </c>
      <c r="M77" s="37" t="s">
        <v>11089</v>
      </c>
      <c r="N77" s="37" t="s">
        <v>12369</v>
      </c>
      <c r="O77" s="37" t="s">
        <v>12370</v>
      </c>
      <c r="R77" s="59" t="str">
        <f t="shared" si="3"/>
        <v>茨城県土浦市田中</v>
      </c>
      <c r="S77" s="59"/>
      <c r="T77" s="59" t="s">
        <v>4060</v>
      </c>
      <c r="U77" s="108" t="s">
        <v>11090</v>
      </c>
      <c r="V77" s="60" t="str">
        <f t="shared" si="5"/>
        <v>Open map</v>
      </c>
      <c r="W77" s="60"/>
      <c r="X77" t="s">
        <v>1840</v>
      </c>
      <c r="Y77" t="s">
        <v>1844</v>
      </c>
      <c r="Z77" t="s">
        <v>1841</v>
      </c>
      <c r="AB77" s="131">
        <v>30</v>
      </c>
      <c r="AC77" s="131">
        <v>1123</v>
      </c>
      <c r="AD77" s="131" t="s">
        <v>1857</v>
      </c>
      <c r="AE77">
        <v>1360</v>
      </c>
      <c r="AF77" s="131">
        <v>1360</v>
      </c>
      <c r="AJ77" s="1">
        <v>1</v>
      </c>
      <c r="AL77" s="1">
        <v>1.5</v>
      </c>
      <c r="AO77" s="131"/>
      <c r="AP77">
        <v>1.5</v>
      </c>
      <c r="AQ77">
        <v>1239</v>
      </c>
      <c r="AR77">
        <v>150</v>
      </c>
      <c r="AU77">
        <v>1</v>
      </c>
      <c r="AW77">
        <v>120</v>
      </c>
      <c r="AZ77">
        <v>16700000</v>
      </c>
      <c r="BA77">
        <v>13600000</v>
      </c>
      <c r="BG77" s="165">
        <v>4972</v>
      </c>
      <c r="BH77" s="165">
        <v>70</v>
      </c>
    </row>
    <row r="78" spans="1:60" hidden="1">
      <c r="A78" s="1">
        <v>210133</v>
      </c>
      <c r="B78" s="6" t="s">
        <v>126</v>
      </c>
      <c r="C78" s="82" t="str">
        <f t="shared" si="4"/>
        <v>Open</v>
      </c>
      <c r="D78" s="36"/>
      <c r="E78" s="36"/>
      <c r="F78" s="138">
        <v>40453</v>
      </c>
      <c r="G78" s="138">
        <v>40465</v>
      </c>
      <c r="H78" s="38" t="s">
        <v>1305</v>
      </c>
      <c r="I78" s="38" t="s">
        <v>2188</v>
      </c>
      <c r="J78" s="38" t="s">
        <v>2189</v>
      </c>
      <c r="K78" s="21"/>
      <c r="L78" s="37" t="s">
        <v>14742</v>
      </c>
      <c r="M78" s="37" t="s">
        <v>11092</v>
      </c>
      <c r="N78" s="37" t="s">
        <v>12371</v>
      </c>
      <c r="O78" s="37" t="s">
        <v>12372</v>
      </c>
      <c r="R78" s="59" t="str">
        <f t="shared" si="3"/>
        <v>愛知県豊川市新豊町</v>
      </c>
      <c r="S78" s="59"/>
      <c r="T78" s="59" t="s">
        <v>4061</v>
      </c>
      <c r="U78" s="108" t="s">
        <v>11093</v>
      </c>
      <c r="V78" s="60" t="str">
        <f t="shared" si="5"/>
        <v>Open map</v>
      </c>
      <c r="W78" s="60"/>
      <c r="X78" t="s">
        <v>1840</v>
      </c>
      <c r="Y78" t="s">
        <v>1844</v>
      </c>
      <c r="Z78" t="s">
        <v>1841</v>
      </c>
      <c r="AB78" s="131">
        <v>30</v>
      </c>
      <c r="AC78" s="131">
        <v>2941.44</v>
      </c>
      <c r="AD78" s="131">
        <v>2910</v>
      </c>
      <c r="AE78">
        <v>3160</v>
      </c>
      <c r="AF78" s="131">
        <v>3153</v>
      </c>
      <c r="AJ78" s="1">
        <v>0.6</v>
      </c>
      <c r="AL78" s="1">
        <v>0.6</v>
      </c>
      <c r="AO78" s="131"/>
      <c r="AP78">
        <v>0.6</v>
      </c>
      <c r="AQ78">
        <v>965</v>
      </c>
      <c r="AR78">
        <v>100</v>
      </c>
      <c r="AU78">
        <v>0.6</v>
      </c>
      <c r="AW78">
        <v>100</v>
      </c>
      <c r="AZ78">
        <v>16700000</v>
      </c>
      <c r="BA78">
        <v>14300000</v>
      </c>
      <c r="BG78" s="165">
        <v>4973</v>
      </c>
      <c r="BH78" s="165">
        <v>71</v>
      </c>
    </row>
    <row r="79" spans="1:60" hidden="1">
      <c r="A79" s="1">
        <v>210134</v>
      </c>
      <c r="B79" s="6" t="s">
        <v>11094</v>
      </c>
      <c r="C79" s="82" t="str">
        <f t="shared" si="4"/>
        <v>Open</v>
      </c>
      <c r="D79" s="36"/>
      <c r="E79" s="36"/>
      <c r="F79" s="138">
        <v>40292</v>
      </c>
      <c r="G79" s="138">
        <v>40313</v>
      </c>
      <c r="H79" s="38" t="s">
        <v>1305</v>
      </c>
      <c r="I79" s="38" t="s">
        <v>1448</v>
      </c>
      <c r="J79" s="38" t="s">
        <v>2190</v>
      </c>
      <c r="K79" s="21"/>
      <c r="L79" s="37" t="s">
        <v>14743</v>
      </c>
      <c r="M79" s="37" t="s">
        <v>11095</v>
      </c>
      <c r="N79" s="37" t="s">
        <v>12373</v>
      </c>
      <c r="O79" s="37" t="s">
        <v>12374</v>
      </c>
      <c r="R79" s="59" t="str">
        <f t="shared" si="3"/>
        <v>愛知県豊橋市神野新田町字口ノ割</v>
      </c>
      <c r="S79" s="59"/>
      <c r="T79" s="59" t="s">
        <v>4062</v>
      </c>
      <c r="U79" s="108" t="s">
        <v>11096</v>
      </c>
      <c r="V79" s="60" t="str">
        <f t="shared" si="5"/>
        <v>Open map</v>
      </c>
      <c r="W79" s="60"/>
      <c r="X79" t="s">
        <v>1840</v>
      </c>
      <c r="Y79" t="s">
        <v>1844</v>
      </c>
      <c r="Z79" t="s">
        <v>1841</v>
      </c>
      <c r="AB79" s="131">
        <v>30</v>
      </c>
      <c r="AC79" s="131">
        <v>6191.18</v>
      </c>
      <c r="AD79" s="131">
        <v>6076</v>
      </c>
      <c r="AE79">
        <v>6761</v>
      </c>
      <c r="AF79" s="131">
        <v>6761</v>
      </c>
      <c r="AJ79" s="1">
        <v>0.6</v>
      </c>
      <c r="AL79" s="1">
        <v>0.8</v>
      </c>
      <c r="AO79" s="131"/>
      <c r="AP79">
        <v>0.8</v>
      </c>
      <c r="AQ79">
        <v>2409</v>
      </c>
      <c r="AR79">
        <v>100</v>
      </c>
      <c r="AU79">
        <v>0.6</v>
      </c>
      <c r="AW79">
        <v>100</v>
      </c>
      <c r="AZ79">
        <v>34200000</v>
      </c>
      <c r="BA79">
        <v>28850000</v>
      </c>
      <c r="BG79" s="165">
        <v>4974</v>
      </c>
      <c r="BH79" s="165">
        <v>72</v>
      </c>
    </row>
    <row r="80" spans="1:60" ht="18" hidden="1" customHeight="1">
      <c r="A80" s="83">
        <v>220101</v>
      </c>
      <c r="B80" s="84" t="s">
        <v>9851</v>
      </c>
      <c r="C80" s="82" t="str">
        <f t="shared" si="4"/>
        <v>Open</v>
      </c>
      <c r="D80" s="85"/>
      <c r="E80" s="85" t="s">
        <v>11248</v>
      </c>
      <c r="F80" s="110">
        <v>40392</v>
      </c>
      <c r="G80" s="110">
        <v>40406</v>
      </c>
      <c r="H80" s="87" t="s">
        <v>6878</v>
      </c>
      <c r="I80" s="87" t="s">
        <v>11528</v>
      </c>
      <c r="J80" s="87" t="s">
        <v>2191</v>
      </c>
      <c r="K80" s="88"/>
      <c r="L80" s="37" t="s">
        <v>14744</v>
      </c>
      <c r="M80" s="86" t="s">
        <v>11529</v>
      </c>
      <c r="N80" s="37" t="s">
        <v>12375</v>
      </c>
      <c r="O80" s="37" t="s">
        <v>12376</v>
      </c>
      <c r="P80" s="89">
        <v>1.82</v>
      </c>
      <c r="Q80" s="89">
        <v>4.29</v>
      </c>
      <c r="R80" s="90" t="str">
        <f t="shared" si="3"/>
        <v>岡山県東海市富木島町東山田・葭野地内</v>
      </c>
      <c r="S80" s="59"/>
      <c r="T80" s="59" t="s">
        <v>4063</v>
      </c>
      <c r="U80" s="111" t="s">
        <v>8824</v>
      </c>
      <c r="V80" s="60" t="str">
        <f t="shared" si="5"/>
        <v>Open map</v>
      </c>
      <c r="W80" s="91"/>
      <c r="X80" s="89" t="s">
        <v>8587</v>
      </c>
      <c r="Y80" s="89" t="s">
        <v>11258</v>
      </c>
      <c r="Z80" s="89" t="s">
        <v>11530</v>
      </c>
      <c r="AA80" s="89"/>
      <c r="AB80" s="83">
        <v>30</v>
      </c>
      <c r="AC80" s="83">
        <v>2852.42</v>
      </c>
      <c r="AD80" s="83">
        <v>2811</v>
      </c>
      <c r="AE80" s="89">
        <v>3282</v>
      </c>
      <c r="AF80" s="83">
        <v>3282</v>
      </c>
      <c r="AG80" s="89"/>
      <c r="AH80" s="89"/>
      <c r="AI80" s="89"/>
      <c r="AJ80" s="83">
        <v>1</v>
      </c>
      <c r="AK80" s="83"/>
      <c r="AL80" s="83">
        <v>1</v>
      </c>
      <c r="AM80" s="83"/>
      <c r="AN80" s="83"/>
      <c r="AO80" s="83">
        <v>5090</v>
      </c>
      <c r="AP80" s="89">
        <v>1</v>
      </c>
      <c r="AQ80" s="89">
        <v>1764</v>
      </c>
      <c r="AR80" s="89">
        <v>100</v>
      </c>
      <c r="AS80" s="89">
        <v>186</v>
      </c>
      <c r="AT80" s="89" t="s">
        <v>12026</v>
      </c>
      <c r="AU80" s="89">
        <v>1</v>
      </c>
      <c r="AV80" s="89">
        <v>3282</v>
      </c>
      <c r="AW80" s="89">
        <v>100</v>
      </c>
      <c r="AX80" s="89">
        <v>329</v>
      </c>
      <c r="AY80" s="89" t="s">
        <v>12026</v>
      </c>
      <c r="AZ80" s="89">
        <v>28100000</v>
      </c>
      <c r="BA80" s="89">
        <v>23600000</v>
      </c>
      <c r="BB80" s="89">
        <v>14000000</v>
      </c>
      <c r="BC80" s="113" t="s">
        <v>11531</v>
      </c>
      <c r="BG80" s="165">
        <v>4975</v>
      </c>
      <c r="BH80" s="165">
        <v>73</v>
      </c>
    </row>
    <row r="81" spans="1:60" ht="18" hidden="1" customHeight="1">
      <c r="A81" s="83">
        <v>220102</v>
      </c>
      <c r="B81" s="84" t="s">
        <v>9848</v>
      </c>
      <c r="C81" s="82" t="str">
        <f t="shared" si="4"/>
        <v>Open</v>
      </c>
      <c r="D81" s="85"/>
      <c r="E81" s="85" t="s">
        <v>11532</v>
      </c>
      <c r="F81" s="110">
        <v>40676</v>
      </c>
      <c r="G81" s="110">
        <v>40684</v>
      </c>
      <c r="H81" s="87" t="s">
        <v>8021</v>
      </c>
      <c r="I81" s="87" t="s">
        <v>6507</v>
      </c>
      <c r="J81" s="87" t="s">
        <v>2192</v>
      </c>
      <c r="K81" s="88"/>
      <c r="L81" s="37" t="s">
        <v>14745</v>
      </c>
      <c r="M81" s="86" t="s">
        <v>9849</v>
      </c>
      <c r="N81" s="37" t="s">
        <v>12377</v>
      </c>
      <c r="O81" s="37" t="s">
        <v>12378</v>
      </c>
      <c r="P81" s="89">
        <v>0.61</v>
      </c>
      <c r="Q81" s="89">
        <v>11.5</v>
      </c>
      <c r="R81" s="90" t="str">
        <f t="shared" si="3"/>
        <v>福井県越前市畑町３字掛赤田</v>
      </c>
      <c r="S81" s="59"/>
      <c r="T81" s="59" t="s">
        <v>4064</v>
      </c>
      <c r="U81" s="111" t="s">
        <v>9850</v>
      </c>
      <c r="V81" s="60" t="str">
        <f t="shared" si="5"/>
        <v>Open map</v>
      </c>
      <c r="W81" s="91"/>
      <c r="X81" s="89" t="s">
        <v>8587</v>
      </c>
      <c r="Y81" s="89" t="s">
        <v>4409</v>
      </c>
      <c r="Z81" s="89" t="s">
        <v>4402</v>
      </c>
      <c r="AA81" s="89"/>
      <c r="AB81" s="83">
        <v>200</v>
      </c>
      <c r="AC81" s="83">
        <v>2170.37</v>
      </c>
      <c r="AD81" s="83">
        <v>2096</v>
      </c>
      <c r="AE81" s="89">
        <v>2554</v>
      </c>
      <c r="AF81" s="83">
        <v>2554</v>
      </c>
      <c r="AG81" s="89"/>
      <c r="AH81" s="89"/>
      <c r="AI81" s="89"/>
      <c r="AJ81" s="83">
        <v>0.8</v>
      </c>
      <c r="AK81" s="83"/>
      <c r="AL81" s="83">
        <v>0.8</v>
      </c>
      <c r="AM81" s="83"/>
      <c r="AN81" s="83"/>
      <c r="AO81" s="83">
        <v>3326</v>
      </c>
      <c r="AP81" s="89">
        <v>0.8</v>
      </c>
      <c r="AQ81" s="89">
        <v>1283</v>
      </c>
      <c r="AR81" s="89">
        <v>100</v>
      </c>
      <c r="AS81" s="89">
        <v>129</v>
      </c>
      <c r="AT81" s="89" t="s">
        <v>12023</v>
      </c>
      <c r="AU81" s="89">
        <v>0.8</v>
      </c>
      <c r="AV81" s="89">
        <v>2043</v>
      </c>
      <c r="AW81" s="89">
        <v>100</v>
      </c>
      <c r="AX81" s="89">
        <v>205</v>
      </c>
      <c r="AY81" s="89" t="s">
        <v>12023</v>
      </c>
      <c r="AZ81" s="89">
        <v>17800000</v>
      </c>
      <c r="BA81" s="89">
        <v>13600000</v>
      </c>
      <c r="BB81" s="89">
        <v>7800000</v>
      </c>
      <c r="BC81" s="113"/>
      <c r="BG81" s="165">
        <v>4976</v>
      </c>
      <c r="BH81" s="165">
        <v>74</v>
      </c>
    </row>
    <row r="82" spans="1:60" ht="18" hidden="1" customHeight="1">
      <c r="A82" s="83">
        <v>220103</v>
      </c>
      <c r="B82" s="84" t="s">
        <v>9846</v>
      </c>
      <c r="C82" s="82" t="str">
        <f t="shared" si="4"/>
        <v>Open</v>
      </c>
      <c r="D82" s="85"/>
      <c r="E82" s="85" t="s">
        <v>4241</v>
      </c>
      <c r="F82" s="110">
        <v>40311</v>
      </c>
      <c r="G82" s="110">
        <v>40317</v>
      </c>
      <c r="H82" s="87" t="s">
        <v>11533</v>
      </c>
      <c r="I82" s="87" t="s">
        <v>11534</v>
      </c>
      <c r="J82" s="87" t="s">
        <v>1526</v>
      </c>
      <c r="K82" s="88"/>
      <c r="L82" s="37" t="s">
        <v>14746</v>
      </c>
      <c r="M82" s="86" t="s">
        <v>11535</v>
      </c>
      <c r="N82" s="37" t="s">
        <v>12379</v>
      </c>
      <c r="O82" s="37" t="s">
        <v>14405</v>
      </c>
      <c r="P82" s="89">
        <v>1.27</v>
      </c>
      <c r="Q82" s="89">
        <v>10.6</v>
      </c>
      <c r="R82" s="90" t="str">
        <f t="shared" si="3"/>
        <v>千葉県八千代市大和田新田</v>
      </c>
      <c r="S82" s="59"/>
      <c r="T82" s="59" t="s">
        <v>4065</v>
      </c>
      <c r="U82" s="111" t="s">
        <v>11906</v>
      </c>
      <c r="V82" s="60" t="str">
        <f t="shared" si="5"/>
        <v>Open map</v>
      </c>
      <c r="W82" s="91"/>
      <c r="X82" s="89" t="s">
        <v>8587</v>
      </c>
      <c r="Y82" s="89" t="s">
        <v>11274</v>
      </c>
      <c r="Z82" s="89" t="s">
        <v>4402</v>
      </c>
      <c r="AA82" s="89"/>
      <c r="AB82" s="83">
        <v>30</v>
      </c>
      <c r="AC82" s="83">
        <v>1047.3399999999999</v>
      </c>
      <c r="AD82" s="83">
        <v>991.84</v>
      </c>
      <c r="AE82" s="89">
        <v>1179</v>
      </c>
      <c r="AF82" s="83">
        <v>1179</v>
      </c>
      <c r="AG82" s="89"/>
      <c r="AH82" s="89"/>
      <c r="AI82" s="89"/>
      <c r="AJ82" s="83">
        <v>0.6</v>
      </c>
      <c r="AK82" s="83"/>
      <c r="AL82" s="83">
        <v>0.9</v>
      </c>
      <c r="AM82" s="83"/>
      <c r="AN82" s="83"/>
      <c r="AO82" s="83">
        <v>1227</v>
      </c>
      <c r="AP82" s="89">
        <v>0.9</v>
      </c>
      <c r="AQ82" s="89">
        <v>519</v>
      </c>
      <c r="AR82" s="89">
        <v>220</v>
      </c>
      <c r="AS82" s="89">
        <v>122</v>
      </c>
      <c r="AT82" s="89" t="s">
        <v>12025</v>
      </c>
      <c r="AU82" s="89">
        <v>0.6</v>
      </c>
      <c r="AV82" s="89">
        <v>708</v>
      </c>
      <c r="AW82" s="89">
        <v>190</v>
      </c>
      <c r="AX82" s="89">
        <v>143</v>
      </c>
      <c r="AY82" s="89" t="s">
        <v>12025</v>
      </c>
      <c r="AZ82" s="89">
        <v>8000000</v>
      </c>
      <c r="BA82" s="89">
        <v>6800000</v>
      </c>
      <c r="BB82" s="89">
        <v>5500000</v>
      </c>
      <c r="BC82" s="113"/>
      <c r="BG82" s="165">
        <v>4977</v>
      </c>
      <c r="BH82" s="165">
        <v>75</v>
      </c>
    </row>
    <row r="83" spans="1:60" ht="18" hidden="1" customHeight="1">
      <c r="A83" s="83">
        <v>220104</v>
      </c>
      <c r="B83" s="84" t="s">
        <v>11536</v>
      </c>
      <c r="C83" s="82" t="str">
        <f t="shared" si="4"/>
        <v>Open</v>
      </c>
      <c r="D83" s="85"/>
      <c r="E83" s="85" t="s">
        <v>4241</v>
      </c>
      <c r="F83" s="110">
        <v>40330</v>
      </c>
      <c r="G83" s="110">
        <v>40339</v>
      </c>
      <c r="H83" s="87" t="s">
        <v>4511</v>
      </c>
      <c r="I83" s="87" t="s">
        <v>11537</v>
      </c>
      <c r="J83" s="87" t="s">
        <v>2194</v>
      </c>
      <c r="K83" s="88"/>
      <c r="L83" s="37" t="s">
        <v>14747</v>
      </c>
      <c r="M83" s="86" t="s">
        <v>11538</v>
      </c>
      <c r="N83" s="37" t="s">
        <v>12380</v>
      </c>
      <c r="O83" s="37" t="s">
        <v>12381</v>
      </c>
      <c r="P83" s="89">
        <v>2.99</v>
      </c>
      <c r="Q83" s="89">
        <v>13.6</v>
      </c>
      <c r="R83" s="90" t="str">
        <f t="shared" si="3"/>
        <v>千葉県千葉市緑区土気東</v>
      </c>
      <c r="S83" s="59"/>
      <c r="T83" s="59" t="s">
        <v>4066</v>
      </c>
      <c r="U83" s="111" t="s">
        <v>11907</v>
      </c>
      <c r="V83" s="60" t="str">
        <f t="shared" si="5"/>
        <v>Open map</v>
      </c>
      <c r="W83" s="91"/>
      <c r="X83" s="89" t="s">
        <v>8587</v>
      </c>
      <c r="Y83" s="89" t="s">
        <v>11274</v>
      </c>
      <c r="Z83" s="89" t="s">
        <v>4402</v>
      </c>
      <c r="AA83" s="89"/>
      <c r="AB83" s="83">
        <v>30</v>
      </c>
      <c r="AC83" s="83">
        <v>1011</v>
      </c>
      <c r="AD83" s="83">
        <v>969.98</v>
      </c>
      <c r="AE83" s="89">
        <v>1169</v>
      </c>
      <c r="AF83" s="83">
        <v>1169</v>
      </c>
      <c r="AG83" s="89"/>
      <c r="AH83" s="89"/>
      <c r="AI83" s="89"/>
      <c r="AJ83" s="83">
        <v>0.8</v>
      </c>
      <c r="AK83" s="83"/>
      <c r="AL83" s="83">
        <v>0.8</v>
      </c>
      <c r="AM83" s="83"/>
      <c r="AN83" s="83"/>
      <c r="AO83" s="83">
        <v>1443</v>
      </c>
      <c r="AP83" s="89">
        <v>0.8</v>
      </c>
      <c r="AQ83" s="89">
        <v>508</v>
      </c>
      <c r="AR83" s="89">
        <v>120</v>
      </c>
      <c r="AS83" s="89">
        <v>63</v>
      </c>
      <c r="AT83" s="89" t="s">
        <v>12023</v>
      </c>
      <c r="AU83" s="89">
        <v>0.8</v>
      </c>
      <c r="AV83" s="89">
        <v>935</v>
      </c>
      <c r="AW83" s="89">
        <v>180</v>
      </c>
      <c r="AX83" s="89">
        <v>172</v>
      </c>
      <c r="AY83" s="89" t="s">
        <v>12023</v>
      </c>
      <c r="AZ83" s="89">
        <v>11100000</v>
      </c>
      <c r="BA83" s="89">
        <v>9400000</v>
      </c>
      <c r="BB83" s="89">
        <v>5500000</v>
      </c>
      <c r="BC83" s="113" t="s">
        <v>9845</v>
      </c>
      <c r="BG83" s="165">
        <v>4978</v>
      </c>
      <c r="BH83" s="165">
        <v>76</v>
      </c>
    </row>
    <row r="84" spans="1:60" ht="18" hidden="1" customHeight="1">
      <c r="A84" s="83" t="s">
        <v>14373</v>
      </c>
      <c r="B84" s="84" t="s">
        <v>11539</v>
      </c>
      <c r="C84" s="82" t="str">
        <f t="shared" si="4"/>
        <v>Open</v>
      </c>
      <c r="D84" s="85"/>
      <c r="E84" s="85" t="s">
        <v>11224</v>
      </c>
      <c r="F84" s="110">
        <v>40332</v>
      </c>
      <c r="G84" s="110">
        <v>40371</v>
      </c>
      <c r="H84" s="87" t="s">
        <v>4303</v>
      </c>
      <c r="I84" s="87" t="s">
        <v>11540</v>
      </c>
      <c r="J84" s="87" t="s">
        <v>2196</v>
      </c>
      <c r="K84" s="88"/>
      <c r="L84" s="37" t="s">
        <v>14748</v>
      </c>
      <c r="M84" s="86" t="s">
        <v>12039</v>
      </c>
      <c r="N84" s="37" t="s">
        <v>12382</v>
      </c>
      <c r="O84" s="37" t="s">
        <v>12383</v>
      </c>
      <c r="P84" s="89">
        <v>1.38</v>
      </c>
      <c r="Q84" s="89">
        <v>9.31</v>
      </c>
      <c r="R84" s="90" t="str">
        <f t="shared" si="3"/>
        <v>東京都台東区千束</v>
      </c>
      <c r="S84" s="59"/>
      <c r="T84" s="59" t="s">
        <v>4067</v>
      </c>
      <c r="U84" s="111" t="s">
        <v>12033</v>
      </c>
      <c r="V84" s="60" t="str">
        <f t="shared" si="5"/>
        <v>Open map</v>
      </c>
      <c r="W84" s="91"/>
      <c r="X84" s="89" t="s">
        <v>8587</v>
      </c>
      <c r="Y84" s="89" t="s">
        <v>4409</v>
      </c>
      <c r="Z84" s="89" t="s">
        <v>11541</v>
      </c>
      <c r="AA84" s="89"/>
      <c r="AB84" s="83">
        <v>40</v>
      </c>
      <c r="AC84" s="83">
        <v>241.78</v>
      </c>
      <c r="AD84" s="83">
        <v>478.89</v>
      </c>
      <c r="AE84" s="89">
        <v>282</v>
      </c>
      <c r="AF84" s="83">
        <v>177</v>
      </c>
      <c r="AG84" s="89"/>
      <c r="AH84" s="89"/>
      <c r="AI84" s="89"/>
      <c r="AJ84" s="83">
        <v>0.8</v>
      </c>
      <c r="AK84" s="83"/>
      <c r="AL84" s="83">
        <v>1</v>
      </c>
      <c r="AM84" s="83"/>
      <c r="AN84" s="83"/>
      <c r="AO84" s="83">
        <v>411</v>
      </c>
      <c r="AP84" s="89">
        <v>1</v>
      </c>
      <c r="AQ84" s="89">
        <v>203</v>
      </c>
      <c r="AR84" s="89">
        <v>100</v>
      </c>
      <c r="AS84" s="89">
        <v>21</v>
      </c>
      <c r="AT84" s="89" t="s">
        <v>12027</v>
      </c>
      <c r="AU84" s="89">
        <v>0.8</v>
      </c>
      <c r="AV84" s="89">
        <v>208</v>
      </c>
      <c r="AW84" s="89">
        <v>100</v>
      </c>
      <c r="AX84" s="89">
        <v>23</v>
      </c>
      <c r="AY84" s="89" t="s">
        <v>12027</v>
      </c>
      <c r="AZ84" s="89">
        <f>+BA84*1.15</f>
        <v>10752500</v>
      </c>
      <c r="BA84" s="89">
        <v>9350000</v>
      </c>
      <c r="BB84" s="89">
        <v>6260000</v>
      </c>
      <c r="BC84" s="113" t="s">
        <v>8887</v>
      </c>
      <c r="BG84" s="165">
        <v>4979</v>
      </c>
      <c r="BH84" s="165">
        <v>77</v>
      </c>
    </row>
    <row r="85" spans="1:60" hidden="1">
      <c r="A85" s="143" t="s">
        <v>14374</v>
      </c>
      <c r="B85" s="6" t="s">
        <v>11542</v>
      </c>
      <c r="C85" s="82" t="str">
        <f t="shared" si="4"/>
        <v>Open</v>
      </c>
      <c r="D85" s="71"/>
      <c r="E85" s="71" t="s">
        <v>11224</v>
      </c>
      <c r="F85" s="19">
        <v>40332</v>
      </c>
      <c r="G85" s="19">
        <v>40371</v>
      </c>
      <c r="H85" s="38" t="s">
        <v>11543</v>
      </c>
      <c r="I85" s="38" t="s">
        <v>11540</v>
      </c>
      <c r="J85" s="38" t="s">
        <v>2196</v>
      </c>
      <c r="K85" s="21"/>
      <c r="L85" s="37" t="s">
        <v>14748</v>
      </c>
      <c r="M85" s="37" t="s">
        <v>12139</v>
      </c>
      <c r="N85" s="37" t="s">
        <v>12382</v>
      </c>
      <c r="O85" s="37" t="s">
        <v>12383</v>
      </c>
      <c r="P85" s="89">
        <v>1.38</v>
      </c>
      <c r="Q85" s="89">
        <v>9.31</v>
      </c>
      <c r="R85" s="59" t="str">
        <f t="shared" si="3"/>
        <v>東京都台東区千束</v>
      </c>
      <c r="S85" s="59"/>
      <c r="T85" s="59" t="s">
        <v>4067</v>
      </c>
      <c r="U85" s="108" t="s">
        <v>12140</v>
      </c>
      <c r="V85" s="60" t="str">
        <f t="shared" si="5"/>
        <v>Open map</v>
      </c>
      <c r="W85" s="60"/>
      <c r="X85" t="s">
        <v>8587</v>
      </c>
      <c r="Y85" t="s">
        <v>11377</v>
      </c>
      <c r="Z85" t="s">
        <v>11541</v>
      </c>
      <c r="AB85" s="143"/>
      <c r="AC85" s="143"/>
      <c r="AD85" s="143"/>
      <c r="AF85" s="143"/>
      <c r="AJ85" s="143"/>
      <c r="AK85" s="143"/>
      <c r="AL85" s="143"/>
      <c r="AM85" s="143"/>
      <c r="AN85" s="143"/>
      <c r="AO85" s="143"/>
      <c r="BC85" t="s">
        <v>12133</v>
      </c>
      <c r="BG85" s="165">
        <v>4980</v>
      </c>
      <c r="BH85" s="165">
        <v>78</v>
      </c>
    </row>
    <row r="86" spans="1:60" ht="18" hidden="1" customHeight="1">
      <c r="A86" s="83">
        <v>220106</v>
      </c>
      <c r="B86" s="84" t="s">
        <v>9844</v>
      </c>
      <c r="C86" s="82" t="str">
        <f t="shared" si="4"/>
        <v>Open</v>
      </c>
      <c r="D86" s="85"/>
      <c r="E86" s="85" t="s">
        <v>4217</v>
      </c>
      <c r="F86" s="110">
        <v>40469</v>
      </c>
      <c r="G86" s="110">
        <v>40491</v>
      </c>
      <c r="H86" s="87" t="s">
        <v>11544</v>
      </c>
      <c r="I86" s="87" t="s">
        <v>9816</v>
      </c>
      <c r="J86" s="87" t="s">
        <v>2198</v>
      </c>
      <c r="K86" s="88"/>
      <c r="L86" s="37" t="s">
        <v>14749</v>
      </c>
      <c r="M86" s="86" t="s">
        <v>8740</v>
      </c>
      <c r="N86" s="37" t="s">
        <v>12384</v>
      </c>
      <c r="O86" s="37" t="s">
        <v>12385</v>
      </c>
      <c r="P86" s="89">
        <v>0.23</v>
      </c>
      <c r="Q86" s="89">
        <v>2.69</v>
      </c>
      <c r="R86" s="90" t="str">
        <f t="shared" si="3"/>
        <v>岡山県高松市春日町</v>
      </c>
      <c r="S86" s="59"/>
      <c r="T86" s="59" t="s">
        <v>4068</v>
      </c>
      <c r="U86" s="111" t="s">
        <v>11545</v>
      </c>
      <c r="V86" s="60" t="str">
        <f t="shared" si="5"/>
        <v>Open map</v>
      </c>
      <c r="W86" s="91"/>
      <c r="X86" s="89" t="s">
        <v>8587</v>
      </c>
      <c r="Y86" s="89" t="s">
        <v>4409</v>
      </c>
      <c r="Z86" s="89" t="s">
        <v>4402</v>
      </c>
      <c r="AA86" s="89"/>
      <c r="AB86" s="83">
        <v>30</v>
      </c>
      <c r="AC86" s="83"/>
      <c r="AD86" s="83" t="s">
        <v>1857</v>
      </c>
      <c r="AE86" s="89">
        <v>4807</v>
      </c>
      <c r="AF86" s="83">
        <v>3280</v>
      </c>
      <c r="AG86" s="89"/>
      <c r="AH86" s="89"/>
      <c r="AI86" s="89"/>
      <c r="AJ86" s="83">
        <v>0.8</v>
      </c>
      <c r="AK86" s="83"/>
      <c r="AL86" s="83">
        <v>1.2</v>
      </c>
      <c r="AM86" s="83"/>
      <c r="AN86" s="83"/>
      <c r="AO86" s="83">
        <v>7183</v>
      </c>
      <c r="AP86" s="89">
        <v>1.2</v>
      </c>
      <c r="AQ86" s="89">
        <v>3303</v>
      </c>
      <c r="AR86" s="89">
        <v>100</v>
      </c>
      <c r="AS86" s="89">
        <v>337</v>
      </c>
      <c r="AT86" s="89" t="s">
        <v>11246</v>
      </c>
      <c r="AU86" s="89">
        <v>0.8</v>
      </c>
      <c r="AV86" s="89">
        <v>3846</v>
      </c>
      <c r="AW86" s="89">
        <v>100</v>
      </c>
      <c r="AX86" s="89">
        <v>393</v>
      </c>
      <c r="AY86" s="89" t="s">
        <v>11246</v>
      </c>
      <c r="AZ86" s="89">
        <v>48700000</v>
      </c>
      <c r="BA86" s="89">
        <v>40700000</v>
      </c>
      <c r="BB86" s="89">
        <v>22860500</v>
      </c>
      <c r="BC86" s="113" t="s">
        <v>8889</v>
      </c>
      <c r="BG86" s="165">
        <v>4981</v>
      </c>
      <c r="BH86" s="165">
        <v>79</v>
      </c>
    </row>
    <row r="87" spans="1:60" ht="18" hidden="1" customHeight="1">
      <c r="A87" s="83">
        <v>220107</v>
      </c>
      <c r="B87" s="84" t="s">
        <v>11546</v>
      </c>
      <c r="C87" s="82" t="str">
        <f t="shared" si="4"/>
        <v>Open</v>
      </c>
      <c r="D87" s="85"/>
      <c r="E87" s="85" t="s">
        <v>11221</v>
      </c>
      <c r="F87" s="110">
        <v>40415</v>
      </c>
      <c r="G87" s="110">
        <v>40429</v>
      </c>
      <c r="H87" s="87" t="s">
        <v>11547</v>
      </c>
      <c r="I87" s="87" t="s">
        <v>4427</v>
      </c>
      <c r="J87" s="87" t="s">
        <v>2199</v>
      </c>
      <c r="K87" s="88"/>
      <c r="L87" s="37" t="s">
        <v>14750</v>
      </c>
      <c r="M87" s="86" t="s">
        <v>11548</v>
      </c>
      <c r="N87" s="37" t="s">
        <v>12386</v>
      </c>
      <c r="O87" s="37" t="s">
        <v>12387</v>
      </c>
      <c r="P87" s="89">
        <v>0.45</v>
      </c>
      <c r="Q87" s="89">
        <v>1.41</v>
      </c>
      <c r="R87" s="90" t="str">
        <f t="shared" si="3"/>
        <v>島根県出雲市神西町</v>
      </c>
      <c r="S87" s="59"/>
      <c r="T87" s="59" t="s">
        <v>4069</v>
      </c>
      <c r="U87" s="111" t="s">
        <v>11549</v>
      </c>
      <c r="V87" s="60" t="str">
        <f t="shared" si="5"/>
        <v>Open map</v>
      </c>
      <c r="W87" s="91"/>
      <c r="X87" s="89" t="s">
        <v>11241</v>
      </c>
      <c r="Y87" s="89" t="s">
        <v>11377</v>
      </c>
      <c r="Z87" s="89" t="s">
        <v>11261</v>
      </c>
      <c r="AA87" s="89"/>
      <c r="AB87" s="83">
        <v>65</v>
      </c>
      <c r="AC87" s="83">
        <v>2359</v>
      </c>
      <c r="AD87" s="83">
        <v>1230</v>
      </c>
      <c r="AE87" s="89">
        <v>1602</v>
      </c>
      <c r="AF87" s="83">
        <v>1602</v>
      </c>
      <c r="AG87" s="89"/>
      <c r="AH87" s="89"/>
      <c r="AI87" s="89"/>
      <c r="AJ87" s="83">
        <v>0.8</v>
      </c>
      <c r="AK87" s="83"/>
      <c r="AL87" s="83">
        <v>1.2</v>
      </c>
      <c r="AM87" s="83"/>
      <c r="AN87" s="83"/>
      <c r="AO87" s="83">
        <v>2755</v>
      </c>
      <c r="AP87" s="89">
        <v>1.2</v>
      </c>
      <c r="AQ87" s="89">
        <v>1473</v>
      </c>
      <c r="AR87" s="89">
        <v>120</v>
      </c>
      <c r="AS87" s="89">
        <v>181</v>
      </c>
      <c r="AT87" s="89" t="s">
        <v>12023</v>
      </c>
      <c r="AU87" s="89">
        <v>0.8</v>
      </c>
      <c r="AV87" s="89">
        <v>1282</v>
      </c>
      <c r="AW87" s="89">
        <v>100</v>
      </c>
      <c r="AX87" s="89">
        <v>131</v>
      </c>
      <c r="AY87" s="89" t="s">
        <v>12023</v>
      </c>
      <c r="AZ87" s="89">
        <v>16200000</v>
      </c>
      <c r="BA87" s="89">
        <v>14600000</v>
      </c>
      <c r="BB87" s="89">
        <v>8000000</v>
      </c>
      <c r="BC87" s="147">
        <f>+AZ87/BA87</f>
        <v>1.1095890410958904</v>
      </c>
      <c r="BE87">
        <f>+AZ87/BA87</f>
        <v>1.1095890410958904</v>
      </c>
      <c r="BG87" s="165">
        <v>4982</v>
      </c>
      <c r="BH87" s="165">
        <v>80</v>
      </c>
    </row>
    <row r="88" spans="1:60" ht="18" hidden="1" customHeight="1">
      <c r="A88" s="83">
        <v>220108</v>
      </c>
      <c r="B88" s="84" t="s">
        <v>11550</v>
      </c>
      <c r="C88" s="82" t="str">
        <f t="shared" si="4"/>
        <v>Open</v>
      </c>
      <c r="D88" s="85"/>
      <c r="E88" s="85" t="s">
        <v>11224</v>
      </c>
      <c r="F88" s="110">
        <v>40463</v>
      </c>
      <c r="G88" s="110">
        <v>40473</v>
      </c>
      <c r="H88" s="87" t="s">
        <v>11551</v>
      </c>
      <c r="I88" s="87" t="s">
        <v>11552</v>
      </c>
      <c r="J88" s="87" t="s">
        <v>2200</v>
      </c>
      <c r="K88" s="88"/>
      <c r="L88" s="37" t="s">
        <v>14751</v>
      </c>
      <c r="M88" s="86" t="s">
        <v>11553</v>
      </c>
      <c r="N88" s="37" t="s">
        <v>12388</v>
      </c>
      <c r="O88" s="37" t="s">
        <v>14406</v>
      </c>
      <c r="P88" s="89">
        <v>0.56999999999999995</v>
      </c>
      <c r="Q88" s="89">
        <v>3.21</v>
      </c>
      <c r="R88" s="90" t="str">
        <f t="shared" si="3"/>
        <v>愛知県名古屋市港区当知</v>
      </c>
      <c r="S88" s="59"/>
      <c r="T88" s="59" t="s">
        <v>4070</v>
      </c>
      <c r="U88" s="111" t="s">
        <v>8825</v>
      </c>
      <c r="V88" s="60" t="str">
        <f t="shared" si="5"/>
        <v>Open map</v>
      </c>
      <c r="W88" s="91"/>
      <c r="X88" s="89" t="s">
        <v>11241</v>
      </c>
      <c r="Y88" s="89" t="s">
        <v>11554</v>
      </c>
      <c r="Z88" s="89" t="s">
        <v>11275</v>
      </c>
      <c r="AA88" s="89"/>
      <c r="AB88" s="83">
        <v>30</v>
      </c>
      <c r="AC88" s="83">
        <v>1322.77</v>
      </c>
      <c r="AD88" s="83">
        <v>2590</v>
      </c>
      <c r="AE88" s="89">
        <v>1600</v>
      </c>
      <c r="AF88" s="83">
        <v>1600</v>
      </c>
      <c r="AG88" s="89"/>
      <c r="AH88" s="89"/>
      <c r="AI88" s="89"/>
      <c r="AJ88" s="83">
        <v>1</v>
      </c>
      <c r="AK88" s="83"/>
      <c r="AL88" s="83">
        <v>1</v>
      </c>
      <c r="AM88" s="83"/>
      <c r="AN88" s="83"/>
      <c r="AO88" s="83">
        <v>2923</v>
      </c>
      <c r="AP88" s="89">
        <v>1</v>
      </c>
      <c r="AQ88" s="89">
        <v>1243</v>
      </c>
      <c r="AR88" s="89">
        <v>100</v>
      </c>
      <c r="AS88" s="89">
        <v>119</v>
      </c>
      <c r="AT88" s="89" t="s">
        <v>12023</v>
      </c>
      <c r="AU88" s="89">
        <v>1</v>
      </c>
      <c r="AV88" s="89">
        <v>1680</v>
      </c>
      <c r="AW88" s="89">
        <v>100</v>
      </c>
      <c r="AX88" s="89">
        <v>162</v>
      </c>
      <c r="AY88" s="89" t="s">
        <v>12023</v>
      </c>
      <c r="AZ88" s="89">
        <v>16300000</v>
      </c>
      <c r="BA88" s="89">
        <v>14000000</v>
      </c>
      <c r="BB88" s="89">
        <v>8500000</v>
      </c>
      <c r="BC88" s="113"/>
      <c r="BE88">
        <f t="shared" ref="BE88:BE91" si="6">+AZ88/BA88</f>
        <v>1.1642857142857144</v>
      </c>
      <c r="BG88" s="165">
        <v>4983</v>
      </c>
      <c r="BH88" s="165">
        <v>81</v>
      </c>
    </row>
    <row r="89" spans="1:60" ht="18" hidden="1" customHeight="1">
      <c r="A89" s="83">
        <v>220109</v>
      </c>
      <c r="B89" s="84" t="s">
        <v>11555</v>
      </c>
      <c r="C89" s="82" t="str">
        <f t="shared" si="4"/>
        <v>Open</v>
      </c>
      <c r="D89" s="85"/>
      <c r="E89" s="85" t="s">
        <v>11224</v>
      </c>
      <c r="F89" s="110">
        <v>40408</v>
      </c>
      <c r="G89" s="110">
        <v>40411</v>
      </c>
      <c r="H89" s="87" t="s">
        <v>11556</v>
      </c>
      <c r="I89" s="87" t="s">
        <v>11407</v>
      </c>
      <c r="J89" s="87" t="s">
        <v>1504</v>
      </c>
      <c r="K89" s="88"/>
      <c r="L89" s="37" t="s">
        <v>14752</v>
      </c>
      <c r="M89" s="86" t="s">
        <v>11557</v>
      </c>
      <c r="N89" s="37" t="s">
        <v>12389</v>
      </c>
      <c r="O89" s="37" t="s">
        <v>12390</v>
      </c>
      <c r="P89" s="89">
        <v>0.57999999999999996</v>
      </c>
      <c r="Q89" s="89">
        <v>6.45</v>
      </c>
      <c r="R89" s="90" t="str">
        <f t="shared" si="3"/>
        <v>島根県出雲市天神町</v>
      </c>
      <c r="S89" s="59"/>
      <c r="T89" s="59" t="s">
        <v>4071</v>
      </c>
      <c r="U89" s="111" t="s">
        <v>11908</v>
      </c>
      <c r="V89" s="60" t="str">
        <f t="shared" si="5"/>
        <v>Open map</v>
      </c>
      <c r="W89" s="91"/>
      <c r="X89" s="89" t="s">
        <v>11558</v>
      </c>
      <c r="Y89" s="89" t="s">
        <v>11274</v>
      </c>
      <c r="Z89" s="89" t="s">
        <v>11559</v>
      </c>
      <c r="AA89" s="89"/>
      <c r="AB89" s="83">
        <v>60</v>
      </c>
      <c r="AC89" s="83">
        <v>1099.6600000000001</v>
      </c>
      <c r="AD89" s="83">
        <v>1100</v>
      </c>
      <c r="AE89" s="89">
        <v>1290</v>
      </c>
      <c r="AF89" s="83">
        <v>1506</v>
      </c>
      <c r="AG89" s="89"/>
      <c r="AH89" s="89"/>
      <c r="AI89" s="89"/>
      <c r="AJ89" s="83">
        <v>1</v>
      </c>
      <c r="AK89" s="83"/>
      <c r="AL89" s="83">
        <v>1.5</v>
      </c>
      <c r="AM89" s="83"/>
      <c r="AN89" s="83"/>
      <c r="AO89" s="83">
        <v>1203</v>
      </c>
      <c r="AP89" s="89">
        <v>1.5</v>
      </c>
      <c r="AQ89" s="89">
        <v>870</v>
      </c>
      <c r="AR89" s="89">
        <v>130</v>
      </c>
      <c r="AS89" s="89">
        <v>116</v>
      </c>
      <c r="AT89" s="89"/>
      <c r="AU89" s="89">
        <v>1.5</v>
      </c>
      <c r="AV89" s="89">
        <v>333</v>
      </c>
      <c r="AW89" s="89">
        <v>130</v>
      </c>
      <c r="AX89" s="89">
        <v>45</v>
      </c>
      <c r="AY89" s="89"/>
      <c r="AZ89" s="89">
        <v>6400000</v>
      </c>
      <c r="BA89" s="89">
        <v>5500000</v>
      </c>
      <c r="BB89" s="89">
        <v>3000000</v>
      </c>
      <c r="BC89" s="113" t="s">
        <v>8890</v>
      </c>
      <c r="BE89">
        <f t="shared" si="6"/>
        <v>1.1636363636363636</v>
      </c>
      <c r="BG89" s="165">
        <v>4984</v>
      </c>
      <c r="BH89" s="165">
        <v>82</v>
      </c>
    </row>
    <row r="90" spans="1:60" ht="18" hidden="1" customHeight="1">
      <c r="A90" s="83">
        <v>220110</v>
      </c>
      <c r="B90" s="84" t="s">
        <v>11560</v>
      </c>
      <c r="C90" s="82" t="str">
        <f t="shared" si="4"/>
        <v>Open</v>
      </c>
      <c r="D90" s="85"/>
      <c r="E90" s="85" t="s">
        <v>11224</v>
      </c>
      <c r="F90" s="110">
        <v>40359</v>
      </c>
      <c r="G90" s="110">
        <v>40369</v>
      </c>
      <c r="H90" s="87" t="s">
        <v>4511</v>
      </c>
      <c r="I90" s="87" t="s">
        <v>11561</v>
      </c>
      <c r="J90" s="87" t="s">
        <v>2202</v>
      </c>
      <c r="K90" s="88"/>
      <c r="L90" s="37" t="s">
        <v>14753</v>
      </c>
      <c r="M90" s="86" t="s">
        <v>11562</v>
      </c>
      <c r="N90" s="37" t="s">
        <v>12391</v>
      </c>
      <c r="O90" s="37" t="s">
        <v>12392</v>
      </c>
      <c r="P90" s="89">
        <v>0.96</v>
      </c>
      <c r="Q90" s="89">
        <v>2.3199999999999998</v>
      </c>
      <c r="R90" s="90" t="str">
        <f t="shared" si="3"/>
        <v>千葉県君津市西坂田</v>
      </c>
      <c r="S90" s="59"/>
      <c r="T90" s="59" t="s">
        <v>4072</v>
      </c>
      <c r="U90" s="111" t="s">
        <v>11909</v>
      </c>
      <c r="V90" s="60" t="str">
        <f t="shared" si="5"/>
        <v>Open map</v>
      </c>
      <c r="W90" s="91"/>
      <c r="X90" s="89" t="s">
        <v>8587</v>
      </c>
      <c r="Y90" s="89" t="s">
        <v>11274</v>
      </c>
      <c r="Z90" s="89" t="s">
        <v>11275</v>
      </c>
      <c r="AA90" s="89"/>
      <c r="AB90" s="83">
        <v>30</v>
      </c>
      <c r="AC90" s="83">
        <v>1035.05</v>
      </c>
      <c r="AD90" s="83">
        <v>1077.79</v>
      </c>
      <c r="AE90" s="89">
        <v>1180</v>
      </c>
      <c r="AF90" s="83">
        <v>1180</v>
      </c>
      <c r="AG90" s="89"/>
      <c r="AH90" s="89"/>
      <c r="AI90" s="89"/>
      <c r="AJ90" s="83">
        <v>1</v>
      </c>
      <c r="AK90" s="83"/>
      <c r="AL90" s="83">
        <v>1.5</v>
      </c>
      <c r="AM90" s="83"/>
      <c r="AN90" s="83"/>
      <c r="AO90" s="83">
        <v>2048</v>
      </c>
      <c r="AP90" s="89">
        <v>1.5</v>
      </c>
      <c r="AQ90" s="89">
        <v>868</v>
      </c>
      <c r="AR90" s="89">
        <v>150</v>
      </c>
      <c r="AS90" s="89">
        <v>133</v>
      </c>
      <c r="AT90" s="89" t="s">
        <v>12027</v>
      </c>
      <c r="AU90" s="89">
        <v>1</v>
      </c>
      <c r="AV90" s="89">
        <v>1180</v>
      </c>
      <c r="AW90" s="89">
        <v>180</v>
      </c>
      <c r="AX90" s="89">
        <v>217</v>
      </c>
      <c r="AY90" s="89" t="s">
        <v>12027</v>
      </c>
      <c r="AZ90" s="89">
        <v>14500000</v>
      </c>
      <c r="BA90" s="89">
        <v>12100000</v>
      </c>
      <c r="BB90" s="89">
        <v>7000000</v>
      </c>
      <c r="BC90" s="113"/>
      <c r="BE90">
        <f t="shared" si="6"/>
        <v>1.1983471074380165</v>
      </c>
      <c r="BG90" s="165">
        <v>4985</v>
      </c>
      <c r="BH90" s="165">
        <v>83</v>
      </c>
    </row>
    <row r="91" spans="1:60" ht="18" hidden="1" customHeight="1">
      <c r="A91" s="83">
        <v>220111</v>
      </c>
      <c r="B91" s="84" t="s">
        <v>11563</v>
      </c>
      <c r="C91" s="82" t="str">
        <f t="shared" si="4"/>
        <v>Open</v>
      </c>
      <c r="D91" s="85"/>
      <c r="E91" s="85" t="s">
        <v>11224</v>
      </c>
      <c r="F91" s="110">
        <v>40374</v>
      </c>
      <c r="G91" s="110">
        <v>40387</v>
      </c>
      <c r="H91" s="87" t="s">
        <v>11564</v>
      </c>
      <c r="I91" s="87" t="s">
        <v>11565</v>
      </c>
      <c r="J91" s="87" t="s">
        <v>2204</v>
      </c>
      <c r="K91" s="88"/>
      <c r="L91" s="37" t="s">
        <v>14754</v>
      </c>
      <c r="M91" s="86" t="s">
        <v>11566</v>
      </c>
      <c r="N91" s="37" t="s">
        <v>12393</v>
      </c>
      <c r="O91" s="37" t="s">
        <v>12394</v>
      </c>
      <c r="P91" s="89">
        <v>0.23</v>
      </c>
      <c r="Q91" s="89">
        <v>7.01</v>
      </c>
      <c r="R91" s="90" t="str">
        <f t="shared" si="3"/>
        <v>静岡県藤枝市上藪田字フジバ</v>
      </c>
      <c r="S91" s="59"/>
      <c r="T91" s="59" t="s">
        <v>4073</v>
      </c>
      <c r="U91" s="111" t="s">
        <v>11910</v>
      </c>
      <c r="V91" s="60" t="str">
        <f t="shared" si="5"/>
        <v>Open map</v>
      </c>
      <c r="W91" s="91"/>
      <c r="X91" s="89" t="s">
        <v>11241</v>
      </c>
      <c r="Y91" s="89" t="s">
        <v>4409</v>
      </c>
      <c r="Z91" s="89" t="s">
        <v>4390</v>
      </c>
      <c r="AA91" s="89"/>
      <c r="AB91" s="83">
        <v>30</v>
      </c>
      <c r="AC91" s="83">
        <v>1080</v>
      </c>
      <c r="AD91" s="83">
        <v>1080</v>
      </c>
      <c r="AE91" s="89">
        <v>1297</v>
      </c>
      <c r="AF91" s="83">
        <v>1297</v>
      </c>
      <c r="AG91" s="89"/>
      <c r="AH91" s="89"/>
      <c r="AI91" s="89"/>
      <c r="AJ91" s="83">
        <v>1</v>
      </c>
      <c r="AK91" s="83"/>
      <c r="AL91" s="83">
        <v>1.5</v>
      </c>
      <c r="AM91" s="83"/>
      <c r="AN91" s="83"/>
      <c r="AO91" s="83">
        <v>2247</v>
      </c>
      <c r="AP91" s="89">
        <v>1.5</v>
      </c>
      <c r="AQ91" s="89">
        <v>950</v>
      </c>
      <c r="AR91" s="89">
        <v>100</v>
      </c>
      <c r="AS91" s="89">
        <v>96</v>
      </c>
      <c r="AT91" s="89" t="s">
        <v>12023</v>
      </c>
      <c r="AU91" s="89">
        <v>1</v>
      </c>
      <c r="AV91" s="89">
        <v>1297</v>
      </c>
      <c r="AW91" s="89">
        <v>100</v>
      </c>
      <c r="AX91" s="89">
        <v>128</v>
      </c>
      <c r="AY91" s="89" t="s">
        <v>12023</v>
      </c>
      <c r="AZ91" s="89">
        <v>12600000</v>
      </c>
      <c r="BA91" s="89">
        <v>10800000</v>
      </c>
      <c r="BB91" s="89">
        <v>6300000</v>
      </c>
      <c r="BC91" s="113"/>
      <c r="BE91">
        <f t="shared" si="6"/>
        <v>1.1666666666666667</v>
      </c>
      <c r="BG91" s="165">
        <v>4986</v>
      </c>
      <c r="BH91" s="165">
        <v>84</v>
      </c>
    </row>
    <row r="92" spans="1:60" ht="18" hidden="1" customHeight="1">
      <c r="A92" s="83" t="s">
        <v>14375</v>
      </c>
      <c r="B92" s="84" t="s">
        <v>9842</v>
      </c>
      <c r="C92" s="82" t="str">
        <f t="shared" si="4"/>
        <v>Open</v>
      </c>
      <c r="D92" s="85"/>
      <c r="E92" s="85" t="s">
        <v>11224</v>
      </c>
      <c r="F92" s="110">
        <v>40410</v>
      </c>
      <c r="G92" s="110">
        <v>40457</v>
      </c>
      <c r="H92" s="87" t="s">
        <v>11567</v>
      </c>
      <c r="I92" s="87" t="s">
        <v>9843</v>
      </c>
      <c r="J92" s="87" t="s">
        <v>2206</v>
      </c>
      <c r="K92" s="88"/>
      <c r="L92" s="37" t="s">
        <v>14755</v>
      </c>
      <c r="M92" s="86" t="s">
        <v>12037</v>
      </c>
      <c r="N92" s="37" t="s">
        <v>12395</v>
      </c>
      <c r="O92" s="37" t="s">
        <v>12396</v>
      </c>
      <c r="P92" s="89">
        <v>1.71</v>
      </c>
      <c r="Q92" s="89">
        <v>39.380000000000003</v>
      </c>
      <c r="R92" s="90" t="str">
        <f t="shared" si="3"/>
        <v>山梨県南都留郡富士河口湖町小立字白木</v>
      </c>
      <c r="S92" s="59"/>
      <c r="T92" s="59" t="s">
        <v>4074</v>
      </c>
      <c r="U92" s="111" t="s">
        <v>12079</v>
      </c>
      <c r="V92" s="60" t="str">
        <f t="shared" si="5"/>
        <v>Open map</v>
      </c>
      <c r="W92" s="91"/>
      <c r="X92" s="89" t="s">
        <v>11241</v>
      </c>
      <c r="Y92" s="89" t="s">
        <v>11274</v>
      </c>
      <c r="Z92" s="89" t="s">
        <v>11275</v>
      </c>
      <c r="AA92" s="89"/>
      <c r="AB92" s="83"/>
      <c r="AC92" s="83">
        <v>8537.6299999999992</v>
      </c>
      <c r="AD92" s="83">
        <v>8496.2099999999991</v>
      </c>
      <c r="AE92" s="89">
        <v>9581</v>
      </c>
      <c r="AF92" s="83">
        <v>3209</v>
      </c>
      <c r="AG92" s="89"/>
      <c r="AH92" s="89"/>
      <c r="AI92" s="89"/>
      <c r="AJ92" s="83">
        <v>1</v>
      </c>
      <c r="AK92" s="83"/>
      <c r="AL92" s="83">
        <v>1</v>
      </c>
      <c r="AM92" s="83"/>
      <c r="AN92" s="83"/>
      <c r="AO92" s="83">
        <v>12023</v>
      </c>
      <c r="AP92" s="89">
        <v>1.2</v>
      </c>
      <c r="AQ92" s="89">
        <v>6273</v>
      </c>
      <c r="AR92" s="89">
        <v>130</v>
      </c>
      <c r="AS92" s="89">
        <v>833</v>
      </c>
      <c r="AT92" s="89"/>
      <c r="AU92" s="89">
        <v>0.6</v>
      </c>
      <c r="AV92" s="89">
        <v>5750</v>
      </c>
      <c r="AW92" s="89">
        <v>130</v>
      </c>
      <c r="AX92" s="89">
        <v>721</v>
      </c>
      <c r="AY92" s="89"/>
      <c r="AZ92" s="89">
        <v>77100000</v>
      </c>
      <c r="BA92" s="89">
        <v>64100000</v>
      </c>
      <c r="BB92" s="89">
        <v>37700000</v>
      </c>
      <c r="BC92" s="113"/>
      <c r="BG92" s="165">
        <v>4987</v>
      </c>
      <c r="BH92" s="165">
        <v>85</v>
      </c>
    </row>
    <row r="93" spans="1:60" ht="45" hidden="1">
      <c r="A93" s="131" t="s">
        <v>14376</v>
      </c>
      <c r="B93" s="6" t="s">
        <v>139</v>
      </c>
      <c r="C93" s="82" t="str">
        <f t="shared" si="4"/>
        <v>Open</v>
      </c>
      <c r="D93" s="71"/>
      <c r="E93" s="71"/>
      <c r="F93" s="138">
        <v>40410</v>
      </c>
      <c r="G93" s="138">
        <v>40457</v>
      </c>
      <c r="H93" s="38" t="s">
        <v>1822</v>
      </c>
      <c r="I93" s="38" t="s">
        <v>2205</v>
      </c>
      <c r="J93" s="38" t="s">
        <v>2206</v>
      </c>
      <c r="K93" s="21"/>
      <c r="L93" s="37" t="s">
        <v>14756</v>
      </c>
      <c r="M93" s="93" t="s">
        <v>12038</v>
      </c>
      <c r="N93" s="37" t="s">
        <v>12395</v>
      </c>
      <c r="O93" s="37" t="s">
        <v>12396</v>
      </c>
      <c r="P93" s="94">
        <v>1.71</v>
      </c>
      <c r="Q93" s="94">
        <v>40.380000000000003</v>
      </c>
      <c r="R93" s="59" t="str">
        <f t="shared" si="3"/>
        <v>山梨県南都留郡富士河口湖町小立字白木</v>
      </c>
      <c r="S93" s="59"/>
      <c r="T93" s="59" t="s">
        <v>4074</v>
      </c>
      <c r="U93" s="111" t="s">
        <v>12034</v>
      </c>
      <c r="V93" s="60" t="str">
        <f t="shared" si="5"/>
        <v>Open map</v>
      </c>
      <c r="W93" s="60"/>
      <c r="X93" t="s">
        <v>1840</v>
      </c>
      <c r="Y93" t="s">
        <v>1844</v>
      </c>
      <c r="Z93" t="s">
        <v>1841</v>
      </c>
      <c r="AB93" s="131"/>
      <c r="AC93" s="131">
        <v>8537.6299999999992</v>
      </c>
      <c r="AD93" s="131" t="s">
        <v>1857</v>
      </c>
      <c r="AE93">
        <v>9581</v>
      </c>
      <c r="AF93" s="131">
        <v>2549</v>
      </c>
      <c r="AJ93" s="131">
        <v>1</v>
      </c>
      <c r="AK93" s="131"/>
      <c r="AL93" s="131">
        <v>1</v>
      </c>
      <c r="AM93" s="131"/>
      <c r="AN93" s="131"/>
      <c r="AO93" s="131"/>
      <c r="AP93">
        <v>1.2</v>
      </c>
      <c r="AQ93">
        <v>5961</v>
      </c>
      <c r="AR93">
        <v>130</v>
      </c>
      <c r="AU93">
        <v>0.6</v>
      </c>
      <c r="AW93">
        <v>130</v>
      </c>
      <c r="AZ93">
        <v>77100000</v>
      </c>
      <c r="BA93">
        <v>64100000</v>
      </c>
      <c r="BG93" s="165">
        <v>4988</v>
      </c>
      <c r="BH93" s="165">
        <v>86</v>
      </c>
    </row>
    <row r="94" spans="1:60" ht="45" hidden="1">
      <c r="A94" s="131" t="s">
        <v>14377</v>
      </c>
      <c r="B94" s="6" t="s">
        <v>140</v>
      </c>
      <c r="C94" s="82" t="str">
        <f t="shared" si="4"/>
        <v>Open</v>
      </c>
      <c r="D94" s="71"/>
      <c r="E94" s="71"/>
      <c r="F94" s="138">
        <v>40410</v>
      </c>
      <c r="G94" s="138">
        <v>40457</v>
      </c>
      <c r="H94" s="38" t="s">
        <v>1822</v>
      </c>
      <c r="I94" s="38" t="s">
        <v>2205</v>
      </c>
      <c r="J94" s="38" t="s">
        <v>2206</v>
      </c>
      <c r="K94" s="21"/>
      <c r="L94" s="37" t="s">
        <v>14757</v>
      </c>
      <c r="M94" s="93" t="s">
        <v>12038</v>
      </c>
      <c r="N94" s="37" t="s">
        <v>12395</v>
      </c>
      <c r="O94" s="37" t="s">
        <v>12396</v>
      </c>
      <c r="P94" s="94">
        <v>1.71</v>
      </c>
      <c r="Q94" s="94">
        <v>41.38</v>
      </c>
      <c r="R94" s="59" t="str">
        <f t="shared" si="3"/>
        <v>山梨県南都留郡富士河口湖町小立字白木</v>
      </c>
      <c r="S94" s="59"/>
      <c r="T94" s="59" t="s">
        <v>4074</v>
      </c>
      <c r="U94" s="111" t="s">
        <v>12034</v>
      </c>
      <c r="V94" s="60" t="str">
        <f t="shared" si="5"/>
        <v>Open map</v>
      </c>
      <c r="W94" s="60"/>
      <c r="X94" t="s">
        <v>1840</v>
      </c>
      <c r="Y94" t="s">
        <v>1844</v>
      </c>
      <c r="Z94" t="s">
        <v>1841</v>
      </c>
      <c r="AB94" s="131"/>
      <c r="AC94" s="131">
        <v>8537.6299999999992</v>
      </c>
      <c r="AD94" s="131" t="s">
        <v>1857</v>
      </c>
      <c r="AE94">
        <v>9581</v>
      </c>
      <c r="AF94" s="131">
        <v>1180</v>
      </c>
      <c r="AJ94" s="131">
        <v>1</v>
      </c>
      <c r="AK94" s="131"/>
      <c r="AL94" s="131">
        <v>1</v>
      </c>
      <c r="AM94" s="131"/>
      <c r="AN94" s="131"/>
      <c r="AO94" s="131"/>
      <c r="AP94">
        <v>1.2</v>
      </c>
      <c r="AQ94">
        <v>5961</v>
      </c>
      <c r="AR94">
        <v>130</v>
      </c>
      <c r="AU94">
        <v>0.6</v>
      </c>
      <c r="AW94">
        <v>130</v>
      </c>
      <c r="AZ94">
        <v>77100000</v>
      </c>
      <c r="BA94">
        <v>64100000</v>
      </c>
      <c r="BG94" s="165">
        <v>4989</v>
      </c>
      <c r="BH94" s="165">
        <v>87</v>
      </c>
    </row>
    <row r="95" spans="1:60" ht="45" hidden="1">
      <c r="A95" s="131" t="s">
        <v>14378</v>
      </c>
      <c r="B95" s="6" t="s">
        <v>141</v>
      </c>
      <c r="C95" s="82" t="str">
        <f t="shared" si="4"/>
        <v>Open</v>
      </c>
      <c r="D95" s="71"/>
      <c r="E95" s="71"/>
      <c r="F95" s="138">
        <v>40410</v>
      </c>
      <c r="G95" s="138">
        <v>40457</v>
      </c>
      <c r="H95" s="38" t="s">
        <v>1822</v>
      </c>
      <c r="I95" s="38" t="s">
        <v>2205</v>
      </c>
      <c r="J95" s="38" t="s">
        <v>2206</v>
      </c>
      <c r="K95" s="21"/>
      <c r="L95" s="37" t="s">
        <v>14758</v>
      </c>
      <c r="M95" s="93" t="s">
        <v>12038</v>
      </c>
      <c r="N95" s="37" t="s">
        <v>12395</v>
      </c>
      <c r="O95" s="37" t="s">
        <v>12396</v>
      </c>
      <c r="P95" s="94">
        <v>1.71</v>
      </c>
      <c r="Q95" s="94">
        <v>42.38</v>
      </c>
      <c r="R95" s="59" t="str">
        <f t="shared" si="3"/>
        <v>山梨県南都留郡富士河口湖町小立字白木</v>
      </c>
      <c r="S95" s="59"/>
      <c r="T95" s="59" t="s">
        <v>4074</v>
      </c>
      <c r="U95" s="111" t="s">
        <v>12034</v>
      </c>
      <c r="V95" s="60" t="str">
        <f t="shared" si="5"/>
        <v>Open map</v>
      </c>
      <c r="W95" s="60"/>
      <c r="X95" t="s">
        <v>1840</v>
      </c>
      <c r="Y95" t="s">
        <v>1844</v>
      </c>
      <c r="Z95" t="s">
        <v>1841</v>
      </c>
      <c r="AB95" s="131"/>
      <c r="AC95" s="131">
        <v>8537.6299999999992</v>
      </c>
      <c r="AD95" s="131" t="s">
        <v>1857</v>
      </c>
      <c r="AE95">
        <v>9581</v>
      </c>
      <c r="AF95" s="131">
        <v>2551</v>
      </c>
      <c r="AJ95" s="131">
        <v>1</v>
      </c>
      <c r="AK95" s="131"/>
      <c r="AL95" s="131">
        <v>1</v>
      </c>
      <c r="AM95" s="131"/>
      <c r="AN95" s="131"/>
      <c r="AO95" s="131"/>
      <c r="AP95">
        <v>1.2</v>
      </c>
      <c r="AQ95">
        <v>5961</v>
      </c>
      <c r="AR95">
        <v>130</v>
      </c>
      <c r="AU95">
        <v>0.6</v>
      </c>
      <c r="AW95">
        <v>130</v>
      </c>
      <c r="AZ95">
        <v>77100000</v>
      </c>
      <c r="BA95">
        <v>64100000</v>
      </c>
      <c r="BG95" s="165">
        <v>4990</v>
      </c>
      <c r="BH95" s="165">
        <v>88</v>
      </c>
    </row>
    <row r="96" spans="1:60" ht="18" hidden="1" customHeight="1">
      <c r="A96" s="83">
        <v>220113</v>
      </c>
      <c r="B96" s="84" t="s">
        <v>9840</v>
      </c>
      <c r="C96" s="82" t="str">
        <f t="shared" si="4"/>
        <v>Open</v>
      </c>
      <c r="D96" s="85"/>
      <c r="E96" s="85" t="s">
        <v>4217</v>
      </c>
      <c r="F96" s="110">
        <v>40438</v>
      </c>
      <c r="G96" s="110">
        <v>40446</v>
      </c>
      <c r="H96" s="87" t="s">
        <v>6878</v>
      </c>
      <c r="I96" s="87" t="s">
        <v>9841</v>
      </c>
      <c r="J96" s="87" t="s">
        <v>2207</v>
      </c>
      <c r="K96" s="88"/>
      <c r="L96" s="37" t="s">
        <v>14759</v>
      </c>
      <c r="M96" s="86" t="s">
        <v>11568</v>
      </c>
      <c r="N96" s="37" t="s">
        <v>12397</v>
      </c>
      <c r="O96" s="37" t="s">
        <v>14407</v>
      </c>
      <c r="P96" s="89">
        <v>1.33</v>
      </c>
      <c r="Q96" s="89">
        <v>15.11</v>
      </c>
      <c r="R96" s="90" t="str">
        <f t="shared" si="3"/>
        <v>岡山県岡山市北区今</v>
      </c>
      <c r="S96" s="59"/>
      <c r="T96" s="59" t="s">
        <v>4075</v>
      </c>
      <c r="U96" s="111" t="s">
        <v>11569</v>
      </c>
      <c r="V96" s="60" t="str">
        <f t="shared" si="5"/>
        <v>Open map</v>
      </c>
      <c r="W96" s="91"/>
      <c r="X96" s="89" t="s">
        <v>8587</v>
      </c>
      <c r="Y96" s="89" t="s">
        <v>4496</v>
      </c>
      <c r="Z96" s="89" t="s">
        <v>11570</v>
      </c>
      <c r="AA96" s="89"/>
      <c r="AB96" s="83">
        <v>30</v>
      </c>
      <c r="AC96" s="83">
        <v>577.03</v>
      </c>
      <c r="AD96" s="83">
        <v>685</v>
      </c>
      <c r="AE96" s="89">
        <v>794</v>
      </c>
      <c r="AF96" s="83">
        <v>794</v>
      </c>
      <c r="AG96" s="89"/>
      <c r="AH96" s="89"/>
      <c r="AI96" s="89"/>
      <c r="AJ96" s="83">
        <v>1</v>
      </c>
      <c r="AK96" s="83"/>
      <c r="AL96" s="83">
        <v>1</v>
      </c>
      <c r="AM96" s="83"/>
      <c r="AN96" s="83"/>
      <c r="AO96" s="83">
        <v>1315</v>
      </c>
      <c r="AP96" s="89">
        <v>1</v>
      </c>
      <c r="AQ96" s="89">
        <v>497</v>
      </c>
      <c r="AR96" s="89">
        <v>120</v>
      </c>
      <c r="AS96" s="89">
        <v>66</v>
      </c>
      <c r="AT96" s="89"/>
      <c r="AU96" s="89">
        <v>1</v>
      </c>
      <c r="AV96" s="89">
        <v>794</v>
      </c>
      <c r="AW96" s="89">
        <v>100</v>
      </c>
      <c r="AX96" s="89">
        <v>81</v>
      </c>
      <c r="AY96" s="89"/>
      <c r="AZ96" s="89">
        <v>8200000</v>
      </c>
      <c r="BA96" s="89">
        <v>7000000</v>
      </c>
      <c r="BB96" s="89">
        <v>4200000</v>
      </c>
      <c r="BC96" s="113" t="s">
        <v>8891</v>
      </c>
      <c r="BG96" s="165">
        <v>4991</v>
      </c>
      <c r="BH96" s="165">
        <v>89</v>
      </c>
    </row>
    <row r="97" spans="1:60" ht="18" hidden="1" customHeight="1">
      <c r="A97" s="83">
        <v>220114</v>
      </c>
      <c r="B97" s="84" t="s">
        <v>9839</v>
      </c>
      <c r="C97" s="82" t="str">
        <f t="shared" si="4"/>
        <v>Open</v>
      </c>
      <c r="D97" s="85"/>
      <c r="E97" s="85" t="s">
        <v>4241</v>
      </c>
      <c r="F97" s="110">
        <v>40357</v>
      </c>
      <c r="G97" s="110">
        <v>40375</v>
      </c>
      <c r="H97" s="87" t="s">
        <v>4338</v>
      </c>
      <c r="I97" s="87" t="s">
        <v>9524</v>
      </c>
      <c r="J97" s="87" t="s">
        <v>2208</v>
      </c>
      <c r="K97" s="88"/>
      <c r="L97" s="37" t="s">
        <v>14760</v>
      </c>
      <c r="M97" s="86" t="s">
        <v>11571</v>
      </c>
      <c r="N97" s="37" t="s">
        <v>12398</v>
      </c>
      <c r="O97" s="37" t="s">
        <v>12399</v>
      </c>
      <c r="P97" s="89">
        <v>1.62</v>
      </c>
      <c r="Q97" s="89">
        <v>22.47</v>
      </c>
      <c r="R97" s="90" t="str">
        <f t="shared" si="3"/>
        <v>広島県府中市鵜飼町字大段原</v>
      </c>
      <c r="S97" s="59"/>
      <c r="T97" s="59" t="s">
        <v>4076</v>
      </c>
      <c r="U97" s="111" t="s">
        <v>11911</v>
      </c>
      <c r="V97" s="60" t="str">
        <f t="shared" si="5"/>
        <v>Open map</v>
      </c>
      <c r="W97" s="91"/>
      <c r="X97" s="89" t="s">
        <v>8587</v>
      </c>
      <c r="Y97" s="89" t="s">
        <v>4496</v>
      </c>
      <c r="Z97" s="89" t="s">
        <v>11417</v>
      </c>
      <c r="AA97" s="89"/>
      <c r="AB97" s="83">
        <v>35</v>
      </c>
      <c r="AC97" s="83">
        <v>4689.75</v>
      </c>
      <c r="AD97" s="83">
        <v>5449.32</v>
      </c>
      <c r="AE97" s="89">
        <v>5650</v>
      </c>
      <c r="AF97" s="83">
        <v>5651</v>
      </c>
      <c r="AG97" s="89"/>
      <c r="AH97" s="89"/>
      <c r="AI97" s="89"/>
      <c r="AJ97" s="83">
        <v>1</v>
      </c>
      <c r="AK97" s="83"/>
      <c r="AL97" s="83">
        <v>1</v>
      </c>
      <c r="AM97" s="83"/>
      <c r="AN97" s="83"/>
      <c r="AO97" s="83">
        <v>9806</v>
      </c>
      <c r="AP97" s="89">
        <v>1</v>
      </c>
      <c r="AQ97" s="89">
        <v>3329</v>
      </c>
      <c r="AR97" s="89">
        <v>100</v>
      </c>
      <c r="AS97" s="89">
        <v>340</v>
      </c>
      <c r="AT97" s="89" t="s">
        <v>5170</v>
      </c>
      <c r="AU97" s="89">
        <v>1</v>
      </c>
      <c r="AV97" s="89">
        <v>6013</v>
      </c>
      <c r="AW97" s="89">
        <v>80</v>
      </c>
      <c r="AX97" s="89">
        <v>491</v>
      </c>
      <c r="AY97" s="89" t="s">
        <v>8714</v>
      </c>
      <c r="AZ97" s="89">
        <v>50700000</v>
      </c>
      <c r="BA97" s="89">
        <v>42900000</v>
      </c>
      <c r="BB97" s="89">
        <v>22950000</v>
      </c>
      <c r="BC97" s="113" t="s">
        <v>8893</v>
      </c>
      <c r="BG97" s="165">
        <v>4992</v>
      </c>
      <c r="BH97" s="165">
        <v>90</v>
      </c>
    </row>
    <row r="98" spans="1:60" ht="18" hidden="1" customHeight="1">
      <c r="A98" s="83">
        <v>220115</v>
      </c>
      <c r="B98" s="84" t="s">
        <v>11572</v>
      </c>
      <c r="C98" s="82" t="str">
        <f t="shared" si="4"/>
        <v>Open</v>
      </c>
      <c r="D98" s="85"/>
      <c r="E98" s="85" t="s">
        <v>4241</v>
      </c>
      <c r="F98" s="110">
        <v>40427</v>
      </c>
      <c r="G98" s="110">
        <v>40438</v>
      </c>
      <c r="H98" s="87" t="s">
        <v>5120</v>
      </c>
      <c r="I98" s="87" t="s">
        <v>9667</v>
      </c>
      <c r="J98" s="87" t="s">
        <v>2209</v>
      </c>
      <c r="K98" s="88"/>
      <c r="L98" s="37" t="s">
        <v>14761</v>
      </c>
      <c r="M98" s="86" t="s">
        <v>11573</v>
      </c>
      <c r="N98" s="37" t="s">
        <v>12400</v>
      </c>
      <c r="O98" s="37" t="s">
        <v>12401</v>
      </c>
      <c r="P98" s="89">
        <v>7.0000000000000007E-2</v>
      </c>
      <c r="Q98" s="89">
        <v>6.49</v>
      </c>
      <c r="R98" s="90" t="str">
        <f t="shared" si="3"/>
        <v>三重県伊勢市藤里町</v>
      </c>
      <c r="S98" s="59"/>
      <c r="T98" s="59" t="s">
        <v>4077</v>
      </c>
      <c r="U98" s="111" t="s">
        <v>9838</v>
      </c>
      <c r="V98" s="60" t="str">
        <f t="shared" si="5"/>
        <v>Open map</v>
      </c>
      <c r="W98" s="91"/>
      <c r="X98" s="89" t="s">
        <v>8587</v>
      </c>
      <c r="Y98" s="89" t="s">
        <v>11344</v>
      </c>
      <c r="Z98" s="89" t="s">
        <v>4402</v>
      </c>
      <c r="AA98" s="89"/>
      <c r="AB98" s="83">
        <v>5</v>
      </c>
      <c r="AC98" s="83">
        <v>3704</v>
      </c>
      <c r="AD98" s="83">
        <v>3704</v>
      </c>
      <c r="AE98" s="89">
        <v>4544</v>
      </c>
      <c r="AF98" s="83">
        <v>4544</v>
      </c>
      <c r="AG98" s="89"/>
      <c r="AH98" s="89"/>
      <c r="AI98" s="89"/>
      <c r="AJ98" s="83">
        <v>1</v>
      </c>
      <c r="AK98" s="83"/>
      <c r="AL98" s="83">
        <v>1</v>
      </c>
      <c r="AM98" s="83"/>
      <c r="AN98" s="83"/>
      <c r="AO98" s="83">
        <v>6693</v>
      </c>
      <c r="AP98" s="89">
        <v>1</v>
      </c>
      <c r="AQ98" s="89">
        <v>2253</v>
      </c>
      <c r="AR98" s="89">
        <v>180</v>
      </c>
      <c r="AS98" s="89">
        <v>414</v>
      </c>
      <c r="AT98" s="89"/>
      <c r="AU98" s="89">
        <v>1</v>
      </c>
      <c r="AV98" s="89">
        <v>4440</v>
      </c>
      <c r="AW98" s="89">
        <v>100</v>
      </c>
      <c r="AX98" s="89">
        <v>453</v>
      </c>
      <c r="AY98" s="89"/>
      <c r="AZ98" s="89">
        <v>39500000</v>
      </c>
      <c r="BA98" s="89">
        <v>33000000</v>
      </c>
      <c r="BB98" s="89">
        <v>19400000</v>
      </c>
      <c r="BC98" s="113"/>
      <c r="BG98" s="165">
        <v>4993</v>
      </c>
      <c r="BH98" s="165">
        <v>91</v>
      </c>
    </row>
    <row r="99" spans="1:60" ht="18" hidden="1" customHeight="1">
      <c r="A99" s="83">
        <v>220116</v>
      </c>
      <c r="B99" s="84" t="s">
        <v>9836</v>
      </c>
      <c r="C99" s="82" t="str">
        <f t="shared" si="4"/>
        <v>Open</v>
      </c>
      <c r="D99" s="85"/>
      <c r="E99" s="85" t="s">
        <v>11574</v>
      </c>
      <c r="F99" s="110">
        <v>40425</v>
      </c>
      <c r="G99" s="110">
        <v>40435</v>
      </c>
      <c r="H99" s="87" t="s">
        <v>4583</v>
      </c>
      <c r="I99" s="87" t="s">
        <v>9837</v>
      </c>
      <c r="J99" s="87" t="s">
        <v>2211</v>
      </c>
      <c r="K99" s="88"/>
      <c r="L99" s="37" t="s">
        <v>14762</v>
      </c>
      <c r="M99" s="86" t="s">
        <v>12036</v>
      </c>
      <c r="N99" s="37" t="s">
        <v>12402</v>
      </c>
      <c r="O99" s="37" t="s">
        <v>12403</v>
      </c>
      <c r="P99" s="89">
        <v>6.97</v>
      </c>
      <c r="Q99" s="89">
        <v>30.81</v>
      </c>
      <c r="R99" s="90" t="str">
        <f t="shared" si="3"/>
        <v>愛知県一宮市白旗通</v>
      </c>
      <c r="S99" s="59"/>
      <c r="T99" s="59" t="s">
        <v>4078</v>
      </c>
      <c r="U99" s="111" t="s">
        <v>12035</v>
      </c>
      <c r="V99" s="60" t="str">
        <f t="shared" si="5"/>
        <v>Open map</v>
      </c>
      <c r="W99" s="91"/>
      <c r="X99" s="89" t="s">
        <v>11575</v>
      </c>
      <c r="Y99" s="89" t="s">
        <v>4409</v>
      </c>
      <c r="Z99" s="89" t="s">
        <v>11576</v>
      </c>
      <c r="AA99" s="89"/>
      <c r="AB99" s="83">
        <v>30</v>
      </c>
      <c r="AC99" s="83">
        <v>961.47</v>
      </c>
      <c r="AD99" s="83">
        <v>847</v>
      </c>
      <c r="AE99" s="89">
        <v>1217</v>
      </c>
      <c r="AF99" s="83">
        <v>1216</v>
      </c>
      <c r="AG99" s="89"/>
      <c r="AH99" s="89"/>
      <c r="AI99" s="89"/>
      <c r="AJ99" s="83">
        <v>0.8</v>
      </c>
      <c r="AK99" s="83"/>
      <c r="AL99" s="83">
        <v>1.2</v>
      </c>
      <c r="AM99" s="83"/>
      <c r="AN99" s="83"/>
      <c r="AO99" s="83">
        <v>1824</v>
      </c>
      <c r="AP99" s="89">
        <v>1.2</v>
      </c>
      <c r="AQ99" s="89">
        <v>874</v>
      </c>
      <c r="AR99" s="89">
        <v>100</v>
      </c>
      <c r="AS99" s="89">
        <v>88</v>
      </c>
      <c r="AT99" s="89"/>
      <c r="AU99" s="89">
        <v>0.8</v>
      </c>
      <c r="AV99" s="89">
        <v>950</v>
      </c>
      <c r="AW99" s="89">
        <v>100</v>
      </c>
      <c r="AX99" s="89">
        <v>95</v>
      </c>
      <c r="AY99" s="89"/>
      <c r="AZ99" s="89">
        <v>10800000</v>
      </c>
      <c r="BA99" s="89">
        <v>9200000</v>
      </c>
      <c r="BB99" s="89">
        <v>5500000</v>
      </c>
      <c r="BC99" s="113"/>
      <c r="BG99" s="165">
        <v>4994</v>
      </c>
      <c r="BH99" s="165">
        <v>92</v>
      </c>
    </row>
    <row r="100" spans="1:60" ht="18" hidden="1" customHeight="1">
      <c r="A100" s="83">
        <v>220117</v>
      </c>
      <c r="B100" s="84" t="s">
        <v>9835</v>
      </c>
      <c r="C100" s="82" t="str">
        <f t="shared" si="4"/>
        <v>Open</v>
      </c>
      <c r="D100" s="85"/>
      <c r="E100" s="85" t="s">
        <v>4241</v>
      </c>
      <c r="F100" s="110">
        <v>40413</v>
      </c>
      <c r="G100" s="110">
        <v>40424</v>
      </c>
      <c r="H100" s="87" t="s">
        <v>4583</v>
      </c>
      <c r="I100" s="87" t="s">
        <v>9662</v>
      </c>
      <c r="J100" s="87" t="s">
        <v>2212</v>
      </c>
      <c r="K100" s="88"/>
      <c r="L100" s="37" t="s">
        <v>14763</v>
      </c>
      <c r="M100" s="86" t="s">
        <v>12040</v>
      </c>
      <c r="N100" s="37" t="s">
        <v>12404</v>
      </c>
      <c r="O100" s="37" t="s">
        <v>12405</v>
      </c>
      <c r="P100" s="89">
        <v>1.1200000000000001</v>
      </c>
      <c r="Q100" s="89">
        <v>1.52</v>
      </c>
      <c r="R100" s="90" t="str">
        <f t="shared" si="3"/>
        <v>愛知県東海市南柴田町イノ割</v>
      </c>
      <c r="S100" s="59"/>
      <c r="T100" s="59" t="s">
        <v>4079</v>
      </c>
      <c r="U100" s="111" t="s">
        <v>8826</v>
      </c>
      <c r="V100" s="60" t="str">
        <f t="shared" si="5"/>
        <v>Open map</v>
      </c>
      <c r="W100" s="91"/>
      <c r="X100" s="89" t="s">
        <v>11241</v>
      </c>
      <c r="Y100" s="89" t="s">
        <v>4496</v>
      </c>
      <c r="Z100" s="89" t="s">
        <v>4443</v>
      </c>
      <c r="AA100" s="89"/>
      <c r="AB100" s="83">
        <v>30</v>
      </c>
      <c r="AC100" s="83">
        <v>1177</v>
      </c>
      <c r="AD100" s="83">
        <v>2104</v>
      </c>
      <c r="AE100" s="89">
        <v>1420</v>
      </c>
      <c r="AF100" s="83">
        <v>1420</v>
      </c>
      <c r="AG100" s="89"/>
      <c r="AH100" s="89"/>
      <c r="AI100" s="89"/>
      <c r="AJ100" s="83">
        <v>1</v>
      </c>
      <c r="AK100" s="83"/>
      <c r="AL100" s="83">
        <v>1.5</v>
      </c>
      <c r="AM100" s="83"/>
      <c r="AN100" s="83"/>
      <c r="AO100" s="83">
        <v>2765</v>
      </c>
      <c r="AP100" s="89">
        <v>1.5</v>
      </c>
      <c r="AQ100" s="89">
        <v>1404</v>
      </c>
      <c r="AR100" s="89">
        <v>130</v>
      </c>
      <c r="AS100" s="89">
        <v>185</v>
      </c>
      <c r="AT100" s="89"/>
      <c r="AU100" s="89">
        <v>1</v>
      </c>
      <c r="AV100" s="89">
        <v>1361</v>
      </c>
      <c r="AW100" s="89">
        <v>100</v>
      </c>
      <c r="AX100" s="89">
        <v>139</v>
      </c>
      <c r="AY100" s="89"/>
      <c r="AZ100" s="89">
        <v>16300000</v>
      </c>
      <c r="BA100" s="89">
        <v>13800000</v>
      </c>
      <c r="BB100" s="89">
        <v>8300000</v>
      </c>
      <c r="BC100" s="113"/>
      <c r="BG100" s="165">
        <v>4995</v>
      </c>
      <c r="BH100" s="165">
        <v>93</v>
      </c>
    </row>
    <row r="101" spans="1:60" hidden="1">
      <c r="A101" s="131">
        <v>220118</v>
      </c>
      <c r="B101" s="6" t="s">
        <v>11097</v>
      </c>
      <c r="C101" s="82" t="str">
        <f t="shared" si="4"/>
        <v>Open</v>
      </c>
      <c r="D101" s="71"/>
      <c r="E101" s="71"/>
      <c r="F101" s="19"/>
      <c r="G101" s="19"/>
      <c r="H101" s="38" t="s">
        <v>1333</v>
      </c>
      <c r="I101" s="38" t="s">
        <v>2197</v>
      </c>
      <c r="J101" s="38" t="s">
        <v>2198</v>
      </c>
      <c r="K101" s="21"/>
      <c r="L101" s="37" t="s">
        <v>14749</v>
      </c>
      <c r="M101" s="37" t="s">
        <v>12080</v>
      </c>
      <c r="N101" s="37" t="s">
        <v>12406</v>
      </c>
      <c r="O101" s="37" t="s">
        <v>12407</v>
      </c>
      <c r="P101" s="89">
        <v>0.22</v>
      </c>
      <c r="Q101" s="89">
        <v>2.76</v>
      </c>
      <c r="R101" s="59" t="str">
        <f t="shared" si="3"/>
        <v>岡山県高松市春日町</v>
      </c>
      <c r="S101" s="59"/>
      <c r="T101" s="59"/>
      <c r="U101" s="108" t="s">
        <v>11098</v>
      </c>
      <c r="V101" s="60" t="str">
        <f t="shared" si="5"/>
        <v>Open map</v>
      </c>
      <c r="W101" s="60"/>
      <c r="X101" t="s">
        <v>1840</v>
      </c>
      <c r="Y101" t="s">
        <v>1844</v>
      </c>
      <c r="Z101" t="s">
        <v>1841</v>
      </c>
      <c r="AB101" s="131">
        <v>30</v>
      </c>
      <c r="AC101" s="131">
        <v>1210</v>
      </c>
      <c r="AD101" s="131">
        <v>1137</v>
      </c>
      <c r="AF101" s="131">
        <v>1335</v>
      </c>
      <c r="AJ101" s="131">
        <v>0.8</v>
      </c>
      <c r="AK101" s="131"/>
      <c r="AL101" s="131">
        <v>1.2</v>
      </c>
      <c r="AM101" s="131"/>
      <c r="AN101" s="131"/>
      <c r="AO101" s="131"/>
      <c r="BG101" s="165">
        <v>4996</v>
      </c>
    </row>
    <row r="102" spans="1:60" ht="18" hidden="1" customHeight="1">
      <c r="A102" s="83">
        <v>220119</v>
      </c>
      <c r="B102" s="84" t="s">
        <v>12041</v>
      </c>
      <c r="C102" s="82" t="str">
        <f t="shared" si="4"/>
        <v>Open</v>
      </c>
      <c r="D102" s="85"/>
      <c r="E102" s="85" t="s">
        <v>4241</v>
      </c>
      <c r="F102" s="110">
        <v>40463</v>
      </c>
      <c r="G102" s="110">
        <v>40455</v>
      </c>
      <c r="H102" s="87" t="s">
        <v>4511</v>
      </c>
      <c r="I102" s="87" t="s">
        <v>11577</v>
      </c>
      <c r="J102" s="87" t="s">
        <v>2213</v>
      </c>
      <c r="K102" s="88"/>
      <c r="L102" s="37" t="s">
        <v>14764</v>
      </c>
      <c r="M102" s="86" t="s">
        <v>12042</v>
      </c>
      <c r="N102" s="37" t="s">
        <v>12408</v>
      </c>
      <c r="O102" s="37" t="s">
        <v>14408</v>
      </c>
      <c r="P102" s="89">
        <v>0.46</v>
      </c>
      <c r="Q102" s="89">
        <v>4.42</v>
      </c>
      <c r="R102" s="90" t="str">
        <f t="shared" si="3"/>
        <v>千葉県市川市田尻</v>
      </c>
      <c r="S102" s="59"/>
      <c r="T102" s="59" t="s">
        <v>4080</v>
      </c>
      <c r="U102" s="111" t="s">
        <v>11912</v>
      </c>
      <c r="V102" s="60" t="str">
        <f t="shared" si="5"/>
        <v>Open map</v>
      </c>
      <c r="W102" s="91"/>
      <c r="X102" s="89" t="s">
        <v>11578</v>
      </c>
      <c r="Y102" s="89" t="s">
        <v>11579</v>
      </c>
      <c r="Z102" s="89" t="s">
        <v>4402</v>
      </c>
      <c r="AA102" s="89"/>
      <c r="AB102" s="83">
        <v>30</v>
      </c>
      <c r="AC102" s="83">
        <v>2815.84</v>
      </c>
      <c r="AD102" s="83">
        <v>2815.84</v>
      </c>
      <c r="AE102" s="89">
        <v>3067</v>
      </c>
      <c r="AF102" s="83">
        <v>3067</v>
      </c>
      <c r="AG102" s="89"/>
      <c r="AH102" s="89"/>
      <c r="AI102" s="89"/>
      <c r="AJ102" s="83">
        <v>0.8</v>
      </c>
      <c r="AK102" s="83"/>
      <c r="AL102" s="83">
        <v>1.5</v>
      </c>
      <c r="AM102" s="83"/>
      <c r="AN102" s="83"/>
      <c r="AO102" s="83">
        <v>5173</v>
      </c>
      <c r="AP102" s="89">
        <v>1.5</v>
      </c>
      <c r="AQ102" s="89">
        <v>2679</v>
      </c>
      <c r="AR102" s="89">
        <v>100</v>
      </c>
      <c r="AS102" s="89">
        <v>274</v>
      </c>
      <c r="AT102" s="89" t="s">
        <v>12023</v>
      </c>
      <c r="AU102" s="89">
        <v>0.8</v>
      </c>
      <c r="AV102" s="89">
        <v>2454</v>
      </c>
      <c r="AW102" s="89">
        <v>100</v>
      </c>
      <c r="AX102" s="89">
        <v>251</v>
      </c>
      <c r="AY102" s="89" t="s">
        <v>12023</v>
      </c>
      <c r="AZ102" s="89">
        <v>26750000</v>
      </c>
      <c r="BA102" s="89">
        <v>22100000</v>
      </c>
      <c r="BB102" s="89">
        <v>12700000</v>
      </c>
      <c r="BC102" s="113" t="s">
        <v>8894</v>
      </c>
      <c r="BG102" s="165">
        <v>4997</v>
      </c>
      <c r="BH102" s="165">
        <v>94</v>
      </c>
    </row>
    <row r="103" spans="1:60" ht="18" hidden="1" customHeight="1">
      <c r="A103" s="83">
        <v>220120</v>
      </c>
      <c r="B103" s="84" t="s">
        <v>12043</v>
      </c>
      <c r="C103" s="82" t="str">
        <f t="shared" si="4"/>
        <v>Open</v>
      </c>
      <c r="D103" s="85"/>
      <c r="E103" s="85" t="s">
        <v>11580</v>
      </c>
      <c r="F103" s="110">
        <v>40492</v>
      </c>
      <c r="G103" s="110">
        <v>40501</v>
      </c>
      <c r="H103" s="87" t="s">
        <v>6878</v>
      </c>
      <c r="I103" s="87" t="s">
        <v>11581</v>
      </c>
      <c r="J103" s="87" t="s">
        <v>2214</v>
      </c>
      <c r="K103" s="88"/>
      <c r="L103" s="37" t="s">
        <v>14765</v>
      </c>
      <c r="M103" s="86" t="s">
        <v>12044</v>
      </c>
      <c r="N103" s="37" t="s">
        <v>12409</v>
      </c>
      <c r="O103" s="37" t="s">
        <v>12410</v>
      </c>
      <c r="P103" s="89">
        <v>0.14000000000000001</v>
      </c>
      <c r="Q103" s="89">
        <v>36.67</v>
      </c>
      <c r="R103" s="90" t="str">
        <f t="shared" si="3"/>
        <v>岡山県羽島市福寿町平方</v>
      </c>
      <c r="S103" s="59"/>
      <c r="T103" s="59" t="s">
        <v>4081</v>
      </c>
      <c r="U103" s="111" t="s">
        <v>12045</v>
      </c>
      <c r="V103" s="60" t="str">
        <f t="shared" si="5"/>
        <v>Open map</v>
      </c>
      <c r="W103" s="91"/>
      <c r="X103" s="89" t="s">
        <v>11578</v>
      </c>
      <c r="Y103" s="89" t="s">
        <v>4409</v>
      </c>
      <c r="Z103" s="89" t="s">
        <v>11582</v>
      </c>
      <c r="AA103" s="89"/>
      <c r="AB103" s="83">
        <v>30</v>
      </c>
      <c r="AC103" s="83">
        <v>298.75</v>
      </c>
      <c r="AD103" s="83">
        <v>297</v>
      </c>
      <c r="AE103" s="89">
        <v>342</v>
      </c>
      <c r="AF103" s="83">
        <v>342</v>
      </c>
      <c r="AG103" s="89"/>
      <c r="AH103" s="89"/>
      <c r="AI103" s="89"/>
      <c r="AJ103" s="83">
        <v>1</v>
      </c>
      <c r="AK103" s="83"/>
      <c r="AL103" s="83">
        <v>1</v>
      </c>
      <c r="AM103" s="83"/>
      <c r="AN103" s="83"/>
      <c r="AO103" s="83">
        <v>529</v>
      </c>
      <c r="AP103" s="89">
        <v>1</v>
      </c>
      <c r="AQ103" s="89">
        <v>187</v>
      </c>
      <c r="AR103" s="89">
        <v>150</v>
      </c>
      <c r="AS103" s="89">
        <v>28</v>
      </c>
      <c r="AT103" s="89" t="s">
        <v>12026</v>
      </c>
      <c r="AU103" s="89">
        <v>1</v>
      </c>
      <c r="AV103" s="89">
        <v>342</v>
      </c>
      <c r="AW103" s="89">
        <v>100</v>
      </c>
      <c r="AX103" s="89">
        <v>35</v>
      </c>
      <c r="AY103" s="89" t="s">
        <v>12026</v>
      </c>
      <c r="AZ103" s="89">
        <v>3700000</v>
      </c>
      <c r="BA103" s="89">
        <v>3250000</v>
      </c>
      <c r="BB103" s="89">
        <v>2100000</v>
      </c>
      <c r="BC103" s="113"/>
      <c r="BG103" s="165">
        <v>4998</v>
      </c>
      <c r="BH103" s="165">
        <v>95</v>
      </c>
    </row>
    <row r="104" spans="1:60" hidden="1">
      <c r="A104" s="131">
        <v>220120</v>
      </c>
      <c r="B104" s="6" t="s">
        <v>11099</v>
      </c>
      <c r="C104" s="82" t="str">
        <f t="shared" si="4"/>
        <v>Open</v>
      </c>
      <c r="D104" s="71"/>
      <c r="E104" s="71"/>
      <c r="F104" s="138">
        <v>40492</v>
      </c>
      <c r="G104" s="138">
        <v>40501</v>
      </c>
      <c r="H104" s="38" t="s">
        <v>1387</v>
      </c>
      <c r="I104" s="38" t="s">
        <v>2215</v>
      </c>
      <c r="J104" s="38" t="s">
        <v>2216</v>
      </c>
      <c r="K104" s="21"/>
      <c r="L104" s="37" t="s">
        <v>14766</v>
      </c>
      <c r="M104" s="37" t="s">
        <v>12081</v>
      </c>
      <c r="N104" s="37" t="s">
        <v>12411</v>
      </c>
      <c r="O104" s="37" t="s">
        <v>12412</v>
      </c>
      <c r="P104" s="89">
        <v>0.35</v>
      </c>
      <c r="Q104" s="89">
        <v>7.99</v>
      </c>
      <c r="R104" s="59" t="str">
        <f t="shared" si="3"/>
        <v>広島県安芸郡熊野町</v>
      </c>
      <c r="S104" s="59"/>
      <c r="T104" s="59" t="s">
        <v>4081</v>
      </c>
      <c r="U104" s="108" t="s">
        <v>11913</v>
      </c>
      <c r="V104" s="60" t="str">
        <f t="shared" si="5"/>
        <v>Open map</v>
      </c>
      <c r="W104" s="60"/>
      <c r="X104" t="s">
        <v>1840</v>
      </c>
      <c r="Y104" t="s">
        <v>1844</v>
      </c>
      <c r="Z104" t="s">
        <v>1841</v>
      </c>
      <c r="AB104" s="131"/>
      <c r="AC104" s="131">
        <v>298.75</v>
      </c>
      <c r="AD104" s="131" t="s">
        <v>1857</v>
      </c>
      <c r="AE104">
        <v>342</v>
      </c>
      <c r="AF104" s="131">
        <v>597</v>
      </c>
      <c r="AJ104" s="131">
        <v>0.6</v>
      </c>
      <c r="AK104" s="131"/>
      <c r="AL104" s="131">
        <v>1.3</v>
      </c>
      <c r="AM104" s="131"/>
      <c r="AN104" s="131"/>
      <c r="AO104" s="131"/>
      <c r="AP104">
        <v>1</v>
      </c>
      <c r="AQ104">
        <v>187</v>
      </c>
      <c r="AR104">
        <v>150</v>
      </c>
      <c r="AU104">
        <v>1</v>
      </c>
      <c r="AW104">
        <v>100</v>
      </c>
      <c r="AZ104">
        <v>3700000</v>
      </c>
      <c r="BA104">
        <v>3250000</v>
      </c>
      <c r="BG104" s="165">
        <v>4999</v>
      </c>
    </row>
    <row r="105" spans="1:60" ht="18" hidden="1" customHeight="1">
      <c r="A105" s="83">
        <v>220123</v>
      </c>
      <c r="B105" s="84" t="s">
        <v>11583</v>
      </c>
      <c r="C105" s="82" t="str">
        <f t="shared" si="4"/>
        <v>Open</v>
      </c>
      <c r="D105" s="85"/>
      <c r="E105" s="85" t="s">
        <v>4241</v>
      </c>
      <c r="F105" s="110">
        <v>40463</v>
      </c>
      <c r="G105" s="110">
        <v>40494</v>
      </c>
      <c r="H105" s="87" t="s">
        <v>11584</v>
      </c>
      <c r="I105" s="87" t="s">
        <v>4431</v>
      </c>
      <c r="J105" s="87" t="s">
        <v>2217</v>
      </c>
      <c r="K105" s="88"/>
      <c r="L105" s="37" t="s">
        <v>14767</v>
      </c>
      <c r="M105" s="86" t="s">
        <v>11585</v>
      </c>
      <c r="N105" s="37" t="s">
        <v>12413</v>
      </c>
      <c r="O105" s="37" t="s">
        <v>14409</v>
      </c>
      <c r="P105" s="89">
        <v>0.28999999999999998</v>
      </c>
      <c r="Q105" s="89">
        <v>0.73</v>
      </c>
      <c r="R105" s="90" t="str">
        <f t="shared" si="3"/>
        <v>千葉県習志野市茜浜</v>
      </c>
      <c r="S105" s="59"/>
      <c r="T105" s="59" t="s">
        <v>4082</v>
      </c>
      <c r="U105" s="111" t="s">
        <v>11914</v>
      </c>
      <c r="V105" s="60" t="str">
        <f t="shared" si="5"/>
        <v>Open map</v>
      </c>
      <c r="W105" s="91"/>
      <c r="X105" s="89" t="s">
        <v>8587</v>
      </c>
      <c r="Y105" s="89" t="s">
        <v>11586</v>
      </c>
      <c r="Z105" s="89" t="s">
        <v>11587</v>
      </c>
      <c r="AA105" s="89"/>
      <c r="AB105" s="83">
        <v>30</v>
      </c>
      <c r="AC105" s="83">
        <v>111.48</v>
      </c>
      <c r="AD105" s="83">
        <v>207.4</v>
      </c>
      <c r="AE105" s="89">
        <v>151</v>
      </c>
      <c r="AF105" s="83">
        <v>151</v>
      </c>
      <c r="AG105" s="89"/>
      <c r="AH105" s="89"/>
      <c r="AI105" s="89"/>
      <c r="AJ105" s="83">
        <v>0.8</v>
      </c>
      <c r="AK105" s="83"/>
      <c r="AL105" s="83">
        <v>1</v>
      </c>
      <c r="AM105" s="83"/>
      <c r="AN105" s="83"/>
      <c r="AO105" s="83">
        <v>240</v>
      </c>
      <c r="AP105" s="89">
        <v>1</v>
      </c>
      <c r="AQ105" s="89">
        <v>119</v>
      </c>
      <c r="AR105" s="89">
        <v>120</v>
      </c>
      <c r="AS105" s="89">
        <v>15</v>
      </c>
      <c r="AT105" s="89" t="s">
        <v>12023</v>
      </c>
      <c r="AU105" s="89">
        <v>0.8</v>
      </c>
      <c r="AV105" s="89">
        <v>121</v>
      </c>
      <c r="AW105" s="89">
        <v>100</v>
      </c>
      <c r="AX105" s="89">
        <v>13</v>
      </c>
      <c r="AY105" s="89" t="s">
        <v>12023</v>
      </c>
      <c r="AZ105" s="123"/>
      <c r="BA105" s="89">
        <v>6600000</v>
      </c>
      <c r="BB105" s="89">
        <v>4100000</v>
      </c>
      <c r="BC105" s="113"/>
      <c r="BG105" s="165">
        <v>5000</v>
      </c>
      <c r="BH105" s="165">
        <v>96</v>
      </c>
    </row>
    <row r="106" spans="1:60" ht="18" hidden="1" customHeight="1">
      <c r="A106" s="83">
        <v>220124</v>
      </c>
      <c r="B106" s="84" t="s">
        <v>9833</v>
      </c>
      <c r="C106" s="82" t="str">
        <f t="shared" si="4"/>
        <v>Open</v>
      </c>
      <c r="D106" s="85"/>
      <c r="E106" s="85" t="s">
        <v>11219</v>
      </c>
      <c r="F106" s="110">
        <v>40497</v>
      </c>
      <c r="G106" s="110">
        <v>40515</v>
      </c>
      <c r="H106" s="87" t="s">
        <v>11588</v>
      </c>
      <c r="I106" s="87" t="s">
        <v>11589</v>
      </c>
      <c r="J106" s="87" t="s">
        <v>2218</v>
      </c>
      <c r="K106" s="88"/>
      <c r="L106" s="37" t="s">
        <v>14768</v>
      </c>
      <c r="M106" s="86" t="s">
        <v>11590</v>
      </c>
      <c r="N106" s="37" t="s">
        <v>12414</v>
      </c>
      <c r="O106" s="37" t="s">
        <v>12415</v>
      </c>
      <c r="P106" s="89">
        <v>0.46</v>
      </c>
      <c r="Q106" s="89">
        <v>109.31</v>
      </c>
      <c r="R106" s="90" t="str">
        <f t="shared" si="3"/>
        <v>長野県諏訪市大字中洲六斗割</v>
      </c>
      <c r="S106" s="59"/>
      <c r="T106" s="59" t="s">
        <v>4083</v>
      </c>
      <c r="U106" s="111" t="s">
        <v>9834</v>
      </c>
      <c r="V106" s="60" t="str">
        <f t="shared" si="5"/>
        <v>Open map</v>
      </c>
      <c r="W106" s="91"/>
      <c r="X106" s="89" t="s">
        <v>11331</v>
      </c>
      <c r="Y106" s="89" t="s">
        <v>4496</v>
      </c>
      <c r="Z106" s="89" t="s">
        <v>11486</v>
      </c>
      <c r="AA106" s="89"/>
      <c r="AB106" s="83">
        <v>45</v>
      </c>
      <c r="AC106" s="83">
        <v>3470</v>
      </c>
      <c r="AD106" s="83">
        <v>3422</v>
      </c>
      <c r="AE106" s="89">
        <v>3794</v>
      </c>
      <c r="AF106" s="83">
        <v>3794</v>
      </c>
      <c r="AG106" s="89"/>
      <c r="AH106" s="89"/>
      <c r="AI106" s="89"/>
      <c r="AJ106" s="83">
        <v>1</v>
      </c>
      <c r="AK106" s="83"/>
      <c r="AL106" s="83">
        <v>1.5</v>
      </c>
      <c r="AM106" s="83"/>
      <c r="AN106" s="83"/>
      <c r="AO106" s="83">
        <v>7345</v>
      </c>
      <c r="AP106" s="89">
        <v>1.5</v>
      </c>
      <c r="AQ106" s="89">
        <v>3362</v>
      </c>
      <c r="AR106" s="89">
        <v>190</v>
      </c>
      <c r="AS106" s="89">
        <v>652</v>
      </c>
      <c r="AT106" s="89" t="s">
        <v>12028</v>
      </c>
      <c r="AU106" s="89">
        <v>1</v>
      </c>
      <c r="AV106" s="89">
        <v>3983</v>
      </c>
      <c r="AW106" s="89">
        <v>140</v>
      </c>
      <c r="AX106" s="89">
        <v>569</v>
      </c>
      <c r="AY106" s="89" t="s">
        <v>12028</v>
      </c>
      <c r="AZ106" s="123"/>
      <c r="BA106" s="89">
        <v>35500000</v>
      </c>
      <c r="BB106" s="89">
        <v>25000000</v>
      </c>
      <c r="BC106" s="113"/>
      <c r="BG106" s="165">
        <v>5001</v>
      </c>
      <c r="BH106" s="165">
        <v>97</v>
      </c>
    </row>
    <row r="107" spans="1:60" ht="18" hidden="1" customHeight="1">
      <c r="A107" s="83">
        <v>220125</v>
      </c>
      <c r="B107" s="84" t="s">
        <v>9832</v>
      </c>
      <c r="C107" s="82" t="str">
        <f t="shared" si="4"/>
        <v>Open</v>
      </c>
      <c r="D107" s="85"/>
      <c r="E107" s="85" t="s">
        <v>11219</v>
      </c>
      <c r="F107" s="110">
        <v>40609</v>
      </c>
      <c r="G107" s="110">
        <v>40631</v>
      </c>
      <c r="H107" s="87" t="s">
        <v>6028</v>
      </c>
      <c r="I107" s="87" t="s">
        <v>11591</v>
      </c>
      <c r="J107" s="87" t="s">
        <v>2220</v>
      </c>
      <c r="K107" s="88"/>
      <c r="L107" s="37" t="s">
        <v>14769</v>
      </c>
      <c r="M107" s="86" t="s">
        <v>12046</v>
      </c>
      <c r="N107" s="37" t="s">
        <v>12416</v>
      </c>
      <c r="O107" s="37" t="s">
        <v>14410</v>
      </c>
      <c r="P107" s="89">
        <v>0.56999999999999995</v>
      </c>
      <c r="Q107" s="89">
        <v>81.819999999999993</v>
      </c>
      <c r="R107" s="90" t="str">
        <f t="shared" si="3"/>
        <v>群馬県太田市新井町</v>
      </c>
      <c r="S107" s="59"/>
      <c r="T107" s="59" t="s">
        <v>4084</v>
      </c>
      <c r="U107" s="111" t="s">
        <v>11915</v>
      </c>
      <c r="V107" s="60" t="str">
        <f t="shared" si="5"/>
        <v>Open map</v>
      </c>
      <c r="W107" s="91"/>
      <c r="X107" s="89" t="s">
        <v>8587</v>
      </c>
      <c r="Y107" s="89" t="s">
        <v>4409</v>
      </c>
      <c r="Z107" s="89" t="s">
        <v>4402</v>
      </c>
      <c r="AA107" s="89"/>
      <c r="AB107" s="83">
        <v>30</v>
      </c>
      <c r="AC107" s="83">
        <v>3146.91</v>
      </c>
      <c r="AD107" s="83">
        <v>2991</v>
      </c>
      <c r="AE107" s="89">
        <v>3415</v>
      </c>
      <c r="AF107" s="83">
        <v>3415</v>
      </c>
      <c r="AG107" s="89"/>
      <c r="AH107" s="89"/>
      <c r="AI107" s="89"/>
      <c r="AJ107" s="83">
        <v>1</v>
      </c>
      <c r="AK107" s="83"/>
      <c r="AL107" s="83">
        <v>2.7</v>
      </c>
      <c r="AM107" s="83"/>
      <c r="AN107" s="83"/>
      <c r="AO107" s="83">
        <v>9173</v>
      </c>
      <c r="AP107" s="89">
        <v>1.35</v>
      </c>
      <c r="AQ107" s="89">
        <v>5758</v>
      </c>
      <c r="AR107" s="89">
        <v>130</v>
      </c>
      <c r="AS107" s="89">
        <v>764</v>
      </c>
      <c r="AT107" s="89" t="s">
        <v>12134</v>
      </c>
      <c r="AU107" s="89">
        <v>1</v>
      </c>
      <c r="AV107" s="89">
        <v>3415</v>
      </c>
      <c r="AW107" s="89">
        <v>110</v>
      </c>
      <c r="AX107" s="89">
        <v>384</v>
      </c>
      <c r="AY107" s="89" t="s">
        <v>12135</v>
      </c>
      <c r="AZ107" s="89">
        <v>60600000</v>
      </c>
      <c r="BA107" s="89">
        <v>50700000</v>
      </c>
      <c r="BB107" s="89">
        <v>23000000</v>
      </c>
      <c r="BC107" s="113"/>
      <c r="BG107" s="165">
        <v>5002</v>
      </c>
      <c r="BH107" s="165">
        <v>98</v>
      </c>
    </row>
    <row r="108" spans="1:60" hidden="1">
      <c r="A108" s="131" t="s">
        <v>14379</v>
      </c>
      <c r="B108" s="6" t="s">
        <v>11100</v>
      </c>
      <c r="C108" s="82" t="str">
        <f t="shared" si="4"/>
        <v>Open</v>
      </c>
      <c r="D108" s="71"/>
      <c r="E108" s="71"/>
      <c r="F108" s="138">
        <v>40522</v>
      </c>
      <c r="G108" s="138">
        <v>40540</v>
      </c>
      <c r="H108" s="38" t="s">
        <v>1298</v>
      </c>
      <c r="I108" s="38" t="s">
        <v>2221</v>
      </c>
      <c r="J108" s="38" t="s">
        <v>2222</v>
      </c>
      <c r="K108" s="21"/>
      <c r="L108" s="37" t="s">
        <v>14770</v>
      </c>
      <c r="M108" s="37" t="s">
        <v>12085</v>
      </c>
      <c r="N108" s="37" t="s">
        <v>12417</v>
      </c>
      <c r="O108" s="37" t="s">
        <v>12418</v>
      </c>
      <c r="P108" s="89">
        <v>0.77</v>
      </c>
      <c r="Q108" s="89">
        <v>33.44</v>
      </c>
      <c r="R108" s="59" t="str">
        <f t="shared" si="3"/>
        <v>京都府八幡市欽明台西</v>
      </c>
      <c r="S108" s="59"/>
      <c r="T108" s="59" t="s">
        <v>4085</v>
      </c>
      <c r="U108" s="108" t="s">
        <v>11101</v>
      </c>
      <c r="V108" s="60" t="str">
        <f t="shared" si="5"/>
        <v>Open map</v>
      </c>
      <c r="W108" s="60"/>
      <c r="X108" t="s">
        <v>1840</v>
      </c>
      <c r="Y108" t="s">
        <v>1844</v>
      </c>
      <c r="Z108" t="s">
        <v>1841</v>
      </c>
      <c r="AB108" s="131">
        <v>30</v>
      </c>
      <c r="AC108" s="131">
        <v>1348.43</v>
      </c>
      <c r="AD108" s="131">
        <v>1110</v>
      </c>
      <c r="AE108">
        <v>1620</v>
      </c>
      <c r="AF108" s="131">
        <v>1261</v>
      </c>
      <c r="AJ108" s="131">
        <v>0.6</v>
      </c>
      <c r="AK108" s="131"/>
      <c r="AL108" s="131">
        <v>0.9</v>
      </c>
      <c r="AM108" s="131"/>
      <c r="AN108" s="131"/>
      <c r="AO108" s="131"/>
      <c r="AQ108">
        <v>216</v>
      </c>
      <c r="AR108">
        <v>100</v>
      </c>
      <c r="AU108">
        <v>0.6</v>
      </c>
      <c r="AW108">
        <v>100</v>
      </c>
      <c r="AZ108">
        <v>12200000</v>
      </c>
      <c r="BA108">
        <v>10700000</v>
      </c>
      <c r="BG108" s="165">
        <v>5003</v>
      </c>
      <c r="BH108" s="165">
        <v>99</v>
      </c>
    </row>
    <row r="109" spans="1:60" ht="18" hidden="1" customHeight="1">
      <c r="A109" s="83" t="s">
        <v>14380</v>
      </c>
      <c r="B109" s="84" t="s">
        <v>9830</v>
      </c>
      <c r="C109" s="82" t="str">
        <f t="shared" si="4"/>
        <v>Open</v>
      </c>
      <c r="D109" s="85"/>
      <c r="E109" s="85" t="s">
        <v>4217</v>
      </c>
      <c r="F109" s="110">
        <v>40522</v>
      </c>
      <c r="G109" s="110">
        <v>40540</v>
      </c>
      <c r="H109" s="87" t="s">
        <v>11592</v>
      </c>
      <c r="I109" s="87" t="s">
        <v>11593</v>
      </c>
      <c r="J109" s="87" t="s">
        <v>2222</v>
      </c>
      <c r="K109" s="88"/>
      <c r="L109" s="37" t="s">
        <v>14770</v>
      </c>
      <c r="M109" s="86" t="s">
        <v>11594</v>
      </c>
      <c r="N109" s="37" t="s">
        <v>12419</v>
      </c>
      <c r="O109" s="37" t="s">
        <v>12420</v>
      </c>
      <c r="P109" s="89">
        <v>0.78</v>
      </c>
      <c r="Q109" s="89">
        <v>32.18</v>
      </c>
      <c r="R109" s="90" t="str">
        <f t="shared" si="3"/>
        <v>京都府八幡市欽明台西</v>
      </c>
      <c r="S109" s="59"/>
      <c r="T109" s="59" t="s">
        <v>4085</v>
      </c>
      <c r="U109" s="111" t="s">
        <v>9831</v>
      </c>
      <c r="V109" s="60" t="str">
        <f t="shared" si="5"/>
        <v>Open map</v>
      </c>
      <c r="W109" s="91"/>
      <c r="X109" s="89" t="s">
        <v>11331</v>
      </c>
      <c r="Y109" s="89" t="s">
        <v>11595</v>
      </c>
      <c r="Z109" s="89" t="s">
        <v>4402</v>
      </c>
      <c r="AA109" s="89"/>
      <c r="AB109" s="83">
        <v>30</v>
      </c>
      <c r="AC109" s="83">
        <v>1348.43</v>
      </c>
      <c r="AD109" s="83">
        <v>1384.4</v>
      </c>
      <c r="AE109" s="89">
        <v>1620</v>
      </c>
      <c r="AF109" s="83">
        <v>359</v>
      </c>
      <c r="AG109" s="89"/>
      <c r="AH109" s="89"/>
      <c r="AI109" s="89"/>
      <c r="AJ109" s="83">
        <v>0.6</v>
      </c>
      <c r="AK109" s="83"/>
      <c r="AL109" s="83">
        <v>0.9</v>
      </c>
      <c r="AM109" s="83"/>
      <c r="AN109" s="83"/>
      <c r="AO109" s="83">
        <v>2032</v>
      </c>
      <c r="AP109" s="89">
        <v>0.9</v>
      </c>
      <c r="AQ109" s="89">
        <v>1059</v>
      </c>
      <c r="AR109" s="89">
        <v>100</v>
      </c>
      <c r="AS109" s="89">
        <v>110</v>
      </c>
      <c r="AT109" s="89" t="s">
        <v>12023</v>
      </c>
      <c r="AU109" s="89">
        <v>0.6</v>
      </c>
      <c r="AV109" s="89">
        <v>973</v>
      </c>
      <c r="AW109" s="89">
        <v>100</v>
      </c>
      <c r="AX109" s="89">
        <v>100</v>
      </c>
      <c r="AY109" s="89" t="s">
        <v>12023</v>
      </c>
      <c r="AZ109" s="89">
        <v>12200000</v>
      </c>
      <c r="BA109" s="89">
        <v>10700000</v>
      </c>
      <c r="BB109" s="89">
        <v>6600000</v>
      </c>
      <c r="BC109" s="113" t="s">
        <v>8895</v>
      </c>
      <c r="BG109" s="165">
        <v>5004</v>
      </c>
      <c r="BH109" s="165">
        <v>100</v>
      </c>
    </row>
    <row r="110" spans="1:60" hidden="1">
      <c r="A110" s="143">
        <v>220127</v>
      </c>
      <c r="B110" s="6" t="s">
        <v>12136</v>
      </c>
      <c r="C110" s="82" t="str">
        <f t="shared" si="4"/>
        <v>Open</v>
      </c>
      <c r="D110" s="71"/>
      <c r="E110" s="71" t="s">
        <v>4217</v>
      </c>
      <c r="F110" s="138"/>
      <c r="G110" s="138"/>
      <c r="H110" s="38" t="s">
        <v>11596</v>
      </c>
      <c r="I110" s="38" t="s">
        <v>11597</v>
      </c>
      <c r="J110" s="38" t="s">
        <v>2223</v>
      </c>
      <c r="K110" s="21"/>
      <c r="L110" s="37" t="s">
        <v>14771</v>
      </c>
      <c r="M110" s="37" t="s">
        <v>12137</v>
      </c>
      <c r="N110" s="37" t="s">
        <v>12421</v>
      </c>
      <c r="O110" s="37" t="s">
        <v>12422</v>
      </c>
      <c r="P110" s="89">
        <v>0.62</v>
      </c>
      <c r="Q110" s="89">
        <v>8.4600000000000009</v>
      </c>
      <c r="R110" s="59" t="str">
        <f t="shared" si="3"/>
        <v>大阪府大阪市東成区中道</v>
      </c>
      <c r="S110" s="59"/>
      <c r="T110" s="59"/>
      <c r="U110" s="108" t="s">
        <v>12138</v>
      </c>
      <c r="V110" s="60" t="str">
        <f t="shared" si="5"/>
        <v>Open map</v>
      </c>
      <c r="W110" s="60"/>
      <c r="X110" t="s">
        <v>11331</v>
      </c>
      <c r="Y110" t="s">
        <v>11598</v>
      </c>
      <c r="Z110" t="s">
        <v>5364</v>
      </c>
      <c r="AB110" s="143">
        <v>15</v>
      </c>
      <c r="AC110" s="143"/>
      <c r="AD110" s="143" t="s">
        <v>1857</v>
      </c>
      <c r="AF110" s="143">
        <v>134</v>
      </c>
      <c r="AJ110" s="143">
        <v>0.5</v>
      </c>
      <c r="AK110" s="143"/>
      <c r="AL110" s="143">
        <v>1.1000000000000001</v>
      </c>
      <c r="AM110" s="143"/>
      <c r="AN110" s="143"/>
      <c r="AO110" s="143"/>
      <c r="BG110" s="165">
        <v>5005</v>
      </c>
    </row>
    <row r="111" spans="1:60" ht="18" hidden="1" customHeight="1">
      <c r="A111" s="83">
        <v>220128</v>
      </c>
      <c r="B111" s="84" t="s">
        <v>11599</v>
      </c>
      <c r="C111" s="82" t="str">
        <f t="shared" si="4"/>
        <v>Open</v>
      </c>
      <c r="D111" s="85"/>
      <c r="E111" s="85" t="s">
        <v>11220</v>
      </c>
      <c r="F111" s="110">
        <v>40505</v>
      </c>
      <c r="G111" s="110">
        <v>40527</v>
      </c>
      <c r="H111" s="87" t="s">
        <v>11596</v>
      </c>
      <c r="I111" s="87" t="s">
        <v>5226</v>
      </c>
      <c r="J111" s="87" t="s">
        <v>2169</v>
      </c>
      <c r="K111" s="88"/>
      <c r="L111" s="37" t="s">
        <v>14772</v>
      </c>
      <c r="M111" s="86" t="s">
        <v>11600</v>
      </c>
      <c r="N111" s="37" t="s">
        <v>12423</v>
      </c>
      <c r="O111" s="37" t="s">
        <v>12424</v>
      </c>
      <c r="P111" s="89">
        <v>2.08</v>
      </c>
      <c r="Q111" s="89">
        <v>11.16</v>
      </c>
      <c r="R111" s="90" t="str">
        <f t="shared" si="3"/>
        <v>大阪府東大阪市永和</v>
      </c>
      <c r="S111" s="59"/>
      <c r="T111" s="59" t="s">
        <v>4086</v>
      </c>
      <c r="U111" s="111" t="s">
        <v>11916</v>
      </c>
      <c r="V111" s="60" t="str">
        <f t="shared" si="5"/>
        <v>Open map</v>
      </c>
      <c r="W111" s="91"/>
      <c r="X111" s="89" t="s">
        <v>8587</v>
      </c>
      <c r="Y111" s="89" t="s">
        <v>4409</v>
      </c>
      <c r="Z111" s="89" t="s">
        <v>5364</v>
      </c>
      <c r="AA111" s="89"/>
      <c r="AB111" s="83">
        <v>20</v>
      </c>
      <c r="AC111" s="83">
        <v>120.83</v>
      </c>
      <c r="AD111" s="83">
        <v>123</v>
      </c>
      <c r="AE111" s="89">
        <v>149</v>
      </c>
      <c r="AF111" s="83">
        <v>149</v>
      </c>
      <c r="AG111" s="89"/>
      <c r="AH111" s="89"/>
      <c r="AI111" s="89"/>
      <c r="AJ111" s="83">
        <v>0.6</v>
      </c>
      <c r="AK111" s="83"/>
      <c r="AL111" s="83">
        <v>2</v>
      </c>
      <c r="AM111" s="83"/>
      <c r="AN111" s="83"/>
      <c r="AO111" s="83">
        <v>233</v>
      </c>
      <c r="AP111" s="89">
        <v>1.95</v>
      </c>
      <c r="AQ111" s="89">
        <v>140</v>
      </c>
      <c r="AR111" s="89">
        <v>100</v>
      </c>
      <c r="AS111" s="89">
        <v>15</v>
      </c>
      <c r="AT111" s="89"/>
      <c r="AU111" s="89">
        <v>0.6</v>
      </c>
      <c r="AV111" s="89">
        <v>93</v>
      </c>
      <c r="AW111" s="89">
        <v>100</v>
      </c>
      <c r="AX111" s="89">
        <v>10</v>
      </c>
      <c r="AY111" s="89"/>
      <c r="AZ111" s="89"/>
      <c r="BA111" s="89">
        <v>4730000</v>
      </c>
      <c r="BB111" s="89">
        <v>3400000</v>
      </c>
      <c r="BC111" s="113"/>
      <c r="BG111" s="165">
        <v>5006</v>
      </c>
      <c r="BH111" s="165">
        <v>101</v>
      </c>
    </row>
    <row r="112" spans="1:60" ht="18" hidden="1" customHeight="1">
      <c r="A112" s="83">
        <v>220129</v>
      </c>
      <c r="B112" s="84" t="s">
        <v>9827</v>
      </c>
      <c r="C112" s="82" t="str">
        <f t="shared" si="4"/>
        <v>Open</v>
      </c>
      <c r="D112" s="85"/>
      <c r="E112" s="85" t="s">
        <v>4217</v>
      </c>
      <c r="F112" s="110">
        <v>40537</v>
      </c>
      <c r="G112" s="110">
        <v>40554</v>
      </c>
      <c r="H112" s="87" t="s">
        <v>4820</v>
      </c>
      <c r="I112" s="87" t="s">
        <v>9828</v>
      </c>
      <c r="J112" s="87" t="s">
        <v>2225</v>
      </c>
      <c r="K112" s="88"/>
      <c r="L112" s="37" t="s">
        <v>14773</v>
      </c>
      <c r="M112" s="86" t="s">
        <v>12047</v>
      </c>
      <c r="N112" s="37" t="s">
        <v>12425</v>
      </c>
      <c r="O112" s="37" t="s">
        <v>12426</v>
      </c>
      <c r="P112" s="89">
        <v>1.24</v>
      </c>
      <c r="Q112" s="89">
        <v>79.89</v>
      </c>
      <c r="R112" s="90" t="str">
        <f t="shared" si="3"/>
        <v>長野県飯田市鼎名古熊</v>
      </c>
      <c r="S112" s="59"/>
      <c r="T112" s="59" t="s">
        <v>4087</v>
      </c>
      <c r="U112" s="111" t="s">
        <v>9829</v>
      </c>
      <c r="V112" s="60" t="str">
        <f t="shared" si="5"/>
        <v>Open map</v>
      </c>
      <c r="W112" s="91"/>
      <c r="X112" s="89" t="s">
        <v>8587</v>
      </c>
      <c r="Y112" s="89" t="s">
        <v>11242</v>
      </c>
      <c r="Z112" s="89" t="s">
        <v>11486</v>
      </c>
      <c r="AA112" s="89"/>
      <c r="AB112" s="83">
        <v>55</v>
      </c>
      <c r="AC112" s="83">
        <v>2197.8000000000002</v>
      </c>
      <c r="AD112" s="83">
        <v>2100</v>
      </c>
      <c r="AE112" s="89">
        <v>2381</v>
      </c>
      <c r="AF112" s="83">
        <v>2381</v>
      </c>
      <c r="AG112" s="89"/>
      <c r="AH112" s="89"/>
      <c r="AI112" s="89"/>
      <c r="AJ112" s="83">
        <v>0.6</v>
      </c>
      <c r="AK112" s="83"/>
      <c r="AL112" s="83">
        <v>0.6</v>
      </c>
      <c r="AM112" s="83"/>
      <c r="AN112" s="83"/>
      <c r="AO112" s="83">
        <v>2118</v>
      </c>
      <c r="AP112" s="89">
        <v>0.6</v>
      </c>
      <c r="AQ112" s="89">
        <v>689</v>
      </c>
      <c r="AR112" s="89">
        <v>110</v>
      </c>
      <c r="AS112" s="89">
        <v>78</v>
      </c>
      <c r="AT112" s="89" t="s">
        <v>12023</v>
      </c>
      <c r="AU112" s="89">
        <v>0.6</v>
      </c>
      <c r="AV112" s="89">
        <v>1429</v>
      </c>
      <c r="AW112" s="89">
        <v>120</v>
      </c>
      <c r="AX112" s="89">
        <v>175</v>
      </c>
      <c r="AY112" s="89" t="s">
        <v>12023</v>
      </c>
      <c r="AZ112" s="89">
        <v>13700000</v>
      </c>
      <c r="BA112" s="89">
        <v>11600000</v>
      </c>
      <c r="BB112" s="89">
        <v>6900000</v>
      </c>
      <c r="BC112" s="113"/>
      <c r="BG112" s="165">
        <v>5007</v>
      </c>
      <c r="BH112" s="165">
        <v>102</v>
      </c>
    </row>
    <row r="113" spans="1:60" ht="18" hidden="1" customHeight="1">
      <c r="A113" s="83">
        <v>220130</v>
      </c>
      <c r="B113" s="84" t="s">
        <v>11601</v>
      </c>
      <c r="C113" s="82" t="str">
        <f t="shared" si="4"/>
        <v>Open</v>
      </c>
      <c r="D113" s="85"/>
      <c r="E113" s="85" t="s">
        <v>4217</v>
      </c>
      <c r="F113" s="110">
        <v>40568</v>
      </c>
      <c r="G113" s="110">
        <v>40577</v>
      </c>
      <c r="H113" s="87" t="s">
        <v>11602</v>
      </c>
      <c r="I113" s="87" t="s">
        <v>11603</v>
      </c>
      <c r="J113" s="87" t="s">
        <v>2226</v>
      </c>
      <c r="K113" s="88"/>
      <c r="L113" s="37" t="s">
        <v>14774</v>
      </c>
      <c r="M113" s="86" t="s">
        <v>12048</v>
      </c>
      <c r="N113" s="37" t="s">
        <v>12427</v>
      </c>
      <c r="O113" s="37" t="s">
        <v>12428</v>
      </c>
      <c r="P113" s="89">
        <v>0.31</v>
      </c>
      <c r="Q113" s="89">
        <v>5.16</v>
      </c>
      <c r="R113" s="90" t="str">
        <f t="shared" si="3"/>
        <v>静岡県浜松市中区中島</v>
      </c>
      <c r="S113" s="59"/>
      <c r="T113" s="59" t="s">
        <v>4088</v>
      </c>
      <c r="U113" s="111" t="s">
        <v>8827</v>
      </c>
      <c r="V113" s="60" t="str">
        <f t="shared" si="5"/>
        <v>Open map</v>
      </c>
      <c r="W113" s="91"/>
      <c r="X113" s="89" t="s">
        <v>11331</v>
      </c>
      <c r="Y113" s="89" t="s">
        <v>4496</v>
      </c>
      <c r="Z113" s="89" t="s">
        <v>5364</v>
      </c>
      <c r="AA113" s="89"/>
      <c r="AB113" s="83">
        <v>30</v>
      </c>
      <c r="AC113" s="83">
        <v>437.5</v>
      </c>
      <c r="AD113" s="83">
        <v>556</v>
      </c>
      <c r="AE113" s="89">
        <v>526</v>
      </c>
      <c r="AF113" s="83">
        <v>530</v>
      </c>
      <c r="AG113" s="89"/>
      <c r="AH113" s="89"/>
      <c r="AI113" s="89"/>
      <c r="AJ113" s="83">
        <v>0.6</v>
      </c>
      <c r="AK113" s="83"/>
      <c r="AL113" s="83">
        <v>0.6</v>
      </c>
      <c r="AM113" s="83"/>
      <c r="AN113" s="83"/>
      <c r="AO113" s="83">
        <v>581</v>
      </c>
      <c r="AP113" s="89">
        <v>0.6</v>
      </c>
      <c r="AQ113" s="89">
        <v>207</v>
      </c>
      <c r="AR113" s="89">
        <v>100</v>
      </c>
      <c r="AS113" s="89">
        <v>23</v>
      </c>
      <c r="AT113" s="89" t="s">
        <v>12026</v>
      </c>
      <c r="AU113" s="89">
        <v>0.6</v>
      </c>
      <c r="AV113" s="89">
        <v>316</v>
      </c>
      <c r="AW113" s="89">
        <v>100</v>
      </c>
      <c r="AX113" s="89">
        <v>32</v>
      </c>
      <c r="AY113" s="89" t="s">
        <v>12026</v>
      </c>
      <c r="AZ113" s="89">
        <v>4120000</v>
      </c>
      <c r="BA113" s="89">
        <v>3680000</v>
      </c>
      <c r="BB113" s="89">
        <v>2300000</v>
      </c>
      <c r="BC113" s="113" t="s">
        <v>8896</v>
      </c>
      <c r="BG113" s="165">
        <v>5008</v>
      </c>
      <c r="BH113" s="165">
        <v>103</v>
      </c>
    </row>
    <row r="114" spans="1:60" ht="18" hidden="1" customHeight="1">
      <c r="A114" s="83">
        <v>220131</v>
      </c>
      <c r="B114" s="84" t="s">
        <v>9826</v>
      </c>
      <c r="C114" s="82" t="str">
        <f t="shared" si="4"/>
        <v>Open</v>
      </c>
      <c r="D114" s="85"/>
      <c r="E114" s="85" t="s">
        <v>4217</v>
      </c>
      <c r="F114" s="110">
        <v>40686</v>
      </c>
      <c r="G114" s="110">
        <v>40712</v>
      </c>
      <c r="H114" s="87" t="s">
        <v>4278</v>
      </c>
      <c r="I114" s="87" t="s">
        <v>11604</v>
      </c>
      <c r="J114" s="87" t="s">
        <v>2228</v>
      </c>
      <c r="K114" s="88"/>
      <c r="L114" s="37" t="s">
        <v>15766</v>
      </c>
      <c r="M114" s="86" t="s">
        <v>12049</v>
      </c>
      <c r="N114" s="37" t="s">
        <v>12429</v>
      </c>
      <c r="O114" s="37" t="s">
        <v>12430</v>
      </c>
      <c r="P114" s="89">
        <v>0.72</v>
      </c>
      <c r="Q114" s="89">
        <v>17.86</v>
      </c>
      <c r="R114" s="90" t="str">
        <f t="shared" si="3"/>
        <v>宮城県柴田郡大河原町</v>
      </c>
      <c r="S114" s="59"/>
      <c r="T114" s="59" t="s">
        <v>4089</v>
      </c>
      <c r="U114" s="111" t="s">
        <v>11605</v>
      </c>
      <c r="V114" s="60" t="str">
        <f t="shared" si="5"/>
        <v>Open map</v>
      </c>
      <c r="W114" s="91"/>
      <c r="X114" s="89" t="s">
        <v>8587</v>
      </c>
      <c r="Y114" s="89" t="s">
        <v>4409</v>
      </c>
      <c r="Z114" s="89" t="s">
        <v>11324</v>
      </c>
      <c r="AA114" s="89"/>
      <c r="AB114" s="83">
        <v>40</v>
      </c>
      <c r="AC114" s="83">
        <v>5783.51</v>
      </c>
      <c r="AD114" s="83">
        <v>5735.76</v>
      </c>
      <c r="AE114" s="89">
        <v>6342</v>
      </c>
      <c r="AF114" s="83">
        <v>6344</v>
      </c>
      <c r="AG114" s="89"/>
      <c r="AH114" s="89"/>
      <c r="AI114" s="89"/>
      <c r="AJ114" s="83">
        <v>1</v>
      </c>
      <c r="AK114" s="83"/>
      <c r="AL114" s="83">
        <v>1.5</v>
      </c>
      <c r="AM114" s="83"/>
      <c r="AN114" s="83"/>
      <c r="AO114" s="83">
        <v>12.163</v>
      </c>
      <c r="AP114" s="89">
        <v>1.5</v>
      </c>
      <c r="AQ114" s="89">
        <v>5821</v>
      </c>
      <c r="AR114" s="89">
        <v>100</v>
      </c>
      <c r="AS114" s="89">
        <v>585</v>
      </c>
      <c r="AT114" s="89" t="s">
        <v>12023</v>
      </c>
      <c r="AU114" s="89">
        <v>1</v>
      </c>
      <c r="AV114" s="89">
        <v>6342</v>
      </c>
      <c r="AW114" s="89">
        <v>100</v>
      </c>
      <c r="AX114" s="89">
        <v>638</v>
      </c>
      <c r="AY114" s="89" t="s">
        <v>12023</v>
      </c>
      <c r="AZ114" s="89">
        <v>65200000</v>
      </c>
      <c r="BA114" s="89">
        <v>54300000</v>
      </c>
      <c r="BB114" s="89">
        <v>31000000</v>
      </c>
      <c r="BC114" s="113"/>
      <c r="BG114" s="165">
        <v>5009</v>
      </c>
      <c r="BH114" s="165">
        <v>104</v>
      </c>
    </row>
    <row r="115" spans="1:60" ht="18" hidden="1" customHeight="1">
      <c r="A115" s="83">
        <v>220132</v>
      </c>
      <c r="B115" s="84" t="s">
        <v>11606</v>
      </c>
      <c r="C115" s="82" t="str">
        <f t="shared" si="4"/>
        <v>Open</v>
      </c>
      <c r="D115" s="85"/>
      <c r="E115" s="85" t="s">
        <v>4217</v>
      </c>
      <c r="F115" s="110">
        <v>40655</v>
      </c>
      <c r="G115" s="110">
        <v>40684</v>
      </c>
      <c r="H115" s="87" t="s">
        <v>11607</v>
      </c>
      <c r="I115" s="87" t="s">
        <v>9825</v>
      </c>
      <c r="J115" s="87" t="s">
        <v>2230</v>
      </c>
      <c r="K115" s="88"/>
      <c r="L115" s="37" t="s">
        <v>14776</v>
      </c>
      <c r="M115" s="86" t="s">
        <v>11608</v>
      </c>
      <c r="N115" s="37" t="s">
        <v>12431</v>
      </c>
      <c r="O115" s="37" t="s">
        <v>14411</v>
      </c>
      <c r="P115" s="89">
        <v>0.77</v>
      </c>
      <c r="Q115" s="89">
        <v>48.25</v>
      </c>
      <c r="R115" s="90" t="str">
        <f t="shared" si="3"/>
        <v>静岡県幸手市大字上高野字本村前</v>
      </c>
      <c r="S115" s="59"/>
      <c r="T115" s="59" t="s">
        <v>4090</v>
      </c>
      <c r="U115" s="111" t="s">
        <v>11609</v>
      </c>
      <c r="V115" s="60" t="str">
        <f t="shared" si="5"/>
        <v>Open map</v>
      </c>
      <c r="W115" s="91"/>
      <c r="X115" s="89" t="s">
        <v>11323</v>
      </c>
      <c r="Y115" s="89" t="s">
        <v>4409</v>
      </c>
      <c r="Z115" s="89" t="s">
        <v>11275</v>
      </c>
      <c r="AA115" s="89"/>
      <c r="AB115" s="83">
        <v>30</v>
      </c>
      <c r="AC115" s="83">
        <v>3799.57</v>
      </c>
      <c r="AD115" s="83">
        <v>3766</v>
      </c>
      <c r="AE115" s="89">
        <v>4540</v>
      </c>
      <c r="AF115" s="83">
        <v>4513</v>
      </c>
      <c r="AG115" s="89"/>
      <c r="AH115" s="89"/>
      <c r="AI115" s="89"/>
      <c r="AJ115" s="83">
        <v>1</v>
      </c>
      <c r="AK115" s="83"/>
      <c r="AL115" s="83">
        <v>1.5</v>
      </c>
      <c r="AM115" s="83"/>
      <c r="AN115" s="83"/>
      <c r="AO115" s="83">
        <v>8611</v>
      </c>
      <c r="AP115" s="89">
        <v>1.5</v>
      </c>
      <c r="AQ115" s="89">
        <v>3822</v>
      </c>
      <c r="AR115" s="89">
        <v>100</v>
      </c>
      <c r="AS115" s="89">
        <v>438</v>
      </c>
      <c r="AT115" s="89" t="s">
        <v>12023</v>
      </c>
      <c r="AU115" s="89">
        <v>1</v>
      </c>
      <c r="AV115" s="89">
        <v>4540</v>
      </c>
      <c r="AW115" s="89">
        <v>100</v>
      </c>
      <c r="AX115" s="89">
        <v>447</v>
      </c>
      <c r="AY115" s="89" t="s">
        <v>12023</v>
      </c>
      <c r="AZ115" s="89">
        <v>46900000</v>
      </c>
      <c r="BA115" s="89">
        <v>39200000</v>
      </c>
      <c r="BB115" s="89">
        <v>24000000</v>
      </c>
      <c r="BC115" s="113" t="s">
        <v>8897</v>
      </c>
      <c r="BG115" s="165">
        <v>5010</v>
      </c>
      <c r="BH115" s="165">
        <v>105</v>
      </c>
    </row>
    <row r="116" spans="1:60" ht="18" hidden="1" customHeight="1">
      <c r="A116" s="83">
        <v>220133</v>
      </c>
      <c r="B116" s="84" t="s">
        <v>9823</v>
      </c>
      <c r="C116" s="82" t="str">
        <f t="shared" si="4"/>
        <v>Open</v>
      </c>
      <c r="D116" s="85"/>
      <c r="E116" s="85" t="s">
        <v>4241</v>
      </c>
      <c r="F116" s="110">
        <v>40511</v>
      </c>
      <c r="G116" s="110">
        <v>40522</v>
      </c>
      <c r="H116" s="87" t="s">
        <v>4756</v>
      </c>
      <c r="I116" s="87" t="s">
        <v>5289</v>
      </c>
      <c r="J116" s="87" t="s">
        <v>2231</v>
      </c>
      <c r="K116" s="88"/>
      <c r="L116" s="37" t="s">
        <v>14777</v>
      </c>
      <c r="M116" s="86" t="s">
        <v>9824</v>
      </c>
      <c r="N116" s="37" t="s">
        <v>12432</v>
      </c>
      <c r="O116" s="37" t="s">
        <v>14412</v>
      </c>
      <c r="P116" s="89">
        <v>0.03</v>
      </c>
      <c r="Q116" s="89">
        <v>55.97</v>
      </c>
      <c r="R116" s="90" t="str">
        <f t="shared" si="3"/>
        <v>山梨県甲府市富竹</v>
      </c>
      <c r="S116" s="59"/>
      <c r="T116" s="59" t="s">
        <v>4091</v>
      </c>
      <c r="U116" s="111" t="s">
        <v>8828</v>
      </c>
      <c r="V116" s="60" t="str">
        <f t="shared" si="5"/>
        <v>Open map</v>
      </c>
      <c r="W116" s="91"/>
      <c r="X116" s="89" t="s">
        <v>11331</v>
      </c>
      <c r="Y116" s="89" t="s">
        <v>4409</v>
      </c>
      <c r="Z116" s="89" t="s">
        <v>11486</v>
      </c>
      <c r="AA116" s="89"/>
      <c r="AB116" s="83">
        <v>30</v>
      </c>
      <c r="AC116" s="83">
        <v>1149.53</v>
      </c>
      <c r="AD116" s="83">
        <v>1110.3</v>
      </c>
      <c r="AE116" s="89">
        <v>1222</v>
      </c>
      <c r="AF116" s="83">
        <v>1283</v>
      </c>
      <c r="AG116" s="89"/>
      <c r="AH116" s="89"/>
      <c r="AI116" s="89"/>
      <c r="AJ116" s="83">
        <v>0.8</v>
      </c>
      <c r="AK116" s="83"/>
      <c r="AL116" s="83">
        <v>0.8</v>
      </c>
      <c r="AM116" s="83"/>
      <c r="AN116" s="83"/>
      <c r="AO116" s="83">
        <v>1625</v>
      </c>
      <c r="AP116" s="89">
        <v>0.8</v>
      </c>
      <c r="AQ116" s="89">
        <v>573</v>
      </c>
      <c r="AR116" s="89">
        <v>100</v>
      </c>
      <c r="AS116" s="89">
        <v>59</v>
      </c>
      <c r="AT116" s="89" t="s">
        <v>12023</v>
      </c>
      <c r="AU116" s="89">
        <v>0.8</v>
      </c>
      <c r="AV116" s="89">
        <v>1026</v>
      </c>
      <c r="AW116" s="89">
        <v>100</v>
      </c>
      <c r="AX116" s="89">
        <v>103</v>
      </c>
      <c r="AY116" s="89" t="s">
        <v>12023</v>
      </c>
      <c r="AZ116" s="89">
        <v>10050000</v>
      </c>
      <c r="BA116" s="89">
        <v>8530000</v>
      </c>
      <c r="BB116" s="89">
        <v>5200000</v>
      </c>
      <c r="BC116" s="113"/>
      <c r="BG116" s="165">
        <v>5011</v>
      </c>
      <c r="BH116" s="165">
        <v>106</v>
      </c>
    </row>
    <row r="117" spans="1:60" ht="18" hidden="1" customHeight="1">
      <c r="A117" s="83">
        <v>220135</v>
      </c>
      <c r="B117" s="84" t="s">
        <v>11610</v>
      </c>
      <c r="C117" s="82" t="str">
        <f t="shared" si="4"/>
        <v>Open</v>
      </c>
      <c r="D117" s="85"/>
      <c r="E117" s="85" t="s">
        <v>4241</v>
      </c>
      <c r="F117" s="110">
        <v>40519</v>
      </c>
      <c r="G117" s="110">
        <v>40536</v>
      </c>
      <c r="H117" s="87" t="s">
        <v>4283</v>
      </c>
      <c r="I117" s="87" t="s">
        <v>9821</v>
      </c>
      <c r="J117" s="87" t="s">
        <v>2234</v>
      </c>
      <c r="K117" s="88"/>
      <c r="L117" s="37" t="s">
        <v>14778</v>
      </c>
      <c r="M117" s="86" t="s">
        <v>12050</v>
      </c>
      <c r="N117" s="37" t="s">
        <v>12433</v>
      </c>
      <c r="O117" s="37" t="s">
        <v>12434</v>
      </c>
      <c r="P117" s="89">
        <v>0.59</v>
      </c>
      <c r="Q117" s="89">
        <v>3.01</v>
      </c>
      <c r="R117" s="90" t="str">
        <f t="shared" si="3"/>
        <v>沖縄県西原町字上原</v>
      </c>
      <c r="S117" s="59"/>
      <c r="T117" s="59" t="s">
        <v>4092</v>
      </c>
      <c r="U117" s="111" t="s">
        <v>11917</v>
      </c>
      <c r="V117" s="60" t="str">
        <f t="shared" si="5"/>
        <v>Open map</v>
      </c>
      <c r="W117" s="91"/>
      <c r="X117" s="89" t="s">
        <v>11241</v>
      </c>
      <c r="Y117" s="89" t="s">
        <v>11485</v>
      </c>
      <c r="Z117" s="89" t="s">
        <v>4566</v>
      </c>
      <c r="AA117" s="89"/>
      <c r="AB117" s="83">
        <v>0</v>
      </c>
      <c r="AC117" s="83"/>
      <c r="AD117" s="83" t="s">
        <v>1857</v>
      </c>
      <c r="AE117" s="89">
        <v>2835</v>
      </c>
      <c r="AF117" s="83">
        <v>2835</v>
      </c>
      <c r="AG117" s="89"/>
      <c r="AH117" s="89"/>
      <c r="AI117" s="89"/>
      <c r="AJ117" s="83">
        <v>0.8</v>
      </c>
      <c r="AK117" s="83"/>
      <c r="AL117" s="83">
        <v>1</v>
      </c>
      <c r="AM117" s="83"/>
      <c r="AN117" s="83"/>
      <c r="AO117" s="83">
        <v>4512</v>
      </c>
      <c r="AP117" s="89">
        <v>1</v>
      </c>
      <c r="AQ117" s="89">
        <v>2244</v>
      </c>
      <c r="AR117" s="89">
        <v>100</v>
      </c>
      <c r="AS117" s="89">
        <v>130</v>
      </c>
      <c r="AT117" s="89" t="s">
        <v>9822</v>
      </c>
      <c r="AU117" s="89">
        <v>0.8</v>
      </c>
      <c r="AV117" s="89">
        <v>2268</v>
      </c>
      <c r="AW117" s="89">
        <v>100</v>
      </c>
      <c r="AX117" s="89">
        <v>232</v>
      </c>
      <c r="AY117" s="89" t="s">
        <v>8899</v>
      </c>
      <c r="AZ117" s="89"/>
      <c r="BA117" s="89">
        <v>21100000</v>
      </c>
      <c r="BB117" s="89">
        <v>12500000</v>
      </c>
      <c r="BC117" s="113"/>
      <c r="BG117" s="165">
        <v>5012</v>
      </c>
      <c r="BH117" s="165">
        <v>107</v>
      </c>
    </row>
    <row r="118" spans="1:60" ht="18" hidden="1" customHeight="1">
      <c r="A118" s="83">
        <v>220137</v>
      </c>
      <c r="B118" s="84" t="s">
        <v>11611</v>
      </c>
      <c r="C118" s="82" t="str">
        <f t="shared" si="4"/>
        <v>Open</v>
      </c>
      <c r="D118" s="85"/>
      <c r="E118" s="85" t="s">
        <v>4241</v>
      </c>
      <c r="F118" s="110">
        <v>40561</v>
      </c>
      <c r="G118" s="110">
        <v>40570</v>
      </c>
      <c r="H118" s="87" t="s">
        <v>11612</v>
      </c>
      <c r="I118" s="87" t="s">
        <v>11613</v>
      </c>
      <c r="J118" s="87" t="s">
        <v>2236</v>
      </c>
      <c r="K118" s="88"/>
      <c r="L118" s="37" t="s">
        <v>14779</v>
      </c>
      <c r="M118" s="86" t="s">
        <v>11614</v>
      </c>
      <c r="N118" s="37" t="s">
        <v>12435</v>
      </c>
      <c r="O118" s="37" t="s">
        <v>14413</v>
      </c>
      <c r="P118" s="89">
        <v>0.35</v>
      </c>
      <c r="Q118" s="89">
        <v>20.82</v>
      </c>
      <c r="R118" s="90" t="str">
        <f t="shared" si="3"/>
        <v>千葉県我孫子市若松</v>
      </c>
      <c r="S118" s="59"/>
      <c r="T118" s="59" t="s">
        <v>4093</v>
      </c>
      <c r="U118" s="111" t="s">
        <v>11918</v>
      </c>
      <c r="V118" s="60" t="str">
        <f t="shared" si="5"/>
        <v>Open map</v>
      </c>
      <c r="W118" s="91"/>
      <c r="X118" s="89" t="s">
        <v>8587</v>
      </c>
      <c r="Y118" s="89" t="s">
        <v>11274</v>
      </c>
      <c r="Z118" s="89" t="s">
        <v>11275</v>
      </c>
      <c r="AA118" s="89"/>
      <c r="AB118" s="83">
        <v>30</v>
      </c>
      <c r="AC118" s="83">
        <v>1091.7</v>
      </c>
      <c r="AD118" s="83">
        <v>1087</v>
      </c>
      <c r="AE118" s="89">
        <v>1325</v>
      </c>
      <c r="AF118" s="83">
        <v>1252</v>
      </c>
      <c r="AG118" s="89"/>
      <c r="AH118" s="89"/>
      <c r="AI118" s="89"/>
      <c r="AJ118" s="83">
        <v>0.8</v>
      </c>
      <c r="AK118" s="83"/>
      <c r="AL118" s="83">
        <v>1</v>
      </c>
      <c r="AM118" s="83"/>
      <c r="AN118" s="83"/>
      <c r="AO118" s="83">
        <v>1707</v>
      </c>
      <c r="AP118" s="89">
        <v>1</v>
      </c>
      <c r="AQ118" s="89">
        <v>609</v>
      </c>
      <c r="AR118" s="89">
        <v>100</v>
      </c>
      <c r="AS118" s="89">
        <v>63</v>
      </c>
      <c r="AT118" s="89" t="s">
        <v>12023</v>
      </c>
      <c r="AU118" s="89">
        <v>0.8</v>
      </c>
      <c r="AV118" s="89">
        <v>1060</v>
      </c>
      <c r="AW118" s="89">
        <v>100</v>
      </c>
      <c r="AX118" s="89">
        <v>109</v>
      </c>
      <c r="AY118" s="89" t="s">
        <v>12023</v>
      </c>
      <c r="AZ118" s="89">
        <v>10320000</v>
      </c>
      <c r="BA118" s="89">
        <v>8780000</v>
      </c>
      <c r="BB118" s="89">
        <v>5260000</v>
      </c>
      <c r="BC118" s="113" t="s">
        <v>8900</v>
      </c>
      <c r="BG118" s="165">
        <v>5013</v>
      </c>
      <c r="BH118" s="165">
        <v>108</v>
      </c>
    </row>
    <row r="119" spans="1:60" ht="18" hidden="1" customHeight="1">
      <c r="A119" s="83">
        <v>220139</v>
      </c>
      <c r="B119" s="84" t="s">
        <v>9820</v>
      </c>
      <c r="C119" s="82" t="str">
        <f t="shared" si="4"/>
        <v>Open</v>
      </c>
      <c r="D119" s="85"/>
      <c r="E119" s="85" t="s">
        <v>11493</v>
      </c>
      <c r="F119" s="110">
        <v>40604</v>
      </c>
      <c r="G119" s="110">
        <v>40631</v>
      </c>
      <c r="H119" s="87" t="s">
        <v>11615</v>
      </c>
      <c r="I119" s="87" t="s">
        <v>11616</v>
      </c>
      <c r="J119" s="87" t="s">
        <v>1447</v>
      </c>
      <c r="K119" s="88"/>
      <c r="L119" s="37" t="s">
        <v>14768</v>
      </c>
      <c r="M119" s="86" t="s">
        <v>11617</v>
      </c>
      <c r="N119" s="37" t="s">
        <v>12436</v>
      </c>
      <c r="O119" s="37" t="s">
        <v>12437</v>
      </c>
      <c r="P119" s="89">
        <v>0.08</v>
      </c>
      <c r="Q119" s="89">
        <v>1.65</v>
      </c>
      <c r="R119" s="90" t="str">
        <f t="shared" si="3"/>
        <v>長野県諏訪市中洲</v>
      </c>
      <c r="S119" s="59"/>
      <c r="T119" s="59" t="s">
        <v>4094</v>
      </c>
      <c r="U119" s="111" t="s">
        <v>11919</v>
      </c>
      <c r="V119" s="60" t="str">
        <f t="shared" si="5"/>
        <v>Open map</v>
      </c>
      <c r="W119" s="91"/>
      <c r="X119" s="89" t="s">
        <v>11331</v>
      </c>
      <c r="Y119" s="89" t="s">
        <v>4892</v>
      </c>
      <c r="Z119" s="89" t="s">
        <v>11618</v>
      </c>
      <c r="AA119" s="89"/>
      <c r="AB119" s="83">
        <v>45</v>
      </c>
      <c r="AC119" s="83"/>
      <c r="AD119" s="83">
        <v>2668</v>
      </c>
      <c r="AE119" s="89">
        <v>1386</v>
      </c>
      <c r="AF119" s="83">
        <v>1386</v>
      </c>
      <c r="AG119" s="89"/>
      <c r="AH119" s="89"/>
      <c r="AI119" s="89"/>
      <c r="AJ119" s="83">
        <v>1</v>
      </c>
      <c r="AK119" s="83"/>
      <c r="AL119" s="83">
        <v>1.5</v>
      </c>
      <c r="AM119" s="83"/>
      <c r="AN119" s="83"/>
      <c r="AO119" s="83">
        <v>2670</v>
      </c>
      <c r="AP119" s="89">
        <v>1.5</v>
      </c>
      <c r="AQ119" s="89">
        <v>1284</v>
      </c>
      <c r="AR119" s="89">
        <v>110</v>
      </c>
      <c r="AS119" s="89">
        <v>154</v>
      </c>
      <c r="AT119" s="89" t="s">
        <v>12028</v>
      </c>
      <c r="AU119" s="89">
        <v>1</v>
      </c>
      <c r="AV119" s="89">
        <v>1386</v>
      </c>
      <c r="AW119" s="89">
        <v>160</v>
      </c>
      <c r="AX119" s="89">
        <v>232</v>
      </c>
      <c r="AY119" s="89" t="s">
        <v>12028</v>
      </c>
      <c r="AZ119" s="89">
        <v>18300000</v>
      </c>
      <c r="BA119" s="89">
        <v>15300000</v>
      </c>
      <c r="BB119" s="89">
        <v>9200000</v>
      </c>
      <c r="BC119" s="113"/>
      <c r="BG119" s="165">
        <v>5014</v>
      </c>
      <c r="BH119" s="165">
        <v>109</v>
      </c>
    </row>
    <row r="120" spans="1:60" ht="18" hidden="1" customHeight="1">
      <c r="A120" s="83">
        <v>220140</v>
      </c>
      <c r="B120" s="84" t="s">
        <v>11619</v>
      </c>
      <c r="C120" s="82" t="str">
        <f t="shared" si="4"/>
        <v>Open</v>
      </c>
      <c r="D120" s="85"/>
      <c r="E120" s="85" t="s">
        <v>11221</v>
      </c>
      <c r="F120" s="110">
        <v>40606</v>
      </c>
      <c r="G120" s="110">
        <v>40620</v>
      </c>
      <c r="H120" s="87" t="s">
        <v>4705</v>
      </c>
      <c r="I120" s="87" t="s">
        <v>11620</v>
      </c>
      <c r="J120" s="87" t="s">
        <v>2237</v>
      </c>
      <c r="K120" s="88"/>
      <c r="L120" s="37" t="s">
        <v>14780</v>
      </c>
      <c r="M120" s="86" t="s">
        <v>8741</v>
      </c>
      <c r="N120" s="37" t="s">
        <v>12438</v>
      </c>
      <c r="O120" s="37" t="s">
        <v>12439</v>
      </c>
      <c r="P120" s="89">
        <v>0.32</v>
      </c>
      <c r="Q120" s="89">
        <v>1.61</v>
      </c>
      <c r="R120" s="90" t="str">
        <f t="shared" si="3"/>
        <v>新潟県新潟市西区坂井</v>
      </c>
      <c r="S120" s="59"/>
      <c r="T120" s="59" t="s">
        <v>4095</v>
      </c>
      <c r="U120" s="111" t="s">
        <v>9819</v>
      </c>
      <c r="V120" s="60" t="str">
        <f t="shared" si="5"/>
        <v>Open map</v>
      </c>
      <c r="W120" s="91"/>
      <c r="X120" s="89" t="s">
        <v>11241</v>
      </c>
      <c r="Y120" s="89" t="s">
        <v>4409</v>
      </c>
      <c r="Z120" s="89" t="s">
        <v>11486</v>
      </c>
      <c r="AA120" s="89"/>
      <c r="AB120" s="83">
        <v>100</v>
      </c>
      <c r="AC120" s="83">
        <v>1178.46</v>
      </c>
      <c r="AD120" s="83">
        <v>1142</v>
      </c>
      <c r="AE120" s="89">
        <v>1348</v>
      </c>
      <c r="AF120" s="83">
        <v>1348</v>
      </c>
      <c r="AG120" s="89"/>
      <c r="AH120" s="89"/>
      <c r="AI120" s="89"/>
      <c r="AJ120" s="83">
        <v>0.8</v>
      </c>
      <c r="AK120" s="83"/>
      <c r="AL120" s="83">
        <v>0.8</v>
      </c>
      <c r="AM120" s="83"/>
      <c r="AN120" s="83"/>
      <c r="AO120" s="83">
        <v>1835</v>
      </c>
      <c r="AP120" s="89">
        <v>0.8</v>
      </c>
      <c r="AQ120" s="89">
        <v>203</v>
      </c>
      <c r="AR120" s="89">
        <v>100</v>
      </c>
      <c r="AS120" s="89">
        <v>21</v>
      </c>
      <c r="AT120" s="89" t="s">
        <v>12023</v>
      </c>
      <c r="AU120" s="89">
        <v>0.8</v>
      </c>
      <c r="AV120" s="89">
        <v>1632</v>
      </c>
      <c r="AW120" s="89">
        <v>100</v>
      </c>
      <c r="AX120" s="89">
        <v>169</v>
      </c>
      <c r="AY120" s="89" t="s">
        <v>12023</v>
      </c>
      <c r="AZ120" s="89">
        <v>10400000</v>
      </c>
      <c r="BA120" s="89">
        <v>9000000</v>
      </c>
      <c r="BB120" s="89">
        <v>5400000</v>
      </c>
      <c r="BC120" s="113" t="s">
        <v>8901</v>
      </c>
      <c r="BG120" s="165">
        <v>5015</v>
      </c>
      <c r="BH120" s="165">
        <v>110</v>
      </c>
    </row>
    <row r="121" spans="1:60" ht="18" hidden="1" customHeight="1">
      <c r="A121" s="83">
        <v>220141</v>
      </c>
      <c r="B121" s="84" t="s">
        <v>11621</v>
      </c>
      <c r="C121" s="82" t="str">
        <f t="shared" si="4"/>
        <v>Open</v>
      </c>
      <c r="D121" s="85"/>
      <c r="E121" s="85" t="s">
        <v>4217</v>
      </c>
      <c r="F121" s="110">
        <v>40554</v>
      </c>
      <c r="G121" s="110">
        <v>40563</v>
      </c>
      <c r="H121" s="87" t="s">
        <v>11622</v>
      </c>
      <c r="I121" s="87" t="s">
        <v>11623</v>
      </c>
      <c r="J121" s="87" t="s">
        <v>2239</v>
      </c>
      <c r="K121" s="88"/>
      <c r="L121" s="37" t="s">
        <v>14781</v>
      </c>
      <c r="M121" s="86" t="s">
        <v>11624</v>
      </c>
      <c r="N121" s="37" t="s">
        <v>12440</v>
      </c>
      <c r="O121" s="37" t="s">
        <v>12441</v>
      </c>
      <c r="P121" s="89">
        <v>1.17</v>
      </c>
      <c r="Q121" s="89">
        <v>3.49</v>
      </c>
      <c r="R121" s="90" t="str">
        <f t="shared" si="3"/>
        <v>茨城県かすみがうら市大和田字大平</v>
      </c>
      <c r="S121" s="59"/>
      <c r="T121" s="59" t="s">
        <v>4096</v>
      </c>
      <c r="U121" s="111" t="s">
        <v>9818</v>
      </c>
      <c r="V121" s="60" t="str">
        <f t="shared" si="5"/>
        <v>Open map</v>
      </c>
      <c r="W121" s="91"/>
      <c r="X121" s="89" t="s">
        <v>11331</v>
      </c>
      <c r="Y121" s="89" t="s">
        <v>11274</v>
      </c>
      <c r="Z121" s="89" t="s">
        <v>11275</v>
      </c>
      <c r="AA121" s="89"/>
      <c r="AB121" s="83">
        <v>40</v>
      </c>
      <c r="AC121" s="83">
        <v>1123.8399999999999</v>
      </c>
      <c r="AD121" s="83">
        <v>1092</v>
      </c>
      <c r="AE121" s="89">
        <v>1222</v>
      </c>
      <c r="AF121" s="83">
        <v>1308</v>
      </c>
      <c r="AG121" s="89"/>
      <c r="AH121" s="89"/>
      <c r="AI121" s="89"/>
      <c r="AJ121" s="83">
        <v>0.8</v>
      </c>
      <c r="AK121" s="83"/>
      <c r="AL121" s="83">
        <v>1</v>
      </c>
      <c r="AM121" s="83"/>
      <c r="AN121" s="83"/>
      <c r="AO121" s="83">
        <v>1699</v>
      </c>
      <c r="AP121" s="89">
        <v>1</v>
      </c>
      <c r="AQ121" s="89">
        <v>652</v>
      </c>
      <c r="AR121" s="89">
        <v>180</v>
      </c>
      <c r="AS121" s="89">
        <v>120</v>
      </c>
      <c r="AT121" s="89" t="s">
        <v>12027</v>
      </c>
      <c r="AU121" s="89">
        <v>0.8</v>
      </c>
      <c r="AV121" s="89">
        <v>1047</v>
      </c>
      <c r="AW121" s="89">
        <v>150</v>
      </c>
      <c r="AX121" s="89">
        <v>161</v>
      </c>
      <c r="AY121" s="89" t="s">
        <v>12027</v>
      </c>
      <c r="AZ121" s="89">
        <v>15500000</v>
      </c>
      <c r="BA121" s="89">
        <v>12870000</v>
      </c>
      <c r="BB121" s="89">
        <v>6300000</v>
      </c>
      <c r="BC121" s="113"/>
      <c r="BG121" s="165">
        <v>5016</v>
      </c>
      <c r="BH121" s="165">
        <v>111</v>
      </c>
    </row>
    <row r="122" spans="1:60" ht="18" hidden="1" customHeight="1">
      <c r="A122" s="83">
        <v>220142</v>
      </c>
      <c r="B122" s="84" t="s">
        <v>9817</v>
      </c>
      <c r="C122" s="82" t="str">
        <f t="shared" si="4"/>
        <v>Open</v>
      </c>
      <c r="D122" s="85"/>
      <c r="E122" s="85" t="s">
        <v>11219</v>
      </c>
      <c r="F122" s="110">
        <v>40658</v>
      </c>
      <c r="G122" s="110">
        <v>40676</v>
      </c>
      <c r="H122" s="87" t="s">
        <v>11607</v>
      </c>
      <c r="I122" s="87" t="s">
        <v>11625</v>
      </c>
      <c r="J122" s="87" t="s">
        <v>2226</v>
      </c>
      <c r="K122" s="88"/>
      <c r="L122" s="37" t="s">
        <v>14774</v>
      </c>
      <c r="M122" s="86" t="s">
        <v>11626</v>
      </c>
      <c r="N122" s="37" t="s">
        <v>12442</v>
      </c>
      <c r="O122" s="37" t="s">
        <v>12443</v>
      </c>
      <c r="P122" s="89">
        <v>0.36</v>
      </c>
      <c r="Q122" s="89">
        <v>5.1100000000000003</v>
      </c>
      <c r="R122" s="90" t="str">
        <f t="shared" si="3"/>
        <v>静岡県浜松市中区中島</v>
      </c>
      <c r="S122" s="59"/>
      <c r="T122" s="59" t="s">
        <v>4097</v>
      </c>
      <c r="U122" s="111" t="s">
        <v>11627</v>
      </c>
      <c r="V122" s="60" t="str">
        <f t="shared" si="5"/>
        <v>Open map</v>
      </c>
      <c r="W122" s="91"/>
      <c r="X122" s="89" t="s">
        <v>8587</v>
      </c>
      <c r="Y122" s="89" t="s">
        <v>11598</v>
      </c>
      <c r="Z122" s="89" t="s">
        <v>11275</v>
      </c>
      <c r="AA122" s="89"/>
      <c r="AB122" s="83">
        <v>30</v>
      </c>
      <c r="AC122" s="83">
        <v>2595.62</v>
      </c>
      <c r="AD122" s="83">
        <v>2589</v>
      </c>
      <c r="AE122" s="89">
        <v>2783</v>
      </c>
      <c r="AF122" s="83">
        <v>2783</v>
      </c>
      <c r="AG122" s="89"/>
      <c r="AH122" s="89"/>
      <c r="AI122" s="89"/>
      <c r="AJ122" s="83">
        <v>0.6</v>
      </c>
      <c r="AK122" s="83"/>
      <c r="AL122" s="83">
        <v>0.6</v>
      </c>
      <c r="AM122" s="83"/>
      <c r="AN122" s="83"/>
      <c r="AO122" s="83">
        <v>2731</v>
      </c>
      <c r="AP122" s="89">
        <v>0.6</v>
      </c>
      <c r="AQ122" s="89">
        <v>899</v>
      </c>
      <c r="AR122" s="89">
        <v>100</v>
      </c>
      <c r="AS122" s="89">
        <v>92</v>
      </c>
      <c r="AT122" s="89" t="s">
        <v>12141</v>
      </c>
      <c r="AU122" s="89">
        <v>0.6</v>
      </c>
      <c r="AV122" s="89">
        <v>1670</v>
      </c>
      <c r="AW122" s="89">
        <v>100</v>
      </c>
      <c r="AX122" s="89">
        <v>171</v>
      </c>
      <c r="AY122" s="89" t="s">
        <v>12141</v>
      </c>
      <c r="AZ122" s="89">
        <v>15800000</v>
      </c>
      <c r="BA122" s="89">
        <v>13400000</v>
      </c>
      <c r="BB122" s="89">
        <v>8000000</v>
      </c>
      <c r="BC122" s="113" t="s">
        <v>8902</v>
      </c>
      <c r="BG122" s="165">
        <v>5017</v>
      </c>
      <c r="BH122" s="165">
        <v>112</v>
      </c>
    </row>
    <row r="123" spans="1:60" ht="18" hidden="1" customHeight="1">
      <c r="A123" s="83">
        <v>220143</v>
      </c>
      <c r="B123" s="84" t="s">
        <v>11628</v>
      </c>
      <c r="C123" s="82" t="str">
        <f t="shared" si="4"/>
        <v>Open</v>
      </c>
      <c r="D123" s="85"/>
      <c r="E123" s="85" t="s">
        <v>11219</v>
      </c>
      <c r="F123" s="110">
        <v>40607</v>
      </c>
      <c r="G123" s="110">
        <v>40613</v>
      </c>
      <c r="H123" s="87" t="s">
        <v>11629</v>
      </c>
      <c r="I123" s="87" t="s">
        <v>11630</v>
      </c>
      <c r="J123" s="87" t="s">
        <v>2240</v>
      </c>
      <c r="K123" s="88"/>
      <c r="L123" s="37" t="s">
        <v>14749</v>
      </c>
      <c r="M123" s="86" t="s">
        <v>11631</v>
      </c>
      <c r="N123" s="37" t="s">
        <v>12384</v>
      </c>
      <c r="O123" s="37" t="s">
        <v>12385</v>
      </c>
      <c r="P123" s="89">
        <v>0.23</v>
      </c>
      <c r="Q123" s="89">
        <v>1.58</v>
      </c>
      <c r="R123" s="90" t="str">
        <f t="shared" si="3"/>
        <v>岡山県高松市春日町字川北</v>
      </c>
      <c r="S123" s="59"/>
      <c r="T123" s="59" t="s">
        <v>4098</v>
      </c>
      <c r="U123" s="111" t="s">
        <v>11632</v>
      </c>
      <c r="V123" s="60" t="str">
        <f t="shared" si="5"/>
        <v>Open map</v>
      </c>
      <c r="W123" s="91"/>
      <c r="X123" s="89" t="s">
        <v>8587</v>
      </c>
      <c r="Y123" s="89" t="s">
        <v>4409</v>
      </c>
      <c r="Z123" s="89" t="s">
        <v>4402</v>
      </c>
      <c r="AA123" s="89"/>
      <c r="AB123" s="83">
        <v>30</v>
      </c>
      <c r="AC123" s="83">
        <v>788.4</v>
      </c>
      <c r="AD123" s="83">
        <v>760</v>
      </c>
      <c r="AE123" s="89">
        <v>945</v>
      </c>
      <c r="AF123" s="83">
        <v>945</v>
      </c>
      <c r="AG123" s="89"/>
      <c r="AH123" s="89"/>
      <c r="AI123" s="89"/>
      <c r="AJ123" s="83">
        <v>0.8</v>
      </c>
      <c r="AK123" s="83"/>
      <c r="AL123" s="83">
        <v>1.2</v>
      </c>
      <c r="AM123" s="83"/>
      <c r="AN123" s="83"/>
      <c r="AO123" s="83">
        <v>1376</v>
      </c>
      <c r="AP123" s="89">
        <v>1.2</v>
      </c>
      <c r="AQ123" s="89">
        <v>620</v>
      </c>
      <c r="AR123" s="89">
        <v>100</v>
      </c>
      <c r="AS123" s="89">
        <v>68</v>
      </c>
      <c r="AT123" s="89" t="s">
        <v>5170</v>
      </c>
      <c r="AU123" s="89">
        <v>0.8</v>
      </c>
      <c r="AV123" s="89">
        <v>756</v>
      </c>
      <c r="AW123" s="89">
        <v>100</v>
      </c>
      <c r="AX123" s="89">
        <v>71</v>
      </c>
      <c r="AY123" s="89" t="s">
        <v>8714</v>
      </c>
      <c r="AZ123" s="89">
        <v>7600000</v>
      </c>
      <c r="BA123" s="89">
        <v>6500000</v>
      </c>
      <c r="BB123" s="89">
        <v>3900000</v>
      </c>
      <c r="BC123" s="113"/>
      <c r="BG123" s="165">
        <v>5018</v>
      </c>
      <c r="BH123" s="165">
        <v>113</v>
      </c>
    </row>
    <row r="124" spans="1:60" ht="18" hidden="1" customHeight="1">
      <c r="A124" s="83">
        <v>220144</v>
      </c>
      <c r="B124" s="84" t="s">
        <v>11633</v>
      </c>
      <c r="C124" s="82" t="str">
        <f t="shared" si="4"/>
        <v>Open</v>
      </c>
      <c r="D124" s="85"/>
      <c r="E124" s="85" t="s">
        <v>11221</v>
      </c>
      <c r="F124" s="110">
        <v>40714</v>
      </c>
      <c r="G124" s="110">
        <v>40725</v>
      </c>
      <c r="H124" s="87" t="s">
        <v>11607</v>
      </c>
      <c r="I124" s="87" t="s">
        <v>11634</v>
      </c>
      <c r="J124" s="87" t="s">
        <v>2241</v>
      </c>
      <c r="K124" s="88"/>
      <c r="L124" s="37" t="s">
        <v>14782</v>
      </c>
      <c r="M124" s="86" t="s">
        <v>11635</v>
      </c>
      <c r="N124" s="37" t="s">
        <v>12444</v>
      </c>
      <c r="O124" s="37" t="s">
        <v>12445</v>
      </c>
      <c r="P124" s="89">
        <v>0.16</v>
      </c>
      <c r="Q124" s="89">
        <v>3.18</v>
      </c>
      <c r="R124" s="90" t="str">
        <f t="shared" si="3"/>
        <v>静岡県静岡市清水区天王南</v>
      </c>
      <c r="S124" s="59"/>
      <c r="T124" s="59"/>
      <c r="U124" s="111" t="s">
        <v>8829</v>
      </c>
      <c r="V124" s="60" t="str">
        <f t="shared" si="5"/>
        <v>Open map</v>
      </c>
      <c r="W124" s="91"/>
      <c r="X124" s="89" t="s">
        <v>11331</v>
      </c>
      <c r="Y124" s="89" t="s">
        <v>4496</v>
      </c>
      <c r="Z124" s="89" t="s">
        <v>11324</v>
      </c>
      <c r="AA124" s="89"/>
      <c r="AB124" s="83">
        <v>30</v>
      </c>
      <c r="AC124" s="83">
        <v>14438</v>
      </c>
      <c r="AD124" s="83">
        <v>14981</v>
      </c>
      <c r="AE124" s="89">
        <v>16365</v>
      </c>
      <c r="AF124" s="83">
        <v>16385</v>
      </c>
      <c r="AG124" s="89"/>
      <c r="AH124" s="89"/>
      <c r="AI124" s="89"/>
      <c r="AJ124" s="83">
        <v>1</v>
      </c>
      <c r="AK124" s="83"/>
      <c r="AL124" s="83">
        <v>1.5</v>
      </c>
      <c r="AM124" s="83"/>
      <c r="AN124" s="83"/>
      <c r="AO124" s="83">
        <v>38530</v>
      </c>
      <c r="AP124" s="89">
        <v>1.5</v>
      </c>
      <c r="AQ124" s="89">
        <v>23.428000000000001</v>
      </c>
      <c r="AR124" s="89">
        <v>100</v>
      </c>
      <c r="AS124" s="89">
        <v>2419</v>
      </c>
      <c r="AT124" s="89" t="s">
        <v>12023</v>
      </c>
      <c r="AU124" s="89">
        <v>1</v>
      </c>
      <c r="AV124" s="89">
        <v>14637</v>
      </c>
      <c r="AW124" s="89">
        <v>100</v>
      </c>
      <c r="AX124" s="89">
        <v>1417</v>
      </c>
      <c r="AY124" s="89" t="s">
        <v>12023</v>
      </c>
      <c r="AZ124" s="89">
        <v>159700000</v>
      </c>
      <c r="BA124" s="89">
        <v>120800000</v>
      </c>
      <c r="BB124" s="89">
        <v>75000000</v>
      </c>
      <c r="BC124" s="113" t="s">
        <v>8903</v>
      </c>
      <c r="BG124" s="165">
        <v>5019</v>
      </c>
      <c r="BH124" s="165">
        <v>114</v>
      </c>
    </row>
    <row r="125" spans="1:60" ht="18" hidden="1" customHeight="1">
      <c r="A125" s="83">
        <v>220146</v>
      </c>
      <c r="B125" s="84" t="s">
        <v>11636</v>
      </c>
      <c r="C125" s="82" t="str">
        <f t="shared" si="4"/>
        <v>Open</v>
      </c>
      <c r="D125" s="85"/>
      <c r="E125" s="85" t="s">
        <v>11221</v>
      </c>
      <c r="F125" s="110">
        <v>40678</v>
      </c>
      <c r="G125" s="110">
        <v>40706</v>
      </c>
      <c r="H125" s="87" t="s">
        <v>11637</v>
      </c>
      <c r="I125" s="87" t="s">
        <v>9814</v>
      </c>
      <c r="J125" s="87" t="s">
        <v>2243</v>
      </c>
      <c r="K125" s="88"/>
      <c r="L125" s="37" t="s">
        <v>14783</v>
      </c>
      <c r="M125" s="86" t="s">
        <v>9815</v>
      </c>
      <c r="N125" s="37" t="s">
        <v>12446</v>
      </c>
      <c r="O125" s="37" t="s">
        <v>12447</v>
      </c>
      <c r="P125" s="89">
        <v>0.18</v>
      </c>
      <c r="Q125" s="89">
        <v>59.27</v>
      </c>
      <c r="R125" s="90" t="str">
        <f t="shared" si="3"/>
        <v>滋賀県栗東市苅原字下町</v>
      </c>
      <c r="S125" s="59"/>
      <c r="T125" s="59" t="s">
        <v>4099</v>
      </c>
      <c r="U125" s="111" t="s">
        <v>11638</v>
      </c>
      <c r="V125" s="60" t="str">
        <f t="shared" si="5"/>
        <v>Open map</v>
      </c>
      <c r="W125" s="91"/>
      <c r="X125" s="89" t="s">
        <v>11241</v>
      </c>
      <c r="Y125" s="89" t="s">
        <v>4409</v>
      </c>
      <c r="Z125" s="89" t="s">
        <v>4402</v>
      </c>
      <c r="AA125" s="89"/>
      <c r="AB125" s="83">
        <v>30</v>
      </c>
      <c r="AC125" s="83">
        <v>2209.77</v>
      </c>
      <c r="AD125" s="83">
        <v>2099</v>
      </c>
      <c r="AE125" s="89">
        <v>2423</v>
      </c>
      <c r="AF125" s="83">
        <v>2423</v>
      </c>
      <c r="AG125" s="89"/>
      <c r="AH125" s="89"/>
      <c r="AI125" s="89"/>
      <c r="AJ125" s="83">
        <v>0.6</v>
      </c>
      <c r="AK125" s="83"/>
      <c r="AL125" s="83">
        <v>0.6</v>
      </c>
      <c r="AM125" s="83"/>
      <c r="AN125" s="83"/>
      <c r="AO125" s="83">
        <v>2269</v>
      </c>
      <c r="AP125" s="89">
        <v>0.6</v>
      </c>
      <c r="AQ125" s="89">
        <v>796.2</v>
      </c>
      <c r="AR125" s="89">
        <v>100</v>
      </c>
      <c r="AS125" s="89">
        <v>82</v>
      </c>
      <c r="AT125" s="89" t="s">
        <v>12023</v>
      </c>
      <c r="AU125" s="89">
        <v>0.6</v>
      </c>
      <c r="AV125" s="89">
        <v>1473</v>
      </c>
      <c r="AW125" s="89">
        <v>100</v>
      </c>
      <c r="AX125" s="89">
        <v>149</v>
      </c>
      <c r="AY125" s="89" t="s">
        <v>12023</v>
      </c>
      <c r="AZ125" s="89">
        <v>13000000</v>
      </c>
      <c r="BA125" s="89">
        <v>10400000</v>
      </c>
      <c r="BB125" s="89">
        <v>6200000</v>
      </c>
      <c r="BC125" s="113"/>
      <c r="BG125" s="165">
        <v>5020</v>
      </c>
      <c r="BH125" s="165">
        <v>115</v>
      </c>
    </row>
    <row r="126" spans="1:60" ht="18" hidden="1" customHeight="1">
      <c r="A126" s="83">
        <v>220147</v>
      </c>
      <c r="B126" s="84" t="s">
        <v>11639</v>
      </c>
      <c r="C126" s="82" t="str">
        <f t="shared" si="4"/>
        <v>Open</v>
      </c>
      <c r="D126" s="85"/>
      <c r="E126" s="85" t="s">
        <v>11221</v>
      </c>
      <c r="F126" s="110">
        <v>40714</v>
      </c>
      <c r="G126" s="110">
        <v>40725</v>
      </c>
      <c r="H126" s="87" t="s">
        <v>11622</v>
      </c>
      <c r="I126" s="87" t="s">
        <v>11640</v>
      </c>
      <c r="J126" s="87" t="s">
        <v>2244</v>
      </c>
      <c r="K126" s="88"/>
      <c r="L126" s="37" t="s">
        <v>14784</v>
      </c>
      <c r="M126" s="86" t="s">
        <v>9813</v>
      </c>
      <c r="N126" s="37" t="s">
        <v>12448</v>
      </c>
      <c r="O126" s="37" t="s">
        <v>12449</v>
      </c>
      <c r="P126" s="89">
        <v>0.69</v>
      </c>
      <c r="Q126" s="89">
        <v>45.54</v>
      </c>
      <c r="R126" s="90" t="str">
        <f t="shared" si="3"/>
        <v>茨城県つくば市研究学園</v>
      </c>
      <c r="S126" s="59"/>
      <c r="T126" s="59" t="s">
        <v>4100</v>
      </c>
      <c r="U126" s="111" t="s">
        <v>11920</v>
      </c>
      <c r="V126" s="60" t="str">
        <f t="shared" si="5"/>
        <v>Open map</v>
      </c>
      <c r="W126" s="91"/>
      <c r="X126" s="89" t="s">
        <v>11241</v>
      </c>
      <c r="Y126" s="89" t="s">
        <v>11242</v>
      </c>
      <c r="Z126" s="89" t="s">
        <v>11275</v>
      </c>
      <c r="AA126" s="89"/>
      <c r="AB126" s="83">
        <v>30</v>
      </c>
      <c r="AC126" s="83"/>
      <c r="AD126" s="83" t="s">
        <v>1857</v>
      </c>
      <c r="AE126" s="89">
        <v>1283</v>
      </c>
      <c r="AF126" s="83">
        <v>1283</v>
      </c>
      <c r="AG126" s="89"/>
      <c r="AH126" s="89"/>
      <c r="AI126" s="89"/>
      <c r="AJ126" s="83">
        <v>0.8</v>
      </c>
      <c r="AK126" s="83"/>
      <c r="AL126" s="83">
        <v>0.6</v>
      </c>
      <c r="AM126" s="83"/>
      <c r="AN126" s="83"/>
      <c r="AO126" s="83">
        <v>1398</v>
      </c>
      <c r="AP126" s="89">
        <v>1</v>
      </c>
      <c r="AQ126" s="89">
        <v>371</v>
      </c>
      <c r="AR126" s="89">
        <v>100</v>
      </c>
      <c r="AS126" s="89">
        <v>38</v>
      </c>
      <c r="AT126" s="89" t="s">
        <v>12141</v>
      </c>
      <c r="AU126" s="89">
        <v>0.8</v>
      </c>
      <c r="AV126" s="89">
        <v>1027</v>
      </c>
      <c r="AW126" s="89">
        <v>170</v>
      </c>
      <c r="AX126" s="89">
        <v>157</v>
      </c>
      <c r="AY126" s="89" t="s">
        <v>12141</v>
      </c>
      <c r="AZ126" s="89">
        <v>11000000</v>
      </c>
      <c r="BA126" s="89">
        <v>9300000</v>
      </c>
      <c r="BB126" s="89">
        <v>5600000</v>
      </c>
      <c r="BC126" s="113"/>
      <c r="BG126" s="165">
        <v>5021</v>
      </c>
      <c r="BH126" s="165">
        <v>116</v>
      </c>
    </row>
    <row r="127" spans="1:60" ht="18" hidden="1" customHeight="1">
      <c r="A127" s="83">
        <v>220148</v>
      </c>
      <c r="B127" s="84" t="s">
        <v>11641</v>
      </c>
      <c r="C127" s="82" t="str">
        <f t="shared" si="4"/>
        <v>Open</v>
      </c>
      <c r="D127" s="85"/>
      <c r="E127" s="85" t="s">
        <v>11221</v>
      </c>
      <c r="F127" s="110">
        <v>40612</v>
      </c>
      <c r="G127" s="110">
        <v>40624</v>
      </c>
      <c r="H127" s="87" t="s">
        <v>11642</v>
      </c>
      <c r="I127" s="87" t="s">
        <v>9812</v>
      </c>
      <c r="J127" s="87" t="s">
        <v>2246</v>
      </c>
      <c r="K127" s="88"/>
      <c r="L127" s="37" t="s">
        <v>14785</v>
      </c>
      <c r="M127" s="86" t="s">
        <v>11643</v>
      </c>
      <c r="N127" s="37" t="s">
        <v>12450</v>
      </c>
      <c r="O127" s="37" t="s">
        <v>14414</v>
      </c>
      <c r="P127" s="89">
        <v>0.03</v>
      </c>
      <c r="Q127" s="89">
        <v>24.76</v>
      </c>
      <c r="R127" s="90" t="str">
        <f t="shared" si="3"/>
        <v>埼玉県和光市新倉</v>
      </c>
      <c r="S127" s="59"/>
      <c r="T127" s="59" t="s">
        <v>4101</v>
      </c>
      <c r="U127" s="111" t="s">
        <v>11921</v>
      </c>
      <c r="V127" s="60" t="str">
        <f t="shared" si="5"/>
        <v>Open map</v>
      </c>
      <c r="W127" s="91"/>
      <c r="X127" s="89" t="s">
        <v>11331</v>
      </c>
      <c r="Y127" s="89" t="s">
        <v>11367</v>
      </c>
      <c r="Z127" s="89" t="s">
        <v>11644</v>
      </c>
      <c r="AA127" s="89"/>
      <c r="AB127" s="83">
        <v>30</v>
      </c>
      <c r="AC127" s="83">
        <v>549.45000000000005</v>
      </c>
      <c r="AD127" s="83">
        <v>1099</v>
      </c>
      <c r="AE127" s="89">
        <v>727</v>
      </c>
      <c r="AF127" s="83">
        <v>727</v>
      </c>
      <c r="AG127" s="89"/>
      <c r="AH127" s="89"/>
      <c r="AI127" s="89"/>
      <c r="AJ127" s="83">
        <v>0.8</v>
      </c>
      <c r="AK127" s="83"/>
      <c r="AL127" s="83">
        <v>1.5</v>
      </c>
      <c r="AM127" s="83"/>
      <c r="AN127" s="83"/>
      <c r="AO127" s="83">
        <v>1406</v>
      </c>
      <c r="AP127" s="89">
        <v>1.5</v>
      </c>
      <c r="AQ127" s="89">
        <v>824</v>
      </c>
      <c r="AR127" s="89">
        <v>210</v>
      </c>
      <c r="AS127" s="89">
        <v>177</v>
      </c>
      <c r="AT127" s="89" t="s">
        <v>12142</v>
      </c>
      <c r="AU127" s="89">
        <v>0.8</v>
      </c>
      <c r="AV127" s="89">
        <v>582</v>
      </c>
      <c r="AW127" s="89">
        <v>170</v>
      </c>
      <c r="AX127" s="89">
        <v>101</v>
      </c>
      <c r="AY127" s="89" t="s">
        <v>12143</v>
      </c>
      <c r="AZ127" s="89">
        <v>10200000</v>
      </c>
      <c r="BA127" s="89">
        <v>8700000</v>
      </c>
      <c r="BB127" s="89">
        <v>6200000</v>
      </c>
      <c r="BC127" s="113"/>
      <c r="BG127" s="165">
        <v>5022</v>
      </c>
      <c r="BH127" s="165">
        <v>117</v>
      </c>
    </row>
    <row r="128" spans="1:60" hidden="1">
      <c r="A128" s="131" t="s">
        <v>14381</v>
      </c>
      <c r="B128" s="6" t="s">
        <v>354</v>
      </c>
      <c r="C128" s="82" t="str">
        <f t="shared" si="4"/>
        <v>Open</v>
      </c>
      <c r="D128" s="71"/>
      <c r="E128" s="71" t="s">
        <v>9861</v>
      </c>
      <c r="F128" s="138">
        <v>40939</v>
      </c>
      <c r="G128" s="138">
        <v>40999</v>
      </c>
      <c r="H128" s="38" t="s">
        <v>1295</v>
      </c>
      <c r="I128" s="38" t="s">
        <v>1296</v>
      </c>
      <c r="J128" s="38" t="s">
        <v>1297</v>
      </c>
      <c r="K128" s="21"/>
      <c r="L128" s="37" t="s">
        <v>14786</v>
      </c>
      <c r="M128" s="93"/>
      <c r="N128" s="37" t="s">
        <v>14366</v>
      </c>
      <c r="O128" s="37" t="s">
        <v>14366</v>
      </c>
      <c r="R128" s="59" t="str">
        <f t="shared" si="3"/>
        <v>東京都多摩市諏訪</v>
      </c>
      <c r="S128" s="59" t="s">
        <v>3361</v>
      </c>
      <c r="T128" s="59" t="s">
        <v>3361</v>
      </c>
      <c r="U128" s="108"/>
      <c r="V128" s="60" t="str">
        <f t="shared" si="5"/>
        <v>Open map</v>
      </c>
      <c r="W128" s="60" t="s">
        <v>4038</v>
      </c>
      <c r="X128" t="s">
        <v>1840</v>
      </c>
      <c r="Y128" t="s">
        <v>1859</v>
      </c>
      <c r="Z128" t="s">
        <v>1849</v>
      </c>
      <c r="AB128" s="131">
        <v>35</v>
      </c>
      <c r="AC128" s="131">
        <v>5520.48</v>
      </c>
      <c r="AD128" s="131">
        <v>4168.1899999999996</v>
      </c>
      <c r="AE128">
        <v>7188</v>
      </c>
      <c r="AF128" s="131">
        <v>2642</v>
      </c>
      <c r="AJ128" s="131">
        <v>1</v>
      </c>
      <c r="AK128" s="131"/>
      <c r="AL128" s="131">
        <v>1</v>
      </c>
      <c r="AM128" s="131"/>
      <c r="AN128" s="131"/>
      <c r="AO128" s="131">
        <v>0</v>
      </c>
      <c r="AQ128">
        <v>2413</v>
      </c>
      <c r="AR128">
        <v>130</v>
      </c>
      <c r="AT128" s="94" t="s">
        <v>12144</v>
      </c>
      <c r="AW128">
        <v>100</v>
      </c>
      <c r="AY128" s="94" t="s">
        <v>12144</v>
      </c>
      <c r="AZ128">
        <v>9180000</v>
      </c>
      <c r="BA128">
        <v>77100000</v>
      </c>
      <c r="BG128" s="165">
        <v>5023</v>
      </c>
      <c r="BH128" s="165">
        <v>118</v>
      </c>
    </row>
    <row r="129" spans="1:60" hidden="1">
      <c r="A129" s="131" t="s">
        <v>14382</v>
      </c>
      <c r="B129" s="6" t="s">
        <v>355</v>
      </c>
      <c r="C129" s="82" t="str">
        <f t="shared" si="4"/>
        <v>Open</v>
      </c>
      <c r="D129" s="71"/>
      <c r="E129" s="71" t="s">
        <v>9860</v>
      </c>
      <c r="F129" s="138">
        <v>40939</v>
      </c>
      <c r="G129" s="138">
        <v>40999</v>
      </c>
      <c r="H129" s="38" t="s">
        <v>1295</v>
      </c>
      <c r="I129" s="38" t="s">
        <v>1296</v>
      </c>
      <c r="J129" s="38" t="s">
        <v>1297</v>
      </c>
      <c r="K129" s="21"/>
      <c r="L129" s="37" t="s">
        <v>14786</v>
      </c>
      <c r="M129" s="93"/>
      <c r="N129" s="37" t="s">
        <v>14366</v>
      </c>
      <c r="O129" s="37" t="s">
        <v>14366</v>
      </c>
      <c r="R129" s="59" t="str">
        <f t="shared" si="3"/>
        <v>東京都多摩市諏訪</v>
      </c>
      <c r="S129" s="59" t="s">
        <v>3361</v>
      </c>
      <c r="T129" s="59" t="s">
        <v>3361</v>
      </c>
      <c r="U129" s="108"/>
      <c r="V129" s="60" t="str">
        <f t="shared" si="5"/>
        <v>Open map</v>
      </c>
      <c r="W129" s="60" t="s">
        <v>4038</v>
      </c>
      <c r="X129" t="s">
        <v>1840</v>
      </c>
      <c r="Y129" t="s">
        <v>1844</v>
      </c>
      <c r="Z129" t="s">
        <v>1849</v>
      </c>
      <c r="AB129" s="131">
        <v>35</v>
      </c>
      <c r="AC129" s="131">
        <v>5520.48</v>
      </c>
      <c r="AD129" s="131">
        <v>1881</v>
      </c>
      <c r="AE129">
        <v>7188</v>
      </c>
      <c r="AF129" s="131">
        <v>2419</v>
      </c>
      <c r="AJ129" s="131">
        <v>1</v>
      </c>
      <c r="AK129" s="131"/>
      <c r="AL129" s="131">
        <v>1</v>
      </c>
      <c r="AM129" s="131"/>
      <c r="AN129" s="131"/>
      <c r="AO129" s="131">
        <v>0</v>
      </c>
      <c r="AQ129">
        <v>2413</v>
      </c>
      <c r="AR129">
        <v>130</v>
      </c>
      <c r="AT129" s="94" t="s">
        <v>12144</v>
      </c>
      <c r="AW129">
        <v>100</v>
      </c>
      <c r="AY129" s="94" t="s">
        <v>12144</v>
      </c>
      <c r="AZ129">
        <v>9180000</v>
      </c>
      <c r="BA129">
        <v>77100000</v>
      </c>
      <c r="BG129" s="165">
        <v>5024</v>
      </c>
      <c r="BH129" s="165">
        <v>119</v>
      </c>
    </row>
    <row r="130" spans="1:60" hidden="1">
      <c r="A130" s="131" t="s">
        <v>14383</v>
      </c>
      <c r="B130" s="6" t="s">
        <v>356</v>
      </c>
      <c r="C130" s="82" t="str">
        <f t="shared" si="4"/>
        <v>Open</v>
      </c>
      <c r="D130" s="71"/>
      <c r="E130" s="71" t="s">
        <v>8738</v>
      </c>
      <c r="F130" s="138">
        <v>40939</v>
      </c>
      <c r="G130" s="138">
        <v>40999</v>
      </c>
      <c r="H130" s="38" t="s">
        <v>1295</v>
      </c>
      <c r="I130" s="38" t="s">
        <v>1296</v>
      </c>
      <c r="J130" s="38" t="s">
        <v>1297</v>
      </c>
      <c r="K130" s="21"/>
      <c r="L130" s="37" t="s">
        <v>14786</v>
      </c>
      <c r="M130" s="93"/>
      <c r="N130" s="37" t="s">
        <v>14366</v>
      </c>
      <c r="O130" s="37" t="s">
        <v>14366</v>
      </c>
      <c r="R130" s="59" t="str">
        <f t="shared" si="3"/>
        <v>東京都多摩市諏訪</v>
      </c>
      <c r="S130" s="59" t="s">
        <v>3361</v>
      </c>
      <c r="T130" s="59" t="s">
        <v>3361</v>
      </c>
      <c r="U130" s="108"/>
      <c r="V130" s="60" t="str">
        <f t="shared" si="5"/>
        <v>Open map</v>
      </c>
      <c r="W130" s="60" t="s">
        <v>4038</v>
      </c>
      <c r="X130" t="s">
        <v>1840</v>
      </c>
      <c r="Y130" t="s">
        <v>1859</v>
      </c>
      <c r="Z130" t="s">
        <v>1849</v>
      </c>
      <c r="AB130" s="131">
        <v>35</v>
      </c>
      <c r="AC130" s="131">
        <v>5520.48</v>
      </c>
      <c r="AD130" s="131">
        <v>3226.19</v>
      </c>
      <c r="AE130">
        <v>7188</v>
      </c>
      <c r="AF130" s="131">
        <v>2085</v>
      </c>
      <c r="AJ130" s="131">
        <v>1</v>
      </c>
      <c r="AK130" s="131"/>
      <c r="AL130" s="131">
        <v>1</v>
      </c>
      <c r="AM130" s="131"/>
      <c r="AN130" s="131"/>
      <c r="AO130" s="131">
        <v>0</v>
      </c>
      <c r="AQ130">
        <v>2413</v>
      </c>
      <c r="AR130">
        <v>130</v>
      </c>
      <c r="AT130" s="94" t="s">
        <v>12144</v>
      </c>
      <c r="AW130">
        <v>100</v>
      </c>
      <c r="AY130" s="94" t="s">
        <v>12144</v>
      </c>
      <c r="AZ130">
        <v>9180000</v>
      </c>
      <c r="BA130">
        <v>77100000</v>
      </c>
      <c r="BG130" s="165">
        <v>5025</v>
      </c>
      <c r="BH130" s="165">
        <v>120</v>
      </c>
    </row>
    <row r="131" spans="1:60" ht="18" hidden="1" customHeight="1">
      <c r="A131" s="83">
        <v>220150</v>
      </c>
      <c r="B131" s="84" t="s">
        <v>9810</v>
      </c>
      <c r="C131" s="82" t="str">
        <f t="shared" si="4"/>
        <v>Open</v>
      </c>
      <c r="D131" s="85"/>
      <c r="E131" s="85" t="s">
        <v>4241</v>
      </c>
      <c r="F131" s="110">
        <v>40632</v>
      </c>
      <c r="G131" s="110">
        <v>40639</v>
      </c>
      <c r="H131" s="87" t="s">
        <v>4820</v>
      </c>
      <c r="I131" s="87" t="s">
        <v>7370</v>
      </c>
      <c r="J131" s="87" t="s">
        <v>2247</v>
      </c>
      <c r="K131" s="88"/>
      <c r="L131" s="37" t="s">
        <v>14768</v>
      </c>
      <c r="M131" s="86" t="s">
        <v>9811</v>
      </c>
      <c r="N131" s="37" t="s">
        <v>12451</v>
      </c>
      <c r="O131" s="37" t="s">
        <v>12452</v>
      </c>
      <c r="P131" s="89">
        <v>0.44</v>
      </c>
      <c r="Q131" s="89">
        <v>109.93</v>
      </c>
      <c r="R131" s="90" t="str">
        <f t="shared" ref="R131:R194" si="7">CONCATENATE(H131,I131,J131)</f>
        <v>長野県諏訪市大字中洲神宮寺</v>
      </c>
      <c r="S131" s="59"/>
      <c r="T131" s="59" t="s">
        <v>4102</v>
      </c>
      <c r="U131" s="111" t="s">
        <v>11922</v>
      </c>
      <c r="V131" s="60" t="str">
        <f t="shared" si="5"/>
        <v>Open map</v>
      </c>
      <c r="W131" s="91"/>
      <c r="X131" s="89" t="s">
        <v>8587</v>
      </c>
      <c r="Y131" s="89" t="s">
        <v>4496</v>
      </c>
      <c r="Z131" s="89" t="s">
        <v>5364</v>
      </c>
      <c r="AA131" s="89"/>
      <c r="AB131" s="83">
        <v>45</v>
      </c>
      <c r="AC131" s="83">
        <v>578.20000000000005</v>
      </c>
      <c r="AD131" s="83">
        <v>687.3</v>
      </c>
      <c r="AE131" s="89">
        <v>637</v>
      </c>
      <c r="AF131" s="83">
        <v>637</v>
      </c>
      <c r="AG131" s="89"/>
      <c r="AH131" s="89"/>
      <c r="AI131" s="89"/>
      <c r="AJ131" s="83">
        <v>1</v>
      </c>
      <c r="AK131" s="83"/>
      <c r="AL131" s="83">
        <v>1.5</v>
      </c>
      <c r="AM131" s="83"/>
      <c r="AN131" s="83"/>
      <c r="AO131" s="83">
        <v>1365</v>
      </c>
      <c r="AP131" s="89">
        <v>1.5</v>
      </c>
      <c r="AQ131" s="89">
        <v>728</v>
      </c>
      <c r="AR131" s="89">
        <v>210</v>
      </c>
      <c r="AS131" s="89">
        <v>154</v>
      </c>
      <c r="AT131" s="89" t="s">
        <v>12028</v>
      </c>
      <c r="AU131" s="89">
        <v>1</v>
      </c>
      <c r="AV131" s="89">
        <v>637</v>
      </c>
      <c r="AW131" s="89">
        <v>100</v>
      </c>
      <c r="AX131" s="89">
        <v>64</v>
      </c>
      <c r="AY131" s="89" t="s">
        <v>12028</v>
      </c>
      <c r="AZ131" s="89">
        <v>11020000</v>
      </c>
      <c r="BA131" s="89">
        <v>9300000</v>
      </c>
      <c r="BB131" s="89">
        <v>4700000</v>
      </c>
      <c r="BC131" s="113"/>
      <c r="BG131" s="165">
        <v>5026</v>
      </c>
      <c r="BH131" s="165">
        <v>121</v>
      </c>
    </row>
    <row r="132" spans="1:60" ht="18" hidden="1" customHeight="1">
      <c r="A132" s="83">
        <v>220151</v>
      </c>
      <c r="B132" s="84" t="s">
        <v>9808</v>
      </c>
      <c r="C132" s="82" t="str">
        <f t="shared" ref="C132:C195" si="8">HYPERLINK(CONCATENATE("C:\CollectionOfDataForAI\",A132),"Open")</f>
        <v>Open</v>
      </c>
      <c r="D132" s="85"/>
      <c r="E132" s="85" t="s">
        <v>4217</v>
      </c>
      <c r="F132" s="110">
        <v>40732</v>
      </c>
      <c r="G132" s="110">
        <v>40773</v>
      </c>
      <c r="H132" s="87" t="s">
        <v>4313</v>
      </c>
      <c r="I132" s="87" t="s">
        <v>5695</v>
      </c>
      <c r="J132" s="87" t="s">
        <v>1314</v>
      </c>
      <c r="K132" s="88"/>
      <c r="L132" s="37" t="s">
        <v>14787</v>
      </c>
      <c r="M132" s="86" t="s">
        <v>8742</v>
      </c>
      <c r="N132" s="37" t="s">
        <v>12453</v>
      </c>
      <c r="O132" s="37" t="s">
        <v>14415</v>
      </c>
      <c r="P132" s="89">
        <v>1.22</v>
      </c>
      <c r="Q132" s="89">
        <v>43.32</v>
      </c>
      <c r="R132" s="90" t="str">
        <f t="shared" si="7"/>
        <v>岐阜県各務原市蘇原青雲町</v>
      </c>
      <c r="S132" s="59"/>
      <c r="T132" s="59" t="s">
        <v>3905</v>
      </c>
      <c r="U132" s="111" t="s">
        <v>8830</v>
      </c>
      <c r="V132" s="60" t="str">
        <f t="shared" ref="V132:V195" si="9">HYPERLINK(CONCATENATE("https://www.google.co.jp/maps/search/",IF(U132="",IF(S132 ="",R132,S132),U132)),"Open map")</f>
        <v>Open map</v>
      </c>
      <c r="W132" s="91"/>
      <c r="X132" s="89" t="s">
        <v>8587</v>
      </c>
      <c r="Y132" s="89" t="s">
        <v>11645</v>
      </c>
      <c r="Z132" s="89" t="s">
        <v>11275</v>
      </c>
      <c r="AA132" s="89"/>
      <c r="AB132" s="83">
        <v>30</v>
      </c>
      <c r="AC132" s="83">
        <v>16976.439999999999</v>
      </c>
      <c r="AD132" s="83">
        <v>21005.62</v>
      </c>
      <c r="AE132" s="89">
        <v>19010</v>
      </c>
      <c r="AF132" s="83">
        <v>14130</v>
      </c>
      <c r="AG132" s="89"/>
      <c r="AH132" s="89"/>
      <c r="AI132" s="89"/>
      <c r="AJ132" s="83">
        <v>1</v>
      </c>
      <c r="AK132" s="83"/>
      <c r="AL132" s="83">
        <v>1.6</v>
      </c>
      <c r="AM132" s="83"/>
      <c r="AN132" s="83"/>
      <c r="AO132" s="83">
        <v>37098</v>
      </c>
      <c r="AP132" s="89">
        <v>1.6</v>
      </c>
      <c r="AQ132" s="89">
        <v>18357</v>
      </c>
      <c r="AR132" s="89">
        <v>260</v>
      </c>
      <c r="AS132" s="89">
        <v>4388</v>
      </c>
      <c r="AT132" s="89" t="s">
        <v>4271</v>
      </c>
      <c r="AU132" s="89">
        <v>1</v>
      </c>
      <c r="AV132" s="89">
        <v>18741</v>
      </c>
      <c r="AW132" s="89">
        <v>260</v>
      </c>
      <c r="AX132" s="89">
        <v>4453</v>
      </c>
      <c r="AY132" s="89" t="s">
        <v>4271</v>
      </c>
      <c r="AZ132" s="89">
        <v>318200000</v>
      </c>
      <c r="BA132" s="89">
        <v>260200000</v>
      </c>
      <c r="BB132" s="89">
        <v>131500000</v>
      </c>
      <c r="BC132" s="113" t="s">
        <v>9809</v>
      </c>
      <c r="BG132" s="165">
        <v>5027</v>
      </c>
      <c r="BH132" s="165">
        <v>122</v>
      </c>
    </row>
    <row r="133" spans="1:60" hidden="1">
      <c r="A133" s="131">
        <v>220152</v>
      </c>
      <c r="B133" s="6" t="s">
        <v>358</v>
      </c>
      <c r="C133" s="82" t="str">
        <f t="shared" si="8"/>
        <v>Open</v>
      </c>
      <c r="D133" s="71"/>
      <c r="E133" s="71"/>
      <c r="F133" s="19">
        <v>40932</v>
      </c>
      <c r="G133" s="19">
        <v>40957</v>
      </c>
      <c r="H133" s="38" t="s">
        <v>1312</v>
      </c>
      <c r="I133" s="38" t="s">
        <v>1313</v>
      </c>
      <c r="J133" s="38" t="s">
        <v>1314</v>
      </c>
      <c r="K133" s="21"/>
      <c r="L133" s="37" t="s">
        <v>14787</v>
      </c>
      <c r="M133" s="93" t="s">
        <v>8742</v>
      </c>
      <c r="N133" s="37" t="s">
        <v>12453</v>
      </c>
      <c r="O133" s="37" t="s">
        <v>14415</v>
      </c>
      <c r="R133" s="59" t="str">
        <f t="shared" si="7"/>
        <v>岐阜県各務原市蘇原青雲町</v>
      </c>
      <c r="S133" s="59"/>
      <c r="T133" s="59"/>
      <c r="U133" s="111" t="s">
        <v>8830</v>
      </c>
      <c r="V133" s="60" t="str">
        <f t="shared" si="9"/>
        <v>Open map</v>
      </c>
      <c r="W133" s="60"/>
      <c r="X133" t="s">
        <v>1840</v>
      </c>
      <c r="Y133" t="s">
        <v>1844</v>
      </c>
      <c r="Z133" t="s">
        <v>1841</v>
      </c>
      <c r="AB133" s="131">
        <v>30</v>
      </c>
      <c r="AC133" s="131">
        <v>4244</v>
      </c>
      <c r="AD133" s="131">
        <v>4149</v>
      </c>
      <c r="AF133" s="131">
        <v>4880</v>
      </c>
      <c r="AJ133" s="131">
        <v>0.8</v>
      </c>
      <c r="AK133" s="131"/>
      <c r="AL133" s="131">
        <v>1.3</v>
      </c>
      <c r="AM133" s="131"/>
      <c r="AN133" s="131"/>
      <c r="AO133" s="131"/>
      <c r="BG133" s="165">
        <v>5028</v>
      </c>
      <c r="BH133" s="165">
        <v>123</v>
      </c>
    </row>
    <row r="134" spans="1:60" ht="18" hidden="1" customHeight="1">
      <c r="A134" s="83">
        <v>220153</v>
      </c>
      <c r="B134" s="84" t="s">
        <v>9807</v>
      </c>
      <c r="C134" s="82" t="str">
        <f t="shared" si="8"/>
        <v>Open</v>
      </c>
      <c r="D134" s="85"/>
      <c r="E134" s="85" t="s">
        <v>4217</v>
      </c>
      <c r="F134" s="110">
        <v>40715</v>
      </c>
      <c r="G134" s="110">
        <v>40733</v>
      </c>
      <c r="H134" s="87" t="s">
        <v>4547</v>
      </c>
      <c r="I134" s="87" t="s">
        <v>9166</v>
      </c>
      <c r="J134" s="87" t="s">
        <v>2248</v>
      </c>
      <c r="K134" s="88"/>
      <c r="L134" s="37" t="s">
        <v>14788</v>
      </c>
      <c r="M134" s="86" t="s">
        <v>11646</v>
      </c>
      <c r="N134" s="37" t="s">
        <v>12454</v>
      </c>
      <c r="O134" s="37" t="s">
        <v>12455</v>
      </c>
      <c r="P134" s="89">
        <v>1.25</v>
      </c>
      <c r="Q134" s="89">
        <v>19.43</v>
      </c>
      <c r="R134" s="90" t="str">
        <f t="shared" si="7"/>
        <v>埼玉県三郷市三郷インター</v>
      </c>
      <c r="S134" s="59" t="s">
        <v>3362</v>
      </c>
      <c r="T134" s="59" t="s">
        <v>4103</v>
      </c>
      <c r="U134" s="111" t="s">
        <v>11923</v>
      </c>
      <c r="V134" s="60" t="str">
        <f t="shared" si="9"/>
        <v>Open map</v>
      </c>
      <c r="W134" s="91" t="s">
        <v>4038</v>
      </c>
      <c r="X134" s="89" t="s">
        <v>8587</v>
      </c>
      <c r="Y134" s="89" t="s">
        <v>4496</v>
      </c>
      <c r="Z134" s="89" t="s">
        <v>4443</v>
      </c>
      <c r="AA134" s="89"/>
      <c r="AB134" s="83">
        <v>30</v>
      </c>
      <c r="AC134" s="83">
        <v>3600.25</v>
      </c>
      <c r="AD134" s="83">
        <v>4507.82</v>
      </c>
      <c r="AE134" s="89">
        <v>4125</v>
      </c>
      <c r="AF134" s="83">
        <v>4062</v>
      </c>
      <c r="AG134" s="89"/>
      <c r="AH134" s="89"/>
      <c r="AI134" s="89"/>
      <c r="AJ134" s="83">
        <v>1</v>
      </c>
      <c r="AK134" s="83"/>
      <c r="AL134" s="83">
        <v>1.2</v>
      </c>
      <c r="AM134" s="83"/>
      <c r="AN134" s="83"/>
      <c r="AO134" s="83">
        <v>6709</v>
      </c>
      <c r="AP134" s="89">
        <v>1.2</v>
      </c>
      <c r="AQ134" s="89">
        <v>2778</v>
      </c>
      <c r="AR134" s="89">
        <v>100</v>
      </c>
      <c r="AS134" s="89">
        <v>285</v>
      </c>
      <c r="AT134" s="89" t="s">
        <v>12023</v>
      </c>
      <c r="AU134" s="89">
        <v>1</v>
      </c>
      <c r="AV134" s="89">
        <v>3931</v>
      </c>
      <c r="AW134" s="89">
        <v>100</v>
      </c>
      <c r="AX134" s="89">
        <v>401</v>
      </c>
      <c r="AY134" s="89" t="s">
        <v>12023</v>
      </c>
      <c r="AZ134" s="89">
        <v>39300000</v>
      </c>
      <c r="BA134" s="89">
        <v>33160000</v>
      </c>
      <c r="BB134" s="89">
        <v>20500000</v>
      </c>
      <c r="BC134" s="113" t="s">
        <v>8905</v>
      </c>
      <c r="BG134" s="165">
        <v>5029</v>
      </c>
      <c r="BH134" s="165">
        <v>124</v>
      </c>
    </row>
    <row r="135" spans="1:60" ht="18" hidden="1" customHeight="1">
      <c r="A135" s="83">
        <v>220154</v>
      </c>
      <c r="B135" s="84" t="s">
        <v>9805</v>
      </c>
      <c r="C135" s="82" t="str">
        <f t="shared" si="8"/>
        <v>Open</v>
      </c>
      <c r="D135" s="85"/>
      <c r="E135" s="85" t="s">
        <v>4217</v>
      </c>
      <c r="F135" s="110">
        <v>40686</v>
      </c>
      <c r="G135" s="110">
        <v>40701</v>
      </c>
      <c r="H135" s="87" t="s">
        <v>4722</v>
      </c>
      <c r="I135" s="87" t="s">
        <v>6895</v>
      </c>
      <c r="J135" s="87" t="s">
        <v>2250</v>
      </c>
      <c r="K135" s="88"/>
      <c r="L135" s="37" t="s">
        <v>14789</v>
      </c>
      <c r="M135" s="86" t="s">
        <v>11647</v>
      </c>
      <c r="N135" s="37" t="s">
        <v>12456</v>
      </c>
      <c r="O135" s="37" t="s">
        <v>14416</v>
      </c>
      <c r="P135" s="89">
        <v>0.06</v>
      </c>
      <c r="Q135" s="89">
        <v>9.2799999999999994</v>
      </c>
      <c r="R135" s="90" t="str">
        <f t="shared" si="7"/>
        <v>静岡県伊豆市八幡字古池</v>
      </c>
      <c r="S135" s="59"/>
      <c r="T135" s="59" t="s">
        <v>4104</v>
      </c>
      <c r="U135" s="111" t="s">
        <v>9806</v>
      </c>
      <c r="V135" s="60" t="str">
        <f t="shared" si="9"/>
        <v>Open map</v>
      </c>
      <c r="W135" s="91"/>
      <c r="X135" s="89" t="s">
        <v>8587</v>
      </c>
      <c r="Y135" s="89" t="s">
        <v>4496</v>
      </c>
      <c r="Z135" s="89" t="s">
        <v>4390</v>
      </c>
      <c r="AA135" s="89"/>
      <c r="AB135" s="83">
        <v>35</v>
      </c>
      <c r="AC135" s="83">
        <v>1509</v>
      </c>
      <c r="AD135" s="83">
        <v>1997</v>
      </c>
      <c r="AE135" s="89">
        <v>1452</v>
      </c>
      <c r="AF135" s="83">
        <v>1452</v>
      </c>
      <c r="AG135" s="89"/>
      <c r="AH135" s="89"/>
      <c r="AI135" s="89"/>
      <c r="AJ135" s="83">
        <v>1</v>
      </c>
      <c r="AK135" s="83"/>
      <c r="AL135" s="83">
        <v>1.5</v>
      </c>
      <c r="AM135" s="83"/>
      <c r="AN135" s="83"/>
      <c r="AO135" s="83">
        <v>3071</v>
      </c>
      <c r="AP135" s="89">
        <v>1.5</v>
      </c>
      <c r="AQ135" s="89">
        <v>1618</v>
      </c>
      <c r="AR135" s="89">
        <v>150</v>
      </c>
      <c r="AS135" s="89">
        <v>248</v>
      </c>
      <c r="AT135" s="89" t="s">
        <v>12145</v>
      </c>
      <c r="AU135" s="89">
        <v>1</v>
      </c>
      <c r="AV135" s="89">
        <v>1453</v>
      </c>
      <c r="AW135" s="89">
        <v>100</v>
      </c>
      <c r="AX135" s="89">
        <v>149</v>
      </c>
      <c r="AY135" s="89" t="s">
        <v>12146</v>
      </c>
      <c r="AZ135" s="89">
        <v>16400000</v>
      </c>
      <c r="BA135" s="89">
        <v>13800000</v>
      </c>
      <c r="BB135" s="89">
        <v>8100000</v>
      </c>
      <c r="BC135" s="113"/>
      <c r="BG135" s="165">
        <v>5030</v>
      </c>
      <c r="BH135" s="165">
        <v>125</v>
      </c>
    </row>
    <row r="136" spans="1:60" ht="18" hidden="1" customHeight="1">
      <c r="A136" s="83">
        <v>220155</v>
      </c>
      <c r="B136" s="84" t="s">
        <v>9803</v>
      </c>
      <c r="C136" s="82" t="str">
        <f t="shared" si="8"/>
        <v>Open</v>
      </c>
      <c r="D136" s="85"/>
      <c r="E136" s="85" t="s">
        <v>4241</v>
      </c>
      <c r="F136" s="110">
        <v>40669</v>
      </c>
      <c r="G136" s="110">
        <v>40679</v>
      </c>
      <c r="H136" s="87" t="s">
        <v>11648</v>
      </c>
      <c r="I136" s="87" t="s">
        <v>7513</v>
      </c>
      <c r="J136" s="87" t="s">
        <v>2251</v>
      </c>
      <c r="K136" s="88"/>
      <c r="L136" s="37" t="s">
        <v>14790</v>
      </c>
      <c r="M136" s="86" t="s">
        <v>9804</v>
      </c>
      <c r="N136" s="37" t="s">
        <v>12457</v>
      </c>
      <c r="O136" s="37" t="s">
        <v>12458</v>
      </c>
      <c r="P136" s="89">
        <v>0.21</v>
      </c>
      <c r="Q136" s="89">
        <v>52.93</v>
      </c>
      <c r="R136" s="90" t="str">
        <f t="shared" si="7"/>
        <v>長野県中野市大字三ツ和字砂田</v>
      </c>
      <c r="S136" s="59"/>
      <c r="T136" s="59" t="s">
        <v>4105</v>
      </c>
      <c r="U136" s="111" t="s">
        <v>9730</v>
      </c>
      <c r="V136" s="60" t="str">
        <f t="shared" si="9"/>
        <v>Open map</v>
      </c>
      <c r="W136" s="91"/>
      <c r="X136" s="89" t="s">
        <v>8587</v>
      </c>
      <c r="Y136" s="89" t="s">
        <v>4409</v>
      </c>
      <c r="Z136" s="89" t="s">
        <v>11541</v>
      </c>
      <c r="AA136" s="89"/>
      <c r="AB136" s="83">
        <v>50</v>
      </c>
      <c r="AC136" s="83">
        <v>2951.99</v>
      </c>
      <c r="AD136" s="83" t="s">
        <v>1857</v>
      </c>
      <c r="AE136" s="89">
        <v>2561</v>
      </c>
      <c r="AF136" s="83">
        <v>2561</v>
      </c>
      <c r="AG136" s="89"/>
      <c r="AH136" s="89"/>
      <c r="AI136" s="89"/>
      <c r="AJ136" s="83">
        <v>1</v>
      </c>
      <c r="AK136" s="83"/>
      <c r="AL136" s="83">
        <v>1</v>
      </c>
      <c r="AM136" s="83"/>
      <c r="AN136" s="83"/>
      <c r="AO136" s="83">
        <v>5737</v>
      </c>
      <c r="AP136" s="89">
        <v>2</v>
      </c>
      <c r="AQ136" s="89">
        <v>3176</v>
      </c>
      <c r="AR136" s="89">
        <v>160</v>
      </c>
      <c r="AS136" s="89">
        <v>512</v>
      </c>
      <c r="AT136" s="89" t="s">
        <v>12023</v>
      </c>
      <c r="AU136" s="89">
        <v>1</v>
      </c>
      <c r="AV136" s="89">
        <v>2561</v>
      </c>
      <c r="AW136" s="89">
        <v>150</v>
      </c>
      <c r="AX136" s="89">
        <v>396</v>
      </c>
      <c r="AY136" s="89" t="s">
        <v>12023</v>
      </c>
      <c r="AZ136" s="89">
        <v>37400000</v>
      </c>
      <c r="BA136" s="89">
        <v>30600000</v>
      </c>
      <c r="BB136" s="89">
        <v>17800000</v>
      </c>
      <c r="BC136" s="113"/>
      <c r="BG136" s="165">
        <v>5031</v>
      </c>
      <c r="BH136" s="165">
        <v>126</v>
      </c>
    </row>
    <row r="137" spans="1:60" ht="18" hidden="1" customHeight="1">
      <c r="A137" s="83">
        <v>220158</v>
      </c>
      <c r="B137" s="84" t="s">
        <v>9802</v>
      </c>
      <c r="C137" s="82" t="str">
        <f t="shared" si="8"/>
        <v>Open</v>
      </c>
      <c r="D137" s="85"/>
      <c r="E137" s="85" t="s">
        <v>4241</v>
      </c>
      <c r="F137" s="110">
        <v>40688</v>
      </c>
      <c r="G137" s="110">
        <v>40701</v>
      </c>
      <c r="H137" s="87" t="s">
        <v>4663</v>
      </c>
      <c r="I137" s="87" t="s">
        <v>11649</v>
      </c>
      <c r="J137" s="87" t="s">
        <v>2252</v>
      </c>
      <c r="K137" s="88"/>
      <c r="L137" s="37" t="s">
        <v>14791</v>
      </c>
      <c r="M137" s="86" t="s">
        <v>8743</v>
      </c>
      <c r="N137" s="37" t="s">
        <v>12459</v>
      </c>
      <c r="O137" s="37" t="s">
        <v>12460</v>
      </c>
      <c r="P137" s="89">
        <v>0.35</v>
      </c>
      <c r="Q137" s="89">
        <v>8.3699999999999992</v>
      </c>
      <c r="R137" s="90" t="str">
        <f t="shared" si="7"/>
        <v>秋田県秋田市柳田字川崎</v>
      </c>
      <c r="S137" s="59"/>
      <c r="T137" s="59" t="s">
        <v>4106</v>
      </c>
      <c r="U137" s="111" t="s">
        <v>8831</v>
      </c>
      <c r="V137" s="60" t="str">
        <f t="shared" si="9"/>
        <v>Open map</v>
      </c>
      <c r="W137" s="91"/>
      <c r="X137" s="89" t="s">
        <v>11241</v>
      </c>
      <c r="Y137" s="89" t="s">
        <v>4409</v>
      </c>
      <c r="Z137" s="89" t="s">
        <v>11243</v>
      </c>
      <c r="AA137" s="89"/>
      <c r="AB137" s="83">
        <v>100</v>
      </c>
      <c r="AC137" s="83">
        <v>1379.98</v>
      </c>
      <c r="AD137" s="83">
        <v>1321</v>
      </c>
      <c r="AE137" s="89">
        <v>1732</v>
      </c>
      <c r="AF137" s="83">
        <v>1732</v>
      </c>
      <c r="AG137" s="89"/>
      <c r="AH137" s="89"/>
      <c r="AI137" s="89"/>
      <c r="AJ137" s="83">
        <v>0.8</v>
      </c>
      <c r="AK137" s="83"/>
      <c r="AL137" s="83">
        <v>1.5</v>
      </c>
      <c r="AM137" s="83"/>
      <c r="AN137" s="83"/>
      <c r="AO137" s="83">
        <v>3481</v>
      </c>
      <c r="AP137" s="89">
        <v>1.5</v>
      </c>
      <c r="AQ137" s="89">
        <v>2095</v>
      </c>
      <c r="AR137" s="89">
        <v>160</v>
      </c>
      <c r="AS137" s="89">
        <v>338</v>
      </c>
      <c r="AT137" s="89" t="s">
        <v>12023</v>
      </c>
      <c r="AU137" s="89">
        <v>0.8</v>
      </c>
      <c r="AV137" s="89">
        <v>1386</v>
      </c>
      <c r="AW137" s="89">
        <v>110</v>
      </c>
      <c r="AX137" s="89">
        <v>154</v>
      </c>
      <c r="AY137" s="89" t="s">
        <v>12023</v>
      </c>
      <c r="AZ137" s="89">
        <v>23200000</v>
      </c>
      <c r="BA137" s="89">
        <v>19300000</v>
      </c>
      <c r="BB137" s="89">
        <v>11000000</v>
      </c>
      <c r="BC137" s="113" t="s">
        <v>8886</v>
      </c>
      <c r="BG137" s="165">
        <v>5032</v>
      </c>
      <c r="BH137" s="165">
        <v>127</v>
      </c>
    </row>
    <row r="138" spans="1:60" ht="18" hidden="1" customHeight="1">
      <c r="A138" s="83">
        <v>220159</v>
      </c>
      <c r="B138" s="84" t="s">
        <v>9799</v>
      </c>
      <c r="C138" s="82" t="str">
        <f t="shared" si="8"/>
        <v>Open</v>
      </c>
      <c r="D138" s="85"/>
      <c r="E138" s="85" t="s">
        <v>11224</v>
      </c>
      <c r="F138" s="110">
        <v>40673</v>
      </c>
      <c r="G138" s="110">
        <v>40684</v>
      </c>
      <c r="H138" s="87" t="s">
        <v>11293</v>
      </c>
      <c r="I138" s="87" t="s">
        <v>11650</v>
      </c>
      <c r="J138" s="87" t="s">
        <v>2255</v>
      </c>
      <c r="K138" s="88"/>
      <c r="L138" s="37" t="s">
        <v>14792</v>
      </c>
      <c r="M138" s="86" t="s">
        <v>9800</v>
      </c>
      <c r="N138" s="37" t="s">
        <v>12461</v>
      </c>
      <c r="O138" s="37" t="s">
        <v>12462</v>
      </c>
      <c r="P138" s="89">
        <v>0.12</v>
      </c>
      <c r="Q138" s="89">
        <v>1.1299999999999999</v>
      </c>
      <c r="R138" s="90" t="str">
        <f t="shared" si="7"/>
        <v>大分県大分市向原西</v>
      </c>
      <c r="S138" s="59"/>
      <c r="T138" s="59" t="s">
        <v>4107</v>
      </c>
      <c r="U138" s="111" t="s">
        <v>9801</v>
      </c>
      <c r="V138" s="60" t="str">
        <f t="shared" si="9"/>
        <v>Open map</v>
      </c>
      <c r="W138" s="91"/>
      <c r="X138" s="89" t="s">
        <v>8587</v>
      </c>
      <c r="Y138" s="89" t="s">
        <v>11274</v>
      </c>
      <c r="Z138" s="89" t="s">
        <v>11360</v>
      </c>
      <c r="AA138" s="89"/>
      <c r="AB138" s="83">
        <v>10</v>
      </c>
      <c r="AC138" s="83">
        <v>373.43</v>
      </c>
      <c r="AD138" s="83">
        <v>371</v>
      </c>
      <c r="AE138" s="89">
        <v>412</v>
      </c>
      <c r="AF138" s="83">
        <v>559</v>
      </c>
      <c r="AG138" s="89"/>
      <c r="AH138" s="89"/>
      <c r="AI138" s="89"/>
      <c r="AJ138" s="83">
        <v>1</v>
      </c>
      <c r="AK138" s="83"/>
      <c r="AL138" s="83">
        <v>2</v>
      </c>
      <c r="AM138" s="83"/>
      <c r="AN138" s="83"/>
      <c r="AO138" s="83">
        <v>884</v>
      </c>
      <c r="AP138" s="89">
        <v>2</v>
      </c>
      <c r="AQ138" s="89">
        <v>549</v>
      </c>
      <c r="AR138" s="89">
        <v>100</v>
      </c>
      <c r="AS138" s="89">
        <v>56</v>
      </c>
      <c r="AT138" s="89" t="s">
        <v>12023</v>
      </c>
      <c r="AU138" s="89">
        <v>1</v>
      </c>
      <c r="AV138" s="89">
        <v>335</v>
      </c>
      <c r="AW138" s="89">
        <v>100</v>
      </c>
      <c r="AX138" s="89">
        <v>31</v>
      </c>
      <c r="AY138" s="89" t="s">
        <v>12023</v>
      </c>
      <c r="AZ138" s="89">
        <v>6200000</v>
      </c>
      <c r="BA138" s="89">
        <v>5300000</v>
      </c>
      <c r="BB138" s="89">
        <v>3200000</v>
      </c>
      <c r="BC138" s="113"/>
      <c r="BG138" s="165">
        <v>5033</v>
      </c>
      <c r="BH138" s="165">
        <v>128</v>
      </c>
    </row>
    <row r="139" spans="1:60" ht="18" hidden="1" customHeight="1">
      <c r="A139" s="83">
        <v>220160</v>
      </c>
      <c r="B139" s="84" t="s">
        <v>9798</v>
      </c>
      <c r="C139" s="82" t="str">
        <f t="shared" si="8"/>
        <v>Open</v>
      </c>
      <c r="D139" s="85"/>
      <c r="E139" s="85" t="s">
        <v>4241</v>
      </c>
      <c r="F139" s="110">
        <v>40707</v>
      </c>
      <c r="G139" s="110">
        <v>40714</v>
      </c>
      <c r="H139" s="87" t="s">
        <v>11651</v>
      </c>
      <c r="I139" s="87" t="s">
        <v>4714</v>
      </c>
      <c r="J139" s="87" t="s">
        <v>2256</v>
      </c>
      <c r="K139" s="88"/>
      <c r="L139" s="37" t="s">
        <v>14793</v>
      </c>
      <c r="M139" s="86" t="s">
        <v>8744</v>
      </c>
      <c r="N139" s="37" t="s">
        <v>12463</v>
      </c>
      <c r="O139" s="37" t="s">
        <v>12464</v>
      </c>
      <c r="P139" s="89">
        <v>0.15</v>
      </c>
      <c r="Q139" s="89">
        <v>0.54</v>
      </c>
      <c r="R139" s="90" t="str">
        <f t="shared" si="7"/>
        <v>新潟県上越市柿崎区直海浜</v>
      </c>
      <c r="S139" s="59"/>
      <c r="T139" s="59" t="s">
        <v>4108</v>
      </c>
      <c r="U139" s="111" t="s">
        <v>11924</v>
      </c>
      <c r="V139" s="60" t="str">
        <f t="shared" si="9"/>
        <v>Open map</v>
      </c>
      <c r="W139" s="91"/>
      <c r="X139" s="89" t="s">
        <v>8587</v>
      </c>
      <c r="Y139" s="89" t="s">
        <v>11274</v>
      </c>
      <c r="Z139" s="89" t="s">
        <v>7105</v>
      </c>
      <c r="AA139" s="89"/>
      <c r="AB139" s="83">
        <v>130</v>
      </c>
      <c r="AC139" s="83">
        <v>627.23</v>
      </c>
      <c r="AD139" s="83">
        <v>497</v>
      </c>
      <c r="AE139" s="89">
        <v>771</v>
      </c>
      <c r="AF139" s="83">
        <v>757</v>
      </c>
      <c r="AG139" s="89"/>
      <c r="AH139" s="89"/>
      <c r="AI139" s="89"/>
      <c r="AJ139" s="83">
        <v>0.8</v>
      </c>
      <c r="AK139" s="83"/>
      <c r="AL139" s="83">
        <v>1</v>
      </c>
      <c r="AM139" s="83"/>
      <c r="AN139" s="83"/>
      <c r="AO139" s="83">
        <v>1196</v>
      </c>
      <c r="AP139" s="89">
        <v>1</v>
      </c>
      <c r="AQ139" s="89">
        <v>579</v>
      </c>
      <c r="AR139" s="89">
        <v>120</v>
      </c>
      <c r="AS139" s="89">
        <v>72</v>
      </c>
      <c r="AT139" s="89" t="s">
        <v>12028</v>
      </c>
      <c r="AU139" s="89">
        <v>0.8</v>
      </c>
      <c r="AV139" s="89">
        <v>617</v>
      </c>
      <c r="AW139" s="89">
        <v>100</v>
      </c>
      <c r="AX139" s="89">
        <v>62</v>
      </c>
      <c r="AY139" s="89" t="s">
        <v>12028</v>
      </c>
      <c r="AZ139" s="89">
        <v>8200000</v>
      </c>
      <c r="BA139" s="89">
        <v>7000000</v>
      </c>
      <c r="BB139" s="89">
        <v>4000000</v>
      </c>
      <c r="BC139" s="113"/>
      <c r="BG139" s="165">
        <v>5034</v>
      </c>
      <c r="BH139" s="165">
        <v>129</v>
      </c>
    </row>
    <row r="140" spans="1:60" ht="18" hidden="1" customHeight="1">
      <c r="A140" s="83">
        <v>230102</v>
      </c>
      <c r="B140" s="84" t="s">
        <v>9792</v>
      </c>
      <c r="C140" s="82" t="str">
        <f t="shared" si="8"/>
        <v>Open</v>
      </c>
      <c r="D140" s="85"/>
      <c r="E140" s="85" t="s">
        <v>9793</v>
      </c>
      <c r="F140" s="110">
        <v>40756</v>
      </c>
      <c r="G140" s="110">
        <v>40767</v>
      </c>
      <c r="H140" s="87" t="s">
        <v>6054</v>
      </c>
      <c r="I140" s="87" t="s">
        <v>9794</v>
      </c>
      <c r="J140" s="87" t="s">
        <v>2258</v>
      </c>
      <c r="K140" s="88"/>
      <c r="L140" s="37" t="s">
        <v>14794</v>
      </c>
      <c r="M140" s="86" t="s">
        <v>9795</v>
      </c>
      <c r="N140" s="37" t="s">
        <v>12465</v>
      </c>
      <c r="O140" s="37" t="s">
        <v>12466</v>
      </c>
      <c r="P140" s="89">
        <v>0.42</v>
      </c>
      <c r="Q140" s="89">
        <v>6.81</v>
      </c>
      <c r="R140" s="90" t="str">
        <f t="shared" si="7"/>
        <v>京都府京都市左京区一乗寺木ノ本町</v>
      </c>
      <c r="S140" s="59" t="s">
        <v>3363</v>
      </c>
      <c r="T140" s="59" t="s">
        <v>4109</v>
      </c>
      <c r="U140" s="111" t="s">
        <v>9796</v>
      </c>
      <c r="V140" s="60" t="str">
        <f t="shared" si="9"/>
        <v>Open map</v>
      </c>
      <c r="W140" s="91" t="s">
        <v>4038</v>
      </c>
      <c r="X140" s="89" t="s">
        <v>8964</v>
      </c>
      <c r="Y140" s="89" t="s">
        <v>9797</v>
      </c>
      <c r="Z140" s="89" t="s">
        <v>9039</v>
      </c>
      <c r="AA140" s="89"/>
      <c r="AB140" s="83">
        <v>30</v>
      </c>
      <c r="AC140" s="83">
        <v>838.45</v>
      </c>
      <c r="AD140" s="83">
        <v>1652</v>
      </c>
      <c r="AE140" s="89">
        <v>988</v>
      </c>
      <c r="AF140" s="83">
        <v>986</v>
      </c>
      <c r="AG140" s="89"/>
      <c r="AH140" s="89"/>
      <c r="AI140" s="89"/>
      <c r="AJ140" s="83">
        <v>0.6</v>
      </c>
      <c r="AK140" s="83"/>
      <c r="AL140" s="83">
        <v>0.6</v>
      </c>
      <c r="AM140" s="83"/>
      <c r="AN140" s="83"/>
      <c r="AO140" s="83">
        <v>1185</v>
      </c>
      <c r="AP140" s="89">
        <v>0.6</v>
      </c>
      <c r="AQ140" s="89">
        <v>593</v>
      </c>
      <c r="AR140" s="89">
        <v>100</v>
      </c>
      <c r="AS140" s="89">
        <v>60</v>
      </c>
      <c r="AT140" s="89" t="s">
        <v>12145</v>
      </c>
      <c r="AU140" s="89">
        <v>0.6</v>
      </c>
      <c r="AV140" s="89">
        <v>592</v>
      </c>
      <c r="AW140" s="89">
        <v>100</v>
      </c>
      <c r="AX140" s="89">
        <v>61</v>
      </c>
      <c r="AY140" s="89" t="s">
        <v>12143</v>
      </c>
      <c r="AZ140" s="89">
        <v>8200000</v>
      </c>
      <c r="BA140" s="89">
        <v>6660000</v>
      </c>
      <c r="BB140" s="89">
        <v>3900000</v>
      </c>
      <c r="BC140" s="113"/>
      <c r="BG140" s="165">
        <v>5035</v>
      </c>
      <c r="BH140" s="165">
        <v>130</v>
      </c>
    </row>
    <row r="141" spans="1:60" ht="18" hidden="1" customHeight="1">
      <c r="A141" s="83">
        <v>230103</v>
      </c>
      <c r="B141" s="84" t="s">
        <v>9787</v>
      </c>
      <c r="C141" s="82" t="str">
        <f t="shared" si="8"/>
        <v>Open</v>
      </c>
      <c r="D141" s="85"/>
      <c r="E141" s="85" t="s">
        <v>9112</v>
      </c>
      <c r="F141" s="110">
        <v>40771</v>
      </c>
      <c r="G141" s="110">
        <v>40786</v>
      </c>
      <c r="H141" s="87" t="s">
        <v>9788</v>
      </c>
      <c r="I141" s="87" t="s">
        <v>9789</v>
      </c>
      <c r="J141" s="87" t="s">
        <v>2259</v>
      </c>
      <c r="K141" s="88"/>
      <c r="L141" s="37" t="s">
        <v>14795</v>
      </c>
      <c r="M141" s="86" t="s">
        <v>9790</v>
      </c>
      <c r="N141" s="37" t="s">
        <v>12467</v>
      </c>
      <c r="O141" s="37" t="s">
        <v>12468</v>
      </c>
      <c r="P141" s="89">
        <v>1.01</v>
      </c>
      <c r="Q141" s="89">
        <v>31.06</v>
      </c>
      <c r="R141" s="90" t="str">
        <f t="shared" si="7"/>
        <v>秋田県北秋田市栄字前綱</v>
      </c>
      <c r="S141" s="59" t="s">
        <v>3364</v>
      </c>
      <c r="T141" s="59" t="s">
        <v>4110</v>
      </c>
      <c r="U141" s="111" t="s">
        <v>8832</v>
      </c>
      <c r="V141" s="60" t="str">
        <f t="shared" si="9"/>
        <v>Open map</v>
      </c>
      <c r="W141" s="91" t="s">
        <v>4038</v>
      </c>
      <c r="X141" s="89" t="s">
        <v>9069</v>
      </c>
      <c r="Y141" s="89" t="s">
        <v>8711</v>
      </c>
      <c r="Z141" s="89" t="s">
        <v>9791</v>
      </c>
      <c r="AA141" s="89"/>
      <c r="AB141" s="83">
        <v>150</v>
      </c>
      <c r="AC141" s="83">
        <v>2859.58</v>
      </c>
      <c r="AD141" s="83">
        <v>2819</v>
      </c>
      <c r="AE141" s="89">
        <v>3304</v>
      </c>
      <c r="AF141" s="83">
        <v>3304</v>
      </c>
      <c r="AG141" s="89"/>
      <c r="AH141" s="89"/>
      <c r="AI141" s="89"/>
      <c r="AJ141" s="83">
        <v>0.8</v>
      </c>
      <c r="AK141" s="83"/>
      <c r="AL141" s="83" t="s">
        <v>1857</v>
      </c>
      <c r="AM141" s="83"/>
      <c r="AN141" s="83"/>
      <c r="AO141" s="83">
        <v>4768</v>
      </c>
      <c r="AP141" s="89">
        <v>0.8</v>
      </c>
      <c r="AQ141" s="89">
        <v>2125</v>
      </c>
      <c r="AR141" s="89">
        <v>175</v>
      </c>
      <c r="AS141" s="89">
        <v>380</v>
      </c>
      <c r="AT141" s="89" t="s">
        <v>12023</v>
      </c>
      <c r="AU141" s="89">
        <v>0.8</v>
      </c>
      <c r="AV141" s="89">
        <v>2643</v>
      </c>
      <c r="AW141" s="89">
        <v>100</v>
      </c>
      <c r="AX141" s="89">
        <v>270</v>
      </c>
      <c r="AY141" s="89" t="s">
        <v>12023</v>
      </c>
      <c r="AZ141" s="89">
        <v>30800000</v>
      </c>
      <c r="BA141" s="89">
        <v>25800000</v>
      </c>
      <c r="BB141" s="89">
        <v>15600000</v>
      </c>
      <c r="BC141" s="113"/>
      <c r="BG141" s="165">
        <v>5036</v>
      </c>
      <c r="BH141" s="165">
        <v>131</v>
      </c>
    </row>
    <row r="142" spans="1:60" ht="18" hidden="1" customHeight="1">
      <c r="A142" s="83">
        <v>230104</v>
      </c>
      <c r="B142" s="84" t="s">
        <v>9782</v>
      </c>
      <c r="C142" s="82" t="str">
        <f t="shared" si="8"/>
        <v>Open</v>
      </c>
      <c r="D142" s="85"/>
      <c r="E142" s="85" t="s">
        <v>9164</v>
      </c>
      <c r="F142" s="110">
        <v>40781</v>
      </c>
      <c r="G142" s="110">
        <v>40789</v>
      </c>
      <c r="H142" s="87" t="s">
        <v>9783</v>
      </c>
      <c r="I142" s="87" t="s">
        <v>9784</v>
      </c>
      <c r="J142" s="87"/>
      <c r="K142" s="88"/>
      <c r="L142" s="37" t="s">
        <v>14796</v>
      </c>
      <c r="M142" s="86" t="s">
        <v>9785</v>
      </c>
      <c r="N142" s="37" t="s">
        <v>12469</v>
      </c>
      <c r="O142" s="37" t="s">
        <v>12470</v>
      </c>
      <c r="P142" s="89">
        <v>0.46</v>
      </c>
      <c r="Q142" s="89">
        <v>25.11</v>
      </c>
      <c r="R142" s="90" t="str">
        <f t="shared" si="7"/>
        <v>大阪府三田市</v>
      </c>
      <c r="S142" s="59" t="s">
        <v>3365</v>
      </c>
      <c r="T142" s="59" t="s">
        <v>3365</v>
      </c>
      <c r="U142" s="111" t="s">
        <v>9786</v>
      </c>
      <c r="V142" s="60" t="str">
        <f t="shared" si="9"/>
        <v>Open map</v>
      </c>
      <c r="W142" s="91" t="s">
        <v>4038</v>
      </c>
      <c r="X142" s="89" t="s">
        <v>9149</v>
      </c>
      <c r="Y142" s="89" t="s">
        <v>9188</v>
      </c>
      <c r="Z142" s="89" t="s">
        <v>9128</v>
      </c>
      <c r="AA142" s="89"/>
      <c r="AB142" s="83">
        <v>40</v>
      </c>
      <c r="AC142" s="83">
        <v>242.82</v>
      </c>
      <c r="AD142" s="83">
        <v>243</v>
      </c>
      <c r="AE142" s="89">
        <v>310</v>
      </c>
      <c r="AF142" s="83">
        <v>155</v>
      </c>
      <c r="AG142" s="89"/>
      <c r="AH142" s="89"/>
      <c r="AI142" s="89"/>
      <c r="AJ142" s="83">
        <v>0.6</v>
      </c>
      <c r="AK142" s="83"/>
      <c r="AL142" s="83">
        <v>0.6</v>
      </c>
      <c r="AM142" s="83"/>
      <c r="AN142" s="83"/>
      <c r="AO142" s="83">
        <v>290</v>
      </c>
      <c r="AP142" s="89">
        <v>0.6</v>
      </c>
      <c r="AQ142" s="89">
        <v>104</v>
      </c>
      <c r="AR142" s="89">
        <v>100</v>
      </c>
      <c r="AS142" s="89">
        <v>13</v>
      </c>
      <c r="AT142" s="89" t="s">
        <v>12027</v>
      </c>
      <c r="AU142" s="89">
        <v>0.6</v>
      </c>
      <c r="AV142" s="89">
        <v>186</v>
      </c>
      <c r="AW142" s="89">
        <v>100</v>
      </c>
      <c r="AX142" s="89">
        <v>20</v>
      </c>
      <c r="AY142" s="89" t="s">
        <v>12027</v>
      </c>
      <c r="AZ142" s="89">
        <v>4000000</v>
      </c>
      <c r="BA142" s="89">
        <v>3680000</v>
      </c>
      <c r="BB142" s="89">
        <v>2200000</v>
      </c>
      <c r="BC142" s="113" t="s">
        <v>8904</v>
      </c>
      <c r="BG142" s="165">
        <v>5037</v>
      </c>
      <c r="BH142" s="165">
        <v>132</v>
      </c>
    </row>
    <row r="143" spans="1:60" ht="18" hidden="1" customHeight="1">
      <c r="A143" s="83">
        <v>230105</v>
      </c>
      <c r="B143" s="84" t="s">
        <v>9776</v>
      </c>
      <c r="C143" s="82" t="str">
        <f t="shared" si="8"/>
        <v>Open</v>
      </c>
      <c r="D143" s="85"/>
      <c r="E143" s="85" t="s">
        <v>4241</v>
      </c>
      <c r="F143" s="110">
        <v>40801</v>
      </c>
      <c r="G143" s="110">
        <v>40811</v>
      </c>
      <c r="H143" s="87" t="s">
        <v>9134</v>
      </c>
      <c r="I143" s="87" t="s">
        <v>9777</v>
      </c>
      <c r="J143" s="87" t="s">
        <v>9778</v>
      </c>
      <c r="K143" s="88"/>
      <c r="L143" s="37" t="s">
        <v>14797</v>
      </c>
      <c r="M143" s="86" t="s">
        <v>9779</v>
      </c>
      <c r="N143" s="37" t="s">
        <v>12471</v>
      </c>
      <c r="O143" s="37" t="s">
        <v>12472</v>
      </c>
      <c r="P143" s="89">
        <v>0.94</v>
      </c>
      <c r="Q143" s="89">
        <v>9.51</v>
      </c>
      <c r="R143" s="90" t="str">
        <f t="shared" si="7"/>
        <v>愛知県大府市横根町箕手</v>
      </c>
      <c r="S143" s="59" t="s">
        <v>3366</v>
      </c>
      <c r="T143" s="59" t="s">
        <v>3366</v>
      </c>
      <c r="U143" s="111" t="s">
        <v>9780</v>
      </c>
      <c r="V143" s="60" t="str">
        <f t="shared" si="9"/>
        <v>Open map</v>
      </c>
      <c r="W143" s="91" t="s">
        <v>4038</v>
      </c>
      <c r="X143" s="89" t="s">
        <v>9149</v>
      </c>
      <c r="Y143" s="89" t="s">
        <v>4656</v>
      </c>
      <c r="Z143" s="89" t="s">
        <v>9781</v>
      </c>
      <c r="AA143" s="89"/>
      <c r="AB143" s="83">
        <v>30</v>
      </c>
      <c r="AC143" s="83">
        <v>901.44</v>
      </c>
      <c r="AD143" s="83">
        <v>1414.55</v>
      </c>
      <c r="AE143" s="89">
        <v>1063</v>
      </c>
      <c r="AF143" s="83">
        <v>1063</v>
      </c>
      <c r="AG143" s="89"/>
      <c r="AH143" s="89"/>
      <c r="AI143" s="89"/>
      <c r="AJ143" s="83">
        <v>0.8</v>
      </c>
      <c r="AK143" s="83"/>
      <c r="AL143" s="83">
        <v>1.2</v>
      </c>
      <c r="AM143" s="83"/>
      <c r="AN143" s="83"/>
      <c r="AO143" s="83">
        <v>1779</v>
      </c>
      <c r="AP143" s="89">
        <v>1.2</v>
      </c>
      <c r="AQ143" s="89">
        <v>928</v>
      </c>
      <c r="AR143" s="89">
        <v>100</v>
      </c>
      <c r="AS143" s="89">
        <v>93</v>
      </c>
      <c r="AT143" s="89" t="s">
        <v>12147</v>
      </c>
      <c r="AU143" s="89">
        <v>0.8</v>
      </c>
      <c r="AV143" s="89">
        <v>851</v>
      </c>
      <c r="AW143" s="89">
        <v>100</v>
      </c>
      <c r="AX143" s="89">
        <v>86</v>
      </c>
      <c r="AY143" s="89" t="s">
        <v>12141</v>
      </c>
      <c r="AZ143" s="89">
        <v>11500000</v>
      </c>
      <c r="BA143" s="89">
        <v>9100000</v>
      </c>
      <c r="BB143" s="89">
        <v>5500000</v>
      </c>
      <c r="BC143" s="113"/>
      <c r="BG143" s="165">
        <v>5038</v>
      </c>
      <c r="BH143" s="165">
        <v>133</v>
      </c>
    </row>
    <row r="144" spans="1:60" ht="18" hidden="1" customHeight="1">
      <c r="A144" s="83">
        <v>230106</v>
      </c>
      <c r="B144" s="84" t="s">
        <v>9771</v>
      </c>
      <c r="C144" s="82" t="str">
        <f t="shared" si="8"/>
        <v>Open</v>
      </c>
      <c r="D144" s="85"/>
      <c r="E144" s="85" t="s">
        <v>8961</v>
      </c>
      <c r="F144" s="110">
        <v>40773</v>
      </c>
      <c r="G144" s="110">
        <v>40794</v>
      </c>
      <c r="H144" s="87" t="s">
        <v>9772</v>
      </c>
      <c r="I144" s="87" t="s">
        <v>9380</v>
      </c>
      <c r="J144" s="87" t="s">
        <v>9773</v>
      </c>
      <c r="K144" s="88"/>
      <c r="L144" s="37" t="s">
        <v>14798</v>
      </c>
      <c r="M144" s="86" t="s">
        <v>9774</v>
      </c>
      <c r="N144" s="37" t="s">
        <v>12473</v>
      </c>
      <c r="O144" s="37" t="s">
        <v>12474</v>
      </c>
      <c r="P144" s="89">
        <v>0.52</v>
      </c>
      <c r="Q144" s="89">
        <v>25.03</v>
      </c>
      <c r="R144" s="90" t="str">
        <f t="shared" si="7"/>
        <v>宮城県大崎市古川江合寿町</v>
      </c>
      <c r="S144" s="59" t="s">
        <v>3367</v>
      </c>
      <c r="T144" s="59" t="s">
        <v>3367</v>
      </c>
      <c r="U144" s="111" t="s">
        <v>9775</v>
      </c>
      <c r="V144" s="60" t="str">
        <f t="shared" si="9"/>
        <v>Open map</v>
      </c>
      <c r="W144" s="91" t="s">
        <v>4038</v>
      </c>
      <c r="X144" s="89" t="s">
        <v>8983</v>
      </c>
      <c r="Y144" s="89" t="s">
        <v>9038</v>
      </c>
      <c r="Z144" s="89" t="s">
        <v>9039</v>
      </c>
      <c r="AA144" s="89"/>
      <c r="AB144" s="83">
        <v>60</v>
      </c>
      <c r="AC144" s="83">
        <v>4317.46</v>
      </c>
      <c r="AD144" s="83">
        <v>3955</v>
      </c>
      <c r="AE144" s="89">
        <v>3304</v>
      </c>
      <c r="AF144" s="83">
        <v>5103</v>
      </c>
      <c r="AG144" s="89"/>
      <c r="AH144" s="89"/>
      <c r="AI144" s="89"/>
      <c r="AJ144" s="83">
        <v>0.8</v>
      </c>
      <c r="AK144" s="83"/>
      <c r="AL144" s="83">
        <v>1.2</v>
      </c>
      <c r="AM144" s="83"/>
      <c r="AN144" s="83"/>
      <c r="AO144" s="83">
        <v>7429</v>
      </c>
      <c r="AP144" s="89">
        <v>1.2</v>
      </c>
      <c r="AQ144" s="89">
        <v>3346</v>
      </c>
      <c r="AR144" s="89">
        <v>130</v>
      </c>
      <c r="AS144" s="89">
        <v>448</v>
      </c>
      <c r="AT144" s="89" t="s">
        <v>12023</v>
      </c>
      <c r="AU144" s="89">
        <v>0.8</v>
      </c>
      <c r="AV144" s="89">
        <v>4083</v>
      </c>
      <c r="AW144" s="89">
        <v>100</v>
      </c>
      <c r="AX144" s="89">
        <v>409</v>
      </c>
      <c r="AY144" s="89" t="s">
        <v>12023</v>
      </c>
      <c r="AZ144" s="89">
        <v>44500000</v>
      </c>
      <c r="BA144" s="89">
        <v>35300000</v>
      </c>
      <c r="BB144" s="89">
        <v>20700000</v>
      </c>
      <c r="BC144" s="113"/>
      <c r="BG144" s="165">
        <v>5039</v>
      </c>
      <c r="BH144" s="165">
        <v>134</v>
      </c>
    </row>
    <row r="145" spans="1:60" ht="18" hidden="1" customHeight="1">
      <c r="A145" s="83">
        <v>230107</v>
      </c>
      <c r="B145" s="84" t="s">
        <v>9768</v>
      </c>
      <c r="C145" s="82" t="str">
        <f t="shared" si="8"/>
        <v>Open</v>
      </c>
      <c r="D145" s="85"/>
      <c r="E145" s="85" t="s">
        <v>4217</v>
      </c>
      <c r="F145" s="110">
        <v>40742</v>
      </c>
      <c r="G145" s="110">
        <v>40749</v>
      </c>
      <c r="H145" s="87" t="s">
        <v>5176</v>
      </c>
      <c r="I145" s="87" t="s">
        <v>9769</v>
      </c>
      <c r="J145" s="87" t="s">
        <v>9770</v>
      </c>
      <c r="K145" s="88"/>
      <c r="L145" s="37" t="s">
        <v>14799</v>
      </c>
      <c r="M145" s="86" t="s">
        <v>8745</v>
      </c>
      <c r="N145" s="37" t="s">
        <v>12475</v>
      </c>
      <c r="O145" s="37" t="s">
        <v>12476</v>
      </c>
      <c r="P145" s="89">
        <v>0.32</v>
      </c>
      <c r="Q145" s="89">
        <v>3.44</v>
      </c>
      <c r="R145" s="90" t="str">
        <f t="shared" si="7"/>
        <v>愛媛県西条市飯岡字杉ノ木</v>
      </c>
      <c r="S145" s="59" t="s">
        <v>3368</v>
      </c>
      <c r="T145" s="59" t="s">
        <v>4111</v>
      </c>
      <c r="U145" s="111" t="s">
        <v>8833</v>
      </c>
      <c r="V145" s="60" t="str">
        <f t="shared" si="9"/>
        <v>Open map</v>
      </c>
      <c r="W145" s="91" t="s">
        <v>4038</v>
      </c>
      <c r="X145" s="89" t="s">
        <v>8983</v>
      </c>
      <c r="Y145" s="89" t="s">
        <v>4710</v>
      </c>
      <c r="Z145" s="89" t="s">
        <v>9045</v>
      </c>
      <c r="AA145" s="89"/>
      <c r="AB145" s="83">
        <v>30</v>
      </c>
      <c r="AC145" s="83">
        <v>337.8</v>
      </c>
      <c r="AD145" s="83">
        <v>332</v>
      </c>
      <c r="AE145" s="89">
        <v>418</v>
      </c>
      <c r="AF145" s="83">
        <v>418</v>
      </c>
      <c r="AG145" s="89"/>
      <c r="AH145" s="89"/>
      <c r="AI145" s="89"/>
      <c r="AJ145" s="83">
        <v>0.8</v>
      </c>
      <c r="AK145" s="83"/>
      <c r="AL145" s="83">
        <v>1</v>
      </c>
      <c r="AM145" s="83"/>
      <c r="AN145" s="83"/>
      <c r="AO145" s="83">
        <v>649</v>
      </c>
      <c r="AP145" s="89">
        <v>1</v>
      </c>
      <c r="AQ145" s="89">
        <v>314</v>
      </c>
      <c r="AR145" s="89">
        <v>100</v>
      </c>
      <c r="AS145" s="89">
        <v>32</v>
      </c>
      <c r="AT145" s="89" t="s">
        <v>8888</v>
      </c>
      <c r="AU145" s="89">
        <v>0.8</v>
      </c>
      <c r="AV145" s="89">
        <v>335</v>
      </c>
      <c r="AW145" s="89">
        <v>100</v>
      </c>
      <c r="AX145" s="89">
        <v>34</v>
      </c>
      <c r="AY145" s="89" t="s">
        <v>8714</v>
      </c>
      <c r="AZ145" s="89">
        <v>4900000</v>
      </c>
      <c r="BA145" s="89">
        <v>4000000</v>
      </c>
      <c r="BB145" s="89">
        <v>2400000</v>
      </c>
      <c r="BC145" s="113"/>
      <c r="BG145" s="165">
        <v>5040</v>
      </c>
      <c r="BH145" s="165">
        <v>135</v>
      </c>
    </row>
    <row r="146" spans="1:60" ht="18" hidden="1" customHeight="1">
      <c r="A146" s="83">
        <v>230108</v>
      </c>
      <c r="B146" s="84" t="s">
        <v>9766</v>
      </c>
      <c r="C146" s="82" t="str">
        <f t="shared" si="8"/>
        <v>Open</v>
      </c>
      <c r="D146" s="85"/>
      <c r="E146" s="85" t="s">
        <v>4241</v>
      </c>
      <c r="F146" s="110">
        <v>40792</v>
      </c>
      <c r="G146" s="110">
        <v>40798</v>
      </c>
      <c r="H146" s="87" t="s">
        <v>9767</v>
      </c>
      <c r="I146" s="87" t="s">
        <v>5695</v>
      </c>
      <c r="J146" s="87" t="s">
        <v>5696</v>
      </c>
      <c r="K146" s="88"/>
      <c r="L146" s="37" t="s">
        <v>14787</v>
      </c>
      <c r="M146" s="86" t="s">
        <v>8746</v>
      </c>
      <c r="N146" s="37" t="s">
        <v>12477</v>
      </c>
      <c r="O146" s="37" t="s">
        <v>14417</v>
      </c>
      <c r="P146" s="89">
        <v>1.23</v>
      </c>
      <c r="Q146" s="89">
        <v>36.07</v>
      </c>
      <c r="R146" s="90" t="str">
        <f t="shared" si="7"/>
        <v>岐阜県各務原市蘇原青雲町</v>
      </c>
      <c r="S146" s="59" t="s">
        <v>3369</v>
      </c>
      <c r="T146" s="59" t="s">
        <v>4112</v>
      </c>
      <c r="U146" s="111" t="s">
        <v>8834</v>
      </c>
      <c r="V146" s="60" t="str">
        <f t="shared" si="9"/>
        <v>Open map</v>
      </c>
      <c r="W146" s="91" t="s">
        <v>4038</v>
      </c>
      <c r="X146" s="89" t="s">
        <v>8976</v>
      </c>
      <c r="Y146" s="89" t="s">
        <v>4710</v>
      </c>
      <c r="Z146" s="89" t="s">
        <v>4668</v>
      </c>
      <c r="AA146" s="89"/>
      <c r="AB146" s="83">
        <v>30</v>
      </c>
      <c r="AC146" s="83">
        <v>960.03</v>
      </c>
      <c r="AD146" s="83">
        <v>941.89</v>
      </c>
      <c r="AE146" s="89">
        <v>165</v>
      </c>
      <c r="AF146" s="83">
        <v>1031</v>
      </c>
      <c r="AG146" s="89"/>
      <c r="AH146" s="89"/>
      <c r="AI146" s="89"/>
      <c r="AJ146" s="83">
        <v>1</v>
      </c>
      <c r="AK146" s="83"/>
      <c r="AL146" s="83">
        <v>1.6</v>
      </c>
      <c r="AM146" s="83"/>
      <c r="AN146" s="83"/>
      <c r="AO146" s="83">
        <v>37098</v>
      </c>
      <c r="AP146" s="89">
        <v>1.6</v>
      </c>
      <c r="AQ146" s="89">
        <v>166</v>
      </c>
      <c r="AR146" s="89">
        <v>160</v>
      </c>
      <c r="AS146" s="89">
        <v>28</v>
      </c>
      <c r="AT146" s="89"/>
      <c r="AU146" s="89">
        <v>1</v>
      </c>
      <c r="AV146" s="89">
        <v>165</v>
      </c>
      <c r="AW146" s="89">
        <v>160</v>
      </c>
      <c r="AX146" s="89">
        <v>27</v>
      </c>
      <c r="AY146" s="89"/>
      <c r="AZ146" s="89">
        <v>3300000</v>
      </c>
      <c r="BA146" s="89">
        <v>2900000</v>
      </c>
      <c r="BB146" s="89">
        <v>1600000</v>
      </c>
      <c r="BC146" s="113"/>
      <c r="BG146" s="165">
        <v>5041</v>
      </c>
      <c r="BH146" s="165">
        <v>136</v>
      </c>
    </row>
    <row r="147" spans="1:60" hidden="1">
      <c r="A147" s="131" t="s">
        <v>14384</v>
      </c>
      <c r="B147" s="6" t="s">
        <v>360</v>
      </c>
      <c r="C147" s="82" t="str">
        <f t="shared" si="8"/>
        <v>Open</v>
      </c>
      <c r="D147" s="151"/>
      <c r="E147" s="71" t="s">
        <v>4217</v>
      </c>
      <c r="F147" s="19">
        <v>40735</v>
      </c>
      <c r="G147" s="19">
        <v>40749</v>
      </c>
      <c r="H147" s="38" t="s">
        <v>1315</v>
      </c>
      <c r="I147" s="38" t="s">
        <v>1316</v>
      </c>
      <c r="J147" s="38" t="s">
        <v>1317</v>
      </c>
      <c r="K147" s="21"/>
      <c r="L147" s="37" t="s">
        <v>14800</v>
      </c>
      <c r="M147" s="37" t="s">
        <v>8747</v>
      </c>
      <c r="N147" s="37" t="s">
        <v>12478</v>
      </c>
      <c r="O147" s="37" t="s">
        <v>12479</v>
      </c>
      <c r="P147">
        <v>0.11</v>
      </c>
      <c r="Q147">
        <v>27.03</v>
      </c>
      <c r="R147" s="59" t="str">
        <f t="shared" si="7"/>
        <v>大阪府枚方市星丘</v>
      </c>
      <c r="S147" s="59" t="s">
        <v>3370</v>
      </c>
      <c r="T147" s="59" t="s">
        <v>4113</v>
      </c>
      <c r="U147" s="108" t="s">
        <v>11925</v>
      </c>
      <c r="V147" s="60" t="str">
        <f t="shared" si="9"/>
        <v>Open map</v>
      </c>
      <c r="W147" s="60" t="s">
        <v>4038</v>
      </c>
      <c r="X147" t="s">
        <v>1840</v>
      </c>
      <c r="Y147" t="s">
        <v>1844</v>
      </c>
      <c r="Z147" t="s">
        <v>1841</v>
      </c>
      <c r="AB147" s="131">
        <v>20</v>
      </c>
      <c r="AC147" s="131">
        <v>566.38</v>
      </c>
      <c r="AD147" s="131">
        <v>425</v>
      </c>
      <c r="AE147">
        <v>789</v>
      </c>
      <c r="AF147" s="131">
        <v>617</v>
      </c>
      <c r="AJ147" s="131">
        <v>0.8</v>
      </c>
      <c r="AK147" s="131"/>
      <c r="AL147" s="131">
        <v>1.4</v>
      </c>
      <c r="AM147" s="131"/>
      <c r="AN147" s="131"/>
      <c r="AO147" s="131">
        <v>1541</v>
      </c>
      <c r="AP147">
        <v>1.4</v>
      </c>
      <c r="AQ147">
        <v>255</v>
      </c>
      <c r="AR147">
        <v>100</v>
      </c>
      <c r="AT147" s="94" t="s">
        <v>12146</v>
      </c>
      <c r="AU147">
        <v>0.8</v>
      </c>
      <c r="AW147">
        <v>100</v>
      </c>
      <c r="AY147" s="94" t="s">
        <v>12148</v>
      </c>
      <c r="AZ147">
        <v>1080000</v>
      </c>
      <c r="BA147">
        <v>8020000</v>
      </c>
      <c r="BG147" s="165">
        <v>5042</v>
      </c>
      <c r="BH147" s="165">
        <v>137</v>
      </c>
    </row>
    <row r="148" spans="1:60" hidden="1">
      <c r="A148" s="131" t="s">
        <v>14385</v>
      </c>
      <c r="B148" s="6" t="s">
        <v>361</v>
      </c>
      <c r="C148" s="82" t="str">
        <f t="shared" si="8"/>
        <v>Open</v>
      </c>
      <c r="D148" s="71"/>
      <c r="E148" s="71"/>
      <c r="F148" s="19">
        <v>40735</v>
      </c>
      <c r="G148" s="19">
        <v>40749</v>
      </c>
      <c r="H148" s="38" t="s">
        <v>1315</v>
      </c>
      <c r="I148" s="38" t="s">
        <v>1316</v>
      </c>
      <c r="J148" s="38" t="s">
        <v>1317</v>
      </c>
      <c r="K148" s="21"/>
      <c r="L148" s="37" t="s">
        <v>14800</v>
      </c>
      <c r="M148" s="37" t="s">
        <v>8747</v>
      </c>
      <c r="N148" s="37" t="s">
        <v>12478</v>
      </c>
      <c r="O148" s="37" t="s">
        <v>12479</v>
      </c>
      <c r="R148" s="59" t="str">
        <f t="shared" si="7"/>
        <v>大阪府枚方市星丘</v>
      </c>
      <c r="S148" s="59" t="s">
        <v>3370</v>
      </c>
      <c r="T148" s="59" t="s">
        <v>4113</v>
      </c>
      <c r="U148" s="108" t="s">
        <v>8835</v>
      </c>
      <c r="V148" s="60" t="str">
        <f t="shared" si="9"/>
        <v>Open map</v>
      </c>
      <c r="W148" s="60" t="s">
        <v>4038</v>
      </c>
      <c r="X148" t="s">
        <v>1840</v>
      </c>
      <c r="Y148" t="s">
        <v>1844</v>
      </c>
      <c r="Z148" t="s">
        <v>1843</v>
      </c>
      <c r="AB148" s="131">
        <v>20</v>
      </c>
      <c r="AC148" s="131">
        <v>566.38</v>
      </c>
      <c r="AD148" s="131">
        <v>141</v>
      </c>
      <c r="AE148">
        <v>789</v>
      </c>
      <c r="AF148" s="131">
        <v>172</v>
      </c>
      <c r="AJ148" s="131">
        <v>0.8</v>
      </c>
      <c r="AK148" s="131"/>
      <c r="AL148" s="131">
        <v>1.4</v>
      </c>
      <c r="AM148" s="131"/>
      <c r="AN148" s="131"/>
      <c r="AO148" s="131">
        <v>1541</v>
      </c>
      <c r="AP148">
        <v>1.4</v>
      </c>
      <c r="AQ148">
        <v>255</v>
      </c>
      <c r="AR148">
        <v>100</v>
      </c>
      <c r="AT148" s="94" t="s">
        <v>12146</v>
      </c>
      <c r="AU148">
        <v>0.8</v>
      </c>
      <c r="AW148">
        <v>100</v>
      </c>
      <c r="AY148" s="94" t="s">
        <v>12148</v>
      </c>
      <c r="AZ148">
        <v>1080000</v>
      </c>
      <c r="BA148">
        <v>8020000</v>
      </c>
      <c r="BG148" s="165">
        <v>5043</v>
      </c>
      <c r="BH148" s="165">
        <v>138</v>
      </c>
    </row>
    <row r="149" spans="1:60" ht="18" hidden="1" customHeight="1">
      <c r="A149" s="83">
        <v>230110</v>
      </c>
      <c r="B149" s="84" t="s">
        <v>9761</v>
      </c>
      <c r="C149" s="82" t="str">
        <f t="shared" si="8"/>
        <v>Open</v>
      </c>
      <c r="D149" s="85"/>
      <c r="E149" s="85" t="s">
        <v>4217</v>
      </c>
      <c r="F149" s="110">
        <v>40738</v>
      </c>
      <c r="G149" s="110">
        <v>40747</v>
      </c>
      <c r="H149" s="87" t="s">
        <v>9762</v>
      </c>
      <c r="I149" s="87" t="s">
        <v>9763</v>
      </c>
      <c r="J149" s="87" t="s">
        <v>9764</v>
      </c>
      <c r="K149" s="88"/>
      <c r="L149" s="37" t="s">
        <v>14801</v>
      </c>
      <c r="M149" s="86" t="s">
        <v>9765</v>
      </c>
      <c r="N149" s="37" t="s">
        <v>12480</v>
      </c>
      <c r="O149" s="37" t="s">
        <v>12481</v>
      </c>
      <c r="P149" s="89">
        <v>0.68</v>
      </c>
      <c r="Q149" s="89">
        <v>10.51</v>
      </c>
      <c r="R149" s="90" t="str">
        <f t="shared" si="7"/>
        <v>大阪府大阪市平野区加美東</v>
      </c>
      <c r="S149" s="59" t="s">
        <v>3371</v>
      </c>
      <c r="T149" s="59" t="s">
        <v>3371</v>
      </c>
      <c r="U149" s="111" t="s">
        <v>11926</v>
      </c>
      <c r="V149" s="60" t="str">
        <f t="shared" si="9"/>
        <v>Open map</v>
      </c>
      <c r="W149" s="91" t="s">
        <v>4038</v>
      </c>
      <c r="X149" s="89" t="s">
        <v>8964</v>
      </c>
      <c r="Y149" s="89" t="s">
        <v>8723</v>
      </c>
      <c r="Z149" s="89" t="s">
        <v>8700</v>
      </c>
      <c r="AA149" s="89"/>
      <c r="AB149" s="83">
        <v>15</v>
      </c>
      <c r="AC149" s="83">
        <v>162.22999999999999</v>
      </c>
      <c r="AD149" s="83">
        <v>162</v>
      </c>
      <c r="AE149" s="89">
        <v>166</v>
      </c>
      <c r="AF149" s="83">
        <v>166</v>
      </c>
      <c r="AG149" s="89"/>
      <c r="AH149" s="89"/>
      <c r="AI149" s="89"/>
      <c r="AJ149" s="83">
        <v>0.7</v>
      </c>
      <c r="AK149" s="83"/>
      <c r="AL149" s="83">
        <v>0.6</v>
      </c>
      <c r="AM149" s="83"/>
      <c r="AN149" s="83"/>
      <c r="AO149" s="83">
        <v>302</v>
      </c>
      <c r="AP149" s="89">
        <v>0.6</v>
      </c>
      <c r="AQ149" s="89">
        <v>186</v>
      </c>
      <c r="AR149" s="89">
        <v>100</v>
      </c>
      <c r="AS149" s="89">
        <v>20.5</v>
      </c>
      <c r="AT149" s="89" t="s">
        <v>12023</v>
      </c>
      <c r="AU149" s="89">
        <v>0.7</v>
      </c>
      <c r="AV149" s="89">
        <v>116</v>
      </c>
      <c r="AW149" s="89">
        <v>100</v>
      </c>
      <c r="AX149" s="89">
        <v>12</v>
      </c>
      <c r="AY149" s="89" t="s">
        <v>12023</v>
      </c>
      <c r="AZ149" s="89"/>
      <c r="BA149" s="89">
        <v>2460000</v>
      </c>
      <c r="BB149" s="89">
        <v>1520000</v>
      </c>
      <c r="BC149" s="113"/>
      <c r="BG149" s="165">
        <v>5044</v>
      </c>
      <c r="BH149" s="165">
        <v>139</v>
      </c>
    </row>
    <row r="150" spans="1:60" ht="18" hidden="1" customHeight="1">
      <c r="A150" s="83">
        <v>230112</v>
      </c>
      <c r="B150" s="84" t="s">
        <v>9756</v>
      </c>
      <c r="C150" s="82" t="str">
        <f t="shared" si="8"/>
        <v>Open</v>
      </c>
      <c r="D150" s="85"/>
      <c r="E150" s="85" t="s">
        <v>4217</v>
      </c>
      <c r="F150" s="110">
        <v>41379</v>
      </c>
      <c r="G150" s="110">
        <v>41390</v>
      </c>
      <c r="H150" s="87" t="s">
        <v>9757</v>
      </c>
      <c r="I150" s="87" t="s">
        <v>8616</v>
      </c>
      <c r="J150" s="87" t="s">
        <v>9758</v>
      </c>
      <c r="K150" s="88"/>
      <c r="L150" s="37" t="s">
        <v>14802</v>
      </c>
      <c r="M150" s="86" t="s">
        <v>9759</v>
      </c>
      <c r="N150" s="37" t="s">
        <v>12482</v>
      </c>
      <c r="O150" s="37" t="s">
        <v>12483</v>
      </c>
      <c r="P150" s="89">
        <v>0.27</v>
      </c>
      <c r="Q150" s="89">
        <v>51.89</v>
      </c>
      <c r="R150" s="90" t="str">
        <f t="shared" si="7"/>
        <v>長野県中野市大字新保字土腐</v>
      </c>
      <c r="S150" s="59" t="s">
        <v>3372</v>
      </c>
      <c r="T150" s="59" t="s">
        <v>3372</v>
      </c>
      <c r="U150" s="111" t="s">
        <v>9760</v>
      </c>
      <c r="V150" s="60" t="str">
        <f t="shared" si="9"/>
        <v>Open map</v>
      </c>
      <c r="W150" s="91" t="s">
        <v>4038</v>
      </c>
      <c r="X150" s="89" t="s">
        <v>8983</v>
      </c>
      <c r="Y150" s="89" t="s">
        <v>9492</v>
      </c>
      <c r="Z150" s="89" t="s">
        <v>9267</v>
      </c>
      <c r="AA150" s="89"/>
      <c r="AB150" s="83">
        <v>99</v>
      </c>
      <c r="AC150" s="83">
        <v>1956.06</v>
      </c>
      <c r="AD150" s="83">
        <v>1883.96</v>
      </c>
      <c r="AE150" s="89">
        <v>2292</v>
      </c>
      <c r="AF150" s="83">
        <v>2292</v>
      </c>
      <c r="AG150" s="89"/>
      <c r="AH150" s="89"/>
      <c r="AI150" s="89"/>
      <c r="AJ150" s="83">
        <v>1</v>
      </c>
      <c r="AK150" s="83"/>
      <c r="AL150" s="83">
        <v>1.5</v>
      </c>
      <c r="AM150" s="83"/>
      <c r="AN150" s="83"/>
      <c r="AO150" s="83">
        <v>4545</v>
      </c>
      <c r="AP150" s="89">
        <v>1.5</v>
      </c>
      <c r="AQ150" s="89">
        <v>2253</v>
      </c>
      <c r="AR150" s="89">
        <v>150</v>
      </c>
      <c r="AS150" s="89">
        <v>338</v>
      </c>
      <c r="AT150" s="89" t="s">
        <v>12029</v>
      </c>
      <c r="AU150" s="89">
        <v>1</v>
      </c>
      <c r="AV150" s="89">
        <v>2292</v>
      </c>
      <c r="AW150" s="89">
        <v>150</v>
      </c>
      <c r="AX150" s="89">
        <v>359</v>
      </c>
      <c r="AY150" s="89" t="s">
        <v>12029</v>
      </c>
      <c r="AZ150" s="89">
        <v>31600000</v>
      </c>
      <c r="BA150" s="89">
        <v>26200000</v>
      </c>
      <c r="BB150" s="89">
        <v>15500000</v>
      </c>
      <c r="BC150" s="113"/>
      <c r="BG150" s="165">
        <v>5045</v>
      </c>
      <c r="BH150" s="165">
        <v>140</v>
      </c>
    </row>
    <row r="151" spans="1:60" ht="18" hidden="1" customHeight="1">
      <c r="A151" s="83">
        <v>230113</v>
      </c>
      <c r="B151" s="84" t="s">
        <v>9751</v>
      </c>
      <c r="C151" s="82" t="str">
        <f t="shared" si="8"/>
        <v>Open</v>
      </c>
      <c r="D151" s="85"/>
      <c r="E151" s="85" t="s">
        <v>9752</v>
      </c>
      <c r="F151" s="110">
        <v>40814</v>
      </c>
      <c r="G151" s="110">
        <v>40828</v>
      </c>
      <c r="H151" s="87" t="s">
        <v>5844</v>
      </c>
      <c r="I151" s="87" t="s">
        <v>9753</v>
      </c>
      <c r="J151" s="87" t="s">
        <v>9754</v>
      </c>
      <c r="K151" s="88"/>
      <c r="L151" s="37" t="s">
        <v>14803</v>
      </c>
      <c r="M151" s="86" t="s">
        <v>8748</v>
      </c>
      <c r="N151" s="37" t="s">
        <v>12484</v>
      </c>
      <c r="O151" s="37" t="s">
        <v>12485</v>
      </c>
      <c r="P151" s="89">
        <v>0.28999999999999998</v>
      </c>
      <c r="Q151" s="89">
        <v>4.93</v>
      </c>
      <c r="R151" s="90" t="str">
        <f t="shared" si="7"/>
        <v>和歌山県和歌山市坂田</v>
      </c>
      <c r="S151" s="59" t="s">
        <v>3373</v>
      </c>
      <c r="T151" s="59" t="s">
        <v>3373</v>
      </c>
      <c r="U151" s="111" t="s">
        <v>9755</v>
      </c>
      <c r="V151" s="60" t="str">
        <f t="shared" si="9"/>
        <v>Open map</v>
      </c>
      <c r="W151" s="91" t="s">
        <v>4038</v>
      </c>
      <c r="X151" s="89" t="s">
        <v>8983</v>
      </c>
      <c r="Y151" s="89" t="s">
        <v>9102</v>
      </c>
      <c r="Z151" s="89" t="s">
        <v>4926</v>
      </c>
      <c r="AA151" s="89"/>
      <c r="AB151" s="83">
        <v>5</v>
      </c>
      <c r="AC151" s="83">
        <v>2433.44</v>
      </c>
      <c r="AD151" s="83">
        <v>2414.91</v>
      </c>
      <c r="AE151" s="89">
        <v>2809</v>
      </c>
      <c r="AF151" s="83">
        <v>2809</v>
      </c>
      <c r="AG151" s="89"/>
      <c r="AH151" s="89"/>
      <c r="AI151" s="89"/>
      <c r="AJ151" s="83">
        <v>1</v>
      </c>
      <c r="AK151" s="83"/>
      <c r="AL151" s="83">
        <v>1.5</v>
      </c>
      <c r="AM151" s="83"/>
      <c r="AN151" s="83"/>
      <c r="AO151" s="83">
        <v>5546</v>
      </c>
      <c r="AP151" s="89">
        <v>1.5</v>
      </c>
      <c r="AQ151" s="89">
        <v>2737</v>
      </c>
      <c r="AR151" s="89">
        <v>100</v>
      </c>
      <c r="AS151" s="89">
        <v>275</v>
      </c>
      <c r="AT151" s="89" t="s">
        <v>12023</v>
      </c>
      <c r="AU151" s="89">
        <v>1</v>
      </c>
      <c r="AV151" s="89">
        <v>2809</v>
      </c>
      <c r="AW151" s="89">
        <v>100</v>
      </c>
      <c r="AX151" s="89">
        <v>281</v>
      </c>
      <c r="AY151" s="89" t="s">
        <v>12023</v>
      </c>
      <c r="AZ151" s="89">
        <v>30400000</v>
      </c>
      <c r="BA151" s="89">
        <v>25400000</v>
      </c>
      <c r="BB151" s="89">
        <v>15200000</v>
      </c>
      <c r="BC151" s="113"/>
      <c r="BG151" s="165">
        <v>5046</v>
      </c>
      <c r="BH151" s="165">
        <v>141</v>
      </c>
    </row>
    <row r="152" spans="1:60" ht="18" hidden="1" customHeight="1">
      <c r="A152" s="83">
        <v>230115</v>
      </c>
      <c r="B152" s="84" t="s">
        <v>9744</v>
      </c>
      <c r="C152" s="82" t="str">
        <f t="shared" si="8"/>
        <v>Open</v>
      </c>
      <c r="D152" s="85"/>
      <c r="E152" s="85" t="s">
        <v>9745</v>
      </c>
      <c r="F152" s="110">
        <v>40781</v>
      </c>
      <c r="G152" s="110">
        <v>40795</v>
      </c>
      <c r="H152" s="87" t="s">
        <v>4303</v>
      </c>
      <c r="I152" s="87" t="s">
        <v>9746</v>
      </c>
      <c r="J152" s="87" t="s">
        <v>9747</v>
      </c>
      <c r="K152" s="88"/>
      <c r="L152" s="37" t="s">
        <v>14804</v>
      </c>
      <c r="M152" s="86" t="s">
        <v>8749</v>
      </c>
      <c r="N152" s="37" t="s">
        <v>12486</v>
      </c>
      <c r="O152" s="37" t="s">
        <v>12487</v>
      </c>
      <c r="P152" s="89">
        <v>0.44</v>
      </c>
      <c r="Q152" s="89">
        <v>7.03</v>
      </c>
      <c r="R152" s="90" t="str">
        <f t="shared" si="7"/>
        <v>東京都江戸川区松島</v>
      </c>
      <c r="S152" s="59" t="s">
        <v>3374</v>
      </c>
      <c r="T152" s="59" t="s">
        <v>4114</v>
      </c>
      <c r="U152" s="111" t="s">
        <v>9748</v>
      </c>
      <c r="V152" s="60" t="str">
        <f t="shared" si="9"/>
        <v>Open map</v>
      </c>
      <c r="W152" s="91" t="s">
        <v>4038</v>
      </c>
      <c r="X152" s="89" t="s">
        <v>8983</v>
      </c>
      <c r="Y152" s="89" t="s">
        <v>9749</v>
      </c>
      <c r="Z152" s="89" t="s">
        <v>9750</v>
      </c>
      <c r="AA152" s="89"/>
      <c r="AB152" s="83">
        <v>40</v>
      </c>
      <c r="AC152" s="83">
        <v>1431.99</v>
      </c>
      <c r="AD152" s="83">
        <v>1337.58</v>
      </c>
      <c r="AE152" s="89">
        <v>1661</v>
      </c>
      <c r="AF152" s="83">
        <v>1661</v>
      </c>
      <c r="AG152" s="89"/>
      <c r="AH152" s="89"/>
      <c r="AI152" s="89"/>
      <c r="AJ152" s="83">
        <v>0.8</v>
      </c>
      <c r="AK152" s="83"/>
      <c r="AL152" s="83">
        <v>1.4</v>
      </c>
      <c r="AM152" s="83"/>
      <c r="AN152" s="83"/>
      <c r="AO152" s="83">
        <v>2654</v>
      </c>
      <c r="AP152" s="89">
        <v>1.4</v>
      </c>
      <c r="AQ152" s="89">
        <v>1325</v>
      </c>
      <c r="AR152" s="89">
        <v>100</v>
      </c>
      <c r="AS152" s="89">
        <v>135</v>
      </c>
      <c r="AT152" s="89" t="s">
        <v>12023</v>
      </c>
      <c r="AU152" s="89">
        <v>0.8</v>
      </c>
      <c r="AV152" s="89">
        <v>1329</v>
      </c>
      <c r="AW152" s="89">
        <v>100</v>
      </c>
      <c r="AX152" s="89">
        <v>135</v>
      </c>
      <c r="AY152" s="89" t="s">
        <v>12023</v>
      </c>
      <c r="AZ152" s="89">
        <v>16200000</v>
      </c>
      <c r="BA152" s="89">
        <v>12600000</v>
      </c>
      <c r="BB152" s="89">
        <v>7500000</v>
      </c>
      <c r="BC152" s="113"/>
      <c r="BG152" s="165">
        <v>5047</v>
      </c>
      <c r="BH152" s="165">
        <v>142</v>
      </c>
    </row>
    <row r="153" spans="1:60" ht="18" hidden="1" customHeight="1">
      <c r="A153" s="83">
        <v>230116</v>
      </c>
      <c r="B153" s="84" t="s">
        <v>9741</v>
      </c>
      <c r="C153" s="82" t="str">
        <f t="shared" si="8"/>
        <v>Open</v>
      </c>
      <c r="D153" s="85"/>
      <c r="E153" s="85" t="s">
        <v>4217</v>
      </c>
      <c r="F153" s="110">
        <v>40819</v>
      </c>
      <c r="G153" s="110">
        <v>40830</v>
      </c>
      <c r="H153" s="87" t="s">
        <v>4313</v>
      </c>
      <c r="I153" s="87" t="s">
        <v>9742</v>
      </c>
      <c r="J153" s="87" t="s">
        <v>9743</v>
      </c>
      <c r="K153" s="88"/>
      <c r="L153" s="37" t="s">
        <v>14805</v>
      </c>
      <c r="M153" s="86" t="s">
        <v>8750</v>
      </c>
      <c r="N153" s="37" t="s">
        <v>12488</v>
      </c>
      <c r="O153" s="37" t="s">
        <v>12489</v>
      </c>
      <c r="P153" s="89">
        <v>0.11</v>
      </c>
      <c r="Q153" s="89">
        <v>65.78</v>
      </c>
      <c r="R153" s="90" t="str">
        <f t="shared" si="7"/>
        <v>岐阜県中津川市茄子川</v>
      </c>
      <c r="S153" s="59" t="s">
        <v>3375</v>
      </c>
      <c r="T153" s="59" t="s">
        <v>3375</v>
      </c>
      <c r="U153" s="111" t="s">
        <v>8836</v>
      </c>
      <c r="V153" s="60" t="str">
        <f t="shared" si="9"/>
        <v>Open map</v>
      </c>
      <c r="W153" s="91" t="s">
        <v>4038</v>
      </c>
      <c r="X153" s="89" t="s">
        <v>9149</v>
      </c>
      <c r="Y153" s="89" t="s">
        <v>9188</v>
      </c>
      <c r="Z153" s="89" t="s">
        <v>9128</v>
      </c>
      <c r="AA153" s="89"/>
      <c r="AB153" s="83">
        <v>30</v>
      </c>
      <c r="AC153" s="83">
        <v>2160.38</v>
      </c>
      <c r="AD153" s="83">
        <v>2077.69</v>
      </c>
      <c r="AE153" s="89">
        <v>2677</v>
      </c>
      <c r="AF153" s="83">
        <v>2677</v>
      </c>
      <c r="AG153" s="89"/>
      <c r="AH153" s="89"/>
      <c r="AI153" s="89"/>
      <c r="AJ153" s="83">
        <v>0.8</v>
      </c>
      <c r="AK153" s="83"/>
      <c r="AL153" s="83">
        <v>0.8</v>
      </c>
      <c r="AM153" s="83"/>
      <c r="AN153" s="83"/>
      <c r="AO153" s="83">
        <v>3379</v>
      </c>
      <c r="AP153" s="89">
        <v>1.6</v>
      </c>
      <c r="AQ153" s="89">
        <v>1237</v>
      </c>
      <c r="AR153" s="89">
        <v>120</v>
      </c>
      <c r="AS153" s="89">
        <v>150</v>
      </c>
      <c r="AT153" s="89" t="s">
        <v>12023</v>
      </c>
      <c r="AU153" s="89">
        <v>0.8</v>
      </c>
      <c r="AV153" s="89">
        <v>2142</v>
      </c>
      <c r="AW153" s="89">
        <v>100</v>
      </c>
      <c r="AX153" s="89">
        <v>215</v>
      </c>
      <c r="AY153" s="89" t="s">
        <v>12023</v>
      </c>
      <c r="AZ153" s="89">
        <v>19450000</v>
      </c>
      <c r="BA153" s="89">
        <v>16400000</v>
      </c>
      <c r="BB153" s="89">
        <v>9990000</v>
      </c>
      <c r="BC153" s="113"/>
      <c r="BG153" s="165">
        <v>5048</v>
      </c>
      <c r="BH153" s="165">
        <v>143</v>
      </c>
    </row>
    <row r="154" spans="1:60" ht="18" hidden="1" customHeight="1">
      <c r="A154" s="83">
        <v>230117</v>
      </c>
      <c r="B154" s="84" t="s">
        <v>9737</v>
      </c>
      <c r="C154" s="82" t="str">
        <f t="shared" si="8"/>
        <v>Open</v>
      </c>
      <c r="D154" s="85"/>
      <c r="E154" s="85" t="s">
        <v>9123</v>
      </c>
      <c r="F154" s="110">
        <v>40841</v>
      </c>
      <c r="G154" s="110">
        <v>40852</v>
      </c>
      <c r="H154" s="87" t="s">
        <v>4313</v>
      </c>
      <c r="I154" s="87" t="s">
        <v>9738</v>
      </c>
      <c r="J154" s="87" t="s">
        <v>9739</v>
      </c>
      <c r="K154" s="88"/>
      <c r="L154" s="37" t="s">
        <v>14806</v>
      </c>
      <c r="M154" s="86" t="s">
        <v>8751</v>
      </c>
      <c r="N154" s="37" t="s">
        <v>12490</v>
      </c>
      <c r="O154" s="37" t="s">
        <v>12491</v>
      </c>
      <c r="P154" s="89">
        <v>0.08</v>
      </c>
      <c r="Q154" s="89">
        <v>32.58</v>
      </c>
      <c r="R154" s="90" t="str">
        <f t="shared" si="7"/>
        <v>岐阜県大垣市今宿</v>
      </c>
      <c r="S154" s="59" t="s">
        <v>3376</v>
      </c>
      <c r="T154" s="59" t="s">
        <v>3376</v>
      </c>
      <c r="U154" s="111" t="s">
        <v>9740</v>
      </c>
      <c r="V154" s="60" t="str">
        <f t="shared" si="9"/>
        <v>Open map</v>
      </c>
      <c r="W154" s="91" t="s">
        <v>4038</v>
      </c>
      <c r="X154" s="89" t="s">
        <v>8983</v>
      </c>
      <c r="Y154" s="89" t="s">
        <v>4710</v>
      </c>
      <c r="Z154" s="89" t="s">
        <v>4668</v>
      </c>
      <c r="AA154" s="89"/>
      <c r="AB154" s="83">
        <v>45</v>
      </c>
      <c r="AC154" s="83">
        <v>1064</v>
      </c>
      <c r="AD154" s="83">
        <v>1005</v>
      </c>
      <c r="AE154" s="89">
        <v>1282</v>
      </c>
      <c r="AF154" s="83">
        <v>1282</v>
      </c>
      <c r="AG154" s="89"/>
      <c r="AH154" s="89"/>
      <c r="AI154" s="89"/>
      <c r="AJ154" s="83">
        <v>0.8</v>
      </c>
      <c r="AK154" s="83"/>
      <c r="AL154" s="83">
        <v>0.8</v>
      </c>
      <c r="AM154" s="83"/>
      <c r="AN154" s="83"/>
      <c r="AO154" s="83">
        <v>1603</v>
      </c>
      <c r="AP154" s="89">
        <v>0.8</v>
      </c>
      <c r="AQ154" s="89">
        <v>614</v>
      </c>
      <c r="AR154" s="89">
        <v>140</v>
      </c>
      <c r="AS154" s="89">
        <v>90</v>
      </c>
      <c r="AT154" s="89" t="s">
        <v>12026</v>
      </c>
      <c r="AU154" s="89">
        <v>0.8</v>
      </c>
      <c r="AV154" s="89">
        <v>989</v>
      </c>
      <c r="AW154" s="89">
        <v>100</v>
      </c>
      <c r="AX154" s="89">
        <v>99</v>
      </c>
      <c r="AY154" s="89" t="s">
        <v>12141</v>
      </c>
      <c r="AZ154" s="89">
        <v>10700000</v>
      </c>
      <c r="BA154" s="89">
        <v>9200000</v>
      </c>
      <c r="BB154" s="89">
        <v>4800000</v>
      </c>
      <c r="BC154" s="113"/>
      <c r="BG154" s="165">
        <v>5049</v>
      </c>
      <c r="BH154" s="165">
        <v>144</v>
      </c>
    </row>
    <row r="155" spans="1:60" hidden="1">
      <c r="A155" s="131" t="s">
        <v>14386</v>
      </c>
      <c r="B155" s="6" t="s">
        <v>11102</v>
      </c>
      <c r="C155" s="82" t="str">
        <f t="shared" si="8"/>
        <v>Open</v>
      </c>
      <c r="D155" s="152"/>
      <c r="E155" s="71" t="s">
        <v>8737</v>
      </c>
      <c r="F155" s="19">
        <v>41110</v>
      </c>
      <c r="G155" s="19">
        <v>41131</v>
      </c>
      <c r="H155" s="38" t="s">
        <v>1299</v>
      </c>
      <c r="I155" s="38" t="s">
        <v>2264</v>
      </c>
      <c r="J155" s="38" t="s">
        <v>2265</v>
      </c>
      <c r="K155" s="21"/>
      <c r="L155" s="37" t="s">
        <v>14807</v>
      </c>
      <c r="M155" s="37"/>
      <c r="N155" s="37" t="s">
        <v>14366</v>
      </c>
      <c r="O155" s="37" t="s">
        <v>14366</v>
      </c>
      <c r="R155" s="59" t="str">
        <f t="shared" si="7"/>
        <v>秋田県鹿角郡小坂町萩台</v>
      </c>
      <c r="S155" s="59" t="s">
        <v>3377</v>
      </c>
      <c r="T155" s="59" t="s">
        <v>4115</v>
      </c>
      <c r="U155" s="108"/>
      <c r="V155" s="60" t="str">
        <f t="shared" si="9"/>
        <v>Open map</v>
      </c>
      <c r="W155" s="60" t="s">
        <v>4038</v>
      </c>
      <c r="X155" t="s">
        <v>1856</v>
      </c>
      <c r="Y155" t="s">
        <v>1844</v>
      </c>
      <c r="Z155" t="s">
        <v>1865</v>
      </c>
      <c r="AB155" s="131"/>
      <c r="AC155" s="131">
        <v>2992.5</v>
      </c>
      <c r="AD155" s="131">
        <v>656.8</v>
      </c>
      <c r="AE155">
        <v>3149</v>
      </c>
      <c r="AF155" s="131">
        <v>850</v>
      </c>
      <c r="AJ155" s="131" t="s">
        <v>1857</v>
      </c>
      <c r="AK155" s="131"/>
      <c r="AL155" s="131" t="s">
        <v>1857</v>
      </c>
      <c r="AM155" s="131"/>
      <c r="AN155" s="131"/>
      <c r="AO155" s="131">
        <v>4610</v>
      </c>
      <c r="AP155">
        <v>0.6</v>
      </c>
      <c r="AQ155">
        <v>1013</v>
      </c>
      <c r="AR155">
        <v>190</v>
      </c>
      <c r="AT155" s="94" t="s">
        <v>12149</v>
      </c>
      <c r="AU155">
        <v>0.6</v>
      </c>
      <c r="AW155">
        <v>190</v>
      </c>
      <c r="AY155" s="94" t="s">
        <v>12149</v>
      </c>
      <c r="AZ155">
        <v>32400000</v>
      </c>
      <c r="BA155">
        <v>26600000</v>
      </c>
      <c r="BG155" s="165">
        <v>5050</v>
      </c>
      <c r="BH155" s="165">
        <v>145</v>
      </c>
    </row>
    <row r="156" spans="1:60" hidden="1">
      <c r="A156" s="131" t="s">
        <v>14387</v>
      </c>
      <c r="B156" s="6" t="s">
        <v>11103</v>
      </c>
      <c r="C156" s="82" t="str">
        <f t="shared" si="8"/>
        <v>Open</v>
      </c>
      <c r="D156" s="71"/>
      <c r="E156" s="71"/>
      <c r="F156" s="19">
        <v>41110</v>
      </c>
      <c r="G156" s="19">
        <v>41131</v>
      </c>
      <c r="H156" s="38" t="s">
        <v>1299</v>
      </c>
      <c r="I156" s="38" t="s">
        <v>2264</v>
      </c>
      <c r="J156" s="38" t="s">
        <v>2265</v>
      </c>
      <c r="K156" s="21"/>
      <c r="L156" s="37" t="s">
        <v>14807</v>
      </c>
      <c r="M156" s="37"/>
      <c r="N156" s="37" t="s">
        <v>14366</v>
      </c>
      <c r="O156" s="37" t="s">
        <v>14366</v>
      </c>
      <c r="R156" s="59" t="str">
        <f t="shared" si="7"/>
        <v>秋田県鹿角郡小坂町萩台</v>
      </c>
      <c r="S156" s="59" t="s">
        <v>3377</v>
      </c>
      <c r="T156" s="59" t="s">
        <v>4115</v>
      </c>
      <c r="U156" s="108"/>
      <c r="V156" s="60" t="str">
        <f t="shared" si="9"/>
        <v>Open map</v>
      </c>
      <c r="W156" s="60" t="s">
        <v>4038</v>
      </c>
      <c r="X156" t="s">
        <v>1856</v>
      </c>
      <c r="Y156" t="s">
        <v>1844</v>
      </c>
      <c r="Z156" t="s">
        <v>1865</v>
      </c>
      <c r="AB156" s="131"/>
      <c r="AC156" s="131">
        <v>2992.5</v>
      </c>
      <c r="AD156" s="131">
        <v>2922.5</v>
      </c>
      <c r="AE156">
        <v>3149</v>
      </c>
      <c r="AF156" s="131">
        <v>3367</v>
      </c>
      <c r="AJ156" s="131" t="s">
        <v>1857</v>
      </c>
      <c r="AK156" s="131"/>
      <c r="AL156" s="131" t="s">
        <v>1857</v>
      </c>
      <c r="AM156" s="131"/>
      <c r="AN156" s="131"/>
      <c r="AO156" s="131">
        <v>4610</v>
      </c>
      <c r="AP156">
        <v>0.6</v>
      </c>
      <c r="AQ156">
        <v>1013</v>
      </c>
      <c r="AR156">
        <v>190</v>
      </c>
      <c r="AT156" s="94" t="s">
        <v>12149</v>
      </c>
      <c r="AU156">
        <v>0.6</v>
      </c>
      <c r="AW156">
        <v>190</v>
      </c>
      <c r="AY156" s="94" t="s">
        <v>12149</v>
      </c>
      <c r="AZ156">
        <v>32400000</v>
      </c>
      <c r="BA156">
        <v>26600000</v>
      </c>
      <c r="BG156" s="165">
        <v>5051</v>
      </c>
      <c r="BH156" s="165">
        <v>146</v>
      </c>
    </row>
    <row r="157" spans="1:60" hidden="1">
      <c r="A157" s="131" t="s">
        <v>14388</v>
      </c>
      <c r="B157" s="6" t="s">
        <v>188</v>
      </c>
      <c r="C157" s="82" t="str">
        <f t="shared" si="8"/>
        <v>Open</v>
      </c>
      <c r="D157" s="71"/>
      <c r="E157" s="71"/>
      <c r="F157" s="19">
        <v>41110</v>
      </c>
      <c r="G157" s="19">
        <v>41131</v>
      </c>
      <c r="H157" s="38" t="s">
        <v>1299</v>
      </c>
      <c r="I157" s="38" t="s">
        <v>2264</v>
      </c>
      <c r="J157" s="38" t="s">
        <v>2265</v>
      </c>
      <c r="K157" s="21"/>
      <c r="L157" s="37" t="s">
        <v>14807</v>
      </c>
      <c r="M157" s="37"/>
      <c r="N157" s="37" t="s">
        <v>14366</v>
      </c>
      <c r="O157" s="37" t="s">
        <v>14366</v>
      </c>
      <c r="R157" s="59" t="str">
        <f t="shared" si="7"/>
        <v>秋田県鹿角郡小坂町萩台</v>
      </c>
      <c r="S157" s="59" t="s">
        <v>3377</v>
      </c>
      <c r="T157" s="59" t="s">
        <v>4115</v>
      </c>
      <c r="U157" s="108"/>
      <c r="V157" s="60" t="str">
        <f t="shared" si="9"/>
        <v>Open map</v>
      </c>
      <c r="W157" s="60" t="s">
        <v>4038</v>
      </c>
      <c r="X157" t="s">
        <v>1856</v>
      </c>
      <c r="Y157" t="s">
        <v>1844</v>
      </c>
      <c r="Z157" t="s">
        <v>1865</v>
      </c>
      <c r="AB157" s="131"/>
      <c r="AC157" s="131">
        <v>2992.5</v>
      </c>
      <c r="AD157" s="131" t="s">
        <v>1857</v>
      </c>
      <c r="AE157">
        <v>3149</v>
      </c>
      <c r="AF157" s="131">
        <v>1118</v>
      </c>
      <c r="AJ157" s="131">
        <v>0.8</v>
      </c>
      <c r="AK157" s="131"/>
      <c r="AL157" s="131">
        <v>0.8</v>
      </c>
      <c r="AM157" s="131"/>
      <c r="AN157" s="131"/>
      <c r="AO157" s="131">
        <v>4610</v>
      </c>
      <c r="AP157">
        <v>0.6</v>
      </c>
      <c r="AQ157">
        <v>1013</v>
      </c>
      <c r="AR157">
        <v>190</v>
      </c>
      <c r="AT157" s="94" t="s">
        <v>12149</v>
      </c>
      <c r="AU157">
        <v>0.6</v>
      </c>
      <c r="AW157">
        <v>190</v>
      </c>
      <c r="AY157" s="94" t="s">
        <v>12149</v>
      </c>
      <c r="AZ157">
        <v>32400000</v>
      </c>
      <c r="BA157">
        <v>26600000</v>
      </c>
      <c r="BG157" s="165">
        <v>5052</v>
      </c>
      <c r="BH157" s="165">
        <v>147</v>
      </c>
    </row>
    <row r="158" spans="1:60" ht="18" hidden="1" customHeight="1">
      <c r="A158" s="83">
        <v>230119</v>
      </c>
      <c r="B158" s="84" t="s">
        <v>9731</v>
      </c>
      <c r="C158" s="82" t="str">
        <f t="shared" si="8"/>
        <v>Open</v>
      </c>
      <c r="D158" s="85"/>
      <c r="E158" s="85" t="s">
        <v>8961</v>
      </c>
      <c r="F158" s="110">
        <v>40854</v>
      </c>
      <c r="G158" s="110">
        <v>40872</v>
      </c>
      <c r="H158" s="87" t="s">
        <v>9732</v>
      </c>
      <c r="I158" s="87" t="s">
        <v>9733</v>
      </c>
      <c r="J158" s="87" t="s">
        <v>9734</v>
      </c>
      <c r="K158" s="88"/>
      <c r="L158" s="37" t="s">
        <v>14808</v>
      </c>
      <c r="M158" s="86" t="s">
        <v>9735</v>
      </c>
      <c r="N158" s="37" t="s">
        <v>12492</v>
      </c>
      <c r="O158" s="37" t="s">
        <v>12493</v>
      </c>
      <c r="P158" s="89">
        <v>0.41</v>
      </c>
      <c r="Q158" s="89">
        <v>17.52</v>
      </c>
      <c r="R158" s="90" t="str">
        <f t="shared" si="7"/>
        <v>大阪府吹田市山田丘</v>
      </c>
      <c r="S158" s="59" t="s">
        <v>3378</v>
      </c>
      <c r="T158" s="59" t="s">
        <v>3378</v>
      </c>
      <c r="U158" s="111" t="s">
        <v>11927</v>
      </c>
      <c r="V158" s="60" t="str">
        <f t="shared" si="9"/>
        <v>Open map</v>
      </c>
      <c r="W158" s="91" t="s">
        <v>4038</v>
      </c>
      <c r="X158" s="89" t="s">
        <v>8976</v>
      </c>
      <c r="Y158" s="89" t="s">
        <v>4656</v>
      </c>
      <c r="Z158" s="89" t="s">
        <v>9736</v>
      </c>
      <c r="AA158" s="89"/>
      <c r="AB158" s="83">
        <v>15</v>
      </c>
      <c r="AC158" s="83">
        <v>3568.25</v>
      </c>
      <c r="AD158" s="83">
        <v>6914</v>
      </c>
      <c r="AE158" s="89">
        <v>3981</v>
      </c>
      <c r="AF158" s="83">
        <v>3981</v>
      </c>
      <c r="AG158" s="89"/>
      <c r="AH158" s="89"/>
      <c r="AI158" s="89"/>
      <c r="AJ158" s="83">
        <v>1</v>
      </c>
      <c r="AK158" s="83"/>
      <c r="AL158" s="83">
        <v>0.7</v>
      </c>
      <c r="AM158" s="83"/>
      <c r="AN158" s="83"/>
      <c r="AO158" s="83">
        <v>6960</v>
      </c>
      <c r="AP158" s="89">
        <v>0.8</v>
      </c>
      <c r="AQ158" s="89">
        <v>3124</v>
      </c>
      <c r="AR158" s="89">
        <v>100</v>
      </c>
      <c r="AS158" s="89">
        <v>313</v>
      </c>
      <c r="AT158" s="89" t="s">
        <v>12023</v>
      </c>
      <c r="AU158" s="89">
        <v>1</v>
      </c>
      <c r="AV158" s="89">
        <v>3836</v>
      </c>
      <c r="AW158" s="89">
        <v>100</v>
      </c>
      <c r="AX158" s="89">
        <v>395</v>
      </c>
      <c r="AY158" s="89" t="s">
        <v>12023</v>
      </c>
      <c r="AZ158" s="89">
        <v>42800000</v>
      </c>
      <c r="BA158" s="89">
        <v>33500000</v>
      </c>
      <c r="BB158" s="89">
        <v>20500000</v>
      </c>
      <c r="BC158" s="113"/>
      <c r="BG158" s="165">
        <v>5053</v>
      </c>
      <c r="BH158" s="165">
        <v>148</v>
      </c>
    </row>
    <row r="159" spans="1:60" ht="18" hidden="1" customHeight="1">
      <c r="A159" s="83">
        <v>230120</v>
      </c>
      <c r="B159" s="84" t="s">
        <v>9726</v>
      </c>
      <c r="C159" s="82" t="str">
        <f t="shared" si="8"/>
        <v>Open</v>
      </c>
      <c r="D159" s="85"/>
      <c r="E159" s="85" t="s">
        <v>9432</v>
      </c>
      <c r="F159" s="110">
        <v>40830</v>
      </c>
      <c r="G159" s="110">
        <v>40838</v>
      </c>
      <c r="H159" s="87" t="s">
        <v>8610</v>
      </c>
      <c r="I159" s="87" t="s">
        <v>9727</v>
      </c>
      <c r="J159" s="87" t="s">
        <v>9728</v>
      </c>
      <c r="K159" s="88"/>
      <c r="L159" s="37" t="s">
        <v>14790</v>
      </c>
      <c r="M159" s="86" t="s">
        <v>9729</v>
      </c>
      <c r="N159" s="37" t="s">
        <v>12494</v>
      </c>
      <c r="O159" s="37" t="s">
        <v>12495</v>
      </c>
      <c r="P159" s="89">
        <v>0.36</v>
      </c>
      <c r="Q159" s="89">
        <v>51.48</v>
      </c>
      <c r="R159" s="90" t="str">
        <f t="shared" si="7"/>
        <v>長野県中野市大字三ツ和</v>
      </c>
      <c r="S159" s="59" t="s">
        <v>3379</v>
      </c>
      <c r="T159" s="59" t="s">
        <v>3379</v>
      </c>
      <c r="U159" s="111" t="s">
        <v>11928</v>
      </c>
      <c r="V159" s="60" t="str">
        <f t="shared" si="9"/>
        <v>Open map</v>
      </c>
      <c r="W159" s="91" t="s">
        <v>4038</v>
      </c>
      <c r="X159" s="89" t="s">
        <v>8983</v>
      </c>
      <c r="Y159" s="89" t="s">
        <v>4710</v>
      </c>
      <c r="Z159" s="89" t="s">
        <v>4926</v>
      </c>
      <c r="AA159" s="89"/>
      <c r="AB159" s="83">
        <v>50</v>
      </c>
      <c r="AC159" s="83">
        <v>884.17</v>
      </c>
      <c r="AD159" s="83">
        <v>884</v>
      </c>
      <c r="AE159" s="89">
        <v>1360</v>
      </c>
      <c r="AF159" s="83">
        <v>1360</v>
      </c>
      <c r="AG159" s="89"/>
      <c r="AH159" s="89"/>
      <c r="AI159" s="89"/>
      <c r="AJ159" s="83">
        <v>1</v>
      </c>
      <c r="AK159" s="83"/>
      <c r="AL159" s="83">
        <v>1</v>
      </c>
      <c r="AM159" s="83"/>
      <c r="AN159" s="83"/>
      <c r="AO159" s="83">
        <v>2663</v>
      </c>
      <c r="AP159" s="89">
        <v>2</v>
      </c>
      <c r="AQ159" s="89">
        <v>1303</v>
      </c>
      <c r="AR159" s="89">
        <v>160</v>
      </c>
      <c r="AS159" s="89">
        <v>210</v>
      </c>
      <c r="AT159" s="89" t="s">
        <v>12023</v>
      </c>
      <c r="AU159" s="89">
        <v>1</v>
      </c>
      <c r="AV159" s="89">
        <v>1360</v>
      </c>
      <c r="AW159" s="89">
        <v>130</v>
      </c>
      <c r="AX159" s="89">
        <v>177</v>
      </c>
      <c r="AY159" s="89" t="s">
        <v>12023</v>
      </c>
      <c r="AZ159" s="89">
        <v>17800000</v>
      </c>
      <c r="BA159" s="89">
        <v>14800000</v>
      </c>
      <c r="BB159" s="89">
        <v>8800000</v>
      </c>
      <c r="BC159" s="113"/>
      <c r="BG159" s="165">
        <v>5054</v>
      </c>
      <c r="BH159" s="165">
        <v>149</v>
      </c>
    </row>
    <row r="160" spans="1:60" hidden="1">
      <c r="A160" s="143">
        <v>230121</v>
      </c>
      <c r="B160" s="6" t="s">
        <v>9721</v>
      </c>
      <c r="C160" s="82" t="str">
        <f t="shared" si="8"/>
        <v>Open</v>
      </c>
      <c r="D160" s="71"/>
      <c r="E160" s="71" t="s">
        <v>4241</v>
      </c>
      <c r="F160" s="19">
        <v>40875</v>
      </c>
      <c r="G160" s="19">
        <v>40885</v>
      </c>
      <c r="H160" s="38" t="s">
        <v>4972</v>
      </c>
      <c r="I160" s="38" t="s">
        <v>9722</v>
      </c>
      <c r="J160" s="38" t="s">
        <v>9723</v>
      </c>
      <c r="K160" s="21"/>
      <c r="L160" s="37" t="s">
        <v>14809</v>
      </c>
      <c r="M160" s="37" t="s">
        <v>9724</v>
      </c>
      <c r="N160" s="37" t="s">
        <v>12496</v>
      </c>
      <c r="O160" s="37" t="s">
        <v>12497</v>
      </c>
      <c r="P160">
        <v>0.82</v>
      </c>
      <c r="Q160">
        <v>56.16</v>
      </c>
      <c r="R160" s="59" t="str">
        <f t="shared" si="7"/>
        <v>山形県山形市下条</v>
      </c>
      <c r="S160" s="59" t="s">
        <v>3380</v>
      </c>
      <c r="T160" s="59" t="s">
        <v>4116</v>
      </c>
      <c r="U160" s="108" t="s">
        <v>8837</v>
      </c>
      <c r="V160" s="60" t="str">
        <f t="shared" si="9"/>
        <v>Open map</v>
      </c>
      <c r="W160" s="60" t="s">
        <v>4038</v>
      </c>
      <c r="X160" t="s">
        <v>9725</v>
      </c>
      <c r="Y160" t="s">
        <v>5182</v>
      </c>
      <c r="Z160" t="s">
        <v>4893</v>
      </c>
      <c r="AB160" s="143">
        <v>120</v>
      </c>
      <c r="AC160" s="143">
        <v>434.48</v>
      </c>
      <c r="AD160" s="143">
        <v>1297</v>
      </c>
      <c r="AE160">
        <v>534</v>
      </c>
      <c r="AF160" s="143">
        <v>534</v>
      </c>
      <c r="AJ160" s="143">
        <v>1.7</v>
      </c>
      <c r="AK160" s="143"/>
      <c r="AL160" s="143" t="s">
        <v>1857</v>
      </c>
      <c r="AM160" s="143"/>
      <c r="AN160" s="143"/>
      <c r="AO160" s="143">
        <v>908</v>
      </c>
      <c r="AP160">
        <v>1.7</v>
      </c>
      <c r="AQ160">
        <v>908</v>
      </c>
      <c r="AR160">
        <v>220</v>
      </c>
      <c r="AS160">
        <v>204</v>
      </c>
      <c r="AT160" s="94" t="s">
        <v>12151</v>
      </c>
      <c r="AY160" s="94" t="s">
        <v>12141</v>
      </c>
      <c r="AZ160">
        <v>9600000</v>
      </c>
      <c r="BA160">
        <v>8200000</v>
      </c>
      <c r="BB160">
        <v>5000000</v>
      </c>
      <c r="BC160" t="s">
        <v>8906</v>
      </c>
      <c r="BG160" s="165">
        <v>5055</v>
      </c>
      <c r="BH160" s="165">
        <v>150</v>
      </c>
    </row>
    <row r="161" spans="1:60" ht="18" hidden="1" customHeight="1">
      <c r="A161" s="83">
        <v>230122</v>
      </c>
      <c r="B161" s="84" t="s">
        <v>9717</v>
      </c>
      <c r="C161" s="82" t="str">
        <f t="shared" si="8"/>
        <v>Open</v>
      </c>
      <c r="D161" s="85"/>
      <c r="E161" s="85" t="s">
        <v>9123</v>
      </c>
      <c r="F161" s="110">
        <v>41050</v>
      </c>
      <c r="G161" s="110">
        <v>41069</v>
      </c>
      <c r="H161" s="87" t="s">
        <v>9718</v>
      </c>
      <c r="I161" s="87" t="s">
        <v>9719</v>
      </c>
      <c r="J161" s="87" t="s">
        <v>8617</v>
      </c>
      <c r="K161" s="88"/>
      <c r="L161" s="37" t="s">
        <v>14810</v>
      </c>
      <c r="M161" s="86" t="s">
        <v>8752</v>
      </c>
      <c r="N161" s="37" t="s">
        <v>12498</v>
      </c>
      <c r="O161" s="37" t="s">
        <v>12499</v>
      </c>
      <c r="P161" s="89">
        <v>0.32</v>
      </c>
      <c r="Q161" s="89">
        <v>49.85</v>
      </c>
      <c r="R161" s="90" t="str">
        <f t="shared" si="7"/>
        <v>岡山県津山市小田中</v>
      </c>
      <c r="S161" s="59" t="s">
        <v>3381</v>
      </c>
      <c r="T161" s="59" t="s">
        <v>3381</v>
      </c>
      <c r="U161" s="111" t="s">
        <v>9720</v>
      </c>
      <c r="V161" s="60" t="str">
        <f t="shared" si="9"/>
        <v>Open map</v>
      </c>
      <c r="W161" s="91" t="s">
        <v>4038</v>
      </c>
      <c r="X161" s="89" t="s">
        <v>8983</v>
      </c>
      <c r="Y161" s="89" t="s">
        <v>4710</v>
      </c>
      <c r="Z161" s="89" t="s">
        <v>4668</v>
      </c>
      <c r="AA161" s="89"/>
      <c r="AB161" s="83">
        <v>40</v>
      </c>
      <c r="AC161" s="83">
        <v>2455.85</v>
      </c>
      <c r="AD161" s="83">
        <v>2259</v>
      </c>
      <c r="AE161" s="89">
        <v>2710</v>
      </c>
      <c r="AF161" s="83">
        <v>2710</v>
      </c>
      <c r="AG161" s="89"/>
      <c r="AH161" s="89"/>
      <c r="AI161" s="89"/>
      <c r="AJ161" s="83">
        <v>1</v>
      </c>
      <c r="AK161" s="83"/>
      <c r="AL161" s="83">
        <v>0.8</v>
      </c>
      <c r="AM161" s="83"/>
      <c r="AN161" s="83"/>
      <c r="AO161" s="83">
        <v>5180</v>
      </c>
      <c r="AP161" s="89">
        <v>0.8</v>
      </c>
      <c r="AQ161" s="89">
        <v>2470</v>
      </c>
      <c r="AR161" s="89">
        <v>150</v>
      </c>
      <c r="AS161" s="89">
        <v>183</v>
      </c>
      <c r="AT161" s="89" t="s">
        <v>12023</v>
      </c>
      <c r="AU161" s="89">
        <v>1</v>
      </c>
      <c r="AV161" s="89">
        <v>2710</v>
      </c>
      <c r="AW161" s="89">
        <v>100</v>
      </c>
      <c r="AX161" s="89">
        <v>270</v>
      </c>
      <c r="AY161" s="89" t="s">
        <v>12023</v>
      </c>
      <c r="AZ161" s="89">
        <v>25000000</v>
      </c>
      <c r="BA161" s="89">
        <v>21200000</v>
      </c>
      <c r="BB161" s="89">
        <v>13000000</v>
      </c>
      <c r="BC161" s="113"/>
      <c r="BG161" s="165">
        <v>5056</v>
      </c>
      <c r="BH161" s="165">
        <v>151</v>
      </c>
    </row>
    <row r="162" spans="1:60" ht="18" hidden="1" customHeight="1">
      <c r="A162" s="83">
        <v>230123</v>
      </c>
      <c r="B162" s="84" t="s">
        <v>9713</v>
      </c>
      <c r="C162" s="82" t="str">
        <f t="shared" si="8"/>
        <v>Open</v>
      </c>
      <c r="D162" s="85"/>
      <c r="E162" s="85" t="s">
        <v>4217</v>
      </c>
      <c r="F162" s="110">
        <v>40941</v>
      </c>
      <c r="G162" s="110">
        <v>40963</v>
      </c>
      <c r="H162" s="87" t="s">
        <v>4303</v>
      </c>
      <c r="I162" s="87" t="s">
        <v>5191</v>
      </c>
      <c r="J162" s="87" t="s">
        <v>9714</v>
      </c>
      <c r="K162" s="88"/>
      <c r="L162" s="37" t="s">
        <v>14811</v>
      </c>
      <c r="M162" s="86" t="s">
        <v>9715</v>
      </c>
      <c r="N162" s="37" t="s">
        <v>12500</v>
      </c>
      <c r="O162" s="37" t="s">
        <v>12501</v>
      </c>
      <c r="P162" s="89">
        <v>0.28999999999999998</v>
      </c>
      <c r="Q162" s="89">
        <v>4.5199999999999996</v>
      </c>
      <c r="R162" s="90" t="str">
        <f t="shared" si="7"/>
        <v>東京都名古屋市中川区東起町</v>
      </c>
      <c r="S162" s="59" t="s">
        <v>3382</v>
      </c>
      <c r="T162" s="59" t="s">
        <v>3382</v>
      </c>
      <c r="U162" s="111" t="s">
        <v>9716</v>
      </c>
      <c r="V162" s="60" t="str">
        <f t="shared" si="9"/>
        <v>Open map</v>
      </c>
      <c r="W162" s="91" t="s">
        <v>4038</v>
      </c>
      <c r="X162" s="89" t="s">
        <v>9149</v>
      </c>
      <c r="Y162" s="89" t="s">
        <v>4710</v>
      </c>
      <c r="Z162" s="89" t="s">
        <v>4668</v>
      </c>
      <c r="AA162" s="89"/>
      <c r="AB162" s="83">
        <v>30</v>
      </c>
      <c r="AC162" s="83">
        <v>2318.42</v>
      </c>
      <c r="AD162" s="83">
        <v>2311</v>
      </c>
      <c r="AE162" s="89">
        <v>2724</v>
      </c>
      <c r="AF162" s="83">
        <v>2724</v>
      </c>
      <c r="AG162" s="89"/>
      <c r="AH162" s="89"/>
      <c r="AI162" s="89"/>
      <c r="AJ162" s="83">
        <v>0.8</v>
      </c>
      <c r="AK162" s="83"/>
      <c r="AL162" s="83">
        <v>0.6</v>
      </c>
      <c r="AM162" s="83"/>
      <c r="AN162" s="83"/>
      <c r="AO162" s="83">
        <v>3119</v>
      </c>
      <c r="AP162" s="89">
        <v>0.6</v>
      </c>
      <c r="AQ162" s="89">
        <v>860</v>
      </c>
      <c r="AR162" s="89">
        <v>100</v>
      </c>
      <c r="AS162" s="89">
        <v>90</v>
      </c>
      <c r="AT162" s="89" t="s">
        <v>12026</v>
      </c>
      <c r="AU162" s="89">
        <v>0.8</v>
      </c>
      <c r="AV162" s="89">
        <v>2179</v>
      </c>
      <c r="AW162" s="89">
        <v>100</v>
      </c>
      <c r="AX162" s="89">
        <v>220</v>
      </c>
      <c r="AY162" s="89" t="s">
        <v>12026</v>
      </c>
      <c r="AZ162" s="89">
        <v>18800000</v>
      </c>
      <c r="BA162" s="89">
        <v>15700000</v>
      </c>
      <c r="BB162" s="89">
        <v>9500000</v>
      </c>
      <c r="BC162" s="113"/>
      <c r="BG162" s="165">
        <v>5057</v>
      </c>
      <c r="BH162" s="165">
        <v>152</v>
      </c>
    </row>
    <row r="163" spans="1:60" ht="18" hidden="1" customHeight="1">
      <c r="A163" s="83">
        <v>230124</v>
      </c>
      <c r="B163" s="84" t="s">
        <v>9707</v>
      </c>
      <c r="C163" s="82" t="str">
        <f t="shared" si="8"/>
        <v>Open</v>
      </c>
      <c r="D163" s="85"/>
      <c r="E163" s="85" t="s">
        <v>4217</v>
      </c>
      <c r="F163" s="110">
        <v>40889</v>
      </c>
      <c r="G163" s="110">
        <v>40901</v>
      </c>
      <c r="H163" s="87" t="s">
        <v>9708</v>
      </c>
      <c r="I163" s="87" t="s">
        <v>5416</v>
      </c>
      <c r="J163" s="87" t="s">
        <v>9709</v>
      </c>
      <c r="K163" s="88"/>
      <c r="L163" s="37" t="s">
        <v>14812</v>
      </c>
      <c r="M163" s="86" t="s">
        <v>9710</v>
      </c>
      <c r="N163" s="37" t="s">
        <v>12502</v>
      </c>
      <c r="O163" s="37" t="s">
        <v>12503</v>
      </c>
      <c r="P163" s="89">
        <v>1.51</v>
      </c>
      <c r="Q163" s="89">
        <v>31.45</v>
      </c>
      <c r="R163" s="90" t="str">
        <f t="shared" si="7"/>
        <v>千葉県野田市野田字谷端</v>
      </c>
      <c r="S163" s="59" t="s">
        <v>3383</v>
      </c>
      <c r="T163" s="59" t="s">
        <v>3383</v>
      </c>
      <c r="U163" s="111" t="s">
        <v>9711</v>
      </c>
      <c r="V163" s="60" t="str">
        <f t="shared" si="9"/>
        <v>Open map</v>
      </c>
      <c r="W163" s="91" t="s">
        <v>4038</v>
      </c>
      <c r="X163" s="89" t="s">
        <v>8983</v>
      </c>
      <c r="Y163" s="89" t="s">
        <v>4656</v>
      </c>
      <c r="Z163" s="89" t="s">
        <v>9712</v>
      </c>
      <c r="AA163" s="89"/>
      <c r="AB163" s="83">
        <v>30</v>
      </c>
      <c r="AC163" s="83">
        <v>1359.53</v>
      </c>
      <c r="AD163" s="83">
        <v>2246.5700000000002</v>
      </c>
      <c r="AE163" s="89">
        <v>1709</v>
      </c>
      <c r="AF163" s="83">
        <v>1709</v>
      </c>
      <c r="AG163" s="89"/>
      <c r="AH163" s="89"/>
      <c r="AI163" s="89"/>
      <c r="AJ163" s="83">
        <v>1</v>
      </c>
      <c r="AK163" s="83"/>
      <c r="AL163" s="83">
        <v>3.8</v>
      </c>
      <c r="AM163" s="83"/>
      <c r="AN163" s="83"/>
      <c r="AO163" s="83">
        <v>4529</v>
      </c>
      <c r="AP163" s="89">
        <v>1</v>
      </c>
      <c r="AQ163" s="89">
        <v>3570.2</v>
      </c>
      <c r="AR163" s="89">
        <v>110</v>
      </c>
      <c r="AS163" s="89">
        <v>396</v>
      </c>
      <c r="AT163" s="89" t="s">
        <v>12023</v>
      </c>
      <c r="AU163" s="89">
        <v>1</v>
      </c>
      <c r="AV163" s="89">
        <v>851.8</v>
      </c>
      <c r="AW163" s="89">
        <v>240</v>
      </c>
      <c r="AX163" s="89">
        <v>207</v>
      </c>
      <c r="AY163" s="89" t="s">
        <v>12023</v>
      </c>
      <c r="AZ163" s="89">
        <v>30500000</v>
      </c>
      <c r="BA163" s="89">
        <v>26500000</v>
      </c>
      <c r="BB163" s="89">
        <v>15700000</v>
      </c>
      <c r="BC163" s="113" t="s">
        <v>8907</v>
      </c>
      <c r="BG163" s="165">
        <v>5058</v>
      </c>
      <c r="BH163" s="165">
        <v>153</v>
      </c>
    </row>
    <row r="164" spans="1:60" ht="18" hidden="1" customHeight="1">
      <c r="A164" s="83">
        <v>230125</v>
      </c>
      <c r="B164" s="84" t="s">
        <v>9700</v>
      </c>
      <c r="C164" s="82" t="str">
        <f t="shared" si="8"/>
        <v>Open</v>
      </c>
      <c r="D164" s="85"/>
      <c r="E164" s="85" t="s">
        <v>4241</v>
      </c>
      <c r="F164" s="110">
        <v>40889</v>
      </c>
      <c r="G164" s="110">
        <v>40901</v>
      </c>
      <c r="H164" s="87" t="s">
        <v>5258</v>
      </c>
      <c r="I164" s="87" t="s">
        <v>9701</v>
      </c>
      <c r="J164" s="87" t="s">
        <v>9702</v>
      </c>
      <c r="K164" s="88"/>
      <c r="L164" s="37" t="s">
        <v>14813</v>
      </c>
      <c r="M164" s="86" t="s">
        <v>9703</v>
      </c>
      <c r="N164" s="37" t="s">
        <v>12504</v>
      </c>
      <c r="O164" s="37" t="s">
        <v>12505</v>
      </c>
      <c r="P164" s="89">
        <v>0.02</v>
      </c>
      <c r="Q164" s="89">
        <v>0.75</v>
      </c>
      <c r="R164" s="90" t="str">
        <f t="shared" si="7"/>
        <v>広島県江田島市大柿町大原字鳥井元</v>
      </c>
      <c r="S164" s="59" t="s">
        <v>3384</v>
      </c>
      <c r="T164" s="59" t="s">
        <v>3384</v>
      </c>
      <c r="U164" s="111" t="s">
        <v>9704</v>
      </c>
      <c r="V164" s="60" t="str">
        <f t="shared" si="9"/>
        <v>Open map</v>
      </c>
      <c r="W164" s="91" t="s">
        <v>4038</v>
      </c>
      <c r="X164" s="89" t="s">
        <v>8983</v>
      </c>
      <c r="Y164" s="89" t="s">
        <v>4710</v>
      </c>
      <c r="Z164" s="89" t="s">
        <v>4668</v>
      </c>
      <c r="AA164" s="89"/>
      <c r="AB164" s="83"/>
      <c r="AC164" s="83">
        <v>2377.7130000000002</v>
      </c>
      <c r="AD164" s="83">
        <v>2446.3119999999999</v>
      </c>
      <c r="AE164" s="89">
        <v>2695</v>
      </c>
      <c r="AF164" s="83">
        <v>2695</v>
      </c>
      <c r="AG164" s="89"/>
      <c r="AH164" s="89"/>
      <c r="AI164" s="89"/>
      <c r="AJ164" s="83">
        <v>0.6</v>
      </c>
      <c r="AK164" s="83"/>
      <c r="AL164" s="83">
        <v>0.9</v>
      </c>
      <c r="AM164" s="83"/>
      <c r="AN164" s="83"/>
      <c r="AO164" s="83">
        <v>2981</v>
      </c>
      <c r="AP164" s="89">
        <v>0.9</v>
      </c>
      <c r="AQ164" s="89">
        <v>1364</v>
      </c>
      <c r="AR164" s="89">
        <v>80</v>
      </c>
      <c r="AS164" s="89">
        <v>121</v>
      </c>
      <c r="AT164" s="89" t="s">
        <v>9705</v>
      </c>
      <c r="AU164" s="89">
        <v>0.6</v>
      </c>
      <c r="AV164" s="89">
        <v>1617</v>
      </c>
      <c r="AW164" s="89">
        <v>80</v>
      </c>
      <c r="AX164" s="89">
        <v>130</v>
      </c>
      <c r="AY164" s="89" t="s">
        <v>9706</v>
      </c>
      <c r="AZ164" s="89">
        <v>15700000</v>
      </c>
      <c r="BA164" s="89">
        <v>13400000</v>
      </c>
      <c r="BB164" s="89">
        <v>8200000</v>
      </c>
      <c r="BC164" s="113"/>
      <c r="BG164" s="165">
        <v>5059</v>
      </c>
      <c r="BH164" s="165">
        <v>154</v>
      </c>
    </row>
    <row r="165" spans="1:60" ht="18" hidden="1" customHeight="1">
      <c r="A165" s="83">
        <v>230126</v>
      </c>
      <c r="B165" s="84" t="s">
        <v>9696</v>
      </c>
      <c r="C165" s="82" t="str">
        <f t="shared" si="8"/>
        <v>Open</v>
      </c>
      <c r="D165" s="85"/>
      <c r="E165" s="85" t="s">
        <v>4241</v>
      </c>
      <c r="F165" s="110">
        <v>40840</v>
      </c>
      <c r="G165" s="110">
        <v>40850</v>
      </c>
      <c r="H165" s="87" t="s">
        <v>9324</v>
      </c>
      <c r="I165" s="87" t="s">
        <v>9697</v>
      </c>
      <c r="J165" s="87" t="s">
        <v>9698</v>
      </c>
      <c r="K165" s="88"/>
      <c r="L165" s="37" t="s">
        <v>14814</v>
      </c>
      <c r="M165" s="86" t="s">
        <v>12051</v>
      </c>
      <c r="N165" s="37" t="s">
        <v>12506</v>
      </c>
      <c r="O165" s="37" t="s">
        <v>12507</v>
      </c>
      <c r="P165" s="89">
        <v>7.0000000000000007E-2</v>
      </c>
      <c r="Q165" s="89">
        <v>44.25</v>
      </c>
      <c r="R165" s="90" t="str">
        <f t="shared" si="7"/>
        <v>岐阜県可児郡御嵩町御嵩字</v>
      </c>
      <c r="S165" s="59" t="s">
        <v>3385</v>
      </c>
      <c r="T165" s="59" t="s">
        <v>4117</v>
      </c>
      <c r="U165" s="111" t="s">
        <v>12052</v>
      </c>
      <c r="V165" s="60" t="str">
        <f t="shared" si="9"/>
        <v>Open map</v>
      </c>
      <c r="W165" s="91" t="s">
        <v>4038</v>
      </c>
      <c r="X165" s="89" t="s">
        <v>9278</v>
      </c>
      <c r="Y165" s="89" t="s">
        <v>4710</v>
      </c>
      <c r="Z165" s="89" t="s">
        <v>9699</v>
      </c>
      <c r="AA165" s="89"/>
      <c r="AB165" s="83">
        <v>30</v>
      </c>
      <c r="AC165" s="83">
        <v>385.58</v>
      </c>
      <c r="AD165" s="83">
        <v>339.72</v>
      </c>
      <c r="AE165" s="89">
        <v>535</v>
      </c>
      <c r="AF165" s="83">
        <v>535</v>
      </c>
      <c r="AG165" s="89"/>
      <c r="AH165" s="89"/>
      <c r="AI165" s="89"/>
      <c r="AJ165" s="83">
        <v>0.8</v>
      </c>
      <c r="AK165" s="83"/>
      <c r="AL165" s="83">
        <v>1.2</v>
      </c>
      <c r="AM165" s="83"/>
      <c r="AN165" s="83"/>
      <c r="AO165" s="83">
        <v>808</v>
      </c>
      <c r="AP165" s="89">
        <v>1.2</v>
      </c>
      <c r="AQ165" s="89">
        <v>380</v>
      </c>
      <c r="AR165" s="89">
        <v>100</v>
      </c>
      <c r="AS165" s="89">
        <v>39</v>
      </c>
      <c r="AT165" s="89" t="s">
        <v>12026</v>
      </c>
      <c r="AU165" s="89">
        <v>0.8</v>
      </c>
      <c r="AV165" s="89">
        <v>428</v>
      </c>
      <c r="AW165" s="89">
        <v>100</v>
      </c>
      <c r="AX165" s="89">
        <v>43</v>
      </c>
      <c r="AY165" s="89" t="s">
        <v>12026</v>
      </c>
      <c r="AZ165" s="89">
        <v>5900000</v>
      </c>
      <c r="BA165" s="89">
        <v>5060000</v>
      </c>
      <c r="BB165" s="89">
        <v>2900000</v>
      </c>
      <c r="BC165" s="113"/>
      <c r="BG165" s="165">
        <v>5060</v>
      </c>
      <c r="BH165" s="165">
        <v>155</v>
      </c>
    </row>
    <row r="166" spans="1:60" ht="18" hidden="1" customHeight="1">
      <c r="A166" s="83">
        <v>230127</v>
      </c>
      <c r="B166" s="84" t="s">
        <v>9690</v>
      </c>
      <c r="C166" s="82" t="str">
        <f t="shared" si="8"/>
        <v>Open</v>
      </c>
      <c r="D166" s="85"/>
      <c r="E166" s="85" t="s">
        <v>9691</v>
      </c>
      <c r="F166" s="110">
        <v>40885</v>
      </c>
      <c r="G166" s="110">
        <v>40903</v>
      </c>
      <c r="H166" s="87" t="s">
        <v>4303</v>
      </c>
      <c r="I166" s="87" t="s">
        <v>9692</v>
      </c>
      <c r="J166" s="87" t="s">
        <v>9693</v>
      </c>
      <c r="K166" s="88"/>
      <c r="L166" s="37" t="s">
        <v>14815</v>
      </c>
      <c r="M166" s="86" t="s">
        <v>9694</v>
      </c>
      <c r="N166" s="37" t="s">
        <v>12508</v>
      </c>
      <c r="O166" s="37" t="s">
        <v>12509</v>
      </c>
      <c r="P166" s="89">
        <v>1.26</v>
      </c>
      <c r="Q166" s="89">
        <v>17.04</v>
      </c>
      <c r="R166" s="90" t="str">
        <f t="shared" si="7"/>
        <v>東京都足立区竹の塚</v>
      </c>
      <c r="S166" s="59" t="s">
        <v>3386</v>
      </c>
      <c r="T166" s="59" t="s">
        <v>3386</v>
      </c>
      <c r="U166" s="111" t="s">
        <v>8838</v>
      </c>
      <c r="V166" s="60" t="str">
        <f t="shared" si="9"/>
        <v>Open map</v>
      </c>
      <c r="W166" s="91" t="s">
        <v>4038</v>
      </c>
      <c r="X166" s="89" t="s">
        <v>9695</v>
      </c>
      <c r="Y166" s="89" t="s">
        <v>4710</v>
      </c>
      <c r="Z166" s="89" t="s">
        <v>4668</v>
      </c>
      <c r="AA166" s="89"/>
      <c r="AB166" s="83">
        <v>30</v>
      </c>
      <c r="AC166" s="83">
        <v>2489.1999999999998</v>
      </c>
      <c r="AD166" s="83">
        <v>2455</v>
      </c>
      <c r="AE166" s="89">
        <v>2895</v>
      </c>
      <c r="AF166" s="83">
        <v>2895</v>
      </c>
      <c r="AG166" s="89"/>
      <c r="AH166" s="89"/>
      <c r="AI166" s="89"/>
      <c r="AJ166" s="83">
        <v>0.8</v>
      </c>
      <c r="AK166" s="83"/>
      <c r="AL166" s="83">
        <v>1.2</v>
      </c>
      <c r="AM166" s="83"/>
      <c r="AN166" s="83"/>
      <c r="AO166" s="83">
        <v>5339</v>
      </c>
      <c r="AP166" s="89">
        <v>1.2</v>
      </c>
      <c r="AQ166" s="89">
        <v>2448</v>
      </c>
      <c r="AR166" s="89">
        <v>100</v>
      </c>
      <c r="AS166" s="89">
        <v>262</v>
      </c>
      <c r="AT166" s="89" t="s">
        <v>12027</v>
      </c>
      <c r="AU166" s="89">
        <v>0.5</v>
      </c>
      <c r="AV166" s="89">
        <v>2891</v>
      </c>
      <c r="AW166" s="89">
        <v>100</v>
      </c>
      <c r="AX166" s="89">
        <v>291</v>
      </c>
      <c r="AY166" s="89" t="s">
        <v>12027</v>
      </c>
      <c r="AZ166" s="89">
        <v>31500000</v>
      </c>
      <c r="BA166" s="89">
        <v>26800000</v>
      </c>
      <c r="BB166" s="89">
        <v>16300000</v>
      </c>
      <c r="BC166" s="113"/>
      <c r="BG166" s="165">
        <v>5061</v>
      </c>
      <c r="BH166" s="165">
        <v>156</v>
      </c>
    </row>
    <row r="167" spans="1:60" hidden="1">
      <c r="A167" s="131" t="s">
        <v>14389</v>
      </c>
      <c r="B167" s="6" t="s">
        <v>11104</v>
      </c>
      <c r="C167" s="82" t="str">
        <f t="shared" si="8"/>
        <v>Open</v>
      </c>
      <c r="D167" s="153"/>
      <c r="E167" s="71" t="s">
        <v>8738</v>
      </c>
      <c r="F167" s="19">
        <v>40955</v>
      </c>
      <c r="G167" s="19">
        <v>40970</v>
      </c>
      <c r="H167" s="38" t="s">
        <v>1340</v>
      </c>
      <c r="I167" s="38" t="s">
        <v>1341</v>
      </c>
      <c r="J167" s="38" t="s">
        <v>2274</v>
      </c>
      <c r="K167" s="21"/>
      <c r="L167" s="37" t="s">
        <v>14816</v>
      </c>
      <c r="M167" s="37" t="s">
        <v>11106</v>
      </c>
      <c r="N167" s="37" t="s">
        <v>12510</v>
      </c>
      <c r="O167" s="37" t="s">
        <v>12511</v>
      </c>
      <c r="R167" s="59" t="str">
        <f t="shared" si="7"/>
        <v>静岡県焼津市小土字道東</v>
      </c>
      <c r="S167" s="59" t="s">
        <v>3387</v>
      </c>
      <c r="T167" s="59" t="s">
        <v>4118</v>
      </c>
      <c r="U167" s="111" t="s">
        <v>11107</v>
      </c>
      <c r="V167" s="60" t="str">
        <f t="shared" si="9"/>
        <v>Open map</v>
      </c>
      <c r="W167" s="60" t="s">
        <v>4038</v>
      </c>
      <c r="X167" t="s">
        <v>1840</v>
      </c>
      <c r="Y167" t="s">
        <v>1844</v>
      </c>
      <c r="Z167" t="s">
        <v>1841</v>
      </c>
      <c r="AB167" s="131">
        <v>30</v>
      </c>
      <c r="AC167" s="131">
        <v>1590.17</v>
      </c>
      <c r="AD167" s="131">
        <v>460</v>
      </c>
      <c r="AE167">
        <v>2484</v>
      </c>
      <c r="AF167" s="131">
        <v>611</v>
      </c>
      <c r="AJ167" s="131">
        <v>0.6</v>
      </c>
      <c r="AK167" s="131"/>
      <c r="AL167" s="131">
        <v>0.6</v>
      </c>
      <c r="AM167" s="131"/>
      <c r="AN167" s="131"/>
      <c r="AO167" s="131">
        <v>2240</v>
      </c>
      <c r="AP167">
        <v>0.6</v>
      </c>
      <c r="AQ167">
        <v>141</v>
      </c>
      <c r="AR167">
        <v>100</v>
      </c>
      <c r="AS167" s="94"/>
      <c r="AT167" s="94" t="s">
        <v>12152</v>
      </c>
      <c r="AU167">
        <v>0.6</v>
      </c>
      <c r="AW167">
        <v>100</v>
      </c>
      <c r="AY167" s="94" t="s">
        <v>12153</v>
      </c>
      <c r="AZ167">
        <v>15100000</v>
      </c>
      <c r="BA167">
        <v>12100000</v>
      </c>
      <c r="BG167" s="165">
        <v>5062</v>
      </c>
      <c r="BH167" s="165">
        <v>157</v>
      </c>
    </row>
    <row r="168" spans="1:60" hidden="1">
      <c r="A168" s="131" t="s">
        <v>14390</v>
      </c>
      <c r="B168" s="6" t="s">
        <v>11105</v>
      </c>
      <c r="C168" s="82" t="str">
        <f t="shared" si="8"/>
        <v>Open</v>
      </c>
      <c r="D168" s="71"/>
      <c r="E168" s="71"/>
      <c r="F168" s="19">
        <v>40955</v>
      </c>
      <c r="G168" s="19">
        <v>40970</v>
      </c>
      <c r="H168" s="38" t="s">
        <v>1340</v>
      </c>
      <c r="I168" s="38" t="s">
        <v>1341</v>
      </c>
      <c r="J168" s="38" t="s">
        <v>2274</v>
      </c>
      <c r="K168" s="21"/>
      <c r="L168" s="37" t="s">
        <v>14816</v>
      </c>
      <c r="M168" s="37" t="s">
        <v>11106</v>
      </c>
      <c r="N168" s="37" t="s">
        <v>12510</v>
      </c>
      <c r="O168" s="37" t="s">
        <v>12511</v>
      </c>
      <c r="R168" s="59" t="str">
        <f t="shared" si="7"/>
        <v>静岡県焼津市小土字道東</v>
      </c>
      <c r="S168" s="59" t="s">
        <v>3387</v>
      </c>
      <c r="T168" s="59" t="s">
        <v>4118</v>
      </c>
      <c r="U168" s="111" t="s">
        <v>11107</v>
      </c>
      <c r="V168" s="60" t="str">
        <f t="shared" si="9"/>
        <v>Open map</v>
      </c>
      <c r="W168" s="60" t="s">
        <v>4038</v>
      </c>
      <c r="X168" t="s">
        <v>1840</v>
      </c>
      <c r="Y168" t="s">
        <v>1844</v>
      </c>
      <c r="Z168" t="s">
        <v>1841</v>
      </c>
      <c r="AB168" s="131">
        <v>30</v>
      </c>
      <c r="AC168" s="131">
        <v>1590.17</v>
      </c>
      <c r="AD168" s="131">
        <v>1498</v>
      </c>
      <c r="AE168">
        <v>2484</v>
      </c>
      <c r="AF168" s="131">
        <v>2061</v>
      </c>
      <c r="AJ168" s="131">
        <v>0.6</v>
      </c>
      <c r="AK168" s="131"/>
      <c r="AL168" s="131">
        <v>0.6</v>
      </c>
      <c r="AM168" s="131"/>
      <c r="AN168" s="131"/>
      <c r="AO168" s="131">
        <v>2240</v>
      </c>
      <c r="AP168">
        <v>0.6</v>
      </c>
      <c r="AQ168">
        <v>141</v>
      </c>
      <c r="AR168">
        <v>100</v>
      </c>
      <c r="AS168" s="94"/>
      <c r="AT168" s="94" t="s">
        <v>12143</v>
      </c>
      <c r="AU168">
        <v>0.6</v>
      </c>
      <c r="AW168">
        <v>100</v>
      </c>
      <c r="AY168" s="94" t="s">
        <v>12143</v>
      </c>
      <c r="AZ168">
        <v>15100000</v>
      </c>
      <c r="BA168">
        <v>12100000</v>
      </c>
      <c r="BG168" s="165">
        <v>5063</v>
      </c>
      <c r="BH168" s="165">
        <v>158</v>
      </c>
    </row>
    <row r="169" spans="1:60" ht="18" hidden="1" customHeight="1">
      <c r="A169" s="83">
        <v>230129</v>
      </c>
      <c r="B169" s="84" t="s">
        <v>9686</v>
      </c>
      <c r="C169" s="82" t="str">
        <f>HYPERLINK(CONCATENATE("C:\CollectionOfDataForAI\",A169),"Open")</f>
        <v>Open</v>
      </c>
      <c r="D169" s="85"/>
      <c r="E169" s="85" t="s">
        <v>4217</v>
      </c>
      <c r="F169" s="110">
        <v>41002</v>
      </c>
      <c r="G169" s="110">
        <v>41060</v>
      </c>
      <c r="H169" s="87" t="s">
        <v>4705</v>
      </c>
      <c r="I169" s="87" t="s">
        <v>9687</v>
      </c>
      <c r="J169" s="87" t="s">
        <v>9688</v>
      </c>
      <c r="K169" s="88"/>
      <c r="L169" s="37" t="s">
        <v>14817</v>
      </c>
      <c r="M169" s="86" t="s">
        <v>8753</v>
      </c>
      <c r="N169" s="37" t="s">
        <v>12512</v>
      </c>
      <c r="O169" s="37" t="s">
        <v>12513</v>
      </c>
      <c r="P169" s="89">
        <v>0.21</v>
      </c>
      <c r="Q169" s="89">
        <v>14.75</v>
      </c>
      <c r="R169" s="90" t="str">
        <f t="shared" si="7"/>
        <v>新潟県三条市帯織</v>
      </c>
      <c r="S169" s="59" t="s">
        <v>3388</v>
      </c>
      <c r="T169" s="59" t="s">
        <v>3388</v>
      </c>
      <c r="U169" s="111" t="s">
        <v>9689</v>
      </c>
      <c r="V169" s="60" t="str">
        <f t="shared" si="9"/>
        <v>Open map</v>
      </c>
      <c r="W169" s="91" t="s">
        <v>15</v>
      </c>
      <c r="X169" s="89" t="s">
        <v>8976</v>
      </c>
      <c r="Y169" s="89" t="s">
        <v>4656</v>
      </c>
      <c r="Z169" s="89" t="s">
        <v>8978</v>
      </c>
      <c r="AA169" s="89"/>
      <c r="AB169" s="83">
        <v>200</v>
      </c>
      <c r="AC169" s="83">
        <v>1669.47</v>
      </c>
      <c r="AD169" s="83">
        <v>3158</v>
      </c>
      <c r="AE169" s="89">
        <v>1955</v>
      </c>
      <c r="AF169" s="83">
        <v>1955</v>
      </c>
      <c r="AG169" s="89"/>
      <c r="AH169" s="89"/>
      <c r="AI169" s="89"/>
      <c r="AJ169" s="83">
        <v>1</v>
      </c>
      <c r="AK169" s="83"/>
      <c r="AL169" s="83">
        <v>2</v>
      </c>
      <c r="AM169" s="83"/>
      <c r="AN169" s="83"/>
      <c r="AO169" s="83">
        <v>4921</v>
      </c>
      <c r="AP169" s="89">
        <v>2</v>
      </c>
      <c r="AQ169" s="89">
        <v>2966</v>
      </c>
      <c r="AR169" s="89">
        <v>120</v>
      </c>
      <c r="AS169" s="89">
        <v>357</v>
      </c>
      <c r="AT169" s="89" t="s">
        <v>12023</v>
      </c>
      <c r="AU169" s="89">
        <v>1</v>
      </c>
      <c r="AV169" s="89">
        <v>1955</v>
      </c>
      <c r="AW169" s="89">
        <v>100</v>
      </c>
      <c r="AX169" s="89">
        <v>196</v>
      </c>
      <c r="AY169" s="89" t="s">
        <v>12023</v>
      </c>
      <c r="AZ169" s="89">
        <v>45500000</v>
      </c>
      <c r="BA169" s="89">
        <v>40000000</v>
      </c>
      <c r="BB169" s="89">
        <v>24400000</v>
      </c>
      <c r="BC169" s="113"/>
      <c r="BG169" s="165">
        <v>5064</v>
      </c>
      <c r="BH169" s="165">
        <v>159</v>
      </c>
    </row>
    <row r="170" spans="1:60" ht="18" hidden="1" customHeight="1">
      <c r="A170" s="83">
        <v>230131</v>
      </c>
      <c r="B170" s="84" t="s">
        <v>9683</v>
      </c>
      <c r="C170" s="82" t="str">
        <f t="shared" si="8"/>
        <v>Open</v>
      </c>
      <c r="D170" s="85"/>
      <c r="E170" s="85" t="s">
        <v>4217</v>
      </c>
      <c r="F170" s="110">
        <v>40924</v>
      </c>
      <c r="G170" s="110">
        <v>40954</v>
      </c>
      <c r="H170" s="87" t="s">
        <v>4963</v>
      </c>
      <c r="I170" s="87" t="s">
        <v>9684</v>
      </c>
      <c r="J170" s="87" t="s">
        <v>9685</v>
      </c>
      <c r="K170" s="88"/>
      <c r="L170" s="37" t="s">
        <v>14818</v>
      </c>
      <c r="M170" s="86" t="s">
        <v>8754</v>
      </c>
      <c r="N170" s="37" t="s">
        <v>12514</v>
      </c>
      <c r="O170" s="37" t="s">
        <v>12515</v>
      </c>
      <c r="P170" s="89">
        <v>0.17</v>
      </c>
      <c r="Q170" s="89">
        <v>16.079999999999998</v>
      </c>
      <c r="R170" s="90" t="str">
        <f t="shared" si="7"/>
        <v>千葉県佐倉市寺崎</v>
      </c>
      <c r="S170" s="59" t="s">
        <v>3389</v>
      </c>
      <c r="T170" s="59" t="s">
        <v>4119</v>
      </c>
      <c r="U170" s="111" t="s">
        <v>11929</v>
      </c>
      <c r="V170" s="60" t="str">
        <f t="shared" si="9"/>
        <v>Open map</v>
      </c>
      <c r="W170" s="91" t="s">
        <v>4038</v>
      </c>
      <c r="X170" s="89" t="s">
        <v>9149</v>
      </c>
      <c r="Y170" s="89" t="s">
        <v>4710</v>
      </c>
      <c r="Z170" s="89" t="s">
        <v>4668</v>
      </c>
      <c r="AA170" s="89"/>
      <c r="AB170" s="83">
        <v>30</v>
      </c>
      <c r="AC170" s="83">
        <v>9677.3799999999992</v>
      </c>
      <c r="AD170" s="83">
        <v>9788.24</v>
      </c>
      <c r="AE170" s="89">
        <v>13055</v>
      </c>
      <c r="AF170" s="83">
        <v>13564</v>
      </c>
      <c r="AG170" s="89"/>
      <c r="AH170" s="89"/>
      <c r="AI170" s="89"/>
      <c r="AJ170" s="83">
        <v>0.8</v>
      </c>
      <c r="AK170" s="83"/>
      <c r="AL170" s="83">
        <v>1.5</v>
      </c>
      <c r="AM170" s="83"/>
      <c r="AN170" s="83"/>
      <c r="AO170" s="83">
        <v>19716</v>
      </c>
      <c r="AP170" s="89">
        <v>1.5</v>
      </c>
      <c r="AQ170" s="89">
        <v>9272</v>
      </c>
      <c r="AR170" s="89">
        <v>120</v>
      </c>
      <c r="AS170" s="89">
        <v>1121</v>
      </c>
      <c r="AT170" s="89" t="s">
        <v>12023</v>
      </c>
      <c r="AU170" s="89">
        <v>0.8</v>
      </c>
      <c r="AV170" s="89">
        <v>10444</v>
      </c>
      <c r="AW170" s="89">
        <v>100</v>
      </c>
      <c r="AX170" s="89">
        <v>1046</v>
      </c>
      <c r="AY170" s="89" t="s">
        <v>12026</v>
      </c>
      <c r="AZ170" s="89">
        <v>109600000</v>
      </c>
      <c r="BA170" s="89">
        <v>90900000</v>
      </c>
      <c r="BB170" s="89">
        <v>46270000</v>
      </c>
      <c r="BC170" s="113"/>
      <c r="BG170" s="165">
        <v>5065</v>
      </c>
      <c r="BH170" s="165">
        <v>160</v>
      </c>
    </row>
    <row r="171" spans="1:60" ht="18" hidden="1" customHeight="1">
      <c r="A171" s="83">
        <v>230132</v>
      </c>
      <c r="B171" s="84" t="s">
        <v>9679</v>
      </c>
      <c r="C171" s="82" t="str">
        <f t="shared" si="8"/>
        <v>Open</v>
      </c>
      <c r="D171" s="85"/>
      <c r="E171" s="85" t="s">
        <v>4217</v>
      </c>
      <c r="F171" s="110">
        <v>40974</v>
      </c>
      <c r="G171" s="110">
        <v>40994</v>
      </c>
      <c r="H171" s="87" t="s">
        <v>9482</v>
      </c>
      <c r="I171" s="87" t="s">
        <v>9680</v>
      </c>
      <c r="J171" s="87" t="s">
        <v>9681</v>
      </c>
      <c r="K171" s="88"/>
      <c r="L171" s="37" t="s">
        <v>14819</v>
      </c>
      <c r="M171" s="86" t="s">
        <v>8755</v>
      </c>
      <c r="N171" s="37" t="s">
        <v>12516</v>
      </c>
      <c r="O171" s="37" t="s">
        <v>12517</v>
      </c>
      <c r="P171" s="89">
        <v>0.78</v>
      </c>
      <c r="Q171" s="89">
        <v>55.02</v>
      </c>
      <c r="R171" s="90" t="str">
        <f t="shared" si="7"/>
        <v>山形県山形市宮町</v>
      </c>
      <c r="S171" s="59" t="s">
        <v>3390</v>
      </c>
      <c r="T171" s="59" t="s">
        <v>3390</v>
      </c>
      <c r="U171" s="111" t="s">
        <v>9682</v>
      </c>
      <c r="V171" s="60" t="str">
        <f t="shared" si="9"/>
        <v>Open map</v>
      </c>
      <c r="W171" s="91" t="s">
        <v>4038</v>
      </c>
      <c r="X171" s="89" t="s">
        <v>8983</v>
      </c>
      <c r="Y171" s="89" t="s">
        <v>4710</v>
      </c>
      <c r="Z171" s="89" t="s">
        <v>4668</v>
      </c>
      <c r="AA171" s="89"/>
      <c r="AB171" s="83">
        <v>120</v>
      </c>
      <c r="AC171" s="83">
        <v>4240.24</v>
      </c>
      <c r="AD171" s="83">
        <v>4280</v>
      </c>
      <c r="AE171" s="89">
        <v>4761</v>
      </c>
      <c r="AF171" s="83">
        <v>4761</v>
      </c>
      <c r="AG171" s="89"/>
      <c r="AH171" s="89"/>
      <c r="AI171" s="89"/>
      <c r="AJ171" s="83">
        <v>0.8</v>
      </c>
      <c r="AK171" s="83"/>
      <c r="AL171" s="83">
        <v>0.8</v>
      </c>
      <c r="AM171" s="83"/>
      <c r="AN171" s="83"/>
      <c r="AO171" s="83">
        <v>6517</v>
      </c>
      <c r="AP171" s="89"/>
      <c r="AQ171" s="89">
        <v>2708</v>
      </c>
      <c r="AR171" s="89">
        <v>130</v>
      </c>
      <c r="AS171" s="89">
        <v>354</v>
      </c>
      <c r="AT171" s="89" t="s">
        <v>12143</v>
      </c>
      <c r="AU171" s="89">
        <v>0.8</v>
      </c>
      <c r="AV171" s="89">
        <v>3809</v>
      </c>
      <c r="AW171" s="89">
        <v>120</v>
      </c>
      <c r="AX171" s="89">
        <v>462</v>
      </c>
      <c r="AY171" s="89" t="s">
        <v>12143</v>
      </c>
      <c r="AZ171" s="89">
        <v>41300000</v>
      </c>
      <c r="BA171" s="89">
        <v>34500000</v>
      </c>
      <c r="BB171" s="89">
        <v>19800000</v>
      </c>
      <c r="BC171" s="113"/>
      <c r="BG171" s="165">
        <v>5066</v>
      </c>
      <c r="BH171" s="165">
        <v>161</v>
      </c>
    </row>
    <row r="172" spans="1:60" ht="18" hidden="1" customHeight="1">
      <c r="A172" s="83">
        <v>230134</v>
      </c>
      <c r="B172" s="84" t="s">
        <v>9676</v>
      </c>
      <c r="C172" s="82" t="str">
        <f t="shared" si="8"/>
        <v>Open</v>
      </c>
      <c r="D172" s="85"/>
      <c r="E172" s="85" t="s">
        <v>4217</v>
      </c>
      <c r="F172" s="110">
        <v>40902</v>
      </c>
      <c r="G172" s="110">
        <v>40939</v>
      </c>
      <c r="H172" s="87" t="s">
        <v>5312</v>
      </c>
      <c r="I172" s="87" t="s">
        <v>5527</v>
      </c>
      <c r="J172" s="87" t="s">
        <v>9677</v>
      </c>
      <c r="K172" s="88"/>
      <c r="L172" s="37" t="s">
        <v>14820</v>
      </c>
      <c r="M172" s="86" t="s">
        <v>8756</v>
      </c>
      <c r="N172" s="37" t="s">
        <v>12518</v>
      </c>
      <c r="O172" s="37" t="s">
        <v>12519</v>
      </c>
      <c r="P172" s="89">
        <v>0.08</v>
      </c>
      <c r="Q172" s="89">
        <v>2.21</v>
      </c>
      <c r="R172" s="90" t="str">
        <f t="shared" si="7"/>
        <v>愛知県半田市浜田町</v>
      </c>
      <c r="S172" s="59" t="s">
        <v>3391</v>
      </c>
      <c r="T172" s="59" t="s">
        <v>4120</v>
      </c>
      <c r="U172" s="111" t="s">
        <v>9678</v>
      </c>
      <c r="V172" s="60" t="str">
        <f t="shared" si="9"/>
        <v>Open map</v>
      </c>
      <c r="W172" s="91" t="s">
        <v>4038</v>
      </c>
      <c r="X172" s="89" t="s">
        <v>8983</v>
      </c>
      <c r="Y172" s="89" t="s">
        <v>4710</v>
      </c>
      <c r="Z172" s="89" t="s">
        <v>4668</v>
      </c>
      <c r="AA172" s="89"/>
      <c r="AB172" s="83">
        <v>25</v>
      </c>
      <c r="AC172" s="83"/>
      <c r="AD172" s="83" t="s">
        <v>1857</v>
      </c>
      <c r="AE172" s="89">
        <v>18116</v>
      </c>
      <c r="AF172" s="83">
        <v>16425</v>
      </c>
      <c r="AG172" s="89"/>
      <c r="AH172" s="89"/>
      <c r="AI172" s="89"/>
      <c r="AJ172" s="83">
        <v>1</v>
      </c>
      <c r="AK172" s="83"/>
      <c r="AL172" s="83">
        <v>1</v>
      </c>
      <c r="AM172" s="83"/>
      <c r="AN172" s="83"/>
      <c r="AO172" s="83">
        <v>30088</v>
      </c>
      <c r="AP172" s="89">
        <v>1</v>
      </c>
      <c r="AQ172" s="89">
        <v>11972</v>
      </c>
      <c r="AR172" s="89">
        <v>100</v>
      </c>
      <c r="AS172" s="89">
        <v>1241</v>
      </c>
      <c r="AT172" s="89" t="s">
        <v>12026</v>
      </c>
      <c r="AU172" s="89">
        <v>1</v>
      </c>
      <c r="AV172" s="89">
        <v>18116</v>
      </c>
      <c r="AW172" s="89">
        <v>100</v>
      </c>
      <c r="AX172" s="89">
        <v>1812</v>
      </c>
      <c r="AY172" s="89" t="s">
        <v>12026</v>
      </c>
      <c r="AZ172" s="89">
        <v>162600000</v>
      </c>
      <c r="BA172" s="89">
        <v>136800000</v>
      </c>
      <c r="BB172" s="89">
        <v>83300000</v>
      </c>
      <c r="BC172" s="113"/>
      <c r="BG172" s="165">
        <v>5067</v>
      </c>
      <c r="BH172" s="165">
        <v>162</v>
      </c>
    </row>
    <row r="173" spans="1:60" ht="18" hidden="1" customHeight="1">
      <c r="A173" s="83">
        <v>230135</v>
      </c>
      <c r="B173" s="84" t="s">
        <v>9671</v>
      </c>
      <c r="C173" s="82" t="str">
        <f t="shared" si="8"/>
        <v>Open</v>
      </c>
      <c r="D173" s="85"/>
      <c r="E173" s="85" t="s">
        <v>8701</v>
      </c>
      <c r="F173" s="110">
        <v>41016</v>
      </c>
      <c r="G173" s="110">
        <v>41043</v>
      </c>
      <c r="H173" s="87" t="s">
        <v>9672</v>
      </c>
      <c r="I173" s="87" t="s">
        <v>9588</v>
      </c>
      <c r="J173" s="87" t="s">
        <v>9673</v>
      </c>
      <c r="K173" s="88"/>
      <c r="L173" s="37" t="s">
        <v>14821</v>
      </c>
      <c r="M173" s="86" t="s">
        <v>9674</v>
      </c>
      <c r="N173" s="37" t="s">
        <v>12520</v>
      </c>
      <c r="O173" s="37" t="s">
        <v>14418</v>
      </c>
      <c r="P173" s="89">
        <v>0.56000000000000005</v>
      </c>
      <c r="Q173" s="89">
        <v>7.37</v>
      </c>
      <c r="R173" s="90" t="str">
        <f t="shared" si="7"/>
        <v>秋田県秋田市広面字鍋沼</v>
      </c>
      <c r="S173" s="59" t="s">
        <v>3392</v>
      </c>
      <c r="T173" s="59" t="s">
        <v>3392</v>
      </c>
      <c r="U173" s="111" t="s">
        <v>9675</v>
      </c>
      <c r="V173" s="60" t="str">
        <f t="shared" si="9"/>
        <v>Open map</v>
      </c>
      <c r="W173" s="91" t="s">
        <v>4038</v>
      </c>
      <c r="X173" s="89" t="s">
        <v>9149</v>
      </c>
      <c r="Y173" s="89" t="s">
        <v>9440</v>
      </c>
      <c r="Z173" s="89" t="s">
        <v>9128</v>
      </c>
      <c r="AA173" s="89"/>
      <c r="AB173" s="83">
        <v>70</v>
      </c>
      <c r="AC173" s="83">
        <v>5641.12</v>
      </c>
      <c r="AD173" s="83">
        <v>5500.22</v>
      </c>
      <c r="AE173" s="89">
        <v>7627</v>
      </c>
      <c r="AF173" s="83">
        <v>7627</v>
      </c>
      <c r="AG173" s="89"/>
      <c r="AH173" s="89"/>
      <c r="AI173" s="89"/>
      <c r="AJ173" s="83">
        <v>1</v>
      </c>
      <c r="AK173" s="83"/>
      <c r="AL173" s="83">
        <v>1.5</v>
      </c>
      <c r="AM173" s="83"/>
      <c r="AN173" s="83"/>
      <c r="AO173" s="83">
        <v>15293</v>
      </c>
      <c r="AP173" s="89">
        <v>1.5</v>
      </c>
      <c r="AQ173" s="89">
        <v>7666</v>
      </c>
      <c r="AR173" s="89">
        <v>100</v>
      </c>
      <c r="AS173" s="89">
        <v>986</v>
      </c>
      <c r="AT173" s="89" t="s">
        <v>12025</v>
      </c>
      <c r="AU173" s="89">
        <v>1</v>
      </c>
      <c r="AV173" s="89">
        <v>7627</v>
      </c>
      <c r="AW173" s="89">
        <v>100</v>
      </c>
      <c r="AX173" s="89">
        <v>968</v>
      </c>
      <c r="AY173" s="89" t="s">
        <v>12025</v>
      </c>
      <c r="AZ173" s="89">
        <v>88900000</v>
      </c>
      <c r="BA173" s="89">
        <v>74400000</v>
      </c>
      <c r="BB173" s="89">
        <v>45200000</v>
      </c>
      <c r="BC173" s="113"/>
      <c r="BG173" s="165">
        <v>5068</v>
      </c>
      <c r="BH173" s="165">
        <v>163</v>
      </c>
    </row>
    <row r="174" spans="1:60" ht="18" hidden="1" customHeight="1">
      <c r="A174" s="83">
        <v>230137</v>
      </c>
      <c r="B174" s="84" t="s">
        <v>9665</v>
      </c>
      <c r="C174" s="82" t="str">
        <f t="shared" si="8"/>
        <v>Open</v>
      </c>
      <c r="D174" s="85"/>
      <c r="E174" s="85" t="s">
        <v>9123</v>
      </c>
      <c r="F174" s="110">
        <v>40978</v>
      </c>
      <c r="G174" s="110">
        <v>40991</v>
      </c>
      <c r="H174" s="87" t="s">
        <v>9666</v>
      </c>
      <c r="I174" s="87" t="s">
        <v>9667</v>
      </c>
      <c r="J174" s="87" t="s">
        <v>9668</v>
      </c>
      <c r="K174" s="88"/>
      <c r="L174" s="37" t="s">
        <v>14822</v>
      </c>
      <c r="M174" s="86" t="s">
        <v>9669</v>
      </c>
      <c r="N174" s="37" t="s">
        <v>12521</v>
      </c>
      <c r="O174" s="37" t="s">
        <v>12522</v>
      </c>
      <c r="P174" s="89">
        <v>0.24</v>
      </c>
      <c r="Q174" s="89">
        <v>4.2300000000000004</v>
      </c>
      <c r="R174" s="90" t="str">
        <f t="shared" si="7"/>
        <v>静岡県伊勢市上地町</v>
      </c>
      <c r="S174" s="59" t="s">
        <v>3393</v>
      </c>
      <c r="T174" s="59" t="s">
        <v>4121</v>
      </c>
      <c r="U174" s="111" t="s">
        <v>9670</v>
      </c>
      <c r="V174" s="60" t="str">
        <f t="shared" si="9"/>
        <v>Open map</v>
      </c>
      <c r="W174" s="91" t="s">
        <v>4038</v>
      </c>
      <c r="X174" s="89" t="s">
        <v>8964</v>
      </c>
      <c r="Y174" s="89" t="s">
        <v>9188</v>
      </c>
      <c r="Z174" s="89" t="s">
        <v>8700</v>
      </c>
      <c r="AA174" s="89"/>
      <c r="AB174" s="83">
        <v>30</v>
      </c>
      <c r="AC174" s="83">
        <v>2726.21</v>
      </c>
      <c r="AD174" s="83">
        <v>2594.9499999999998</v>
      </c>
      <c r="AE174" s="89">
        <v>2891</v>
      </c>
      <c r="AF174" s="83">
        <v>2891</v>
      </c>
      <c r="AG174" s="89"/>
      <c r="AH174" s="89"/>
      <c r="AI174" s="89"/>
      <c r="AJ174" s="83">
        <v>0.6</v>
      </c>
      <c r="AK174" s="83"/>
      <c r="AL174" s="83">
        <v>0.6</v>
      </c>
      <c r="AM174" s="83"/>
      <c r="AN174" s="83"/>
      <c r="AO174" s="83">
        <v>2983</v>
      </c>
      <c r="AP174" s="89">
        <v>0.6</v>
      </c>
      <c r="AQ174" s="89">
        <v>1078</v>
      </c>
      <c r="AR174" s="89">
        <v>100</v>
      </c>
      <c r="AS174" s="89">
        <v>110</v>
      </c>
      <c r="AT174" s="89" t="s">
        <v>12026</v>
      </c>
      <c r="AU174" s="89">
        <v>0.6</v>
      </c>
      <c r="AV174" s="89">
        <v>1735</v>
      </c>
      <c r="AW174" s="89">
        <v>100</v>
      </c>
      <c r="AX174" s="89">
        <v>175</v>
      </c>
      <c r="AY174" s="89" t="s">
        <v>12026</v>
      </c>
      <c r="AZ174" s="89">
        <v>17700000</v>
      </c>
      <c r="BA174" s="89">
        <v>15100000</v>
      </c>
      <c r="BB174" s="89">
        <v>8800000</v>
      </c>
      <c r="BC174" s="113" t="s">
        <v>8902</v>
      </c>
      <c r="BG174" s="165">
        <v>5069</v>
      </c>
      <c r="BH174" s="165">
        <v>164</v>
      </c>
    </row>
    <row r="175" spans="1:60" ht="18" hidden="1" customHeight="1">
      <c r="A175" s="83">
        <v>230138</v>
      </c>
      <c r="B175" s="84" t="s">
        <v>9660</v>
      </c>
      <c r="C175" s="82" t="str">
        <f t="shared" si="8"/>
        <v>Open</v>
      </c>
      <c r="D175" s="85"/>
      <c r="E175" s="85" t="s">
        <v>9164</v>
      </c>
      <c r="F175" s="110">
        <v>40954</v>
      </c>
      <c r="G175" s="110">
        <v>40968</v>
      </c>
      <c r="H175" s="87" t="s">
        <v>9661</v>
      </c>
      <c r="I175" s="87" t="s">
        <v>9662</v>
      </c>
      <c r="J175" s="87" t="s">
        <v>9663</v>
      </c>
      <c r="K175" s="88"/>
      <c r="L175" s="37" t="s">
        <v>14763</v>
      </c>
      <c r="M175" s="86" t="s">
        <v>9664</v>
      </c>
      <c r="N175" s="37" t="s">
        <v>12523</v>
      </c>
      <c r="O175" s="37" t="s">
        <v>12524</v>
      </c>
      <c r="P175" s="89">
        <v>0.12</v>
      </c>
      <c r="Q175" s="89">
        <v>1.45</v>
      </c>
      <c r="R175" s="90" t="str">
        <f t="shared" si="7"/>
        <v>愛知県東海市加木屋町御林</v>
      </c>
      <c r="S175" s="59" t="s">
        <v>3394</v>
      </c>
      <c r="T175" s="59" t="s">
        <v>3394</v>
      </c>
      <c r="U175" s="111" t="s">
        <v>11930</v>
      </c>
      <c r="V175" s="60" t="str">
        <f t="shared" si="9"/>
        <v>Open map</v>
      </c>
      <c r="W175" s="91" t="s">
        <v>4038</v>
      </c>
      <c r="X175" s="89" t="s">
        <v>9149</v>
      </c>
      <c r="Y175" s="89" t="s">
        <v>9188</v>
      </c>
      <c r="Z175" s="89" t="s">
        <v>9173</v>
      </c>
      <c r="AA175" s="89"/>
      <c r="AB175" s="83">
        <v>30</v>
      </c>
      <c r="AC175" s="83">
        <v>1248.5</v>
      </c>
      <c r="AD175" s="83">
        <v>1245</v>
      </c>
      <c r="AE175" s="89">
        <v>2051</v>
      </c>
      <c r="AF175" s="83">
        <v>2051</v>
      </c>
      <c r="AG175" s="89"/>
      <c r="AH175" s="89"/>
      <c r="AI175" s="89"/>
      <c r="AJ175" s="83">
        <v>1</v>
      </c>
      <c r="AK175" s="83"/>
      <c r="AL175" s="83">
        <v>2</v>
      </c>
      <c r="AM175" s="83"/>
      <c r="AN175" s="83"/>
      <c r="AO175" s="83">
        <v>2590</v>
      </c>
      <c r="AP175" s="89">
        <v>2</v>
      </c>
      <c r="AQ175" s="89">
        <v>1430</v>
      </c>
      <c r="AR175" s="89">
        <v>100</v>
      </c>
      <c r="AS175" s="89">
        <v>139</v>
      </c>
      <c r="AT175" s="89" t="s">
        <v>12023</v>
      </c>
      <c r="AU175" s="89">
        <v>1</v>
      </c>
      <c r="AV175" s="89">
        <v>1160</v>
      </c>
      <c r="AW175" s="89">
        <v>100</v>
      </c>
      <c r="AX175" s="89">
        <v>133</v>
      </c>
      <c r="AY175" s="89" t="s">
        <v>12023</v>
      </c>
      <c r="AZ175" s="89">
        <v>15200000</v>
      </c>
      <c r="BA175" s="89">
        <v>12900000</v>
      </c>
      <c r="BB175" s="89">
        <v>7900000</v>
      </c>
      <c r="BC175" s="113"/>
      <c r="BG175" s="165">
        <v>5070</v>
      </c>
      <c r="BH175" s="165">
        <v>165</v>
      </c>
    </row>
    <row r="176" spans="1:60" ht="18" hidden="1" customHeight="1">
      <c r="A176" s="83">
        <v>230139</v>
      </c>
      <c r="B176" s="84" t="s">
        <v>9656</v>
      </c>
      <c r="C176" s="82" t="str">
        <f t="shared" si="8"/>
        <v>Open</v>
      </c>
      <c r="D176" s="85"/>
      <c r="E176" s="85" t="s">
        <v>9123</v>
      </c>
      <c r="F176" s="110">
        <v>40962</v>
      </c>
      <c r="G176" s="110">
        <v>40985</v>
      </c>
      <c r="H176" s="87" t="s">
        <v>9324</v>
      </c>
      <c r="I176" s="87" t="s">
        <v>9657</v>
      </c>
      <c r="J176" s="87" t="s">
        <v>9658</v>
      </c>
      <c r="K176" s="88"/>
      <c r="L176" s="37" t="s">
        <v>14823</v>
      </c>
      <c r="M176" s="86" t="s">
        <v>9659</v>
      </c>
      <c r="N176" s="37" t="s">
        <v>12525</v>
      </c>
      <c r="O176" s="37" t="s">
        <v>14419</v>
      </c>
      <c r="P176" s="89">
        <v>0.87</v>
      </c>
      <c r="Q176" s="89">
        <v>36.47</v>
      </c>
      <c r="R176" s="90" t="str">
        <f t="shared" si="7"/>
        <v>岐阜県瑞穂市稲里</v>
      </c>
      <c r="S176" s="59" t="s">
        <v>3395</v>
      </c>
      <c r="T176" s="59" t="s">
        <v>3395</v>
      </c>
      <c r="U176" s="111" t="s">
        <v>11931</v>
      </c>
      <c r="V176" s="60" t="str">
        <f t="shared" si="9"/>
        <v>Open map</v>
      </c>
      <c r="W176" s="91" t="s">
        <v>4038</v>
      </c>
      <c r="X176" s="89" t="s">
        <v>9149</v>
      </c>
      <c r="Y176" s="89" t="s">
        <v>9188</v>
      </c>
      <c r="Z176" s="89" t="s">
        <v>9128</v>
      </c>
      <c r="AA176" s="89"/>
      <c r="AB176" s="83"/>
      <c r="AC176" s="83">
        <v>7204.68</v>
      </c>
      <c r="AD176" s="83">
        <v>7223.74</v>
      </c>
      <c r="AE176" s="89">
        <v>7874</v>
      </c>
      <c r="AF176" s="83">
        <v>7874</v>
      </c>
      <c r="AG176" s="89"/>
      <c r="AH176" s="89"/>
      <c r="AI176" s="89"/>
      <c r="AJ176" s="83">
        <v>1</v>
      </c>
      <c r="AK176" s="83"/>
      <c r="AL176" s="83">
        <v>1.5</v>
      </c>
      <c r="AM176" s="83"/>
      <c r="AN176" s="83"/>
      <c r="AO176" s="83">
        <v>14934</v>
      </c>
      <c r="AP176" s="89">
        <v>1.5</v>
      </c>
      <c r="AQ176" s="89">
        <v>7060</v>
      </c>
      <c r="AR176" s="89">
        <v>100</v>
      </c>
      <c r="AS176" s="89">
        <v>708</v>
      </c>
      <c r="AT176" s="89" t="s">
        <v>12154</v>
      </c>
      <c r="AU176" s="89">
        <v>1</v>
      </c>
      <c r="AV176" s="89">
        <v>7874</v>
      </c>
      <c r="AW176" s="89">
        <v>100</v>
      </c>
      <c r="AX176" s="89">
        <v>788</v>
      </c>
      <c r="AY176" s="89" t="s">
        <v>12146</v>
      </c>
      <c r="AZ176" s="89">
        <v>76000000</v>
      </c>
      <c r="BA176" s="89">
        <v>64500000</v>
      </c>
      <c r="BB176" s="89">
        <v>36500000</v>
      </c>
      <c r="BC176" s="113"/>
      <c r="BG176" s="165">
        <v>5071</v>
      </c>
      <c r="BH176" s="165">
        <v>166</v>
      </c>
    </row>
    <row r="177" spans="1:60" ht="18" hidden="1" customHeight="1">
      <c r="A177" s="83">
        <v>230140</v>
      </c>
      <c r="B177" s="84" t="s">
        <v>9649</v>
      </c>
      <c r="C177" s="82" t="str">
        <f t="shared" si="8"/>
        <v>Open</v>
      </c>
      <c r="D177" s="85"/>
      <c r="E177" s="85" t="s">
        <v>4217</v>
      </c>
      <c r="F177" s="110">
        <v>40928</v>
      </c>
      <c r="G177" s="110">
        <v>40950</v>
      </c>
      <c r="H177" s="87" t="s">
        <v>9650</v>
      </c>
      <c r="I177" s="87" t="s">
        <v>9651</v>
      </c>
      <c r="J177" s="87" t="s">
        <v>9652</v>
      </c>
      <c r="K177" s="88"/>
      <c r="L177" s="37" t="s">
        <v>14824</v>
      </c>
      <c r="M177" s="86" t="s">
        <v>9653</v>
      </c>
      <c r="N177" s="37" t="s">
        <v>12526</v>
      </c>
      <c r="O177" s="37" t="s">
        <v>12527</v>
      </c>
      <c r="P177" s="89">
        <v>0.33</v>
      </c>
      <c r="Q177" s="89">
        <v>50.07</v>
      </c>
      <c r="R177" s="90" t="str">
        <f t="shared" si="7"/>
        <v>埼玉県松山市高坂駅東口</v>
      </c>
      <c r="S177" s="59" t="s">
        <v>3396</v>
      </c>
      <c r="T177" s="59" t="s">
        <v>3396</v>
      </c>
      <c r="U177" s="111" t="s">
        <v>11932</v>
      </c>
      <c r="V177" s="60" t="str">
        <f t="shared" si="9"/>
        <v>Open map</v>
      </c>
      <c r="W177" s="91" t="s">
        <v>4038</v>
      </c>
      <c r="X177" s="89" t="s">
        <v>9654</v>
      </c>
      <c r="Y177" s="89" t="s">
        <v>9655</v>
      </c>
      <c r="Z177" s="89" t="s">
        <v>4668</v>
      </c>
      <c r="AA177" s="89"/>
      <c r="AB177" s="83">
        <v>30</v>
      </c>
      <c r="AC177" s="83">
        <v>9632.48</v>
      </c>
      <c r="AD177" s="83">
        <v>9553</v>
      </c>
      <c r="AE177" s="89">
        <v>12475</v>
      </c>
      <c r="AF177" s="83">
        <v>11969</v>
      </c>
      <c r="AG177" s="89"/>
      <c r="AH177" s="89"/>
      <c r="AI177" s="89"/>
      <c r="AJ177" s="83">
        <v>1</v>
      </c>
      <c r="AK177" s="83"/>
      <c r="AL177" s="83">
        <v>1.5</v>
      </c>
      <c r="AM177" s="83"/>
      <c r="AN177" s="83"/>
      <c r="AO177" s="83">
        <v>20037</v>
      </c>
      <c r="AP177" s="89">
        <v>1.5</v>
      </c>
      <c r="AQ177" s="89">
        <v>7562</v>
      </c>
      <c r="AR177" s="89">
        <v>100</v>
      </c>
      <c r="AS177" s="89">
        <v>772</v>
      </c>
      <c r="AT177" s="89" t="s">
        <v>12134</v>
      </c>
      <c r="AU177" s="89">
        <v>1</v>
      </c>
      <c r="AV177" s="89">
        <v>12475</v>
      </c>
      <c r="AW177" s="89">
        <v>110</v>
      </c>
      <c r="AX177" s="89">
        <v>1400</v>
      </c>
      <c r="AY177" s="89" t="s">
        <v>12154</v>
      </c>
      <c r="AZ177" s="89">
        <v>108000000</v>
      </c>
      <c r="BA177" s="89">
        <v>89300000</v>
      </c>
      <c r="BB177" s="89">
        <v>52600000</v>
      </c>
      <c r="BC177" s="113"/>
      <c r="BG177" s="165">
        <v>5072</v>
      </c>
      <c r="BH177" s="165">
        <v>167</v>
      </c>
    </row>
    <row r="178" spans="1:60" ht="18" hidden="1" customHeight="1">
      <c r="A178" s="83">
        <v>230141</v>
      </c>
      <c r="B178" s="84" t="s">
        <v>9645</v>
      </c>
      <c r="C178" s="82" t="str">
        <f t="shared" si="8"/>
        <v>Open</v>
      </c>
      <c r="D178" s="85"/>
      <c r="E178" s="85" t="s">
        <v>9646</v>
      </c>
      <c r="F178" s="110">
        <v>40897</v>
      </c>
      <c r="G178" s="110">
        <v>40903</v>
      </c>
      <c r="H178" s="87" t="s">
        <v>5366</v>
      </c>
      <c r="I178" s="87" t="s">
        <v>5367</v>
      </c>
      <c r="J178" s="87" t="s">
        <v>9647</v>
      </c>
      <c r="K178" s="88"/>
      <c r="L178" s="37" t="s">
        <v>15767</v>
      </c>
      <c r="M178" s="86" t="s">
        <v>9648</v>
      </c>
      <c r="N178" s="37" t="s">
        <v>12528</v>
      </c>
      <c r="O178" s="37" t="s">
        <v>12529</v>
      </c>
      <c r="P178" s="89">
        <v>0.18</v>
      </c>
      <c r="Q178" s="89">
        <v>1.1399999999999999</v>
      </c>
      <c r="R178" s="90" t="str">
        <f t="shared" si="7"/>
        <v>島根県出雲市大社町杵築南</v>
      </c>
      <c r="S178" s="59" t="s">
        <v>3397</v>
      </c>
      <c r="T178" s="59" t="s">
        <v>3397</v>
      </c>
      <c r="U178" s="111" t="s">
        <v>11933</v>
      </c>
      <c r="V178" s="60" t="str">
        <f t="shared" si="9"/>
        <v>Open map</v>
      </c>
      <c r="W178" s="91" t="s">
        <v>4038</v>
      </c>
      <c r="X178" s="89" t="s">
        <v>9642</v>
      </c>
      <c r="Y178" s="89" t="s">
        <v>4710</v>
      </c>
      <c r="Z178" s="89" t="s">
        <v>9644</v>
      </c>
      <c r="AA178" s="89"/>
      <c r="AB178" s="83">
        <v>60</v>
      </c>
      <c r="AC178" s="83">
        <v>357.38</v>
      </c>
      <c r="AD178" s="83">
        <v>171.34</v>
      </c>
      <c r="AE178" s="89">
        <v>384</v>
      </c>
      <c r="AF178" s="83">
        <v>384</v>
      </c>
      <c r="AG178" s="89"/>
      <c r="AH178" s="89"/>
      <c r="AI178" s="89"/>
      <c r="AJ178" s="83">
        <v>2</v>
      </c>
      <c r="AK178" s="83"/>
      <c r="AL178" s="83" t="s">
        <v>1857</v>
      </c>
      <c r="AM178" s="83"/>
      <c r="AN178" s="83"/>
      <c r="AO178" s="83">
        <v>842</v>
      </c>
      <c r="AP178" s="89">
        <v>1.2</v>
      </c>
      <c r="AQ178" s="89">
        <v>535</v>
      </c>
      <c r="AR178" s="89">
        <v>100</v>
      </c>
      <c r="AS178" s="89">
        <v>54</v>
      </c>
      <c r="AT178" s="89" t="s">
        <v>12023</v>
      </c>
      <c r="AU178" s="89">
        <v>0.8</v>
      </c>
      <c r="AV178" s="89">
        <v>306</v>
      </c>
      <c r="AW178" s="89">
        <v>100</v>
      </c>
      <c r="AX178" s="89">
        <v>34</v>
      </c>
      <c r="AY178" s="89" t="s">
        <v>12023</v>
      </c>
      <c r="AZ178" s="89">
        <v>5200000</v>
      </c>
      <c r="BA178" s="89">
        <v>4400000</v>
      </c>
      <c r="BB178" s="89">
        <v>2600000</v>
      </c>
      <c r="BC178" s="113"/>
      <c r="BG178" s="165">
        <v>5073</v>
      </c>
      <c r="BH178" s="165">
        <v>168</v>
      </c>
    </row>
    <row r="179" spans="1:60" ht="18" hidden="1" customHeight="1">
      <c r="A179" s="83">
        <v>230142</v>
      </c>
      <c r="B179" s="84" t="s">
        <v>9638</v>
      </c>
      <c r="C179" s="82" t="str">
        <f t="shared" si="8"/>
        <v>Open</v>
      </c>
      <c r="D179" s="85"/>
      <c r="E179" s="85" t="s">
        <v>4217</v>
      </c>
      <c r="F179" s="110">
        <v>41105</v>
      </c>
      <c r="G179" s="110">
        <v>41132</v>
      </c>
      <c r="H179" s="87" t="s">
        <v>4972</v>
      </c>
      <c r="I179" s="87" t="s">
        <v>9639</v>
      </c>
      <c r="J179" s="87" t="s">
        <v>9640</v>
      </c>
      <c r="K179" s="88"/>
      <c r="L179" s="37" t="s">
        <v>14825</v>
      </c>
      <c r="M179" s="86" t="s">
        <v>8757</v>
      </c>
      <c r="N179" s="37" t="s">
        <v>12530</v>
      </c>
      <c r="O179" s="37" t="s">
        <v>12531</v>
      </c>
      <c r="P179" s="89">
        <v>0.13</v>
      </c>
      <c r="Q179" s="89">
        <v>75.680000000000007</v>
      </c>
      <c r="R179" s="90" t="str">
        <f t="shared" si="7"/>
        <v>山形県東置賜郡川西町</v>
      </c>
      <c r="S179" s="59" t="s">
        <v>3398</v>
      </c>
      <c r="T179" s="59"/>
      <c r="U179" s="111" t="s">
        <v>9641</v>
      </c>
      <c r="V179" s="60" t="str">
        <f t="shared" si="9"/>
        <v>Open map</v>
      </c>
      <c r="W179" s="91" t="s">
        <v>4039</v>
      </c>
      <c r="X179" s="89" t="s">
        <v>9642</v>
      </c>
      <c r="Y179" s="89" t="s">
        <v>9643</v>
      </c>
      <c r="Z179" s="89" t="s">
        <v>9644</v>
      </c>
      <c r="AA179" s="89"/>
      <c r="AB179" s="83">
        <v>200</v>
      </c>
      <c r="AC179" s="83"/>
      <c r="AD179" s="83" t="s">
        <v>1857</v>
      </c>
      <c r="AE179" s="89">
        <v>4779</v>
      </c>
      <c r="AF179" s="83">
        <v>4779</v>
      </c>
      <c r="AG179" s="89"/>
      <c r="AH179" s="89"/>
      <c r="AI179" s="89"/>
      <c r="AJ179" s="83">
        <v>0.7</v>
      </c>
      <c r="AK179" s="83"/>
      <c r="AL179" s="83" t="s">
        <v>1857</v>
      </c>
      <c r="AM179" s="83"/>
      <c r="AN179" s="83"/>
      <c r="AO179" s="83">
        <v>9492</v>
      </c>
      <c r="AP179" s="89">
        <v>0.8</v>
      </c>
      <c r="AQ179" s="89">
        <v>996</v>
      </c>
      <c r="AR179" s="89">
        <v>100</v>
      </c>
      <c r="AS179" s="89">
        <v>218</v>
      </c>
      <c r="AT179" s="89" t="s">
        <v>12023</v>
      </c>
      <c r="AU179" s="89">
        <v>0.7</v>
      </c>
      <c r="AV179" s="89">
        <v>3346</v>
      </c>
      <c r="AW179" s="89">
        <v>100</v>
      </c>
      <c r="AX179" s="89">
        <v>335</v>
      </c>
      <c r="AY179" s="89" t="s">
        <v>12023</v>
      </c>
      <c r="AZ179" s="89">
        <v>78600000</v>
      </c>
      <c r="BA179" s="89">
        <v>66100000</v>
      </c>
      <c r="BB179" s="89">
        <v>40000000</v>
      </c>
      <c r="BC179" s="113" t="s">
        <v>8908</v>
      </c>
      <c r="BG179" s="165">
        <v>5074</v>
      </c>
      <c r="BH179" s="165">
        <v>169</v>
      </c>
    </row>
    <row r="180" spans="1:60" ht="18" hidden="1" customHeight="1">
      <c r="A180" s="83">
        <v>230143</v>
      </c>
      <c r="B180" s="84" t="s">
        <v>9635</v>
      </c>
      <c r="C180" s="82" t="str">
        <f t="shared" si="8"/>
        <v>Open</v>
      </c>
      <c r="D180" s="85"/>
      <c r="E180" s="85" t="s">
        <v>4217</v>
      </c>
      <c r="F180" s="110">
        <v>40959</v>
      </c>
      <c r="G180" s="110">
        <v>40971</v>
      </c>
      <c r="H180" s="87" t="s">
        <v>9636</v>
      </c>
      <c r="I180" s="87" t="s">
        <v>5152</v>
      </c>
      <c r="J180" s="87" t="s">
        <v>9637</v>
      </c>
      <c r="K180" s="88"/>
      <c r="L180" s="37" t="s">
        <v>14826</v>
      </c>
      <c r="M180" s="86" t="s">
        <v>8758</v>
      </c>
      <c r="N180" s="37" t="s">
        <v>12532</v>
      </c>
      <c r="O180" s="37" t="s">
        <v>12533</v>
      </c>
      <c r="P180" s="89">
        <v>0.19</v>
      </c>
      <c r="Q180" s="89">
        <v>13.27</v>
      </c>
      <c r="R180" s="90" t="str">
        <f t="shared" si="7"/>
        <v>静岡県掛川市成滝</v>
      </c>
      <c r="S180" s="59" t="s">
        <v>3399</v>
      </c>
      <c r="T180" s="59" t="s">
        <v>3399</v>
      </c>
      <c r="U180" s="111" t="s">
        <v>8839</v>
      </c>
      <c r="V180" s="60" t="str">
        <f t="shared" si="9"/>
        <v>Open map</v>
      </c>
      <c r="W180" s="91" t="s">
        <v>4038</v>
      </c>
      <c r="X180" s="89" t="s">
        <v>8976</v>
      </c>
      <c r="Y180" s="89" t="s">
        <v>8965</v>
      </c>
      <c r="Z180" s="89" t="s">
        <v>4668</v>
      </c>
      <c r="AA180" s="89"/>
      <c r="AB180" s="83">
        <v>30</v>
      </c>
      <c r="AC180" s="83">
        <v>2206.81</v>
      </c>
      <c r="AD180" s="83">
        <v>2099.4</v>
      </c>
      <c r="AE180" s="89">
        <v>2492</v>
      </c>
      <c r="AF180" s="83">
        <v>2492</v>
      </c>
      <c r="AG180" s="89"/>
      <c r="AH180" s="89"/>
      <c r="AI180" s="89"/>
      <c r="AJ180" s="83">
        <v>0.8</v>
      </c>
      <c r="AK180" s="83"/>
      <c r="AL180" s="83">
        <v>1.4</v>
      </c>
      <c r="AM180" s="83"/>
      <c r="AN180" s="83"/>
      <c r="AO180" s="83">
        <v>4051</v>
      </c>
      <c r="AP180" s="89">
        <v>1.4</v>
      </c>
      <c r="AQ180" s="89">
        <v>2057</v>
      </c>
      <c r="AR180" s="89">
        <v>120</v>
      </c>
      <c r="AS180" s="89">
        <v>248</v>
      </c>
      <c r="AT180" s="89" t="s">
        <v>12141</v>
      </c>
      <c r="AU180" s="89">
        <v>0.8</v>
      </c>
      <c r="AV180" s="89">
        <v>1994</v>
      </c>
      <c r="AW180" s="89">
        <v>100</v>
      </c>
      <c r="AX180" s="89">
        <v>200</v>
      </c>
      <c r="AY180" s="89" t="s">
        <v>12150</v>
      </c>
      <c r="AZ180" s="89">
        <v>23200000</v>
      </c>
      <c r="BA180" s="89">
        <v>19300000</v>
      </c>
      <c r="BB180" s="89">
        <v>11500000</v>
      </c>
      <c r="BC180" s="113"/>
      <c r="BG180" s="165">
        <v>5075</v>
      </c>
      <c r="BH180" s="165">
        <v>170</v>
      </c>
    </row>
    <row r="181" spans="1:60" ht="18" hidden="1" customHeight="1">
      <c r="A181" s="83">
        <v>230144</v>
      </c>
      <c r="B181" s="84" t="s">
        <v>9629</v>
      </c>
      <c r="C181" s="82" t="str">
        <f t="shared" si="8"/>
        <v>Open</v>
      </c>
      <c r="D181" s="85"/>
      <c r="E181" s="85" t="s">
        <v>4217</v>
      </c>
      <c r="F181" s="110">
        <v>40928</v>
      </c>
      <c r="G181" s="110">
        <v>40939</v>
      </c>
      <c r="H181" s="87" t="s">
        <v>5176</v>
      </c>
      <c r="I181" s="87" t="s">
        <v>9630</v>
      </c>
      <c r="J181" s="87" t="s">
        <v>9631</v>
      </c>
      <c r="K181" s="88"/>
      <c r="L181" s="37" t="s">
        <v>14827</v>
      </c>
      <c r="M181" s="86" t="s">
        <v>9632</v>
      </c>
      <c r="N181" s="37" t="s">
        <v>12534</v>
      </c>
      <c r="O181" s="37" t="s">
        <v>14420</v>
      </c>
      <c r="P181" s="89">
        <v>0.12</v>
      </c>
      <c r="Q181" s="89">
        <v>1.1499999999999999</v>
      </c>
      <c r="R181" s="90" t="str">
        <f t="shared" si="7"/>
        <v>愛媛県高知市宝永町</v>
      </c>
      <c r="S181" s="59" t="s">
        <v>3400</v>
      </c>
      <c r="T181" s="59" t="s">
        <v>4122</v>
      </c>
      <c r="U181" s="111" t="s">
        <v>9633</v>
      </c>
      <c r="V181" s="60" t="str">
        <f t="shared" si="9"/>
        <v>Open map</v>
      </c>
      <c r="W181" s="91" t="s">
        <v>4038</v>
      </c>
      <c r="X181" s="89" t="s">
        <v>8983</v>
      </c>
      <c r="Y181" s="89" t="s">
        <v>4710</v>
      </c>
      <c r="Z181" s="89" t="s">
        <v>9634</v>
      </c>
      <c r="AA181" s="89"/>
      <c r="AB181" s="83">
        <v>10</v>
      </c>
      <c r="AC181" s="83">
        <v>666.22</v>
      </c>
      <c r="AD181" s="83">
        <v>678</v>
      </c>
      <c r="AE181" s="89">
        <v>763</v>
      </c>
      <c r="AF181" s="83">
        <v>763</v>
      </c>
      <c r="AG181" s="89"/>
      <c r="AH181" s="89"/>
      <c r="AI181" s="89"/>
      <c r="AJ181" s="83">
        <v>0.8</v>
      </c>
      <c r="AK181" s="83"/>
      <c r="AL181" s="83">
        <v>1.4</v>
      </c>
      <c r="AM181" s="83"/>
      <c r="AN181" s="83"/>
      <c r="AO181" s="83">
        <v>1252</v>
      </c>
      <c r="AP181" s="89">
        <v>1.4</v>
      </c>
      <c r="AQ181" s="89">
        <v>642</v>
      </c>
      <c r="AR181" s="89">
        <v>100</v>
      </c>
      <c r="AS181" s="89">
        <v>66</v>
      </c>
      <c r="AT181" s="89" t="s">
        <v>12023</v>
      </c>
      <c r="AU181" s="89">
        <v>0.8</v>
      </c>
      <c r="AV181" s="89">
        <v>610</v>
      </c>
      <c r="AW181" s="89">
        <v>100</v>
      </c>
      <c r="AX181" s="89">
        <v>63</v>
      </c>
      <c r="AY181" s="89" t="s">
        <v>12023</v>
      </c>
      <c r="AZ181" s="89">
        <v>7700000</v>
      </c>
      <c r="BA181" s="89">
        <v>6500000</v>
      </c>
      <c r="BB181" s="89">
        <v>4000000</v>
      </c>
      <c r="BC181" s="113"/>
      <c r="BG181" s="165">
        <v>5076</v>
      </c>
      <c r="BH181" s="165">
        <v>171</v>
      </c>
    </row>
    <row r="182" spans="1:60" ht="18" hidden="1" customHeight="1">
      <c r="A182" s="83">
        <v>230145</v>
      </c>
      <c r="B182" s="84" t="s">
        <v>9624</v>
      </c>
      <c r="C182" s="82" t="str">
        <f t="shared" si="8"/>
        <v>Open</v>
      </c>
      <c r="D182" s="85"/>
      <c r="E182" s="85" t="s">
        <v>4217</v>
      </c>
      <c r="F182" s="110">
        <v>41055</v>
      </c>
      <c r="G182" s="110">
        <v>41069</v>
      </c>
      <c r="H182" s="87" t="s">
        <v>9625</v>
      </c>
      <c r="I182" s="87" t="s">
        <v>9626</v>
      </c>
      <c r="J182" s="87" t="s">
        <v>9627</v>
      </c>
      <c r="K182" s="88"/>
      <c r="L182" s="37" t="s">
        <v>14828</v>
      </c>
      <c r="M182" s="86" t="s">
        <v>8759</v>
      </c>
      <c r="N182" s="37" t="s">
        <v>12535</v>
      </c>
      <c r="O182" s="37" t="s">
        <v>12536</v>
      </c>
      <c r="P182" s="89">
        <v>0.15</v>
      </c>
      <c r="Q182" s="89">
        <v>46.82</v>
      </c>
      <c r="R182" s="90" t="str">
        <f t="shared" si="7"/>
        <v>茨城県つくば市大字上横場字本郷</v>
      </c>
      <c r="S182" s="59" t="s">
        <v>3401</v>
      </c>
      <c r="T182" s="59" t="s">
        <v>3401</v>
      </c>
      <c r="U182" s="111" t="s">
        <v>9628</v>
      </c>
      <c r="V182" s="60" t="str">
        <f t="shared" si="9"/>
        <v>Open map</v>
      </c>
      <c r="W182" s="91" t="s">
        <v>4038</v>
      </c>
      <c r="X182" s="89" t="s">
        <v>9149</v>
      </c>
      <c r="Y182" s="89" t="s">
        <v>9127</v>
      </c>
      <c r="Z182" s="89" t="s">
        <v>8700</v>
      </c>
      <c r="AA182" s="89"/>
      <c r="AB182" s="83">
        <v>30</v>
      </c>
      <c r="AC182" s="83">
        <v>2151.69</v>
      </c>
      <c r="AD182" s="83">
        <v>2383.4</v>
      </c>
      <c r="AE182" s="89">
        <v>2417</v>
      </c>
      <c r="AF182" s="83">
        <v>2417</v>
      </c>
      <c r="AG182" s="89"/>
      <c r="AH182" s="89"/>
      <c r="AI182" s="89"/>
      <c r="AJ182" s="83">
        <v>0.8</v>
      </c>
      <c r="AK182" s="83"/>
      <c r="AL182" s="83">
        <v>1.2</v>
      </c>
      <c r="AM182" s="83"/>
      <c r="AN182" s="83"/>
      <c r="AO182" s="83">
        <v>3954</v>
      </c>
      <c r="AP182" s="89">
        <v>1.2</v>
      </c>
      <c r="AQ182" s="89">
        <v>2020</v>
      </c>
      <c r="AR182" s="89">
        <v>220</v>
      </c>
      <c r="AS182" s="89">
        <v>454</v>
      </c>
      <c r="AT182" s="89" t="s">
        <v>12025</v>
      </c>
      <c r="AU182" s="89">
        <v>0.8</v>
      </c>
      <c r="AV182" s="89">
        <v>1934</v>
      </c>
      <c r="AW182" s="89">
        <v>250</v>
      </c>
      <c r="AX182" s="89">
        <v>494</v>
      </c>
      <c r="AY182" s="89" t="s">
        <v>12025</v>
      </c>
      <c r="AZ182" s="89">
        <v>28200000</v>
      </c>
      <c r="BA182" s="89">
        <v>23500000</v>
      </c>
      <c r="BB182" s="89">
        <v>17000000</v>
      </c>
      <c r="BC182" s="113"/>
      <c r="BG182" s="165">
        <v>5077</v>
      </c>
      <c r="BH182" s="165">
        <v>172</v>
      </c>
    </row>
    <row r="183" spans="1:60" ht="18" hidden="1" customHeight="1">
      <c r="A183" s="83">
        <v>230146</v>
      </c>
      <c r="B183" s="84" t="s">
        <v>9620</v>
      </c>
      <c r="C183" s="82" t="str">
        <f t="shared" si="8"/>
        <v>Open</v>
      </c>
      <c r="D183" s="85"/>
      <c r="E183" s="85" t="s">
        <v>9123</v>
      </c>
      <c r="F183" s="110">
        <v>41155</v>
      </c>
      <c r="G183" s="110">
        <v>41173</v>
      </c>
      <c r="H183" s="87" t="s">
        <v>4963</v>
      </c>
      <c r="I183" s="87" t="s">
        <v>9621</v>
      </c>
      <c r="J183" s="87" t="s">
        <v>9622</v>
      </c>
      <c r="K183" s="88"/>
      <c r="L183" s="37" t="s">
        <v>14829</v>
      </c>
      <c r="M183" s="86" t="s">
        <v>8760</v>
      </c>
      <c r="N183" s="37" t="s">
        <v>12537</v>
      </c>
      <c r="O183" s="37" t="s">
        <v>12538</v>
      </c>
      <c r="P183" s="89">
        <v>0.51</v>
      </c>
      <c r="Q183" s="89">
        <v>25.9</v>
      </c>
      <c r="R183" s="90" t="str">
        <f t="shared" si="7"/>
        <v>千葉県流山市東深井</v>
      </c>
      <c r="S183" s="59" t="s">
        <v>3402</v>
      </c>
      <c r="T183" s="59" t="s">
        <v>3402</v>
      </c>
      <c r="U183" s="111" t="s">
        <v>11934</v>
      </c>
      <c r="V183" s="60" t="str">
        <f t="shared" si="9"/>
        <v>Open map</v>
      </c>
      <c r="W183" s="91" t="s">
        <v>4038</v>
      </c>
      <c r="X183" s="89" t="s">
        <v>8983</v>
      </c>
      <c r="Y183" s="89" t="s">
        <v>4710</v>
      </c>
      <c r="Z183" s="89" t="s">
        <v>4939</v>
      </c>
      <c r="AA183" s="89"/>
      <c r="AB183" s="83">
        <v>30</v>
      </c>
      <c r="AC183" s="83">
        <v>688.31</v>
      </c>
      <c r="AD183" s="83">
        <v>598.27</v>
      </c>
      <c r="AE183" s="89">
        <v>989</v>
      </c>
      <c r="AF183" s="83">
        <v>1642</v>
      </c>
      <c r="AG183" s="89"/>
      <c r="AH183" s="89"/>
      <c r="AI183" s="89"/>
      <c r="AJ183" s="83">
        <v>1</v>
      </c>
      <c r="AK183" s="83"/>
      <c r="AL183" s="83">
        <v>1.4</v>
      </c>
      <c r="AM183" s="83"/>
      <c r="AN183" s="83"/>
      <c r="AO183" s="83">
        <v>2034</v>
      </c>
      <c r="AP183" s="89">
        <v>1.4</v>
      </c>
      <c r="AQ183" s="89">
        <v>1194</v>
      </c>
      <c r="AR183" s="89">
        <v>180</v>
      </c>
      <c r="AS183" s="89">
        <v>220</v>
      </c>
      <c r="AT183" s="89" t="s">
        <v>12025</v>
      </c>
      <c r="AU183" s="89">
        <v>0.24</v>
      </c>
      <c r="AV183" s="89">
        <v>233</v>
      </c>
      <c r="AW183" s="89">
        <v>130</v>
      </c>
      <c r="AX183" s="89">
        <v>31</v>
      </c>
      <c r="AY183" s="89" t="s">
        <v>12023</v>
      </c>
      <c r="AZ183" s="89">
        <v>14500000</v>
      </c>
      <c r="BA183" s="89">
        <v>12100000</v>
      </c>
      <c r="BB183" s="89">
        <v>7400000</v>
      </c>
      <c r="BC183" s="113" t="s">
        <v>9623</v>
      </c>
      <c r="BG183" s="165">
        <v>5078</v>
      </c>
      <c r="BH183" s="165">
        <v>173</v>
      </c>
    </row>
    <row r="184" spans="1:60" ht="18" hidden="1" customHeight="1">
      <c r="A184" s="83">
        <v>230148</v>
      </c>
      <c r="B184" s="84" t="s">
        <v>9613</v>
      </c>
      <c r="C184" s="82" t="str">
        <f t="shared" si="8"/>
        <v>Open</v>
      </c>
      <c r="D184" s="85"/>
      <c r="E184" s="85" t="s">
        <v>4217</v>
      </c>
      <c r="F184" s="110">
        <v>41011</v>
      </c>
      <c r="G184" s="110">
        <v>41041</v>
      </c>
      <c r="H184" s="87" t="s">
        <v>9614</v>
      </c>
      <c r="I184" s="87" t="s">
        <v>9615</v>
      </c>
      <c r="J184" s="87" t="s">
        <v>9616</v>
      </c>
      <c r="K184" s="88"/>
      <c r="L184" s="37" t="s">
        <v>14830</v>
      </c>
      <c r="M184" s="86" t="s">
        <v>9617</v>
      </c>
      <c r="N184" s="37" t="s">
        <v>12539</v>
      </c>
      <c r="O184" s="37" t="s">
        <v>14421</v>
      </c>
      <c r="P184" s="89" t="s">
        <v>5304</v>
      </c>
      <c r="Q184" s="89">
        <v>0.16</v>
      </c>
      <c r="R184" s="90" t="str">
        <f t="shared" si="7"/>
        <v>沖縄県宜野湾市大山</v>
      </c>
      <c r="S184" s="59" t="s">
        <v>3403</v>
      </c>
      <c r="T184" s="59" t="s">
        <v>4123</v>
      </c>
      <c r="U184" s="111" t="s">
        <v>8840</v>
      </c>
      <c r="V184" s="60" t="str">
        <f t="shared" si="9"/>
        <v>Open map</v>
      </c>
      <c r="W184" s="91" t="s">
        <v>4038</v>
      </c>
      <c r="X184" s="89" t="s">
        <v>9149</v>
      </c>
      <c r="Y184" s="89" t="s">
        <v>9188</v>
      </c>
      <c r="Z184" s="89" t="s">
        <v>9128</v>
      </c>
      <c r="AA184" s="89"/>
      <c r="AB184" s="83">
        <v>0</v>
      </c>
      <c r="AC184" s="83">
        <v>7197.45</v>
      </c>
      <c r="AD184" s="83">
        <v>7282</v>
      </c>
      <c r="AE184" s="89">
        <v>7761</v>
      </c>
      <c r="AF184" s="83">
        <v>7761</v>
      </c>
      <c r="AG184" s="89"/>
      <c r="AH184" s="89"/>
      <c r="AI184" s="89"/>
      <c r="AJ184" s="83">
        <v>1</v>
      </c>
      <c r="AK184" s="83"/>
      <c r="AL184" s="83">
        <v>2</v>
      </c>
      <c r="AM184" s="83"/>
      <c r="AN184" s="83"/>
      <c r="AO184" s="83">
        <v>19936</v>
      </c>
      <c r="AP184" s="89">
        <v>1.95</v>
      </c>
      <c r="AQ184" s="89">
        <v>11527</v>
      </c>
      <c r="AR184" s="89">
        <v>110</v>
      </c>
      <c r="AS184" s="89">
        <v>1.365</v>
      </c>
      <c r="AT184" s="89" t="s">
        <v>8898</v>
      </c>
      <c r="AU184" s="89">
        <v>1</v>
      </c>
      <c r="AV184" s="89">
        <v>7761</v>
      </c>
      <c r="AW184" s="89">
        <v>80</v>
      </c>
      <c r="AX184" s="89">
        <v>623</v>
      </c>
      <c r="AY184" s="89" t="s">
        <v>9618</v>
      </c>
      <c r="AZ184" s="89">
        <v>101400000</v>
      </c>
      <c r="BA184" s="89">
        <v>84500000</v>
      </c>
      <c r="BB184" s="89">
        <v>51200000</v>
      </c>
      <c r="BC184" s="113" t="s">
        <v>9619</v>
      </c>
      <c r="BG184" s="165">
        <v>5079</v>
      </c>
      <c r="BH184" s="165">
        <v>174</v>
      </c>
    </row>
    <row r="185" spans="1:60" ht="18" hidden="1" customHeight="1">
      <c r="A185" s="83">
        <v>230149</v>
      </c>
      <c r="B185" s="84" t="s">
        <v>9606</v>
      </c>
      <c r="C185" s="82" t="str">
        <f t="shared" si="8"/>
        <v>Open</v>
      </c>
      <c r="D185" s="85"/>
      <c r="E185" s="85" t="s">
        <v>4217</v>
      </c>
      <c r="F185" s="110">
        <v>41015</v>
      </c>
      <c r="G185" s="110">
        <v>41026</v>
      </c>
      <c r="H185" s="87" t="s">
        <v>9607</v>
      </c>
      <c r="I185" s="87" t="s">
        <v>9608</v>
      </c>
      <c r="J185" s="87" t="s">
        <v>9609</v>
      </c>
      <c r="K185" s="88"/>
      <c r="L185" s="37" t="s">
        <v>14831</v>
      </c>
      <c r="M185" s="86" t="s">
        <v>9610</v>
      </c>
      <c r="N185" s="37" t="s">
        <v>12540</v>
      </c>
      <c r="O185" s="37" t="s">
        <v>12541</v>
      </c>
      <c r="P185" s="89">
        <v>0.14000000000000001</v>
      </c>
      <c r="Q185" s="89">
        <v>13.74</v>
      </c>
      <c r="R185" s="90" t="str">
        <f t="shared" si="7"/>
        <v>佐賀県佐賀市久保泉町大字下和泉字牛野</v>
      </c>
      <c r="S185" s="59" t="s">
        <v>3404</v>
      </c>
      <c r="T185" s="59" t="s">
        <v>3404</v>
      </c>
      <c r="U185" s="111" t="s">
        <v>8841</v>
      </c>
      <c r="V185" s="60" t="str">
        <f t="shared" si="9"/>
        <v>Open map</v>
      </c>
      <c r="W185" s="91" t="s">
        <v>4038</v>
      </c>
      <c r="X185" s="89" t="s">
        <v>9611</v>
      </c>
      <c r="Y185" s="89" t="s">
        <v>4710</v>
      </c>
      <c r="Z185" s="89" t="s">
        <v>9612</v>
      </c>
      <c r="AA185" s="89"/>
      <c r="AB185" s="83">
        <v>20</v>
      </c>
      <c r="AC185" s="83">
        <v>1539.7</v>
      </c>
      <c r="AD185" s="83">
        <v>1655.13</v>
      </c>
      <c r="AE185" s="89">
        <v>1751</v>
      </c>
      <c r="AF185" s="83">
        <v>1751</v>
      </c>
      <c r="AG185" s="89"/>
      <c r="AH185" s="89"/>
      <c r="AI185" s="89"/>
      <c r="AJ185" s="83">
        <v>1</v>
      </c>
      <c r="AK185" s="83"/>
      <c r="AL185" s="83">
        <v>1</v>
      </c>
      <c r="AM185" s="83"/>
      <c r="AN185" s="83"/>
      <c r="AO185" s="83">
        <v>2387</v>
      </c>
      <c r="AP185" s="89">
        <v>1</v>
      </c>
      <c r="AQ185" s="89">
        <v>812</v>
      </c>
      <c r="AR185" s="89">
        <v>100</v>
      </c>
      <c r="AS185" s="89">
        <v>82</v>
      </c>
      <c r="AT185" s="89" t="s">
        <v>12023</v>
      </c>
      <c r="AU185" s="89">
        <v>1</v>
      </c>
      <c r="AV185" s="89">
        <v>1417</v>
      </c>
      <c r="AW185" s="89">
        <v>105</v>
      </c>
      <c r="AX185" s="89">
        <v>5</v>
      </c>
      <c r="AY185" s="89" t="s">
        <v>12023</v>
      </c>
      <c r="AZ185" s="89">
        <v>14150000</v>
      </c>
      <c r="BA185" s="89">
        <v>11990000</v>
      </c>
      <c r="BB185" s="89">
        <v>7150000</v>
      </c>
      <c r="BC185" s="113" t="s">
        <v>8909</v>
      </c>
      <c r="BG185" s="165">
        <v>5080</v>
      </c>
      <c r="BH185" s="165">
        <v>175</v>
      </c>
    </row>
    <row r="186" spans="1:60" ht="18" hidden="1" customHeight="1">
      <c r="A186" s="83">
        <v>230150</v>
      </c>
      <c r="B186" s="84" t="s">
        <v>9602</v>
      </c>
      <c r="C186" s="82" t="str">
        <f t="shared" si="8"/>
        <v>Open</v>
      </c>
      <c r="D186" s="85"/>
      <c r="E186" s="85" t="s">
        <v>4217</v>
      </c>
      <c r="F186" s="110">
        <v>41064</v>
      </c>
      <c r="G186" s="110">
        <v>41075</v>
      </c>
      <c r="H186" s="87" t="s">
        <v>5724</v>
      </c>
      <c r="I186" s="87" t="s">
        <v>9603</v>
      </c>
      <c r="J186" s="87" t="s">
        <v>9604</v>
      </c>
      <c r="K186" s="88"/>
      <c r="L186" s="37" t="s">
        <v>14832</v>
      </c>
      <c r="M186" s="86" t="s">
        <v>9605</v>
      </c>
      <c r="N186" s="37" t="s">
        <v>12542</v>
      </c>
      <c r="O186" s="37" t="s">
        <v>12543</v>
      </c>
      <c r="P186" s="89">
        <v>0.22</v>
      </c>
      <c r="Q186" s="89">
        <v>8.17</v>
      </c>
      <c r="R186" s="90" t="str">
        <f t="shared" si="7"/>
        <v>神奈川県高座郡寒川町倉見</v>
      </c>
      <c r="S186" s="59" t="s">
        <v>3405</v>
      </c>
      <c r="T186" s="59" t="s">
        <v>4124</v>
      </c>
      <c r="U186" s="111" t="s">
        <v>11935</v>
      </c>
      <c r="V186" s="60" t="str">
        <f t="shared" si="9"/>
        <v>Open map</v>
      </c>
      <c r="W186" s="91" t="s">
        <v>4038</v>
      </c>
      <c r="X186" s="89" t="s">
        <v>8983</v>
      </c>
      <c r="Y186" s="89" t="s">
        <v>4710</v>
      </c>
      <c r="Z186" s="89" t="s">
        <v>8700</v>
      </c>
      <c r="AA186" s="89"/>
      <c r="AB186" s="83">
        <v>30</v>
      </c>
      <c r="AC186" s="83">
        <v>1208.8900000000001</v>
      </c>
      <c r="AD186" s="83">
        <v>1205.9000000000001</v>
      </c>
      <c r="AE186" s="89">
        <v>1445</v>
      </c>
      <c r="AF186" s="83">
        <v>1445</v>
      </c>
      <c r="AG186" s="89"/>
      <c r="AH186" s="89"/>
      <c r="AI186" s="89"/>
      <c r="AJ186" s="83">
        <v>0.7</v>
      </c>
      <c r="AK186" s="83"/>
      <c r="AL186" s="83">
        <v>0.7</v>
      </c>
      <c r="AM186" s="83"/>
      <c r="AN186" s="83"/>
      <c r="AO186" s="83">
        <v>1525</v>
      </c>
      <c r="AP186" s="89">
        <v>0.7</v>
      </c>
      <c r="AQ186" s="89">
        <v>513</v>
      </c>
      <c r="AR186" s="89">
        <v>170</v>
      </c>
      <c r="AS186" s="89">
        <v>88</v>
      </c>
      <c r="AT186" s="89" t="s">
        <v>12023</v>
      </c>
      <c r="AU186" s="89">
        <v>0.7</v>
      </c>
      <c r="AV186" s="89">
        <v>1012</v>
      </c>
      <c r="AW186" s="89">
        <v>150</v>
      </c>
      <c r="AX186" s="89">
        <v>152</v>
      </c>
      <c r="AY186" s="89" t="s">
        <v>12023</v>
      </c>
      <c r="AZ186" s="89">
        <v>12100000</v>
      </c>
      <c r="BA186" s="89">
        <v>10200000</v>
      </c>
      <c r="BB186" s="89">
        <v>5700000</v>
      </c>
      <c r="BC186" s="113"/>
      <c r="BG186" s="165">
        <v>5081</v>
      </c>
      <c r="BH186" s="165">
        <v>176</v>
      </c>
    </row>
    <row r="187" spans="1:60" ht="18" hidden="1" customHeight="1">
      <c r="A187" s="83">
        <v>230151</v>
      </c>
      <c r="B187" s="84" t="s">
        <v>9598</v>
      </c>
      <c r="C187" s="82" t="str">
        <f t="shared" si="8"/>
        <v>Open</v>
      </c>
      <c r="D187" s="85"/>
      <c r="E187" s="85" t="s">
        <v>9041</v>
      </c>
      <c r="F187" s="110">
        <v>41013</v>
      </c>
      <c r="G187" s="110">
        <v>41070</v>
      </c>
      <c r="H187" s="87" t="s">
        <v>5128</v>
      </c>
      <c r="I187" s="87" t="s">
        <v>9599</v>
      </c>
      <c r="J187" s="87" t="s">
        <v>9600</v>
      </c>
      <c r="K187" s="88"/>
      <c r="L187" s="37" t="s">
        <v>14833</v>
      </c>
      <c r="M187" s="86" t="s">
        <v>9601</v>
      </c>
      <c r="N187" s="37" t="s">
        <v>12544</v>
      </c>
      <c r="O187" s="37" t="s">
        <v>12545</v>
      </c>
      <c r="P187" s="89">
        <v>0.23</v>
      </c>
      <c r="Q187" s="89">
        <v>32.54</v>
      </c>
      <c r="R187" s="90" t="str">
        <f t="shared" si="7"/>
        <v>埼玉県さいたま市岩槻区</v>
      </c>
      <c r="S187" s="59" t="s">
        <v>3406</v>
      </c>
      <c r="T187" s="59" t="s">
        <v>4125</v>
      </c>
      <c r="U187" s="111" t="s">
        <v>11936</v>
      </c>
      <c r="V187" s="60" t="str">
        <f t="shared" si="9"/>
        <v>Open map</v>
      </c>
      <c r="W187" s="91" t="s">
        <v>4038</v>
      </c>
      <c r="X187" s="89" t="s">
        <v>8970</v>
      </c>
      <c r="Y187" s="89" t="s">
        <v>4710</v>
      </c>
      <c r="Z187" s="89" t="s">
        <v>9045</v>
      </c>
      <c r="AA187" s="89"/>
      <c r="AB187" s="83">
        <v>30</v>
      </c>
      <c r="AC187" s="83">
        <v>1367.31</v>
      </c>
      <c r="AD187" s="83">
        <v>1519.31</v>
      </c>
      <c r="AE187" s="89">
        <v>1518</v>
      </c>
      <c r="AF187" s="83">
        <v>1518</v>
      </c>
      <c r="AG187" s="89"/>
      <c r="AH187" s="89"/>
      <c r="AI187" s="89"/>
      <c r="AJ187" s="83">
        <v>1</v>
      </c>
      <c r="AK187" s="83"/>
      <c r="AL187" s="83">
        <v>0.8</v>
      </c>
      <c r="AM187" s="83"/>
      <c r="AN187" s="83"/>
      <c r="AO187" s="83">
        <v>2086</v>
      </c>
      <c r="AP187" s="89">
        <v>0.8</v>
      </c>
      <c r="AQ187" s="89">
        <v>568</v>
      </c>
      <c r="AR187" s="89">
        <v>200</v>
      </c>
      <c r="AS187" s="89">
        <v>116</v>
      </c>
      <c r="AT187" s="89"/>
      <c r="AU187" s="89">
        <v>1</v>
      </c>
      <c r="AV187" s="89">
        <v>1518</v>
      </c>
      <c r="AW187" s="89">
        <v>100</v>
      </c>
      <c r="AX187" s="89">
        <v>155</v>
      </c>
      <c r="AY187" s="89"/>
      <c r="AZ187" s="89">
        <v>16600000</v>
      </c>
      <c r="BA187" s="89">
        <v>13900000</v>
      </c>
      <c r="BB187" s="89">
        <v>8300000</v>
      </c>
      <c r="BC187" s="113"/>
      <c r="BG187" s="165">
        <v>5082</v>
      </c>
      <c r="BH187" s="165">
        <v>177</v>
      </c>
    </row>
    <row r="188" spans="1:60" ht="18" hidden="1" customHeight="1">
      <c r="A188" s="83">
        <v>230152</v>
      </c>
      <c r="B188" s="84" t="s">
        <v>9593</v>
      </c>
      <c r="C188" s="82" t="str">
        <f t="shared" si="8"/>
        <v>Open</v>
      </c>
      <c r="D188" s="85"/>
      <c r="E188" s="85" t="s">
        <v>4217</v>
      </c>
      <c r="F188" s="110">
        <v>41015</v>
      </c>
      <c r="G188" s="110">
        <v>41027</v>
      </c>
      <c r="H188" s="87" t="s">
        <v>5128</v>
      </c>
      <c r="I188" s="87" t="s">
        <v>9166</v>
      </c>
      <c r="J188" s="87" t="s">
        <v>9594</v>
      </c>
      <c r="K188" s="88"/>
      <c r="L188" s="37" t="s">
        <v>14834</v>
      </c>
      <c r="M188" s="86" t="s">
        <v>9595</v>
      </c>
      <c r="N188" s="37" t="s">
        <v>12546</v>
      </c>
      <c r="O188" s="37" t="s">
        <v>12547</v>
      </c>
      <c r="P188" s="89">
        <v>0.12</v>
      </c>
      <c r="Q188" s="89">
        <v>18.52</v>
      </c>
      <c r="R188" s="90" t="str">
        <f t="shared" si="7"/>
        <v>埼玉県三郷市三郷インター南部地区</v>
      </c>
      <c r="S188" s="59" t="s">
        <v>3407</v>
      </c>
      <c r="T188" s="59" t="s">
        <v>3407</v>
      </c>
      <c r="U188" s="111" t="s">
        <v>9596</v>
      </c>
      <c r="V188" s="60" t="str">
        <f t="shared" si="9"/>
        <v>Open map</v>
      </c>
      <c r="W188" s="91" t="s">
        <v>4038</v>
      </c>
      <c r="X188" s="89" t="s">
        <v>8983</v>
      </c>
      <c r="Y188" s="89" t="s">
        <v>9597</v>
      </c>
      <c r="Z188" s="89" t="s">
        <v>9109</v>
      </c>
      <c r="AA188" s="89"/>
      <c r="AB188" s="83">
        <v>30</v>
      </c>
      <c r="AC188" s="83">
        <v>349.47</v>
      </c>
      <c r="AD188" s="83">
        <v>406.82</v>
      </c>
      <c r="AE188" s="89">
        <v>823</v>
      </c>
      <c r="AF188" s="83">
        <v>823</v>
      </c>
      <c r="AG188" s="89"/>
      <c r="AH188" s="89"/>
      <c r="AI188" s="89"/>
      <c r="AJ188" s="83">
        <v>1</v>
      </c>
      <c r="AK188" s="83"/>
      <c r="AL188" s="83">
        <v>1</v>
      </c>
      <c r="AM188" s="83"/>
      <c r="AN188" s="83"/>
      <c r="AO188" s="83">
        <v>1292</v>
      </c>
      <c r="AP188" s="89">
        <v>1</v>
      </c>
      <c r="AQ188" s="89">
        <v>382</v>
      </c>
      <c r="AR188" s="89">
        <v>100</v>
      </c>
      <c r="AS188" s="89">
        <v>39</v>
      </c>
      <c r="AT188" s="89" t="s">
        <v>8910</v>
      </c>
      <c r="AU188" s="89">
        <v>1</v>
      </c>
      <c r="AV188" s="89">
        <v>738</v>
      </c>
      <c r="AW188" s="89">
        <v>100</v>
      </c>
      <c r="AX188" s="89">
        <v>76</v>
      </c>
      <c r="AY188" s="89" t="s">
        <v>8910</v>
      </c>
      <c r="AZ188" s="89">
        <v>8400000</v>
      </c>
      <c r="BA188" s="89">
        <v>7300000</v>
      </c>
      <c r="BB188" s="89">
        <v>4400000</v>
      </c>
      <c r="BC188" s="113" t="s">
        <v>8911</v>
      </c>
      <c r="BG188" s="165">
        <v>5083</v>
      </c>
      <c r="BH188" s="165">
        <v>178</v>
      </c>
    </row>
    <row r="189" spans="1:60" ht="18" hidden="1" customHeight="1">
      <c r="A189" s="83">
        <v>230153</v>
      </c>
      <c r="B189" s="84" t="s">
        <v>9590</v>
      </c>
      <c r="C189" s="82" t="str">
        <f t="shared" si="8"/>
        <v>Open</v>
      </c>
      <c r="D189" s="85"/>
      <c r="E189" s="85" t="s">
        <v>4217</v>
      </c>
      <c r="F189" s="110">
        <v>41054</v>
      </c>
      <c r="G189" s="110">
        <v>41076</v>
      </c>
      <c r="H189" s="87" t="s">
        <v>5120</v>
      </c>
      <c r="I189" s="87" t="s">
        <v>5121</v>
      </c>
      <c r="J189" s="87" t="s">
        <v>9591</v>
      </c>
      <c r="K189" s="88"/>
      <c r="L189" s="37" t="s">
        <v>14835</v>
      </c>
      <c r="M189" s="86" t="s">
        <v>8761</v>
      </c>
      <c r="N189" s="37" t="s">
        <v>12548</v>
      </c>
      <c r="O189" s="37" t="s">
        <v>12549</v>
      </c>
      <c r="P189" s="89">
        <v>0.12</v>
      </c>
      <c r="Q189" s="89">
        <v>0.85</v>
      </c>
      <c r="R189" s="90" t="str">
        <f t="shared" si="7"/>
        <v>三重県四日市市北浜田町</v>
      </c>
      <c r="S189" s="59" t="s">
        <v>3408</v>
      </c>
      <c r="T189" s="59" t="s">
        <v>4126</v>
      </c>
      <c r="U189" s="111" t="s">
        <v>9592</v>
      </c>
      <c r="V189" s="60" t="str">
        <f t="shared" si="9"/>
        <v>Open map</v>
      </c>
      <c r="W189" s="91" t="s">
        <v>4038</v>
      </c>
      <c r="X189" s="89" t="s">
        <v>8983</v>
      </c>
      <c r="Y189" s="89" t="s">
        <v>4710</v>
      </c>
      <c r="Z189" s="89" t="s">
        <v>4668</v>
      </c>
      <c r="AA189" s="89"/>
      <c r="AB189" s="83">
        <v>30</v>
      </c>
      <c r="AC189" s="83">
        <v>2565.71</v>
      </c>
      <c r="AD189" s="83">
        <v>2526.12</v>
      </c>
      <c r="AE189" s="89">
        <v>3036</v>
      </c>
      <c r="AF189" s="83">
        <v>3036</v>
      </c>
      <c r="AG189" s="89"/>
      <c r="AH189" s="89"/>
      <c r="AI189" s="89"/>
      <c r="AJ189" s="83">
        <v>0.6</v>
      </c>
      <c r="AK189" s="83"/>
      <c r="AL189" s="83">
        <v>0.6</v>
      </c>
      <c r="AM189" s="83"/>
      <c r="AN189" s="83"/>
      <c r="AO189" s="83">
        <v>2917</v>
      </c>
      <c r="AP189" s="89">
        <v>0.6</v>
      </c>
      <c r="AQ189" s="89">
        <v>877</v>
      </c>
      <c r="AR189" s="89">
        <v>100</v>
      </c>
      <c r="AS189" s="89">
        <v>90</v>
      </c>
      <c r="AT189" s="89" t="s">
        <v>12026</v>
      </c>
      <c r="AU189" s="89">
        <v>0.6</v>
      </c>
      <c r="AV189" s="89">
        <v>1822</v>
      </c>
      <c r="AW189" s="89">
        <v>100</v>
      </c>
      <c r="AX189" s="89">
        <v>186</v>
      </c>
      <c r="AY189" s="89" t="s">
        <v>12026</v>
      </c>
      <c r="AZ189" s="89">
        <v>17300000</v>
      </c>
      <c r="BA189" s="89">
        <v>14700000</v>
      </c>
      <c r="BB189" s="89">
        <v>8300000</v>
      </c>
      <c r="BC189" s="113" t="s">
        <v>8885</v>
      </c>
      <c r="BG189" s="165">
        <v>5084</v>
      </c>
      <c r="BH189" s="165">
        <v>179</v>
      </c>
    </row>
    <row r="190" spans="1:60" ht="18" hidden="1" customHeight="1">
      <c r="A190" s="83">
        <v>230154</v>
      </c>
      <c r="B190" s="84" t="s">
        <v>9587</v>
      </c>
      <c r="C190" s="82" t="str">
        <f t="shared" si="8"/>
        <v>Open</v>
      </c>
      <c r="D190" s="85"/>
      <c r="E190" s="85" t="s">
        <v>4217</v>
      </c>
      <c r="F190" s="110">
        <v>41057</v>
      </c>
      <c r="G190" s="110">
        <v>41069</v>
      </c>
      <c r="H190" s="87" t="s">
        <v>4663</v>
      </c>
      <c r="I190" s="87" t="s">
        <v>9588</v>
      </c>
      <c r="J190" s="87" t="s">
        <v>9589</v>
      </c>
      <c r="K190" s="88"/>
      <c r="L190" s="37" t="s">
        <v>14821</v>
      </c>
      <c r="M190" s="86" t="s">
        <v>8762</v>
      </c>
      <c r="N190" s="37" t="s">
        <v>12550</v>
      </c>
      <c r="O190" s="37" t="s">
        <v>12551</v>
      </c>
      <c r="P190" s="89">
        <v>0.15</v>
      </c>
      <c r="Q190" s="89">
        <v>7.65</v>
      </c>
      <c r="R190" s="90" t="str">
        <f t="shared" si="7"/>
        <v>秋田県秋田市広面堤敷</v>
      </c>
      <c r="S190" s="59" t="s">
        <v>3409</v>
      </c>
      <c r="T190" s="59" t="s">
        <v>3409</v>
      </c>
      <c r="U190" s="111" t="s">
        <v>8842</v>
      </c>
      <c r="V190" s="60" t="str">
        <f t="shared" si="9"/>
        <v>Open map</v>
      </c>
      <c r="W190" s="91" t="s">
        <v>4038</v>
      </c>
      <c r="X190" s="89" t="s">
        <v>8983</v>
      </c>
      <c r="Y190" s="89" t="s">
        <v>4656</v>
      </c>
      <c r="Z190" s="89" t="s">
        <v>4668</v>
      </c>
      <c r="AA190" s="89"/>
      <c r="AB190" s="83">
        <v>100</v>
      </c>
      <c r="AC190" s="83">
        <v>390.84</v>
      </c>
      <c r="AD190" s="83">
        <v>777.18</v>
      </c>
      <c r="AE190" s="89">
        <v>775</v>
      </c>
      <c r="AF190" s="83">
        <v>775</v>
      </c>
      <c r="AG190" s="89"/>
      <c r="AH190" s="89"/>
      <c r="AI190" s="89"/>
      <c r="AJ190" s="83">
        <v>1</v>
      </c>
      <c r="AK190" s="83"/>
      <c r="AL190" s="83">
        <v>2</v>
      </c>
      <c r="AM190" s="83"/>
      <c r="AN190" s="83"/>
      <c r="AO190" s="83">
        <v>1647</v>
      </c>
      <c r="AP190" s="89">
        <v>2</v>
      </c>
      <c r="AQ190" s="89">
        <v>872</v>
      </c>
      <c r="AR190" s="89">
        <v>110</v>
      </c>
      <c r="AS190" s="89">
        <v>97</v>
      </c>
      <c r="AT190" s="89" t="s">
        <v>12025</v>
      </c>
      <c r="AU190" s="89">
        <v>1</v>
      </c>
      <c r="AV190" s="89">
        <v>775</v>
      </c>
      <c r="AW190" s="89">
        <v>130</v>
      </c>
      <c r="AX190" s="89">
        <v>101</v>
      </c>
      <c r="AY190" s="89" t="s">
        <v>12025</v>
      </c>
      <c r="AZ190" s="89">
        <v>10900000</v>
      </c>
      <c r="BA190" s="89">
        <v>9100000</v>
      </c>
      <c r="BB190" s="89">
        <v>5670000</v>
      </c>
      <c r="BC190" s="113"/>
      <c r="BG190" s="165">
        <v>5085</v>
      </c>
      <c r="BH190" s="165">
        <v>180</v>
      </c>
    </row>
    <row r="191" spans="1:60" ht="18" hidden="1" customHeight="1">
      <c r="A191" s="83">
        <v>230155</v>
      </c>
      <c r="B191" s="84" t="s">
        <v>9580</v>
      </c>
      <c r="C191" s="82" t="str">
        <f t="shared" si="8"/>
        <v>Open</v>
      </c>
      <c r="D191" s="85"/>
      <c r="E191" s="85" t="s">
        <v>9581</v>
      </c>
      <c r="F191" s="110">
        <v>41002</v>
      </c>
      <c r="G191" s="110">
        <v>41012</v>
      </c>
      <c r="H191" s="87" t="s">
        <v>9582</v>
      </c>
      <c r="I191" s="87" t="s">
        <v>9583</v>
      </c>
      <c r="J191" s="87" t="s">
        <v>9584</v>
      </c>
      <c r="K191" s="88"/>
      <c r="L191" s="37" t="s">
        <v>14836</v>
      </c>
      <c r="M191" s="86" t="s">
        <v>9585</v>
      </c>
      <c r="N191" s="37" t="s">
        <v>12552</v>
      </c>
      <c r="O191" s="37" t="s">
        <v>14422</v>
      </c>
      <c r="P191" s="89">
        <v>0.47</v>
      </c>
      <c r="Q191" s="89">
        <v>77.040000000000006</v>
      </c>
      <c r="R191" s="90" t="str">
        <f t="shared" si="7"/>
        <v>埼玉県春日市大場字前</v>
      </c>
      <c r="S191" s="59" t="s">
        <v>3410</v>
      </c>
      <c r="T191" s="59" t="s">
        <v>3410</v>
      </c>
      <c r="U191" s="111" t="s">
        <v>11937</v>
      </c>
      <c r="V191" s="60" t="str">
        <f t="shared" si="9"/>
        <v>Open map</v>
      </c>
      <c r="W191" s="91" t="s">
        <v>4038</v>
      </c>
      <c r="X191" s="89" t="s">
        <v>8983</v>
      </c>
      <c r="Y191" s="89" t="s">
        <v>9586</v>
      </c>
      <c r="Z191" s="89" t="s">
        <v>4668</v>
      </c>
      <c r="AA191" s="89"/>
      <c r="AB191" s="83">
        <v>45</v>
      </c>
      <c r="AC191" s="83">
        <v>897.77</v>
      </c>
      <c r="AD191" s="83">
        <v>666</v>
      </c>
      <c r="AE191" s="89">
        <v>1167</v>
      </c>
      <c r="AF191" s="83">
        <v>1252</v>
      </c>
      <c r="AG191" s="89"/>
      <c r="AH191" s="89"/>
      <c r="AI191" s="89"/>
      <c r="AJ191" s="83">
        <v>0.8</v>
      </c>
      <c r="AK191" s="83"/>
      <c r="AL191" s="83">
        <v>1.2</v>
      </c>
      <c r="AM191" s="83"/>
      <c r="AN191" s="83"/>
      <c r="AO191" s="83">
        <v>1752</v>
      </c>
      <c r="AP191" s="89">
        <v>1.2</v>
      </c>
      <c r="AQ191" s="89">
        <v>818</v>
      </c>
      <c r="AR191" s="89">
        <v>100</v>
      </c>
      <c r="AS191" s="89">
        <v>83</v>
      </c>
      <c r="AT191" s="89" t="s">
        <v>12023</v>
      </c>
      <c r="AU191" s="89">
        <v>0.8</v>
      </c>
      <c r="AV191" s="89">
        <v>934</v>
      </c>
      <c r="AW191" s="89">
        <v>100</v>
      </c>
      <c r="AX191" s="89">
        <v>94</v>
      </c>
      <c r="AY191" s="89" t="s">
        <v>12023</v>
      </c>
      <c r="AZ191" s="89">
        <v>11700000</v>
      </c>
      <c r="BA191" s="89">
        <v>9900000</v>
      </c>
      <c r="BB191" s="89">
        <v>5500000</v>
      </c>
      <c r="BC191" s="113"/>
      <c r="BG191" s="165">
        <v>5086</v>
      </c>
      <c r="BH191" s="165">
        <v>181</v>
      </c>
    </row>
    <row r="192" spans="1:60" ht="18" hidden="1" customHeight="1">
      <c r="A192" s="83">
        <v>230157</v>
      </c>
      <c r="B192" s="84" t="s">
        <v>9576</v>
      </c>
      <c r="C192" s="82" t="str">
        <f t="shared" si="8"/>
        <v>Open</v>
      </c>
      <c r="D192" s="85"/>
      <c r="E192" s="85" t="s">
        <v>4217</v>
      </c>
      <c r="F192" s="110">
        <v>41020</v>
      </c>
      <c r="G192" s="110">
        <v>41030</v>
      </c>
      <c r="H192" s="87" t="s">
        <v>5120</v>
      </c>
      <c r="I192" s="87" t="s">
        <v>9577</v>
      </c>
      <c r="J192" s="87" t="s">
        <v>9578</v>
      </c>
      <c r="K192" s="88"/>
      <c r="L192" s="37" t="s">
        <v>14837</v>
      </c>
      <c r="M192" s="86" t="s">
        <v>9579</v>
      </c>
      <c r="N192" s="37" t="s">
        <v>12553</v>
      </c>
      <c r="O192" s="37" t="s">
        <v>12554</v>
      </c>
      <c r="P192" s="89">
        <v>0.65</v>
      </c>
      <c r="Q192" s="89">
        <v>3.47</v>
      </c>
      <c r="R192" s="90" t="str">
        <f t="shared" si="7"/>
        <v>三重県桑名市大字大福寺跡</v>
      </c>
      <c r="S192" s="59" t="s">
        <v>3411</v>
      </c>
      <c r="T192" s="59" t="s">
        <v>3411</v>
      </c>
      <c r="U192" s="111" t="s">
        <v>11938</v>
      </c>
      <c r="V192" s="60" t="str">
        <f t="shared" si="9"/>
        <v>Open map</v>
      </c>
      <c r="W192" s="91" t="s">
        <v>4038</v>
      </c>
      <c r="X192" s="89" t="s">
        <v>8983</v>
      </c>
      <c r="Y192" s="89" t="s">
        <v>4710</v>
      </c>
      <c r="Z192" s="89" t="s">
        <v>4668</v>
      </c>
      <c r="AA192" s="89"/>
      <c r="AB192" s="83">
        <v>15</v>
      </c>
      <c r="AC192" s="83">
        <v>726.77</v>
      </c>
      <c r="AD192" s="83">
        <v>819.27</v>
      </c>
      <c r="AE192" s="89">
        <v>900</v>
      </c>
      <c r="AF192" s="83">
        <v>900</v>
      </c>
      <c r="AG192" s="89"/>
      <c r="AH192" s="89"/>
      <c r="AI192" s="89"/>
      <c r="AJ192" s="83">
        <v>1</v>
      </c>
      <c r="AK192" s="83"/>
      <c r="AL192" s="83">
        <v>1</v>
      </c>
      <c r="AM192" s="83"/>
      <c r="AN192" s="83"/>
      <c r="AO192" s="83">
        <v>1527</v>
      </c>
      <c r="AP192" s="89">
        <v>1</v>
      </c>
      <c r="AQ192" s="89">
        <v>627</v>
      </c>
      <c r="AR192" s="89">
        <v>100</v>
      </c>
      <c r="AS192" s="89">
        <v>65</v>
      </c>
      <c r="AT192" s="89" t="s">
        <v>12023</v>
      </c>
      <c r="AU192" s="89">
        <v>1</v>
      </c>
      <c r="AV192" s="89">
        <v>900</v>
      </c>
      <c r="AW192" s="89">
        <v>100</v>
      </c>
      <c r="AX192" s="89">
        <v>92</v>
      </c>
      <c r="AY192" s="89" t="s">
        <v>12023</v>
      </c>
      <c r="AZ192" s="89">
        <v>10400000</v>
      </c>
      <c r="BA192" s="89">
        <v>8800000</v>
      </c>
      <c r="BB192" s="89">
        <v>4900000</v>
      </c>
      <c r="BC192" s="113"/>
      <c r="BG192" s="165">
        <v>5087</v>
      </c>
      <c r="BH192" s="165">
        <v>182</v>
      </c>
    </row>
    <row r="193" spans="1:60" ht="18" hidden="1" customHeight="1">
      <c r="A193" s="83">
        <v>230158</v>
      </c>
      <c r="B193" s="84" t="s">
        <v>9567</v>
      </c>
      <c r="C193" s="82" t="str">
        <f t="shared" si="8"/>
        <v>Open</v>
      </c>
      <c r="D193" s="85"/>
      <c r="E193" s="85" t="s">
        <v>9568</v>
      </c>
      <c r="F193" s="110">
        <v>41065</v>
      </c>
      <c r="G193" s="110">
        <v>41089</v>
      </c>
      <c r="H193" s="87" t="s">
        <v>9569</v>
      </c>
      <c r="I193" s="87" t="s">
        <v>9570</v>
      </c>
      <c r="J193" s="87" t="s">
        <v>9571</v>
      </c>
      <c r="K193" s="88"/>
      <c r="L193" s="37" t="s">
        <v>14838</v>
      </c>
      <c r="M193" s="86" t="s">
        <v>9572</v>
      </c>
      <c r="N193" s="37" t="s">
        <v>12555</v>
      </c>
      <c r="O193" s="37" t="s">
        <v>12556</v>
      </c>
      <c r="P193" s="89">
        <v>0.89</v>
      </c>
      <c r="Q193" s="89">
        <v>26.02</v>
      </c>
      <c r="R193" s="90" t="str">
        <f t="shared" si="7"/>
        <v>埼玉県さいたま市南区文蔵</v>
      </c>
      <c r="S193" s="59" t="s">
        <v>3412</v>
      </c>
      <c r="T193" s="59" t="s">
        <v>3412</v>
      </c>
      <c r="U193" s="111" t="s">
        <v>9573</v>
      </c>
      <c r="V193" s="60" t="str">
        <f t="shared" si="9"/>
        <v>Open map</v>
      </c>
      <c r="W193" s="91" t="s">
        <v>4038</v>
      </c>
      <c r="X193" s="89" t="s">
        <v>8983</v>
      </c>
      <c r="Y193" s="89" t="s">
        <v>9574</v>
      </c>
      <c r="Z193" s="89" t="s">
        <v>9575</v>
      </c>
      <c r="AA193" s="89"/>
      <c r="AB193" s="83">
        <v>30</v>
      </c>
      <c r="AC193" s="83">
        <v>247.5</v>
      </c>
      <c r="AD193" s="83">
        <v>438.75</v>
      </c>
      <c r="AE193" s="89">
        <v>326</v>
      </c>
      <c r="AF193" s="83">
        <v>318</v>
      </c>
      <c r="AG193" s="89"/>
      <c r="AH193" s="89"/>
      <c r="AI193" s="89"/>
      <c r="AJ193" s="83">
        <v>1</v>
      </c>
      <c r="AK193" s="83"/>
      <c r="AL193" s="83">
        <v>1</v>
      </c>
      <c r="AM193" s="83"/>
      <c r="AN193" s="83"/>
      <c r="AO193" s="83">
        <v>543</v>
      </c>
      <c r="AP193" s="89">
        <v>1</v>
      </c>
      <c r="AQ193" s="89">
        <v>181</v>
      </c>
      <c r="AR193" s="89">
        <v>150</v>
      </c>
      <c r="AS193" s="89">
        <v>29</v>
      </c>
      <c r="AT193" s="89" t="s">
        <v>12023</v>
      </c>
      <c r="AU193" s="89">
        <v>1</v>
      </c>
      <c r="AV193" s="89">
        <v>326</v>
      </c>
      <c r="AW193" s="89">
        <v>140</v>
      </c>
      <c r="AX193" s="89">
        <v>45</v>
      </c>
      <c r="AY193" s="89" t="s">
        <v>12023</v>
      </c>
      <c r="AZ193" s="89">
        <v>4900000</v>
      </c>
      <c r="BA193" s="89">
        <v>4200000</v>
      </c>
      <c r="BB193" s="89">
        <v>2600000</v>
      </c>
      <c r="BC193" s="113" t="s">
        <v>8912</v>
      </c>
      <c r="BG193" s="165">
        <v>5088</v>
      </c>
      <c r="BH193" s="165">
        <v>183</v>
      </c>
    </row>
    <row r="194" spans="1:60" ht="18" hidden="1" customHeight="1">
      <c r="A194" s="83">
        <v>230160</v>
      </c>
      <c r="B194" s="84" t="s">
        <v>9564</v>
      </c>
      <c r="C194" s="82" t="str">
        <f t="shared" si="8"/>
        <v>Open</v>
      </c>
      <c r="D194" s="85"/>
      <c r="E194" s="85" t="s">
        <v>4217</v>
      </c>
      <c r="F194" s="110">
        <v>41054</v>
      </c>
      <c r="G194" s="110">
        <v>41068</v>
      </c>
      <c r="H194" s="87" t="s">
        <v>5312</v>
      </c>
      <c r="I194" s="87" t="s">
        <v>9179</v>
      </c>
      <c r="J194" s="87" t="s">
        <v>9565</v>
      </c>
      <c r="K194" s="88"/>
      <c r="L194" s="37" t="s">
        <v>14839</v>
      </c>
      <c r="M194" s="86" t="s">
        <v>8763</v>
      </c>
      <c r="N194" s="37" t="s">
        <v>12557</v>
      </c>
      <c r="O194" s="37" t="s">
        <v>12558</v>
      </c>
      <c r="P194" s="89">
        <v>0.09</v>
      </c>
      <c r="Q194" s="89">
        <v>12.65</v>
      </c>
      <c r="R194" s="90" t="str">
        <f t="shared" si="7"/>
        <v>愛知県海部郡蟹江町大字西之森字長瀬下</v>
      </c>
      <c r="S194" s="59" t="s">
        <v>3413</v>
      </c>
      <c r="T194" s="59" t="s">
        <v>4127</v>
      </c>
      <c r="U194" s="111" t="s">
        <v>9566</v>
      </c>
      <c r="V194" s="60" t="str">
        <f t="shared" si="9"/>
        <v>Open map</v>
      </c>
      <c r="W194" s="91" t="s">
        <v>4038</v>
      </c>
      <c r="X194" s="89" t="s">
        <v>8976</v>
      </c>
      <c r="Y194" s="89" t="s">
        <v>8965</v>
      </c>
      <c r="Z194" s="89" t="s">
        <v>4668</v>
      </c>
      <c r="AA194" s="89"/>
      <c r="AB194" s="83">
        <v>30</v>
      </c>
      <c r="AC194" s="83">
        <v>2219</v>
      </c>
      <c r="AD194" s="83">
        <v>2097</v>
      </c>
      <c r="AE194" s="89">
        <v>2625</v>
      </c>
      <c r="AF194" s="83">
        <v>2625</v>
      </c>
      <c r="AG194" s="89"/>
      <c r="AH194" s="89"/>
      <c r="AI194" s="89"/>
      <c r="AJ194" s="83">
        <v>0.8</v>
      </c>
      <c r="AK194" s="83"/>
      <c r="AL194" s="83">
        <v>1</v>
      </c>
      <c r="AM194" s="83"/>
      <c r="AN194" s="83"/>
      <c r="AO194" s="83">
        <v>3407</v>
      </c>
      <c r="AP194" s="89">
        <v>1</v>
      </c>
      <c r="AQ194" s="89">
        <v>1307</v>
      </c>
      <c r="AR194" s="89">
        <v>100</v>
      </c>
      <c r="AS194" s="89">
        <v>134</v>
      </c>
      <c r="AT194" s="89" t="s">
        <v>12026</v>
      </c>
      <c r="AU194" s="89">
        <v>0.8</v>
      </c>
      <c r="AV194" s="89">
        <v>2100</v>
      </c>
      <c r="AW194" s="89">
        <v>100</v>
      </c>
      <c r="AX194" s="89">
        <v>215</v>
      </c>
      <c r="AY194" s="89" t="s">
        <v>12026</v>
      </c>
      <c r="AZ194" s="89">
        <v>19000000</v>
      </c>
      <c r="BA194" s="89">
        <v>15900000</v>
      </c>
      <c r="BB194" s="89">
        <v>9300000</v>
      </c>
      <c r="BC194" s="113"/>
      <c r="BG194" s="165">
        <v>5089</v>
      </c>
      <c r="BH194" s="165">
        <v>184</v>
      </c>
    </row>
    <row r="195" spans="1:60" ht="18" hidden="1" customHeight="1">
      <c r="A195" s="83">
        <v>230161</v>
      </c>
      <c r="B195" s="84" t="s">
        <v>9559</v>
      </c>
      <c r="C195" s="82" t="str">
        <f t="shared" si="8"/>
        <v>Open</v>
      </c>
      <c r="D195" s="85"/>
      <c r="E195" s="85" t="s">
        <v>8961</v>
      </c>
      <c r="F195" s="110">
        <v>41715</v>
      </c>
      <c r="G195" s="110">
        <v>41732</v>
      </c>
      <c r="H195" s="87" t="s">
        <v>8610</v>
      </c>
      <c r="I195" s="87" t="s">
        <v>9560</v>
      </c>
      <c r="J195" s="87" t="s">
        <v>9561</v>
      </c>
      <c r="K195" s="88"/>
      <c r="L195" s="37" t="s">
        <v>14840</v>
      </c>
      <c r="M195" s="86" t="s">
        <v>9562</v>
      </c>
      <c r="N195" s="37" t="s">
        <v>12559</v>
      </c>
      <c r="O195" s="37" t="s">
        <v>12560</v>
      </c>
      <c r="P195" s="89">
        <v>0.11</v>
      </c>
      <c r="Q195" s="89">
        <v>118.84</v>
      </c>
      <c r="R195" s="90" t="str">
        <f t="shared" ref="R195:R258" si="10">CONCATENATE(H195,I195,J195)</f>
        <v>長野県伊那市境</v>
      </c>
      <c r="S195" s="59" t="s">
        <v>3414</v>
      </c>
      <c r="T195" s="59" t="s">
        <v>4128</v>
      </c>
      <c r="U195" s="111" t="s">
        <v>9563</v>
      </c>
      <c r="V195" s="60" t="str">
        <f t="shared" si="9"/>
        <v>Open map</v>
      </c>
      <c r="W195" s="91" t="s">
        <v>4038</v>
      </c>
      <c r="X195" s="89" t="s">
        <v>8976</v>
      </c>
      <c r="Y195" s="89" t="s">
        <v>8965</v>
      </c>
      <c r="Z195" s="89" t="s">
        <v>9039</v>
      </c>
      <c r="AA195" s="89"/>
      <c r="AB195" s="83">
        <v>50</v>
      </c>
      <c r="AC195" s="83">
        <v>2813.6</v>
      </c>
      <c r="AD195" s="83">
        <v>2699.85</v>
      </c>
      <c r="AE195" s="89">
        <v>3420</v>
      </c>
      <c r="AF195" s="83">
        <v>3420</v>
      </c>
      <c r="AG195" s="89"/>
      <c r="AH195" s="89"/>
      <c r="AI195" s="89"/>
      <c r="AJ195" s="83">
        <v>0.8</v>
      </c>
      <c r="AK195" s="83"/>
      <c r="AL195" s="83">
        <v>1.2</v>
      </c>
      <c r="AM195" s="83"/>
      <c r="AN195" s="83"/>
      <c r="AO195" s="83">
        <v>4787</v>
      </c>
      <c r="AP195" s="89">
        <v>1.2</v>
      </c>
      <c r="AQ195" s="89">
        <v>1898</v>
      </c>
      <c r="AR195" s="89">
        <v>100</v>
      </c>
      <c r="AS195" s="89">
        <v>191</v>
      </c>
      <c r="AT195" s="89" t="s">
        <v>12023</v>
      </c>
      <c r="AU195" s="89">
        <v>0.8</v>
      </c>
      <c r="AV195" s="89">
        <v>2736</v>
      </c>
      <c r="AW195" s="89">
        <v>110</v>
      </c>
      <c r="AX195" s="89">
        <v>302</v>
      </c>
      <c r="AY195" s="89" t="s">
        <v>12023</v>
      </c>
      <c r="AZ195" s="89">
        <v>27200000</v>
      </c>
      <c r="BA195" s="89">
        <v>22700000</v>
      </c>
      <c r="BB195" s="89">
        <v>13600000</v>
      </c>
      <c r="BC195" s="113" t="s">
        <v>8885</v>
      </c>
      <c r="BG195" s="165">
        <v>5090</v>
      </c>
      <c r="BH195" s="165">
        <v>185</v>
      </c>
    </row>
    <row r="196" spans="1:60" ht="18" hidden="1" customHeight="1">
      <c r="A196" s="83">
        <v>230163</v>
      </c>
      <c r="B196" s="84" t="s">
        <v>9557</v>
      </c>
      <c r="C196" s="82" t="str">
        <f t="shared" ref="C196:C259" si="11">HYPERLINK(CONCATENATE("C:\CollectionOfDataForAI\",A196),"Open")</f>
        <v>Open</v>
      </c>
      <c r="D196" s="85"/>
      <c r="E196" s="85" t="s">
        <v>4241</v>
      </c>
      <c r="F196" s="110">
        <v>41045</v>
      </c>
      <c r="G196" s="110">
        <v>41057</v>
      </c>
      <c r="H196" s="87" t="s">
        <v>5366</v>
      </c>
      <c r="I196" s="87" t="s">
        <v>5367</v>
      </c>
      <c r="J196" s="87" t="s">
        <v>5906</v>
      </c>
      <c r="K196" s="88"/>
      <c r="L196" s="37" t="s">
        <v>14841</v>
      </c>
      <c r="M196" s="86" t="s">
        <v>8764</v>
      </c>
      <c r="N196" s="37" t="s">
        <v>12561</v>
      </c>
      <c r="O196" s="37" t="s">
        <v>14423</v>
      </c>
      <c r="P196" s="89">
        <v>0.25</v>
      </c>
      <c r="Q196" s="89">
        <v>4.7300000000000004</v>
      </c>
      <c r="R196" s="90" t="str">
        <f t="shared" si="10"/>
        <v>島根県出雲市西新町</v>
      </c>
      <c r="S196" s="59" t="s">
        <v>3415</v>
      </c>
      <c r="T196" s="59" t="s">
        <v>3415</v>
      </c>
      <c r="U196" s="111" t="s">
        <v>8843</v>
      </c>
      <c r="V196" s="60" t="str">
        <f t="shared" ref="V196:V259" si="12">HYPERLINK(CONCATENATE("https://www.google.co.jp/maps/search/",IF(U196="",IF(S196 ="",R196,S196),U196)),"Open map")</f>
        <v>Open map</v>
      </c>
      <c r="W196" s="91" t="s">
        <v>4038</v>
      </c>
      <c r="X196" s="89" t="s">
        <v>9558</v>
      </c>
      <c r="Y196" s="89" t="s">
        <v>5182</v>
      </c>
      <c r="Z196" s="89" t="s">
        <v>4893</v>
      </c>
      <c r="AA196" s="89"/>
      <c r="AB196" s="83">
        <v>60</v>
      </c>
      <c r="AC196" s="83">
        <v>208.41</v>
      </c>
      <c r="AD196" s="83">
        <v>525.03</v>
      </c>
      <c r="AE196" s="89">
        <v>252</v>
      </c>
      <c r="AF196" s="83">
        <v>252</v>
      </c>
      <c r="AG196" s="89"/>
      <c r="AH196" s="89"/>
      <c r="AI196" s="89"/>
      <c r="AJ196" s="83">
        <v>0.8</v>
      </c>
      <c r="AK196" s="83"/>
      <c r="AL196" s="83">
        <v>1.7</v>
      </c>
      <c r="AM196" s="83"/>
      <c r="AN196" s="83"/>
      <c r="AO196" s="83">
        <v>527</v>
      </c>
      <c r="AP196" s="89">
        <v>1.7</v>
      </c>
      <c r="AQ196" s="89">
        <v>325</v>
      </c>
      <c r="AR196" s="89">
        <v>130</v>
      </c>
      <c r="AS196" s="89">
        <v>43</v>
      </c>
      <c r="AT196" s="89" t="s">
        <v>12023</v>
      </c>
      <c r="AU196" s="89">
        <v>0.8</v>
      </c>
      <c r="AV196" s="89">
        <v>202</v>
      </c>
      <c r="AW196" s="89">
        <v>110</v>
      </c>
      <c r="AX196" s="89">
        <v>23</v>
      </c>
      <c r="AY196" s="89" t="s">
        <v>12023</v>
      </c>
      <c r="AZ196" s="89">
        <v>4300000</v>
      </c>
      <c r="BA196" s="89">
        <v>3800000</v>
      </c>
      <c r="BB196" s="89">
        <v>2300000</v>
      </c>
      <c r="BC196" s="113"/>
      <c r="BG196" s="165">
        <v>5091</v>
      </c>
      <c r="BH196" s="165">
        <v>186</v>
      </c>
    </row>
    <row r="197" spans="1:60" ht="18" hidden="1" customHeight="1">
      <c r="A197" s="83">
        <v>230164</v>
      </c>
      <c r="B197" s="84" t="s">
        <v>9553</v>
      </c>
      <c r="C197" s="82" t="str">
        <f t="shared" si="11"/>
        <v>Open</v>
      </c>
      <c r="D197" s="85"/>
      <c r="E197" s="85" t="s">
        <v>8961</v>
      </c>
      <c r="F197" s="110">
        <v>41107</v>
      </c>
      <c r="G197" s="110">
        <v>41134</v>
      </c>
      <c r="H197" s="87" t="s">
        <v>5097</v>
      </c>
      <c r="I197" s="87" t="s">
        <v>9554</v>
      </c>
      <c r="J197" s="87" t="s">
        <v>9555</v>
      </c>
      <c r="K197" s="88"/>
      <c r="L197" s="37" t="s">
        <v>14842</v>
      </c>
      <c r="M197" s="86" t="s">
        <v>8765</v>
      </c>
      <c r="N197" s="37" t="s">
        <v>12562</v>
      </c>
      <c r="O197" s="37" t="s">
        <v>12563</v>
      </c>
      <c r="P197" s="89">
        <v>0.61</v>
      </c>
      <c r="Q197" s="89">
        <v>9.52</v>
      </c>
      <c r="R197" s="90" t="str">
        <f t="shared" si="10"/>
        <v>静岡県三島市塚原新田</v>
      </c>
      <c r="S197" s="59" t="s">
        <v>3416</v>
      </c>
      <c r="T197" s="59" t="s">
        <v>3416</v>
      </c>
      <c r="U197" s="111" t="s">
        <v>8844</v>
      </c>
      <c r="V197" s="60" t="str">
        <f t="shared" si="12"/>
        <v>Open map</v>
      </c>
      <c r="W197" s="91" t="s">
        <v>4038</v>
      </c>
      <c r="X197" s="89" t="s">
        <v>8983</v>
      </c>
      <c r="Y197" s="89" t="s">
        <v>4656</v>
      </c>
      <c r="Z197" s="89" t="s">
        <v>9556</v>
      </c>
      <c r="AA197" s="89"/>
      <c r="AB197" s="83">
        <v>30</v>
      </c>
      <c r="AC197" s="83">
        <v>1743</v>
      </c>
      <c r="AD197" s="83">
        <v>2973.4</v>
      </c>
      <c r="AE197" s="89">
        <v>2828.7660000000001</v>
      </c>
      <c r="AF197" s="83">
        <v>2829</v>
      </c>
      <c r="AG197" s="89"/>
      <c r="AH197" s="89"/>
      <c r="AI197" s="89"/>
      <c r="AJ197" s="83" t="s">
        <v>1857</v>
      </c>
      <c r="AK197" s="83"/>
      <c r="AL197" s="83">
        <v>1</v>
      </c>
      <c r="AM197" s="83"/>
      <c r="AN197" s="83"/>
      <c r="AO197" s="83">
        <v>6965</v>
      </c>
      <c r="AP197" s="89">
        <v>0.8</v>
      </c>
      <c r="AQ197" s="89">
        <v>4935</v>
      </c>
      <c r="AR197" s="89">
        <v>100</v>
      </c>
      <c r="AS197" s="89">
        <v>508</v>
      </c>
      <c r="AT197" s="89" t="s">
        <v>12023</v>
      </c>
      <c r="AU197" s="89">
        <v>1</v>
      </c>
      <c r="AV197" s="89">
        <v>1925</v>
      </c>
      <c r="AW197" s="89">
        <v>100</v>
      </c>
      <c r="AX197" s="89">
        <v>195</v>
      </c>
      <c r="AY197" s="89" t="s">
        <v>12023</v>
      </c>
      <c r="AZ197" s="89">
        <v>35200000</v>
      </c>
      <c r="BA197" s="89">
        <v>29100000</v>
      </c>
      <c r="BB197" s="89">
        <v>17500000</v>
      </c>
      <c r="BC197" s="113"/>
      <c r="BG197" s="165">
        <v>5092</v>
      </c>
      <c r="BH197" s="165">
        <v>187</v>
      </c>
    </row>
    <row r="198" spans="1:60" ht="18" hidden="1" customHeight="1">
      <c r="A198" s="83">
        <v>230165</v>
      </c>
      <c r="B198" s="84" t="s">
        <v>9549</v>
      </c>
      <c r="C198" s="82" t="str">
        <f t="shared" si="11"/>
        <v>Open</v>
      </c>
      <c r="D198" s="85"/>
      <c r="E198" s="85" t="s">
        <v>4217</v>
      </c>
      <c r="F198" s="110">
        <v>41123</v>
      </c>
      <c r="G198" s="110">
        <v>41144</v>
      </c>
      <c r="H198" s="87" t="s">
        <v>4972</v>
      </c>
      <c r="I198" s="87" t="s">
        <v>9550</v>
      </c>
      <c r="J198" s="87" t="s">
        <v>9551</v>
      </c>
      <c r="K198" s="88"/>
      <c r="L198" s="37" t="s">
        <v>14843</v>
      </c>
      <c r="M198" s="86" t="s">
        <v>8766</v>
      </c>
      <c r="N198" s="37" t="s">
        <v>12564</v>
      </c>
      <c r="O198" s="37" t="s">
        <v>12565</v>
      </c>
      <c r="P198" s="89">
        <v>0.22</v>
      </c>
      <c r="Q198" s="89">
        <v>53.72</v>
      </c>
      <c r="R198" s="90" t="str">
        <f t="shared" si="10"/>
        <v>山形県山形市松見町</v>
      </c>
      <c r="S198" s="59" t="s">
        <v>3417</v>
      </c>
      <c r="T198" s="59" t="s">
        <v>4129</v>
      </c>
      <c r="U198" s="111" t="s">
        <v>9552</v>
      </c>
      <c r="V198" s="60" t="str">
        <f t="shared" si="12"/>
        <v>Open map</v>
      </c>
      <c r="W198" s="91" t="s">
        <v>4038</v>
      </c>
      <c r="X198" s="89" t="s">
        <v>8964</v>
      </c>
      <c r="Y198" s="89" t="s">
        <v>4710</v>
      </c>
      <c r="Z198" s="89" t="s">
        <v>4668</v>
      </c>
      <c r="AA198" s="89"/>
      <c r="AB198" s="83">
        <v>120</v>
      </c>
      <c r="AC198" s="83">
        <v>5251.6</v>
      </c>
      <c r="AD198" s="83">
        <v>4765.3900000000003</v>
      </c>
      <c r="AE198" s="89">
        <v>5986</v>
      </c>
      <c r="AF198" s="83">
        <v>5986</v>
      </c>
      <c r="AG198" s="89"/>
      <c r="AH198" s="89"/>
      <c r="AI198" s="89"/>
      <c r="AJ198" s="83">
        <v>0.8</v>
      </c>
      <c r="AK198" s="83"/>
      <c r="AL198" s="83">
        <v>0.8</v>
      </c>
      <c r="AM198" s="83"/>
      <c r="AN198" s="83"/>
      <c r="AO198" s="83">
        <v>7217</v>
      </c>
      <c r="AP198" s="89">
        <v>0.8</v>
      </c>
      <c r="AQ198" s="89">
        <v>2349</v>
      </c>
      <c r="AR198" s="89">
        <v>150</v>
      </c>
      <c r="AS198" s="89">
        <v>364</v>
      </c>
      <c r="AT198" s="89" t="s">
        <v>12023</v>
      </c>
      <c r="AU198" s="89">
        <v>1</v>
      </c>
      <c r="AV198" s="89">
        <v>4789</v>
      </c>
      <c r="AW198" s="89">
        <v>100</v>
      </c>
      <c r="AX198" s="89">
        <v>521</v>
      </c>
      <c r="AY198" s="89" t="s">
        <v>12023</v>
      </c>
      <c r="AZ198" s="89">
        <v>43800000</v>
      </c>
      <c r="BA198" s="89">
        <v>36600000</v>
      </c>
      <c r="BB198" s="89">
        <v>21100000</v>
      </c>
      <c r="BC198" s="113" t="s">
        <v>8902</v>
      </c>
      <c r="BG198" s="165">
        <v>5093</v>
      </c>
      <c r="BH198" s="165">
        <v>188</v>
      </c>
    </row>
    <row r="199" spans="1:60" ht="18" hidden="1" customHeight="1">
      <c r="A199" s="83">
        <v>230166</v>
      </c>
      <c r="B199" s="84" t="s">
        <v>9543</v>
      </c>
      <c r="C199" s="82" t="str">
        <f t="shared" si="11"/>
        <v>Open</v>
      </c>
      <c r="D199" s="85"/>
      <c r="E199" s="85" t="s">
        <v>8961</v>
      </c>
      <c r="F199" s="110">
        <v>41150</v>
      </c>
      <c r="G199" s="110">
        <v>41153</v>
      </c>
      <c r="H199" s="87" t="s">
        <v>9544</v>
      </c>
      <c r="I199" s="87" t="s">
        <v>9545</v>
      </c>
      <c r="J199" s="87" t="s">
        <v>9546</v>
      </c>
      <c r="K199" s="88"/>
      <c r="L199" s="37" t="s">
        <v>14844</v>
      </c>
      <c r="M199" s="86" t="s">
        <v>9547</v>
      </c>
      <c r="N199" s="37" t="s">
        <v>12566</v>
      </c>
      <c r="O199" s="37" t="s">
        <v>12567</v>
      </c>
      <c r="P199" s="89">
        <v>0.14000000000000001</v>
      </c>
      <c r="Q199" s="89">
        <v>0.71</v>
      </c>
      <c r="R199" s="90" t="str">
        <f t="shared" si="10"/>
        <v>島根県出雲市平田町</v>
      </c>
      <c r="S199" s="59" t="s">
        <v>3418</v>
      </c>
      <c r="T199" s="59" t="s">
        <v>4130</v>
      </c>
      <c r="U199" s="111" t="s">
        <v>9548</v>
      </c>
      <c r="V199" s="60" t="str">
        <f t="shared" si="12"/>
        <v>Open map</v>
      </c>
      <c r="W199" s="91" t="s">
        <v>4038</v>
      </c>
      <c r="X199" s="89" t="s">
        <v>8976</v>
      </c>
      <c r="Y199" s="89" t="s">
        <v>9003</v>
      </c>
      <c r="Z199" s="89" t="s">
        <v>9424</v>
      </c>
      <c r="AA199" s="89"/>
      <c r="AB199" s="83">
        <v>65</v>
      </c>
      <c r="AC199" s="83">
        <v>731.05499999999995</v>
      </c>
      <c r="AD199" s="83">
        <v>1089</v>
      </c>
      <c r="AE199" s="89">
        <v>1032</v>
      </c>
      <c r="AF199" s="83">
        <v>904</v>
      </c>
      <c r="AG199" s="89"/>
      <c r="AH199" s="89"/>
      <c r="AI199" s="89"/>
      <c r="AJ199" s="83">
        <v>0.8</v>
      </c>
      <c r="AK199" s="83"/>
      <c r="AL199" s="83">
        <v>0.8</v>
      </c>
      <c r="AM199" s="83"/>
      <c r="AN199" s="83"/>
      <c r="AO199" s="83">
        <v>1134</v>
      </c>
      <c r="AP199" s="89">
        <v>0.8</v>
      </c>
      <c r="AQ199" s="89">
        <v>411</v>
      </c>
      <c r="AR199" s="89">
        <v>100</v>
      </c>
      <c r="AS199" s="89">
        <v>42</v>
      </c>
      <c r="AT199" s="89" t="s">
        <v>12023</v>
      </c>
      <c r="AU199" s="89">
        <v>0.8</v>
      </c>
      <c r="AV199" s="89">
        <v>723</v>
      </c>
      <c r="AW199" s="89">
        <v>100</v>
      </c>
      <c r="AX199" s="89">
        <v>73</v>
      </c>
      <c r="AY199" s="89" t="s">
        <v>12023</v>
      </c>
      <c r="AZ199" s="89">
        <v>8100000</v>
      </c>
      <c r="BA199" s="89">
        <v>7000000</v>
      </c>
      <c r="BB199" s="89">
        <v>4000000</v>
      </c>
      <c r="BC199" s="113"/>
      <c r="BG199" s="165">
        <v>5094</v>
      </c>
      <c r="BH199" s="165">
        <v>189</v>
      </c>
    </row>
    <row r="200" spans="1:60" ht="18" hidden="1" customHeight="1">
      <c r="A200" s="83">
        <v>230167</v>
      </c>
      <c r="B200" s="84" t="s">
        <v>9536</v>
      </c>
      <c r="C200" s="82" t="str">
        <f t="shared" si="11"/>
        <v>Open</v>
      </c>
      <c r="D200" s="85"/>
      <c r="E200" s="85" t="s">
        <v>9208</v>
      </c>
      <c r="F200" s="110">
        <v>41100</v>
      </c>
      <c r="G200" s="110">
        <v>41116</v>
      </c>
      <c r="H200" s="87" t="s">
        <v>9537</v>
      </c>
      <c r="I200" s="87" t="s">
        <v>9538</v>
      </c>
      <c r="J200" s="87" t="s">
        <v>9539</v>
      </c>
      <c r="K200" s="88"/>
      <c r="L200" s="37" t="s">
        <v>14718</v>
      </c>
      <c r="M200" s="86" t="s">
        <v>9540</v>
      </c>
      <c r="N200" s="37" t="s">
        <v>12568</v>
      </c>
      <c r="O200" s="37" t="s">
        <v>14424</v>
      </c>
      <c r="P200" s="89">
        <v>0.63</v>
      </c>
      <c r="Q200" s="89">
        <v>2.76</v>
      </c>
      <c r="R200" s="90" t="str">
        <f t="shared" si="10"/>
        <v>新潟県上越市下門前</v>
      </c>
      <c r="S200" s="59" t="s">
        <v>3419</v>
      </c>
      <c r="T200" s="59" t="s">
        <v>3419</v>
      </c>
      <c r="U200" s="111" t="s">
        <v>8845</v>
      </c>
      <c r="V200" s="60" t="str">
        <f t="shared" si="12"/>
        <v>Open map</v>
      </c>
      <c r="W200" s="91" t="s">
        <v>4038</v>
      </c>
      <c r="X200" s="89" t="s">
        <v>9214</v>
      </c>
      <c r="Y200" s="89" t="s">
        <v>9541</v>
      </c>
      <c r="Z200" s="89" t="s">
        <v>4668</v>
      </c>
      <c r="AA200" s="89"/>
      <c r="AB200" s="83">
        <v>250</v>
      </c>
      <c r="AC200" s="83">
        <v>2902.89</v>
      </c>
      <c r="AD200" s="83">
        <v>2783.45</v>
      </c>
      <c r="AE200" s="89">
        <v>3544</v>
      </c>
      <c r="AF200" s="83">
        <v>3544</v>
      </c>
      <c r="AG200" s="89"/>
      <c r="AH200" s="89"/>
      <c r="AI200" s="89"/>
      <c r="AJ200" s="83">
        <v>1.4</v>
      </c>
      <c r="AK200" s="83"/>
      <c r="AL200" s="83">
        <v>0.8</v>
      </c>
      <c r="AM200" s="83"/>
      <c r="AN200" s="83"/>
      <c r="AO200" s="83">
        <v>5949</v>
      </c>
      <c r="AP200" s="89">
        <v>1.4</v>
      </c>
      <c r="AQ200" s="89">
        <v>2949</v>
      </c>
      <c r="AR200" s="89">
        <v>130</v>
      </c>
      <c r="AS200" s="89">
        <v>385</v>
      </c>
      <c r="AT200" s="89" t="s">
        <v>12023</v>
      </c>
      <c r="AU200" s="89">
        <v>0.8</v>
      </c>
      <c r="AV200" s="89">
        <v>2835</v>
      </c>
      <c r="AW200" s="89">
        <v>100</v>
      </c>
      <c r="AX200" s="89">
        <v>284</v>
      </c>
      <c r="AY200" s="89" t="s">
        <v>12023</v>
      </c>
      <c r="AZ200" s="89">
        <v>35300000</v>
      </c>
      <c r="BA200" s="89">
        <v>29400000</v>
      </c>
      <c r="BB200" s="89">
        <v>17600000</v>
      </c>
      <c r="BC200" s="113" t="s">
        <v>9542</v>
      </c>
      <c r="BG200" s="165">
        <v>5095</v>
      </c>
      <c r="BH200" s="165">
        <v>190</v>
      </c>
    </row>
    <row r="201" spans="1:60" ht="18" hidden="1" customHeight="1">
      <c r="A201" s="83">
        <v>230168</v>
      </c>
      <c r="B201" s="84" t="s">
        <v>9533</v>
      </c>
      <c r="C201" s="82" t="str">
        <f t="shared" si="11"/>
        <v>Open</v>
      </c>
      <c r="D201" s="85"/>
      <c r="E201" s="85" t="s">
        <v>4217</v>
      </c>
      <c r="F201" s="110">
        <v>41244</v>
      </c>
      <c r="G201" s="110">
        <v>41259</v>
      </c>
      <c r="H201" s="87" t="s">
        <v>5097</v>
      </c>
      <c r="I201" s="87" t="s">
        <v>9534</v>
      </c>
      <c r="J201" s="87" t="s">
        <v>9535</v>
      </c>
      <c r="K201" s="88"/>
      <c r="L201" s="37" t="s">
        <v>14845</v>
      </c>
      <c r="M201" s="86" t="s">
        <v>8767</v>
      </c>
      <c r="N201" s="37" t="s">
        <v>12569</v>
      </c>
      <c r="O201" s="37" t="s">
        <v>14425</v>
      </c>
      <c r="P201" s="89">
        <v>0.46</v>
      </c>
      <c r="Q201" s="89">
        <v>9.1300000000000008</v>
      </c>
      <c r="R201" s="90" t="str">
        <f t="shared" si="10"/>
        <v>静岡県浜松市東区中野町</v>
      </c>
      <c r="S201" s="59" t="s">
        <v>3420</v>
      </c>
      <c r="T201" s="59" t="s">
        <v>4131</v>
      </c>
      <c r="U201" s="111" t="s">
        <v>8846</v>
      </c>
      <c r="V201" s="60" t="str">
        <f t="shared" si="12"/>
        <v>Open map</v>
      </c>
      <c r="W201" s="91" t="s">
        <v>4038</v>
      </c>
      <c r="X201" s="89" t="s">
        <v>8983</v>
      </c>
      <c r="Y201" s="89" t="s">
        <v>4710</v>
      </c>
      <c r="Z201" s="89" t="s">
        <v>4668</v>
      </c>
      <c r="AA201" s="89"/>
      <c r="AB201" s="83">
        <v>30</v>
      </c>
      <c r="AC201" s="83">
        <v>2281.92</v>
      </c>
      <c r="AD201" s="83">
        <v>2274</v>
      </c>
      <c r="AE201" s="89">
        <v>2661</v>
      </c>
      <c r="AF201" s="83">
        <v>2661</v>
      </c>
      <c r="AG201" s="89"/>
      <c r="AH201" s="89"/>
      <c r="AI201" s="89"/>
      <c r="AJ201" s="83">
        <v>0.8</v>
      </c>
      <c r="AK201" s="83"/>
      <c r="AL201" s="83">
        <v>0.8</v>
      </c>
      <c r="AM201" s="83"/>
      <c r="AN201" s="83"/>
      <c r="AO201" s="83">
        <v>3396</v>
      </c>
      <c r="AP201" s="89">
        <v>0.8</v>
      </c>
      <c r="AQ201" s="89">
        <v>1109</v>
      </c>
      <c r="AR201" s="89">
        <v>110</v>
      </c>
      <c r="AS201" s="89">
        <v>125</v>
      </c>
      <c r="AT201" s="89" t="s">
        <v>12023</v>
      </c>
      <c r="AU201" s="89">
        <v>0.8</v>
      </c>
      <c r="AV201" s="89">
        <v>2129</v>
      </c>
      <c r="AW201" s="89">
        <v>100</v>
      </c>
      <c r="AX201" s="89">
        <v>218</v>
      </c>
      <c r="AY201" s="89" t="s">
        <v>12023</v>
      </c>
      <c r="AZ201" s="89">
        <v>19700000</v>
      </c>
      <c r="BA201" s="89">
        <v>16500000</v>
      </c>
      <c r="BB201" s="89">
        <v>9900000</v>
      </c>
      <c r="BC201" s="113" t="s">
        <v>8913</v>
      </c>
      <c r="BG201" s="165">
        <v>5096</v>
      </c>
      <c r="BH201" s="165">
        <v>191</v>
      </c>
    </row>
    <row r="202" spans="1:60" ht="18" hidden="1" customHeight="1">
      <c r="A202" s="83">
        <v>230169</v>
      </c>
      <c r="B202" s="84" t="s">
        <v>9530</v>
      </c>
      <c r="C202" s="82" t="str">
        <f t="shared" si="11"/>
        <v>Open</v>
      </c>
      <c r="D202" s="85"/>
      <c r="E202" s="85" t="s">
        <v>4217</v>
      </c>
      <c r="F202" s="110">
        <v>41141</v>
      </c>
      <c r="G202" s="110">
        <v>41178</v>
      </c>
      <c r="H202" s="87" t="s">
        <v>4972</v>
      </c>
      <c r="I202" s="87" t="s">
        <v>4973</v>
      </c>
      <c r="J202" s="87" t="s">
        <v>9531</v>
      </c>
      <c r="K202" s="88"/>
      <c r="L202" s="37" t="s">
        <v>14846</v>
      </c>
      <c r="M202" s="86" t="s">
        <v>8768</v>
      </c>
      <c r="N202" s="37" t="s">
        <v>12570</v>
      </c>
      <c r="O202" s="37" t="s">
        <v>14426</v>
      </c>
      <c r="P202" s="89">
        <v>0.12</v>
      </c>
      <c r="Q202" s="89">
        <v>3.61</v>
      </c>
      <c r="R202" s="90" t="str">
        <f t="shared" si="10"/>
        <v>山形県酒田市京田</v>
      </c>
      <c r="S202" s="59" t="s">
        <v>3421</v>
      </c>
      <c r="T202" s="59" t="s">
        <v>3421</v>
      </c>
      <c r="U202" s="111" t="s">
        <v>8847</v>
      </c>
      <c r="V202" s="60" t="str">
        <f t="shared" si="12"/>
        <v>Open map</v>
      </c>
      <c r="W202" s="91" t="s">
        <v>4038</v>
      </c>
      <c r="X202" s="89" t="s">
        <v>8983</v>
      </c>
      <c r="Y202" s="89" t="s">
        <v>8965</v>
      </c>
      <c r="Z202" s="89" t="s">
        <v>9532</v>
      </c>
      <c r="AA202" s="89"/>
      <c r="AB202" s="83">
        <v>45</v>
      </c>
      <c r="AC202" s="83">
        <v>1261.68</v>
      </c>
      <c r="AD202" s="83">
        <v>1239.8</v>
      </c>
      <c r="AE202" s="89">
        <v>6733</v>
      </c>
      <c r="AF202" s="83">
        <v>1444</v>
      </c>
      <c r="AG202" s="89"/>
      <c r="AH202" s="89"/>
      <c r="AI202" s="89"/>
      <c r="AJ202" s="83">
        <v>1</v>
      </c>
      <c r="AK202" s="83"/>
      <c r="AL202" s="83">
        <v>1</v>
      </c>
      <c r="AM202" s="83"/>
      <c r="AN202" s="83"/>
      <c r="AO202" s="83">
        <v>10466</v>
      </c>
      <c r="AP202" s="89">
        <v>1</v>
      </c>
      <c r="AQ202" s="89">
        <v>3184</v>
      </c>
      <c r="AR202" s="89">
        <v>150</v>
      </c>
      <c r="AS202" s="89">
        <v>274</v>
      </c>
      <c r="AT202" s="89" t="s">
        <v>12023</v>
      </c>
      <c r="AU202" s="89">
        <v>1</v>
      </c>
      <c r="AV202" s="89">
        <v>6270</v>
      </c>
      <c r="AW202" s="89">
        <v>100</v>
      </c>
      <c r="AX202" s="89">
        <v>171</v>
      </c>
      <c r="AY202" s="89" t="s">
        <v>12023</v>
      </c>
      <c r="AZ202" s="89">
        <v>71600000</v>
      </c>
      <c r="BA202" s="89">
        <v>59200000</v>
      </c>
      <c r="BB202" s="89">
        <v>35000000</v>
      </c>
      <c r="BC202" s="113" t="s">
        <v>8915</v>
      </c>
      <c r="BG202" s="165">
        <v>5097</v>
      </c>
      <c r="BH202" s="165">
        <v>192</v>
      </c>
    </row>
    <row r="203" spans="1:60" ht="18" hidden="1" customHeight="1">
      <c r="A203" s="83">
        <v>230170</v>
      </c>
      <c r="B203" s="84" t="s">
        <v>9522</v>
      </c>
      <c r="C203" s="82" t="str">
        <f t="shared" si="11"/>
        <v>Open</v>
      </c>
      <c r="D203" s="85"/>
      <c r="E203" s="85" t="s">
        <v>4217</v>
      </c>
      <c r="F203" s="110">
        <v>41104</v>
      </c>
      <c r="G203" s="110">
        <v>41122</v>
      </c>
      <c r="H203" s="87" t="s">
        <v>9523</v>
      </c>
      <c r="I203" s="87" t="s">
        <v>9524</v>
      </c>
      <c r="J203" s="87" t="s">
        <v>9525</v>
      </c>
      <c r="K203" s="88"/>
      <c r="L203" s="37" t="s">
        <v>14760</v>
      </c>
      <c r="M203" s="86" t="s">
        <v>9526</v>
      </c>
      <c r="N203" s="37" t="s">
        <v>12571</v>
      </c>
      <c r="O203" s="37" t="s">
        <v>12572</v>
      </c>
      <c r="P203" s="89">
        <v>1.31</v>
      </c>
      <c r="Q203" s="89">
        <v>15.89</v>
      </c>
      <c r="R203" s="90" t="str">
        <f t="shared" si="10"/>
        <v>広島県府中市鵜飼町</v>
      </c>
      <c r="S203" s="59" t="s">
        <v>3422</v>
      </c>
      <c r="T203" s="59" t="s">
        <v>3422</v>
      </c>
      <c r="U203" s="111" t="s">
        <v>9527</v>
      </c>
      <c r="V203" s="60" t="str">
        <f t="shared" si="12"/>
        <v>Open map</v>
      </c>
      <c r="W203" s="91" t="s">
        <v>4038</v>
      </c>
      <c r="X203" s="89" t="s">
        <v>8983</v>
      </c>
      <c r="Y203" s="89" t="s">
        <v>8965</v>
      </c>
      <c r="Z203" s="89" t="s">
        <v>9528</v>
      </c>
      <c r="AA203" s="89"/>
      <c r="AB203" s="83">
        <v>35</v>
      </c>
      <c r="AC203" s="83">
        <v>8365.8700000000008</v>
      </c>
      <c r="AD203" s="83">
        <v>8365.8700000000008</v>
      </c>
      <c r="AE203" s="89">
        <v>9198</v>
      </c>
      <c r="AF203" s="83">
        <v>9198</v>
      </c>
      <c r="AG203" s="89"/>
      <c r="AH203" s="89"/>
      <c r="AI203" s="89"/>
      <c r="AJ203" s="83">
        <v>1</v>
      </c>
      <c r="AK203" s="83"/>
      <c r="AL203" s="83">
        <v>1</v>
      </c>
      <c r="AM203" s="83"/>
      <c r="AN203" s="83"/>
      <c r="AO203" s="83">
        <v>16334</v>
      </c>
      <c r="AP203" s="89">
        <v>1</v>
      </c>
      <c r="AQ203" s="89">
        <v>7136</v>
      </c>
      <c r="AR203" s="89">
        <v>100</v>
      </c>
      <c r="AS203" s="89">
        <v>728</v>
      </c>
      <c r="AT203" s="89" t="s">
        <v>9029</v>
      </c>
      <c r="AU203" s="89">
        <v>1</v>
      </c>
      <c r="AV203" s="89">
        <v>9198</v>
      </c>
      <c r="AW203" s="89">
        <v>100</v>
      </c>
      <c r="AX203" s="89">
        <v>939</v>
      </c>
      <c r="AY203" s="89" t="s">
        <v>9529</v>
      </c>
      <c r="AZ203" s="89">
        <v>93200000</v>
      </c>
      <c r="BA203" s="89">
        <v>78800000</v>
      </c>
      <c r="BB203" s="89">
        <v>36000000</v>
      </c>
      <c r="BC203" s="113"/>
      <c r="BG203" s="165">
        <v>5098</v>
      </c>
      <c r="BH203" s="165">
        <v>193</v>
      </c>
    </row>
    <row r="204" spans="1:60" ht="18" hidden="1" customHeight="1">
      <c r="A204" s="83">
        <v>230171</v>
      </c>
      <c r="B204" s="84" t="s">
        <v>9516</v>
      </c>
      <c r="C204" s="82" t="str">
        <f t="shared" si="11"/>
        <v>Open</v>
      </c>
      <c r="D204" s="85"/>
      <c r="E204" s="85" t="s">
        <v>8961</v>
      </c>
      <c r="F204" s="110">
        <v>41078</v>
      </c>
      <c r="G204" s="110">
        <v>41090</v>
      </c>
      <c r="H204" s="87" t="s">
        <v>9517</v>
      </c>
      <c r="I204" s="87" t="s">
        <v>9518</v>
      </c>
      <c r="J204" s="87" t="s">
        <v>9519</v>
      </c>
      <c r="K204" s="88"/>
      <c r="L204" s="37" t="s">
        <v>14847</v>
      </c>
      <c r="M204" s="86" t="s">
        <v>9520</v>
      </c>
      <c r="N204" s="37" t="s">
        <v>12573</v>
      </c>
      <c r="O204" s="37" t="s">
        <v>14427</v>
      </c>
      <c r="P204" s="89">
        <v>0.13</v>
      </c>
      <c r="Q204" s="89">
        <v>7.47</v>
      </c>
      <c r="R204" s="90" t="str">
        <f t="shared" si="10"/>
        <v>愛媛県香美市土佐山田町字西臼井</v>
      </c>
      <c r="S204" s="59" t="s">
        <v>3423</v>
      </c>
      <c r="T204" s="59" t="s">
        <v>3423</v>
      </c>
      <c r="U204" s="111" t="s">
        <v>9521</v>
      </c>
      <c r="V204" s="60" t="str">
        <f t="shared" si="12"/>
        <v>Open map</v>
      </c>
      <c r="W204" s="91" t="s">
        <v>4038</v>
      </c>
      <c r="X204" s="89" t="s">
        <v>8976</v>
      </c>
      <c r="Y204" s="89" t="s">
        <v>8965</v>
      </c>
      <c r="Z204" s="89" t="s">
        <v>8978</v>
      </c>
      <c r="AA204" s="89"/>
      <c r="AB204" s="83"/>
      <c r="AC204" s="83">
        <v>2040</v>
      </c>
      <c r="AD204" s="83">
        <v>2100</v>
      </c>
      <c r="AE204" s="89">
        <v>2263</v>
      </c>
      <c r="AF204" s="83">
        <v>2288</v>
      </c>
      <c r="AG204" s="89"/>
      <c r="AH204" s="89"/>
      <c r="AI204" s="89"/>
      <c r="AJ204" s="83">
        <v>0.6</v>
      </c>
      <c r="AK204" s="83"/>
      <c r="AL204" s="83">
        <v>1</v>
      </c>
      <c r="AM204" s="83"/>
      <c r="AN204" s="83"/>
      <c r="AO204" s="83">
        <v>2269</v>
      </c>
      <c r="AP204" s="89">
        <v>1</v>
      </c>
      <c r="AQ204" s="89">
        <v>911</v>
      </c>
      <c r="AR204" s="89">
        <v>100</v>
      </c>
      <c r="AS204" s="89">
        <v>92</v>
      </c>
      <c r="AT204" s="89" t="s">
        <v>9029</v>
      </c>
      <c r="AU204" s="89">
        <v>0.6</v>
      </c>
      <c r="AV204" s="89">
        <v>1358</v>
      </c>
      <c r="AW204" s="89">
        <v>100</v>
      </c>
      <c r="AX204" s="89">
        <v>137</v>
      </c>
      <c r="AY204" s="89" t="s">
        <v>9029</v>
      </c>
      <c r="AZ204" s="89">
        <v>13300000</v>
      </c>
      <c r="BA204" s="89">
        <v>11300000</v>
      </c>
      <c r="BB204" s="89">
        <v>6800000</v>
      </c>
      <c r="BC204" s="113"/>
      <c r="BG204" s="165">
        <v>5099</v>
      </c>
      <c r="BH204" s="165">
        <v>194</v>
      </c>
    </row>
    <row r="205" spans="1:60" ht="18" hidden="1" customHeight="1">
      <c r="A205" s="83">
        <v>230172</v>
      </c>
      <c r="B205" s="84" t="s">
        <v>9513</v>
      </c>
      <c r="C205" s="82" t="str">
        <f t="shared" si="11"/>
        <v>Open</v>
      </c>
      <c r="D205" s="85"/>
      <c r="E205" s="85" t="s">
        <v>4217</v>
      </c>
      <c r="F205" s="110">
        <v>41138</v>
      </c>
      <c r="G205" s="110">
        <v>41159</v>
      </c>
      <c r="H205" s="87" t="s">
        <v>9514</v>
      </c>
      <c r="I205" s="87" t="s">
        <v>5416</v>
      </c>
      <c r="J205" s="87" t="s">
        <v>2302</v>
      </c>
      <c r="K205" s="88"/>
      <c r="L205" s="37" t="s">
        <v>14848</v>
      </c>
      <c r="M205" s="86" t="s">
        <v>8769</v>
      </c>
      <c r="N205" s="37" t="s">
        <v>12574</v>
      </c>
      <c r="O205" s="37" t="s">
        <v>12575</v>
      </c>
      <c r="P205" s="89">
        <v>0.04</v>
      </c>
      <c r="Q205" s="89">
        <v>34.590000000000003</v>
      </c>
      <c r="R205" s="90" t="str">
        <f>CONCATENATE(H205,I205,J205)</f>
        <v>千葉県野田市光葉町</v>
      </c>
      <c r="S205" s="59" t="s">
        <v>3424</v>
      </c>
      <c r="T205" s="59" t="s">
        <v>4132</v>
      </c>
      <c r="U205" s="111" t="s">
        <v>8848</v>
      </c>
      <c r="V205" s="60" t="str">
        <f t="shared" si="12"/>
        <v>Open map</v>
      </c>
      <c r="W205" s="91" t="s">
        <v>4038</v>
      </c>
      <c r="X205" s="89" t="s">
        <v>9515</v>
      </c>
      <c r="Y205" s="89" t="s">
        <v>4656</v>
      </c>
      <c r="Z205" s="89" t="s">
        <v>4668</v>
      </c>
      <c r="AA205" s="89"/>
      <c r="AB205" s="83">
        <v>25</v>
      </c>
      <c r="AC205" s="83">
        <v>4839.78</v>
      </c>
      <c r="AD205" s="83">
        <v>6322.99</v>
      </c>
      <c r="AE205" s="89">
        <v>5620</v>
      </c>
      <c r="AF205" s="83">
        <v>5620</v>
      </c>
      <c r="AG205" s="89"/>
      <c r="AH205" s="89"/>
      <c r="AI205" s="89"/>
      <c r="AJ205" s="83">
        <v>1.8</v>
      </c>
      <c r="AK205" s="83"/>
      <c r="AL205" s="83">
        <v>0.8</v>
      </c>
      <c r="AM205" s="83"/>
      <c r="AN205" s="83"/>
      <c r="AO205" s="83">
        <v>12790</v>
      </c>
      <c r="AP205" s="89">
        <v>1.8</v>
      </c>
      <c r="AQ205" s="89">
        <v>7335</v>
      </c>
      <c r="AR205" s="89">
        <v>100</v>
      </c>
      <c r="AS205" s="89">
        <v>732</v>
      </c>
      <c r="AT205" s="89" t="s">
        <v>12023</v>
      </c>
      <c r="AU205" s="89">
        <v>0.8</v>
      </c>
      <c r="AV205" s="89">
        <v>4627</v>
      </c>
      <c r="AW205" s="89">
        <v>100</v>
      </c>
      <c r="AX205" s="89">
        <v>424</v>
      </c>
      <c r="AY205" s="89" t="s">
        <v>12023</v>
      </c>
      <c r="AZ205" s="89">
        <v>81100000</v>
      </c>
      <c r="BA205" s="89">
        <v>67300000</v>
      </c>
      <c r="BB205" s="89">
        <v>30000000</v>
      </c>
      <c r="BC205" s="113" t="s">
        <v>8916</v>
      </c>
      <c r="BG205" s="165">
        <v>5100</v>
      </c>
      <c r="BH205" s="165">
        <v>195</v>
      </c>
    </row>
    <row r="206" spans="1:60" hidden="1">
      <c r="A206" s="131">
        <v>230173</v>
      </c>
      <c r="B206" s="6" t="s">
        <v>11108</v>
      </c>
      <c r="C206" s="82" t="str">
        <f t="shared" si="11"/>
        <v>Open</v>
      </c>
      <c r="D206" s="71"/>
      <c r="E206" s="71"/>
      <c r="F206" s="19"/>
      <c r="G206" s="19"/>
      <c r="H206" s="38" t="s">
        <v>1398</v>
      </c>
      <c r="I206" s="38"/>
      <c r="J206" s="38"/>
      <c r="K206" s="21"/>
      <c r="L206" s="37" t="s">
        <v>14849</v>
      </c>
      <c r="M206" s="37"/>
      <c r="N206" s="37" t="s">
        <v>14366</v>
      </c>
      <c r="O206" s="37" t="s">
        <v>14366</v>
      </c>
      <c r="R206" s="59" t="str">
        <f t="shared" si="10"/>
        <v>奈良県</v>
      </c>
      <c r="S206" s="59"/>
      <c r="T206" s="59"/>
      <c r="U206" s="108"/>
      <c r="V206" s="60" t="str">
        <f t="shared" si="12"/>
        <v>Open map</v>
      </c>
      <c r="W206" s="60"/>
      <c r="X206" t="s">
        <v>1840</v>
      </c>
      <c r="Y206" t="s">
        <v>1844</v>
      </c>
      <c r="Z206" t="s">
        <v>1869</v>
      </c>
      <c r="AB206" s="131">
        <v>30</v>
      </c>
      <c r="AC206" s="131">
        <v>397.5</v>
      </c>
      <c r="AD206" s="131">
        <v>365</v>
      </c>
      <c r="AF206" s="131">
        <v>536</v>
      </c>
      <c r="AJ206" s="131">
        <v>0.8</v>
      </c>
      <c r="AK206" s="131"/>
      <c r="AL206" s="131">
        <v>1</v>
      </c>
      <c r="AM206" s="131"/>
      <c r="AN206" s="131"/>
      <c r="AO206" s="131"/>
      <c r="AT206" s="89" t="s">
        <v>12155</v>
      </c>
      <c r="AY206" s="89" t="s">
        <v>12143</v>
      </c>
      <c r="BD206" s="142" t="s">
        <v>4217</v>
      </c>
      <c r="BG206" s="165">
        <v>5101</v>
      </c>
    </row>
    <row r="207" spans="1:60" ht="18" hidden="1" customHeight="1">
      <c r="A207" s="83">
        <v>230175</v>
      </c>
      <c r="B207" s="84" t="s">
        <v>9509</v>
      </c>
      <c r="C207" s="82" t="str">
        <f t="shared" si="11"/>
        <v>Open</v>
      </c>
      <c r="D207" s="85"/>
      <c r="E207" s="85" t="s">
        <v>9510</v>
      </c>
      <c r="F207" s="110">
        <v>41123</v>
      </c>
      <c r="G207" s="110">
        <v>41132</v>
      </c>
      <c r="H207" s="87" t="s">
        <v>9379</v>
      </c>
      <c r="I207" s="87" t="s">
        <v>9511</v>
      </c>
      <c r="J207" s="87" t="s">
        <v>9512</v>
      </c>
      <c r="K207" s="88"/>
      <c r="L207" s="37" t="s">
        <v>14850</v>
      </c>
      <c r="M207" s="86" t="s">
        <v>8770</v>
      </c>
      <c r="N207" s="37" t="s">
        <v>12576</v>
      </c>
      <c r="O207" s="37" t="s">
        <v>12577</v>
      </c>
      <c r="P207" s="89">
        <v>0.15</v>
      </c>
      <c r="Q207" s="89">
        <v>2.48</v>
      </c>
      <c r="R207" s="90" t="str">
        <f t="shared" si="10"/>
        <v>宮城県気仙沼市南郷</v>
      </c>
      <c r="S207" s="59" t="s">
        <v>3425</v>
      </c>
      <c r="T207" s="59" t="s">
        <v>3425</v>
      </c>
      <c r="U207" s="111" t="s">
        <v>8849</v>
      </c>
      <c r="V207" s="60" t="str">
        <f t="shared" si="12"/>
        <v>Open map</v>
      </c>
      <c r="W207" s="91" t="s">
        <v>4038</v>
      </c>
      <c r="X207" s="89" t="s">
        <v>8983</v>
      </c>
      <c r="Y207" s="89" t="s">
        <v>8723</v>
      </c>
      <c r="Z207" s="89" t="s">
        <v>9094</v>
      </c>
      <c r="AA207" s="89"/>
      <c r="AB207" s="83">
        <v>40</v>
      </c>
      <c r="AC207" s="83">
        <v>598.11</v>
      </c>
      <c r="AD207" s="83">
        <v>571.97</v>
      </c>
      <c r="AE207" s="89">
        <v>745</v>
      </c>
      <c r="AF207" s="83">
        <v>1055</v>
      </c>
      <c r="AG207" s="89"/>
      <c r="AH207" s="89"/>
      <c r="AI207" s="89"/>
      <c r="AJ207" s="83">
        <v>1.5</v>
      </c>
      <c r="AK207" s="83"/>
      <c r="AL207" s="83">
        <v>1</v>
      </c>
      <c r="AM207" s="83"/>
      <c r="AN207" s="83"/>
      <c r="AO207" s="83">
        <v>1411</v>
      </c>
      <c r="AP207" s="89">
        <v>1.5</v>
      </c>
      <c r="AQ207" s="89">
        <v>641</v>
      </c>
      <c r="AR207" s="89">
        <v>100</v>
      </c>
      <c r="AS207" s="89">
        <v>65</v>
      </c>
      <c r="AT207" s="89" t="s">
        <v>12023</v>
      </c>
      <c r="AU207" s="89">
        <v>1</v>
      </c>
      <c r="AV207" s="89">
        <v>745</v>
      </c>
      <c r="AW207" s="89">
        <v>100</v>
      </c>
      <c r="AX207" s="89">
        <v>75</v>
      </c>
      <c r="AY207" s="89" t="s">
        <v>12023</v>
      </c>
      <c r="AZ207" s="89">
        <v>10200000</v>
      </c>
      <c r="BA207" s="89">
        <v>8800000</v>
      </c>
      <c r="BB207" s="89">
        <v>5100000</v>
      </c>
      <c r="BC207" s="113" t="s">
        <v>8917</v>
      </c>
      <c r="BG207" s="165">
        <v>5102</v>
      </c>
      <c r="BH207" s="165">
        <v>196</v>
      </c>
    </row>
    <row r="208" spans="1:60" ht="18" hidden="1" customHeight="1">
      <c r="A208" s="83">
        <v>230176</v>
      </c>
      <c r="B208" s="84" t="s">
        <v>9503</v>
      </c>
      <c r="C208" s="82" t="str">
        <f t="shared" si="11"/>
        <v>Open</v>
      </c>
      <c r="D208" s="85"/>
      <c r="E208" s="85" t="s">
        <v>4217</v>
      </c>
      <c r="F208" s="110">
        <v>41110</v>
      </c>
      <c r="G208" s="110">
        <v>41120</v>
      </c>
      <c r="H208" s="87" t="s">
        <v>9504</v>
      </c>
      <c r="I208" s="87" t="s">
        <v>4676</v>
      </c>
      <c r="J208" s="87" t="s">
        <v>9505</v>
      </c>
      <c r="K208" s="88"/>
      <c r="L208" s="37" t="s">
        <v>14851</v>
      </c>
      <c r="M208" s="86" t="s">
        <v>9506</v>
      </c>
      <c r="N208" s="37" t="s">
        <v>12578</v>
      </c>
      <c r="O208" s="37" t="s">
        <v>12579</v>
      </c>
      <c r="P208" s="89">
        <v>0.09</v>
      </c>
      <c r="Q208" s="89">
        <v>7.86</v>
      </c>
      <c r="R208" s="90" t="str">
        <f t="shared" si="10"/>
        <v>宮城県名取市高館</v>
      </c>
      <c r="S208" s="59" t="s">
        <v>3426</v>
      </c>
      <c r="T208" s="59" t="s">
        <v>3426</v>
      </c>
      <c r="U208" s="111" t="s">
        <v>9507</v>
      </c>
      <c r="V208" s="60" t="str">
        <f t="shared" si="12"/>
        <v>Open map</v>
      </c>
      <c r="W208" s="91" t="s">
        <v>4038</v>
      </c>
      <c r="X208" s="89" t="s">
        <v>8983</v>
      </c>
      <c r="Y208" s="89" t="s">
        <v>4710</v>
      </c>
      <c r="Z208" s="89" t="s">
        <v>9508</v>
      </c>
      <c r="AA208" s="89"/>
      <c r="AB208" s="83">
        <v>25</v>
      </c>
      <c r="AC208" s="83">
        <v>1302.02</v>
      </c>
      <c r="AD208" s="83">
        <v>1324.52</v>
      </c>
      <c r="AE208" s="89">
        <v>1622</v>
      </c>
      <c r="AF208" s="83">
        <v>1622</v>
      </c>
      <c r="AG208" s="89"/>
      <c r="AH208" s="89"/>
      <c r="AI208" s="89"/>
      <c r="AJ208" s="83">
        <v>1</v>
      </c>
      <c r="AK208" s="83"/>
      <c r="AL208" s="83">
        <v>0.8</v>
      </c>
      <c r="AM208" s="83"/>
      <c r="AN208" s="83"/>
      <c r="AO208" s="83">
        <v>2596</v>
      </c>
      <c r="AP208" s="89">
        <v>1</v>
      </c>
      <c r="AQ208" s="89">
        <v>1299</v>
      </c>
      <c r="AR208" s="89">
        <v>130</v>
      </c>
      <c r="AS208" s="89">
        <v>172</v>
      </c>
      <c r="AT208" s="89" t="s">
        <v>12023</v>
      </c>
      <c r="AU208" s="89">
        <v>0.8</v>
      </c>
      <c r="AV208" s="89">
        <v>1297</v>
      </c>
      <c r="AW208" s="89">
        <v>100</v>
      </c>
      <c r="AX208" s="89">
        <v>131</v>
      </c>
      <c r="AY208" s="89" t="s">
        <v>12023</v>
      </c>
      <c r="AZ208" s="89">
        <v>17200000</v>
      </c>
      <c r="BA208" s="89">
        <v>14600000</v>
      </c>
      <c r="BB208" s="89">
        <v>8900000</v>
      </c>
      <c r="BC208" s="113"/>
      <c r="BG208" s="165">
        <v>5103</v>
      </c>
      <c r="BH208" s="165">
        <v>197</v>
      </c>
    </row>
    <row r="209" spans="1:60" ht="18" hidden="1" customHeight="1">
      <c r="A209" s="83">
        <v>230177</v>
      </c>
      <c r="B209" s="84" t="s">
        <v>9498</v>
      </c>
      <c r="C209" s="82" t="str">
        <f t="shared" si="11"/>
        <v>Open</v>
      </c>
      <c r="D209" s="85"/>
      <c r="E209" s="85" t="s">
        <v>9112</v>
      </c>
      <c r="F209" s="110">
        <v>41115</v>
      </c>
      <c r="G209" s="110">
        <v>41126</v>
      </c>
      <c r="H209" s="87" t="s">
        <v>9499</v>
      </c>
      <c r="I209" s="87" t="s">
        <v>9500</v>
      </c>
      <c r="J209" s="87" t="s">
        <v>9501</v>
      </c>
      <c r="K209" s="88"/>
      <c r="L209" s="37" t="s">
        <v>14852</v>
      </c>
      <c r="M209" s="86" t="s">
        <v>8771</v>
      </c>
      <c r="N209" s="37" t="s">
        <v>12580</v>
      </c>
      <c r="O209" s="37" t="s">
        <v>12581</v>
      </c>
      <c r="P209" s="89">
        <v>2.42</v>
      </c>
      <c r="Q209" s="89">
        <v>20.04</v>
      </c>
      <c r="R209" s="90" t="str">
        <f t="shared" si="10"/>
        <v>新潟県三条市大字三柳</v>
      </c>
      <c r="S209" s="59" t="s">
        <v>3427</v>
      </c>
      <c r="T209" s="59" t="s">
        <v>3427</v>
      </c>
      <c r="U209" s="111" t="s">
        <v>9502</v>
      </c>
      <c r="V209" s="60" t="str">
        <f t="shared" si="12"/>
        <v>Open map</v>
      </c>
      <c r="W209" s="91" t="s">
        <v>4038</v>
      </c>
      <c r="X209" s="89" t="s">
        <v>9069</v>
      </c>
      <c r="Y209" s="89" t="s">
        <v>8711</v>
      </c>
      <c r="Z209" s="89" t="s">
        <v>4926</v>
      </c>
      <c r="AA209" s="89"/>
      <c r="AB209" s="83">
        <v>140</v>
      </c>
      <c r="AC209" s="83">
        <v>988.46</v>
      </c>
      <c r="AD209" s="83">
        <v>1007.36</v>
      </c>
      <c r="AE209" s="89">
        <v>1344</v>
      </c>
      <c r="AF209" s="83">
        <v>1344</v>
      </c>
      <c r="AG209" s="89"/>
      <c r="AH209" s="89"/>
      <c r="AI209" s="89"/>
      <c r="AJ209" s="83">
        <v>1.8</v>
      </c>
      <c r="AK209" s="83"/>
      <c r="AL209" s="83">
        <v>1</v>
      </c>
      <c r="AM209" s="83"/>
      <c r="AN209" s="83"/>
      <c r="AO209" s="83">
        <v>2988</v>
      </c>
      <c r="AP209" s="89">
        <v>1.8</v>
      </c>
      <c r="AQ209" s="89">
        <v>1644</v>
      </c>
      <c r="AR209" s="89">
        <v>120</v>
      </c>
      <c r="AS209" s="89">
        <v>219</v>
      </c>
      <c r="AT209" s="89" t="s">
        <v>12023</v>
      </c>
      <c r="AU209" s="89">
        <v>1</v>
      </c>
      <c r="AV209" s="89">
        <v>1344</v>
      </c>
      <c r="AW209" s="89">
        <v>100</v>
      </c>
      <c r="AX209" s="89">
        <v>135</v>
      </c>
      <c r="AY209" s="89" t="s">
        <v>12023</v>
      </c>
      <c r="AZ209" s="89">
        <v>18400000</v>
      </c>
      <c r="BA209" s="89">
        <v>15700000</v>
      </c>
      <c r="BB209" s="89">
        <v>9400000</v>
      </c>
      <c r="BC209" s="113"/>
      <c r="BG209" s="165">
        <v>5104</v>
      </c>
      <c r="BH209" s="165">
        <v>198</v>
      </c>
    </row>
    <row r="210" spans="1:60" ht="18" hidden="1" customHeight="1">
      <c r="A210" s="83">
        <v>230178</v>
      </c>
      <c r="B210" s="84" t="s">
        <v>9493</v>
      </c>
      <c r="C210" s="82" t="str">
        <f t="shared" si="11"/>
        <v>Open</v>
      </c>
      <c r="D210" s="85"/>
      <c r="E210" s="85" t="s">
        <v>9123</v>
      </c>
      <c r="F210" s="110">
        <v>41191</v>
      </c>
      <c r="G210" s="110">
        <v>41194</v>
      </c>
      <c r="H210" s="87" t="s">
        <v>9494</v>
      </c>
      <c r="I210" s="87" t="s">
        <v>9380</v>
      </c>
      <c r="J210" s="87" t="s">
        <v>9495</v>
      </c>
      <c r="K210" s="88"/>
      <c r="L210" s="37" t="s">
        <v>14798</v>
      </c>
      <c r="M210" s="86" t="s">
        <v>9496</v>
      </c>
      <c r="N210" s="37" t="s">
        <v>12582</v>
      </c>
      <c r="O210" s="37" t="s">
        <v>12583</v>
      </c>
      <c r="P210" s="89">
        <v>0.48</v>
      </c>
      <c r="Q210" s="89">
        <v>27.83</v>
      </c>
      <c r="R210" s="90" t="str">
        <f t="shared" si="10"/>
        <v>宮城県大崎市古川江合寿町</v>
      </c>
      <c r="S210" s="59" t="s">
        <v>3428</v>
      </c>
      <c r="T210" s="59" t="s">
        <v>3428</v>
      </c>
      <c r="U210" s="111" t="s">
        <v>9497</v>
      </c>
      <c r="V210" s="60" t="str">
        <f t="shared" si="12"/>
        <v>Open map</v>
      </c>
      <c r="W210" s="91" t="s">
        <v>4038</v>
      </c>
      <c r="X210" s="89" t="s">
        <v>8983</v>
      </c>
      <c r="Y210" s="89" t="s">
        <v>4710</v>
      </c>
      <c r="Z210" s="89" t="s">
        <v>9128</v>
      </c>
      <c r="AA210" s="89"/>
      <c r="AB210" s="83">
        <v>60</v>
      </c>
      <c r="AC210" s="83">
        <v>141.15</v>
      </c>
      <c r="AD210" s="83">
        <v>132</v>
      </c>
      <c r="AE210" s="89">
        <v>244</v>
      </c>
      <c r="AF210" s="83">
        <v>244</v>
      </c>
      <c r="AG210" s="89"/>
      <c r="AH210" s="89"/>
      <c r="AI210" s="89"/>
      <c r="AJ210" s="83">
        <v>1.2</v>
      </c>
      <c r="AK210" s="83"/>
      <c r="AL210" s="83">
        <v>0.8</v>
      </c>
      <c r="AM210" s="83"/>
      <c r="AN210" s="83"/>
      <c r="AO210" s="83">
        <v>355</v>
      </c>
      <c r="AP210" s="89">
        <v>1.2</v>
      </c>
      <c r="AQ210" s="89">
        <v>160</v>
      </c>
      <c r="AR210" s="89">
        <v>130</v>
      </c>
      <c r="AS210" s="89">
        <v>21</v>
      </c>
      <c r="AT210" s="89" t="s">
        <v>12023</v>
      </c>
      <c r="AU210" s="89">
        <v>0.8</v>
      </c>
      <c r="AV210" s="89">
        <v>195</v>
      </c>
      <c r="AW210" s="89">
        <v>100</v>
      </c>
      <c r="AX210" s="89">
        <v>20</v>
      </c>
      <c r="AY210" s="89" t="s">
        <v>12023</v>
      </c>
      <c r="AZ210" s="89">
        <v>3200000</v>
      </c>
      <c r="BA210" s="89">
        <v>2850000</v>
      </c>
      <c r="BB210" s="89">
        <v>1700000</v>
      </c>
      <c r="BC210" s="113"/>
      <c r="BG210" s="165">
        <v>5105</v>
      </c>
      <c r="BH210" s="165">
        <v>199</v>
      </c>
    </row>
    <row r="211" spans="1:60" ht="18" hidden="1" customHeight="1">
      <c r="A211" s="83">
        <v>230180</v>
      </c>
      <c r="B211" s="84" t="s">
        <v>9487</v>
      </c>
      <c r="C211" s="82" t="str">
        <f t="shared" si="11"/>
        <v>Open</v>
      </c>
      <c r="D211" s="85"/>
      <c r="E211" s="85" t="s">
        <v>9041</v>
      </c>
      <c r="F211" s="110">
        <v>41156</v>
      </c>
      <c r="G211" s="110">
        <v>41179</v>
      </c>
      <c r="H211" s="87" t="s">
        <v>9488</v>
      </c>
      <c r="I211" s="87" t="s">
        <v>9489</v>
      </c>
      <c r="J211" s="87" t="s">
        <v>9490</v>
      </c>
      <c r="K211" s="88"/>
      <c r="L211" s="37" t="s">
        <v>14853</v>
      </c>
      <c r="M211" s="86" t="s">
        <v>8772</v>
      </c>
      <c r="N211" s="37" t="s">
        <v>12584</v>
      </c>
      <c r="O211" s="37" t="s">
        <v>12585</v>
      </c>
      <c r="P211" s="89">
        <v>0.19</v>
      </c>
      <c r="Q211" s="89">
        <v>0.93</v>
      </c>
      <c r="R211" s="90" t="str">
        <f t="shared" si="10"/>
        <v>宮崎県宮崎市昭栄町</v>
      </c>
      <c r="S211" s="59" t="s">
        <v>3429</v>
      </c>
      <c r="T211" s="59" t="s">
        <v>4133</v>
      </c>
      <c r="U211" s="111" t="s">
        <v>9491</v>
      </c>
      <c r="V211" s="60" t="str">
        <f t="shared" si="12"/>
        <v>Open map</v>
      </c>
      <c r="W211" s="91" t="s">
        <v>4038</v>
      </c>
      <c r="X211" s="89" t="s">
        <v>8970</v>
      </c>
      <c r="Y211" s="89" t="s">
        <v>9492</v>
      </c>
      <c r="Z211" s="89" t="s">
        <v>8700</v>
      </c>
      <c r="AA211" s="89"/>
      <c r="AB211" s="83">
        <v>15</v>
      </c>
      <c r="AC211" s="83">
        <v>2899.19</v>
      </c>
      <c r="AD211" s="83">
        <v>2919.61</v>
      </c>
      <c r="AE211" s="89">
        <v>3299</v>
      </c>
      <c r="AF211" s="83">
        <v>6285</v>
      </c>
      <c r="AG211" s="89"/>
      <c r="AH211" s="89"/>
      <c r="AI211" s="89"/>
      <c r="AJ211" s="83">
        <v>0.6</v>
      </c>
      <c r="AK211" s="83"/>
      <c r="AL211" s="83">
        <v>0.8</v>
      </c>
      <c r="AM211" s="83"/>
      <c r="AN211" s="83"/>
      <c r="AO211" s="83">
        <v>4169</v>
      </c>
      <c r="AP211" s="89">
        <v>0.6</v>
      </c>
      <c r="AQ211" s="89">
        <v>1220</v>
      </c>
      <c r="AR211" s="89">
        <v>150</v>
      </c>
      <c r="AS211" s="89">
        <v>185</v>
      </c>
      <c r="AT211" s="89" t="s">
        <v>12023</v>
      </c>
      <c r="AU211" s="89">
        <v>0.8</v>
      </c>
      <c r="AV211" s="89">
        <v>2639</v>
      </c>
      <c r="AW211" s="89">
        <v>100</v>
      </c>
      <c r="AX211" s="89">
        <v>265</v>
      </c>
      <c r="AY211" s="89" t="s">
        <v>12023</v>
      </c>
      <c r="AZ211" s="89">
        <v>27300000</v>
      </c>
      <c r="BA211" s="89">
        <v>23100000</v>
      </c>
      <c r="BB211" s="89">
        <v>14100000</v>
      </c>
      <c r="BC211" s="113" t="s">
        <v>8914</v>
      </c>
      <c r="BG211" s="165">
        <v>5106</v>
      </c>
      <c r="BH211" s="165">
        <v>200</v>
      </c>
    </row>
    <row r="212" spans="1:60" ht="18" hidden="1" customHeight="1">
      <c r="A212" s="83">
        <v>230181</v>
      </c>
      <c r="B212" s="84" t="s">
        <v>9481</v>
      </c>
      <c r="C212" s="82" t="str">
        <f t="shared" si="11"/>
        <v>Open</v>
      </c>
      <c r="D212" s="85"/>
      <c r="E212" s="85" t="s">
        <v>9123</v>
      </c>
      <c r="F212" s="110">
        <v>41150</v>
      </c>
      <c r="G212" s="110">
        <v>41163</v>
      </c>
      <c r="H212" s="87" t="s">
        <v>9482</v>
      </c>
      <c r="I212" s="87" t="s">
        <v>9483</v>
      </c>
      <c r="J212" s="87" t="s">
        <v>9484</v>
      </c>
      <c r="K212" s="88"/>
      <c r="L212" s="37" t="s">
        <v>14854</v>
      </c>
      <c r="M212" s="86" t="s">
        <v>9485</v>
      </c>
      <c r="N212" s="37" t="s">
        <v>12586</v>
      </c>
      <c r="O212" s="37" t="s">
        <v>12587</v>
      </c>
      <c r="P212" s="89">
        <v>0.45</v>
      </c>
      <c r="Q212" s="89">
        <v>8.4600000000000009</v>
      </c>
      <c r="R212" s="90" t="str">
        <f t="shared" si="10"/>
        <v>山形県鶴岡市大宝寺字日本国</v>
      </c>
      <c r="S212" s="59" t="s">
        <v>3430</v>
      </c>
      <c r="T212" s="59" t="s">
        <v>4134</v>
      </c>
      <c r="U212" s="111" t="s">
        <v>9486</v>
      </c>
      <c r="V212" s="60" t="str">
        <f t="shared" si="12"/>
        <v>Open map</v>
      </c>
      <c r="W212" s="91" t="s">
        <v>4038</v>
      </c>
      <c r="X212" s="89" t="s">
        <v>9149</v>
      </c>
      <c r="Y212" s="89" t="s">
        <v>8723</v>
      </c>
      <c r="Z212" s="89" t="s">
        <v>8700</v>
      </c>
      <c r="AA212" s="89"/>
      <c r="AB212" s="83">
        <v>150</v>
      </c>
      <c r="AC212" s="83">
        <v>1150.48</v>
      </c>
      <c r="AD212" s="83">
        <v>1134</v>
      </c>
      <c r="AE212" s="89">
        <v>1854</v>
      </c>
      <c r="AF212" s="83">
        <v>1854</v>
      </c>
      <c r="AG212" s="89"/>
      <c r="AH212" s="89"/>
      <c r="AI212" s="89"/>
      <c r="AJ212" s="83">
        <v>2.2000000000000002</v>
      </c>
      <c r="AK212" s="83"/>
      <c r="AL212" s="83">
        <v>1</v>
      </c>
      <c r="AM212" s="83"/>
      <c r="AN212" s="83"/>
      <c r="AO212" s="83">
        <v>4078</v>
      </c>
      <c r="AP212" s="89">
        <v>2.2000000000000002</v>
      </c>
      <c r="AQ212" s="89">
        <v>2224</v>
      </c>
      <c r="AR212" s="89">
        <v>130</v>
      </c>
      <c r="AS212" s="89">
        <v>292</v>
      </c>
      <c r="AT212" s="89" t="s">
        <v>12023</v>
      </c>
      <c r="AU212" s="89">
        <v>1</v>
      </c>
      <c r="AV212" s="89">
        <v>1854</v>
      </c>
      <c r="AW212" s="89">
        <v>100</v>
      </c>
      <c r="AX212" s="89">
        <v>187</v>
      </c>
      <c r="AY212" s="89" t="s">
        <v>12023</v>
      </c>
      <c r="AZ212" s="89">
        <v>23800000</v>
      </c>
      <c r="BA212" s="89">
        <v>19800000</v>
      </c>
      <c r="BB212" s="89">
        <v>11800000</v>
      </c>
      <c r="BC212" s="113"/>
      <c r="BG212" s="165">
        <v>5107</v>
      </c>
      <c r="BH212" s="165">
        <v>201</v>
      </c>
    </row>
    <row r="213" spans="1:60" ht="18" hidden="1" customHeight="1">
      <c r="A213" s="83">
        <v>230182</v>
      </c>
      <c r="B213" s="84" t="s">
        <v>9474</v>
      </c>
      <c r="C213" s="82" t="str">
        <f t="shared" si="11"/>
        <v>Open</v>
      </c>
      <c r="D213" s="85"/>
      <c r="E213" s="85" t="s">
        <v>9475</v>
      </c>
      <c r="F213" s="110">
        <v>41228</v>
      </c>
      <c r="G213" s="110">
        <v>41248</v>
      </c>
      <c r="H213" s="87" t="s">
        <v>9476</v>
      </c>
      <c r="I213" s="87" t="s">
        <v>6035</v>
      </c>
      <c r="J213" s="87" t="s">
        <v>9477</v>
      </c>
      <c r="K213" s="88"/>
      <c r="L213" s="37" t="s">
        <v>14855</v>
      </c>
      <c r="M213" s="86" t="s">
        <v>8773</v>
      </c>
      <c r="N213" s="37" t="s">
        <v>12588</v>
      </c>
      <c r="O213" s="37" t="s">
        <v>12589</v>
      </c>
      <c r="P213" s="89">
        <v>0.62</v>
      </c>
      <c r="Q213" s="89">
        <v>10.38</v>
      </c>
      <c r="R213" s="90" t="str">
        <f t="shared" si="10"/>
        <v>新潟県新潟市西蒲区遠藤</v>
      </c>
      <c r="S213" s="59" t="s">
        <v>3431</v>
      </c>
      <c r="T213" s="59"/>
      <c r="U213" s="111" t="s">
        <v>9478</v>
      </c>
      <c r="V213" s="60" t="str">
        <f t="shared" si="12"/>
        <v>Open map</v>
      </c>
      <c r="W213" s="91" t="s">
        <v>4038</v>
      </c>
      <c r="X213" s="89" t="s">
        <v>8983</v>
      </c>
      <c r="Y213" s="89" t="s">
        <v>9479</v>
      </c>
      <c r="Z213" s="89" t="s">
        <v>9480</v>
      </c>
      <c r="AA213" s="89"/>
      <c r="AB213" s="83">
        <v>100</v>
      </c>
      <c r="AC213" s="83"/>
      <c r="AD213" s="83" t="s">
        <v>1857</v>
      </c>
      <c r="AE213" s="89">
        <v>1789</v>
      </c>
      <c r="AF213" s="83">
        <v>1789</v>
      </c>
      <c r="AG213" s="89"/>
      <c r="AH213" s="89"/>
      <c r="AI213" s="89"/>
      <c r="AJ213" s="83">
        <v>2.8</v>
      </c>
      <c r="AK213" s="83"/>
      <c r="AL213" s="83">
        <v>1</v>
      </c>
      <c r="AM213" s="83"/>
      <c r="AN213" s="83"/>
      <c r="AO213" s="83">
        <v>5148</v>
      </c>
      <c r="AP213" s="89">
        <v>2.8</v>
      </c>
      <c r="AQ213" s="89">
        <v>3359</v>
      </c>
      <c r="AR213" s="89">
        <v>160</v>
      </c>
      <c r="AS213" s="89">
        <v>544</v>
      </c>
      <c r="AT213" s="89" t="s">
        <v>12023</v>
      </c>
      <c r="AU213" s="89">
        <v>1</v>
      </c>
      <c r="AV213" s="89">
        <v>1789</v>
      </c>
      <c r="AW213" s="89">
        <v>200</v>
      </c>
      <c r="AX213" s="89">
        <v>360</v>
      </c>
      <c r="AY213" s="89" t="s">
        <v>12023</v>
      </c>
      <c r="AZ213" s="89">
        <v>37800000</v>
      </c>
      <c r="BA213" s="89">
        <v>31000000</v>
      </c>
      <c r="BB213" s="89">
        <v>18400000</v>
      </c>
      <c r="BC213" s="113"/>
      <c r="BG213" s="165">
        <v>5108</v>
      </c>
      <c r="BH213" s="165">
        <v>202</v>
      </c>
    </row>
    <row r="214" spans="1:60" ht="18" hidden="1" customHeight="1">
      <c r="A214" s="83">
        <v>230184</v>
      </c>
      <c r="B214" s="84" t="s">
        <v>9467</v>
      </c>
      <c r="C214" s="82" t="str">
        <f t="shared" si="11"/>
        <v>Open</v>
      </c>
      <c r="D214" s="85"/>
      <c r="E214" s="85" t="s">
        <v>4217</v>
      </c>
      <c r="F214" s="110">
        <v>41134</v>
      </c>
      <c r="G214" s="110">
        <v>41153</v>
      </c>
      <c r="H214" s="87" t="s">
        <v>9468</v>
      </c>
      <c r="I214" s="87" t="s">
        <v>9469</v>
      </c>
      <c r="J214" s="87" t="s">
        <v>9470</v>
      </c>
      <c r="K214" s="88"/>
      <c r="L214" s="37" t="s">
        <v>14856</v>
      </c>
      <c r="M214" s="86" t="s">
        <v>9471</v>
      </c>
      <c r="N214" s="37" t="s">
        <v>12590</v>
      </c>
      <c r="O214" s="37" t="s">
        <v>12591</v>
      </c>
      <c r="P214" s="89">
        <v>0.62</v>
      </c>
      <c r="Q214" s="89">
        <v>25.87</v>
      </c>
      <c r="R214" s="90" t="str">
        <f t="shared" si="10"/>
        <v>埼玉県さいたま市桜区南元宿</v>
      </c>
      <c r="S214" s="59" t="s">
        <v>3432</v>
      </c>
      <c r="T214" s="59" t="s">
        <v>4135</v>
      </c>
      <c r="U214" s="111" t="s">
        <v>8850</v>
      </c>
      <c r="V214" s="60" t="str">
        <f t="shared" si="12"/>
        <v>Open map</v>
      </c>
      <c r="W214" s="91" t="s">
        <v>4040</v>
      </c>
      <c r="X214" s="89" t="s">
        <v>9472</v>
      </c>
      <c r="Y214" s="89" t="s">
        <v>4656</v>
      </c>
      <c r="Z214" s="89" t="s">
        <v>9473</v>
      </c>
      <c r="AA214" s="89"/>
      <c r="AB214" s="83">
        <v>30</v>
      </c>
      <c r="AC214" s="83">
        <v>281.88</v>
      </c>
      <c r="AD214" s="83">
        <v>554.05999999999995</v>
      </c>
      <c r="AE214" s="89">
        <v>348</v>
      </c>
      <c r="AF214" s="83">
        <v>357</v>
      </c>
      <c r="AG214" s="89"/>
      <c r="AH214" s="89"/>
      <c r="AI214" s="89"/>
      <c r="AJ214" s="83">
        <v>1</v>
      </c>
      <c r="AK214" s="83"/>
      <c r="AL214" s="83">
        <v>1</v>
      </c>
      <c r="AM214" s="83"/>
      <c r="AN214" s="83"/>
      <c r="AO214" s="83">
        <v>1005</v>
      </c>
      <c r="AP214" s="89">
        <v>1</v>
      </c>
      <c r="AQ214" s="89">
        <v>19</v>
      </c>
      <c r="AR214" s="89">
        <v>100</v>
      </c>
      <c r="AS214" s="89">
        <v>2</v>
      </c>
      <c r="AT214" s="89" t="s">
        <v>12023</v>
      </c>
      <c r="AU214" s="89">
        <v>1</v>
      </c>
      <c r="AV214" s="89">
        <v>348</v>
      </c>
      <c r="AW214" s="89">
        <v>100</v>
      </c>
      <c r="AX214" s="89">
        <v>44</v>
      </c>
      <c r="AY214" s="89" t="s">
        <v>12023</v>
      </c>
      <c r="AZ214" s="89">
        <v>11500000</v>
      </c>
      <c r="BA214" s="89">
        <v>10200000</v>
      </c>
      <c r="BB214" s="89">
        <v>8470000</v>
      </c>
      <c r="BC214" s="113" t="s">
        <v>8918</v>
      </c>
      <c r="BG214" s="165">
        <v>5109</v>
      </c>
      <c r="BH214" s="165">
        <v>203</v>
      </c>
    </row>
    <row r="215" spans="1:60" ht="18" hidden="1" customHeight="1">
      <c r="A215" s="83">
        <v>240101</v>
      </c>
      <c r="B215" s="84" t="s">
        <v>9464</v>
      </c>
      <c r="C215" s="82" t="str">
        <f t="shared" si="11"/>
        <v>Open</v>
      </c>
      <c r="D215" s="85"/>
      <c r="E215" s="85" t="s">
        <v>4217</v>
      </c>
      <c r="F215" s="110">
        <v>41358</v>
      </c>
      <c r="G215" s="110">
        <v>41374</v>
      </c>
      <c r="H215" s="87" t="s">
        <v>4972</v>
      </c>
      <c r="I215" s="87" t="s">
        <v>4973</v>
      </c>
      <c r="J215" s="87" t="s">
        <v>9465</v>
      </c>
      <c r="K215" s="88"/>
      <c r="L215" s="37" t="s">
        <v>14857</v>
      </c>
      <c r="M215" s="86" t="s">
        <v>8774</v>
      </c>
      <c r="N215" s="37" t="s">
        <v>12592</v>
      </c>
      <c r="O215" s="37" t="s">
        <v>12593</v>
      </c>
      <c r="P215" s="89">
        <v>0.06</v>
      </c>
      <c r="Q215" s="89">
        <v>3.45</v>
      </c>
      <c r="R215" s="90" t="str">
        <f t="shared" si="10"/>
        <v>山形県酒田市旭新町</v>
      </c>
      <c r="S215" s="59" t="s">
        <v>3433</v>
      </c>
      <c r="T215" s="59" t="s">
        <v>4136</v>
      </c>
      <c r="U215" s="111" t="s">
        <v>9466</v>
      </c>
      <c r="V215" s="60" t="str">
        <f t="shared" si="12"/>
        <v>Open map</v>
      </c>
      <c r="W215" s="91" t="s">
        <v>4038</v>
      </c>
      <c r="X215" s="89" t="s">
        <v>8983</v>
      </c>
      <c r="Y215" s="89" t="s">
        <v>4710</v>
      </c>
      <c r="Z215" s="89" t="s">
        <v>8700</v>
      </c>
      <c r="AA215" s="89"/>
      <c r="AB215" s="83">
        <v>100</v>
      </c>
      <c r="AC215" s="83">
        <v>1290.8699999999999</v>
      </c>
      <c r="AD215" s="83">
        <v>1243.33</v>
      </c>
      <c r="AE215" s="89">
        <v>1555</v>
      </c>
      <c r="AF215" s="83">
        <v>1555</v>
      </c>
      <c r="AG215" s="89"/>
      <c r="AH215" s="89"/>
      <c r="AI215" s="89"/>
      <c r="AJ215" s="83">
        <v>1.4</v>
      </c>
      <c r="AK215" s="83"/>
      <c r="AL215" s="83">
        <v>0.8</v>
      </c>
      <c r="AM215" s="83"/>
      <c r="AN215" s="83"/>
      <c r="AO215" s="83">
        <v>2622</v>
      </c>
      <c r="AP215" s="89">
        <v>1.4</v>
      </c>
      <c r="AQ215" s="89">
        <v>1378</v>
      </c>
      <c r="AR215" s="89">
        <v>100</v>
      </c>
      <c r="AS215" s="89">
        <v>147</v>
      </c>
      <c r="AT215" s="89" t="s">
        <v>12023</v>
      </c>
      <c r="AU215" s="89">
        <v>0.8</v>
      </c>
      <c r="AV215" s="89">
        <v>1244</v>
      </c>
      <c r="AW215" s="89">
        <v>100</v>
      </c>
      <c r="AX215" s="89">
        <v>130</v>
      </c>
      <c r="AY215" s="89" t="s">
        <v>12023</v>
      </c>
      <c r="AZ215" s="89">
        <v>15000000</v>
      </c>
      <c r="BA215" s="89">
        <v>12600000</v>
      </c>
      <c r="BB215" s="89">
        <v>7600000</v>
      </c>
      <c r="BC215" s="113"/>
      <c r="BG215" s="165">
        <v>5110</v>
      </c>
      <c r="BH215" s="165">
        <v>204</v>
      </c>
    </row>
    <row r="216" spans="1:60" ht="18" hidden="1" customHeight="1">
      <c r="A216" s="83">
        <v>240102</v>
      </c>
      <c r="B216" s="84" t="s">
        <v>9462</v>
      </c>
      <c r="C216" s="82" t="str">
        <f t="shared" si="11"/>
        <v>Open</v>
      </c>
      <c r="D216" s="85"/>
      <c r="E216" s="85" t="s">
        <v>4217</v>
      </c>
      <c r="F216" s="110">
        <v>41138</v>
      </c>
      <c r="G216" s="110">
        <v>41148</v>
      </c>
      <c r="H216" s="87" t="s">
        <v>5366</v>
      </c>
      <c r="I216" s="87" t="s">
        <v>5367</v>
      </c>
      <c r="J216" s="87" t="s">
        <v>9463</v>
      </c>
      <c r="K216" s="88"/>
      <c r="L216" s="37" t="s">
        <v>14858</v>
      </c>
      <c r="M216" s="86" t="s">
        <v>8775</v>
      </c>
      <c r="N216" s="37" t="s">
        <v>12594</v>
      </c>
      <c r="O216" s="37" t="s">
        <v>12595</v>
      </c>
      <c r="P216" s="89">
        <v>0.09</v>
      </c>
      <c r="Q216" s="89">
        <v>6.08</v>
      </c>
      <c r="R216" s="90" t="str">
        <f t="shared" si="10"/>
        <v>島根県出雲市平野町</v>
      </c>
      <c r="S216" s="59" t="s">
        <v>3434</v>
      </c>
      <c r="T216" s="59" t="s">
        <v>3434</v>
      </c>
      <c r="U216" s="111" t="s">
        <v>11939</v>
      </c>
      <c r="V216" s="60" t="str">
        <f t="shared" si="12"/>
        <v>Open map</v>
      </c>
      <c r="W216" s="91" t="s">
        <v>4038</v>
      </c>
      <c r="X216" s="89" t="s">
        <v>8964</v>
      </c>
      <c r="Y216" s="89" t="s">
        <v>4710</v>
      </c>
      <c r="Z216" s="89" t="s">
        <v>4668</v>
      </c>
      <c r="AA216" s="89"/>
      <c r="AB216" s="83">
        <v>60</v>
      </c>
      <c r="AC216" s="83">
        <v>1164.29</v>
      </c>
      <c r="AD216" s="83">
        <v>1135.5999999999999</v>
      </c>
      <c r="AE216" s="89">
        <v>1302</v>
      </c>
      <c r="AF216" s="83">
        <v>1687</v>
      </c>
      <c r="AG216" s="89"/>
      <c r="AH216" s="89"/>
      <c r="AI216" s="89"/>
      <c r="AJ216" s="83">
        <v>1</v>
      </c>
      <c r="AK216" s="83"/>
      <c r="AL216" s="83">
        <v>0.8</v>
      </c>
      <c r="AM216" s="83"/>
      <c r="AN216" s="83"/>
      <c r="AO216" s="83">
        <v>1763</v>
      </c>
      <c r="AP216" s="89">
        <v>1</v>
      </c>
      <c r="AQ216" s="89">
        <v>722</v>
      </c>
      <c r="AR216" s="89">
        <v>150</v>
      </c>
      <c r="AS216" s="89">
        <v>111</v>
      </c>
      <c r="AT216" s="89" t="s">
        <v>12023</v>
      </c>
      <c r="AU216" s="89">
        <v>0.8</v>
      </c>
      <c r="AV216" s="89">
        <v>1041</v>
      </c>
      <c r="AW216" s="89">
        <v>100</v>
      </c>
      <c r="AX216" s="89">
        <v>105</v>
      </c>
      <c r="AY216" s="89" t="s">
        <v>12023</v>
      </c>
      <c r="AZ216" s="89">
        <v>11700000</v>
      </c>
      <c r="BA216" s="89">
        <v>9900000</v>
      </c>
      <c r="BB216" s="89">
        <v>5900000</v>
      </c>
      <c r="BC216" s="113"/>
      <c r="BG216" s="165">
        <v>5111</v>
      </c>
      <c r="BH216" s="165">
        <v>205</v>
      </c>
    </row>
    <row r="217" spans="1:60" ht="18" hidden="1" customHeight="1">
      <c r="A217" s="83">
        <v>240103</v>
      </c>
      <c r="B217" s="84" t="s">
        <v>9456</v>
      </c>
      <c r="C217" s="82" t="str">
        <f t="shared" si="11"/>
        <v>Open</v>
      </c>
      <c r="D217" s="85"/>
      <c r="E217" s="85" t="s">
        <v>4241</v>
      </c>
      <c r="F217" s="110"/>
      <c r="G217" s="110"/>
      <c r="H217" s="87" t="s">
        <v>5366</v>
      </c>
      <c r="I217" s="87" t="s">
        <v>9457</v>
      </c>
      <c r="J217" s="87" t="s">
        <v>9458</v>
      </c>
      <c r="K217" s="88"/>
      <c r="L217" s="37" t="s">
        <v>14859</v>
      </c>
      <c r="M217" s="86" t="s">
        <v>9459</v>
      </c>
      <c r="N217" s="37" t="s">
        <v>12596</v>
      </c>
      <c r="O217" s="37" t="s">
        <v>14428</v>
      </c>
      <c r="P217" s="89">
        <v>0.46</v>
      </c>
      <c r="Q217" s="89">
        <v>7.24</v>
      </c>
      <c r="R217" s="90" t="str">
        <f t="shared" si="10"/>
        <v>島根県出雲市塩冶町</v>
      </c>
      <c r="S217" s="59"/>
      <c r="T217" s="59" t="s">
        <v>4137</v>
      </c>
      <c r="U217" s="111" t="s">
        <v>9460</v>
      </c>
      <c r="V217" s="60" t="str">
        <f t="shared" si="12"/>
        <v>Open map</v>
      </c>
      <c r="W217" s="91"/>
      <c r="X217" s="89" t="s">
        <v>9278</v>
      </c>
      <c r="Y217" s="89" t="s">
        <v>9461</v>
      </c>
      <c r="Z217" s="89" t="s">
        <v>5370</v>
      </c>
      <c r="AA217" s="89"/>
      <c r="AB217" s="83">
        <v>60</v>
      </c>
      <c r="AC217" s="83">
        <v>1010</v>
      </c>
      <c r="AD217" s="83">
        <v>969.25</v>
      </c>
      <c r="AE217" s="89">
        <v>1243</v>
      </c>
      <c r="AF217" s="83">
        <v>1243</v>
      </c>
      <c r="AG217" s="89"/>
      <c r="AH217" s="89"/>
      <c r="AI217" s="89"/>
      <c r="AJ217" s="83">
        <v>1.5</v>
      </c>
      <c r="AK217" s="83"/>
      <c r="AL217" s="83">
        <v>1</v>
      </c>
      <c r="AM217" s="83"/>
      <c r="AN217" s="83"/>
      <c r="AO217" s="83">
        <v>1078</v>
      </c>
      <c r="AP217" s="89">
        <v>1.5</v>
      </c>
      <c r="AQ217" s="89">
        <v>1078</v>
      </c>
      <c r="AR217" s="89">
        <v>100</v>
      </c>
      <c r="AS217" s="89">
        <v>110</v>
      </c>
      <c r="AT217" s="89" t="s">
        <v>12023</v>
      </c>
      <c r="AU217" s="89">
        <v>1</v>
      </c>
      <c r="AV217" s="89">
        <v>1243</v>
      </c>
      <c r="AW217" s="89">
        <v>100</v>
      </c>
      <c r="AX217" s="89">
        <v>125</v>
      </c>
      <c r="AY217" s="89" t="s">
        <v>12023</v>
      </c>
      <c r="AZ217" s="89">
        <v>7100000</v>
      </c>
      <c r="BA217" s="89">
        <v>6500000</v>
      </c>
      <c r="BB217" s="89">
        <v>3400000</v>
      </c>
      <c r="BC217" s="113"/>
      <c r="BG217" s="165">
        <v>5112</v>
      </c>
    </row>
    <row r="218" spans="1:60" ht="18" hidden="1" customHeight="1">
      <c r="A218" s="83">
        <v>240104</v>
      </c>
      <c r="B218" s="84" t="s">
        <v>9448</v>
      </c>
      <c r="C218" s="82" t="str">
        <f t="shared" si="11"/>
        <v>Open</v>
      </c>
      <c r="D218" s="85"/>
      <c r="E218" s="85" t="s">
        <v>4217</v>
      </c>
      <c r="F218" s="110">
        <v>41197</v>
      </c>
      <c r="G218" s="110">
        <v>41212</v>
      </c>
      <c r="H218" s="87" t="s">
        <v>9449</v>
      </c>
      <c r="I218" s="87" t="s">
        <v>9450</v>
      </c>
      <c r="J218" s="87" t="s">
        <v>9451</v>
      </c>
      <c r="K218" s="88"/>
      <c r="L218" s="37" t="s">
        <v>14860</v>
      </c>
      <c r="M218" s="86" t="s">
        <v>9452</v>
      </c>
      <c r="N218" s="37" t="s">
        <v>12597</v>
      </c>
      <c r="O218" s="37" t="s">
        <v>12598</v>
      </c>
      <c r="P218" s="89">
        <v>0.39</v>
      </c>
      <c r="Q218" s="89">
        <v>10.33</v>
      </c>
      <c r="R218" s="90" t="str">
        <f t="shared" si="10"/>
        <v>大阪府大阪市西成区北開</v>
      </c>
      <c r="S218" s="59" t="s">
        <v>3435</v>
      </c>
      <c r="T218" s="59" t="s">
        <v>4138</v>
      </c>
      <c r="U218" s="111" t="s">
        <v>9453</v>
      </c>
      <c r="V218" s="60" t="str">
        <f t="shared" si="12"/>
        <v>Open map</v>
      </c>
      <c r="W218" s="91" t="s">
        <v>4038</v>
      </c>
      <c r="X218" s="89" t="s">
        <v>8964</v>
      </c>
      <c r="Y218" s="89" t="s">
        <v>9454</v>
      </c>
      <c r="Z218" s="89" t="s">
        <v>9455</v>
      </c>
      <c r="AA218" s="89"/>
      <c r="AB218" s="83">
        <v>15</v>
      </c>
      <c r="AC218" s="83">
        <v>1207.21</v>
      </c>
      <c r="AD218" s="83">
        <v>2318.36</v>
      </c>
      <c r="AE218" s="89">
        <v>1249</v>
      </c>
      <c r="AF218" s="83">
        <v>1249</v>
      </c>
      <c r="AG218" s="89"/>
      <c r="AH218" s="89"/>
      <c r="AI218" s="89"/>
      <c r="AJ218" s="83">
        <v>1.7</v>
      </c>
      <c r="AK218" s="83"/>
      <c r="AL218" s="83">
        <v>0.8</v>
      </c>
      <c r="AM218" s="83"/>
      <c r="AN218" s="83"/>
      <c r="AO218" s="83">
        <v>2575</v>
      </c>
      <c r="AP218" s="89">
        <v>1.7</v>
      </c>
      <c r="AQ218" s="89">
        <v>1420</v>
      </c>
      <c r="AR218" s="89">
        <v>100</v>
      </c>
      <c r="AS218" s="89">
        <v>140</v>
      </c>
      <c r="AT218" s="89" t="s">
        <v>12023</v>
      </c>
      <c r="AU218" s="89">
        <v>0.8</v>
      </c>
      <c r="AV218" s="89">
        <v>999</v>
      </c>
      <c r="AW218" s="89">
        <v>100</v>
      </c>
      <c r="AX218" s="89">
        <v>107</v>
      </c>
      <c r="AY218" s="89" t="s">
        <v>12023</v>
      </c>
      <c r="AZ218" s="89">
        <v>15000000</v>
      </c>
      <c r="BA218" s="89">
        <v>12700000</v>
      </c>
      <c r="BB218" s="89">
        <v>7700000</v>
      </c>
      <c r="BC218" s="113"/>
      <c r="BG218" s="165">
        <v>5113</v>
      </c>
      <c r="BH218" s="165">
        <v>206</v>
      </c>
    </row>
    <row r="219" spans="1:60" ht="18" hidden="1" customHeight="1">
      <c r="A219" s="83">
        <v>240105</v>
      </c>
      <c r="B219" s="84" t="s">
        <v>9441</v>
      </c>
      <c r="C219" s="82" t="str">
        <f t="shared" si="11"/>
        <v>Open</v>
      </c>
      <c r="D219" s="85"/>
      <c r="E219" s="85" t="s">
        <v>4241</v>
      </c>
      <c r="F219" s="110">
        <v>41176</v>
      </c>
      <c r="G219" s="110">
        <v>41183</v>
      </c>
      <c r="H219" s="87" t="s">
        <v>9442</v>
      </c>
      <c r="I219" s="87" t="s">
        <v>9443</v>
      </c>
      <c r="J219" s="87" t="s">
        <v>9444</v>
      </c>
      <c r="K219" s="88"/>
      <c r="L219" s="37" t="s">
        <v>14861</v>
      </c>
      <c r="M219" s="86" t="s">
        <v>8776</v>
      </c>
      <c r="N219" s="37" t="s">
        <v>12599</v>
      </c>
      <c r="O219" s="37" t="s">
        <v>12600</v>
      </c>
      <c r="P219" s="89">
        <v>0.34</v>
      </c>
      <c r="Q219" s="89">
        <v>32.92</v>
      </c>
      <c r="R219" s="90" t="str">
        <f t="shared" si="10"/>
        <v>奈良県天理市西長柄町</v>
      </c>
      <c r="S219" s="59" t="s">
        <v>3436</v>
      </c>
      <c r="T219" s="59" t="s">
        <v>3436</v>
      </c>
      <c r="U219" s="111" t="s">
        <v>8851</v>
      </c>
      <c r="V219" s="60" t="str">
        <f t="shared" si="12"/>
        <v>Open map</v>
      </c>
      <c r="W219" s="91" t="s">
        <v>4038</v>
      </c>
      <c r="X219" s="89" t="s">
        <v>9445</v>
      </c>
      <c r="Y219" s="89" t="s">
        <v>9446</v>
      </c>
      <c r="Z219" s="89" t="s">
        <v>9447</v>
      </c>
      <c r="AA219" s="89"/>
      <c r="AB219" s="83">
        <v>30</v>
      </c>
      <c r="AC219" s="83">
        <v>277.66000000000003</v>
      </c>
      <c r="AD219" s="83">
        <v>662.73</v>
      </c>
      <c r="AE219" s="89">
        <v>373</v>
      </c>
      <c r="AF219" s="83">
        <v>374</v>
      </c>
      <c r="AG219" s="89"/>
      <c r="AH219" s="89"/>
      <c r="AI219" s="89"/>
      <c r="AJ219" s="83">
        <v>1</v>
      </c>
      <c r="AK219" s="83"/>
      <c r="AL219" s="83">
        <v>1.5</v>
      </c>
      <c r="AM219" s="83"/>
      <c r="AN219" s="83"/>
      <c r="AO219" s="83">
        <v>831</v>
      </c>
      <c r="AP219" s="89">
        <v>1.5</v>
      </c>
      <c r="AQ219" s="89">
        <v>458</v>
      </c>
      <c r="AR219" s="89">
        <v>130</v>
      </c>
      <c r="AS219" s="89">
        <v>60</v>
      </c>
      <c r="AT219" s="89" t="s">
        <v>12023</v>
      </c>
      <c r="AU219" s="89">
        <v>1</v>
      </c>
      <c r="AV219" s="89">
        <v>373</v>
      </c>
      <c r="AW219" s="89">
        <v>100</v>
      </c>
      <c r="AX219" s="89">
        <v>36</v>
      </c>
      <c r="AY219" s="89" t="s">
        <v>12023</v>
      </c>
      <c r="AZ219" s="89">
        <v>6300000</v>
      </c>
      <c r="BA219" s="89">
        <v>5400000</v>
      </c>
      <c r="BB219" s="89">
        <v>3260000</v>
      </c>
      <c r="BC219" s="113"/>
      <c r="BG219" s="165">
        <v>5114</v>
      </c>
      <c r="BH219" s="165">
        <v>207</v>
      </c>
    </row>
    <row r="220" spans="1:60" ht="18" hidden="1" customHeight="1">
      <c r="A220" s="83">
        <v>240106</v>
      </c>
      <c r="B220" s="84" t="s">
        <v>9436</v>
      </c>
      <c r="C220" s="82" t="str">
        <f t="shared" si="11"/>
        <v>Open</v>
      </c>
      <c r="D220" s="85"/>
      <c r="E220" s="85" t="s">
        <v>4217</v>
      </c>
      <c r="F220" s="110">
        <v>41255</v>
      </c>
      <c r="G220" s="110">
        <v>41264</v>
      </c>
      <c r="H220" s="87" t="s">
        <v>5258</v>
      </c>
      <c r="I220" s="87" t="s">
        <v>9437</v>
      </c>
      <c r="J220" s="87" t="s">
        <v>9438</v>
      </c>
      <c r="K220" s="88"/>
      <c r="L220" s="37" t="s">
        <v>14862</v>
      </c>
      <c r="M220" s="86" t="s">
        <v>9439</v>
      </c>
      <c r="N220" s="37" t="s">
        <v>12601</v>
      </c>
      <c r="O220" s="37" t="s">
        <v>14429</v>
      </c>
      <c r="P220" s="89">
        <v>0.22</v>
      </c>
      <c r="Q220" s="89">
        <v>9.1199999999999992</v>
      </c>
      <c r="R220" s="90" t="str">
        <f t="shared" si="10"/>
        <v>広島県福山市山手町</v>
      </c>
      <c r="S220" s="59" t="s">
        <v>3437</v>
      </c>
      <c r="T220" s="59" t="s">
        <v>3437</v>
      </c>
      <c r="U220" s="111" t="s">
        <v>8852</v>
      </c>
      <c r="V220" s="60" t="str">
        <f t="shared" si="12"/>
        <v>Open map</v>
      </c>
      <c r="W220" s="91" t="s">
        <v>4038</v>
      </c>
      <c r="X220" s="89" t="s">
        <v>8983</v>
      </c>
      <c r="Y220" s="89" t="s">
        <v>9440</v>
      </c>
      <c r="Z220" s="89" t="s">
        <v>9039</v>
      </c>
      <c r="AA220" s="89"/>
      <c r="AB220" s="83">
        <v>30</v>
      </c>
      <c r="AC220" s="83">
        <v>1079.04</v>
      </c>
      <c r="AD220" s="83">
        <v>1073.02</v>
      </c>
      <c r="AE220" s="89">
        <v>1302</v>
      </c>
      <c r="AF220" s="83">
        <v>1302</v>
      </c>
      <c r="AG220" s="89"/>
      <c r="AH220" s="89"/>
      <c r="AI220" s="89"/>
      <c r="AJ220" s="83">
        <v>0.8</v>
      </c>
      <c r="AK220" s="83"/>
      <c r="AL220" s="83">
        <v>1</v>
      </c>
      <c r="AM220" s="83"/>
      <c r="AN220" s="83"/>
      <c r="AO220" s="83">
        <v>1826</v>
      </c>
      <c r="AP220" s="89">
        <v>1</v>
      </c>
      <c r="AQ220" s="89">
        <v>784</v>
      </c>
      <c r="AR220" s="89">
        <v>100</v>
      </c>
      <c r="AS220" s="89">
        <v>79</v>
      </c>
      <c r="AT220" s="89" t="s">
        <v>12023</v>
      </c>
      <c r="AU220" s="89">
        <v>0.8</v>
      </c>
      <c r="AV220" s="89">
        <v>1042</v>
      </c>
      <c r="AW220" s="89">
        <v>100</v>
      </c>
      <c r="AX220" s="89">
        <v>106</v>
      </c>
      <c r="AY220" s="89" t="s">
        <v>12023</v>
      </c>
      <c r="AZ220" s="89">
        <v>11000000</v>
      </c>
      <c r="BA220" s="89">
        <v>9400000</v>
      </c>
      <c r="BB220" s="89">
        <v>5700000</v>
      </c>
      <c r="BC220" s="113"/>
      <c r="BG220" s="165">
        <v>5115</v>
      </c>
      <c r="BH220" s="165">
        <v>208</v>
      </c>
    </row>
    <row r="221" spans="1:60" hidden="1">
      <c r="A221" s="131">
        <v>240107</v>
      </c>
      <c r="B221" s="6" t="s">
        <v>11109</v>
      </c>
      <c r="C221" s="82" t="str">
        <f t="shared" si="11"/>
        <v>Open</v>
      </c>
      <c r="D221" s="71"/>
      <c r="E221" s="71"/>
      <c r="F221" s="19"/>
      <c r="G221" s="19"/>
      <c r="H221" s="38" t="s">
        <v>1429</v>
      </c>
      <c r="I221" s="38"/>
      <c r="J221" s="38"/>
      <c r="K221" s="21"/>
      <c r="L221" s="37" t="s">
        <v>14863</v>
      </c>
      <c r="M221" s="37" t="s">
        <v>11110</v>
      </c>
      <c r="N221" s="37" t="s">
        <v>12602</v>
      </c>
      <c r="O221" s="37" t="s">
        <v>12603</v>
      </c>
      <c r="R221" s="59" t="str">
        <f t="shared" si="10"/>
        <v>福島県</v>
      </c>
      <c r="S221" s="59"/>
      <c r="T221" s="59"/>
      <c r="U221" s="108" t="s">
        <v>11940</v>
      </c>
      <c r="V221" s="60" t="str">
        <f t="shared" si="12"/>
        <v>Open map</v>
      </c>
      <c r="W221" s="60"/>
      <c r="X221" t="s">
        <v>1840</v>
      </c>
      <c r="Y221" t="s">
        <v>1844</v>
      </c>
      <c r="Z221" t="s">
        <v>1841</v>
      </c>
      <c r="AB221" s="131">
        <v>105</v>
      </c>
      <c r="AC221" s="131"/>
      <c r="AD221" s="131" t="s">
        <v>1857</v>
      </c>
      <c r="AF221" s="131">
        <v>3586</v>
      </c>
      <c r="AJ221" s="131">
        <v>0.8</v>
      </c>
      <c r="AK221" s="131"/>
      <c r="AL221" s="131">
        <v>1.5</v>
      </c>
      <c r="AM221" s="131"/>
      <c r="AN221" s="131"/>
      <c r="AO221" s="131"/>
      <c r="AT221" s="89" t="s">
        <v>12156</v>
      </c>
      <c r="AY221" s="89" t="s">
        <v>12143</v>
      </c>
      <c r="BD221" s="142" t="s">
        <v>11876</v>
      </c>
      <c r="BG221" s="165">
        <v>5116</v>
      </c>
    </row>
    <row r="222" spans="1:60" ht="18" hidden="1" customHeight="1">
      <c r="A222" s="83">
        <v>240108</v>
      </c>
      <c r="B222" s="84" t="s">
        <v>9431</v>
      </c>
      <c r="C222" s="82" t="str">
        <f t="shared" si="11"/>
        <v>Open</v>
      </c>
      <c r="D222" s="85"/>
      <c r="E222" s="85" t="s">
        <v>9432</v>
      </c>
      <c r="F222" s="110">
        <v>41168</v>
      </c>
      <c r="G222" s="110">
        <v>41179</v>
      </c>
      <c r="H222" s="87" t="s">
        <v>4278</v>
      </c>
      <c r="I222" s="87" t="s">
        <v>9433</v>
      </c>
      <c r="J222" s="87" t="s">
        <v>9434</v>
      </c>
      <c r="K222" s="88"/>
      <c r="L222" s="37" t="s">
        <v>14864</v>
      </c>
      <c r="M222" s="86" t="s">
        <v>8777</v>
      </c>
      <c r="N222" s="37" t="s">
        <v>12604</v>
      </c>
      <c r="O222" s="37" t="s">
        <v>12605</v>
      </c>
      <c r="P222" s="89">
        <v>0.28000000000000003</v>
      </c>
      <c r="Q222" s="89">
        <v>2.4500000000000002</v>
      </c>
      <c r="R222" s="90" t="str">
        <f t="shared" si="10"/>
        <v>宮城県気仙沼市田中前</v>
      </c>
      <c r="S222" s="59" t="s">
        <v>3438</v>
      </c>
      <c r="T222" s="59" t="s">
        <v>3438</v>
      </c>
      <c r="U222" s="111" t="s">
        <v>8853</v>
      </c>
      <c r="V222" s="60" t="str">
        <f t="shared" si="12"/>
        <v>Open map</v>
      </c>
      <c r="W222" s="91" t="s">
        <v>4038</v>
      </c>
      <c r="X222" s="89" t="s">
        <v>8983</v>
      </c>
      <c r="Y222" s="89" t="s">
        <v>4710</v>
      </c>
      <c r="Z222" s="89" t="s">
        <v>9435</v>
      </c>
      <c r="AA222" s="89"/>
      <c r="AB222" s="83">
        <v>40</v>
      </c>
      <c r="AC222" s="83">
        <v>469.87</v>
      </c>
      <c r="AD222" s="83">
        <v>499.5</v>
      </c>
      <c r="AE222" s="89">
        <v>619</v>
      </c>
      <c r="AF222" s="83">
        <v>619</v>
      </c>
      <c r="AG222" s="89"/>
      <c r="AH222" s="89"/>
      <c r="AI222" s="89"/>
      <c r="AJ222" s="83">
        <v>1</v>
      </c>
      <c r="AK222" s="83"/>
      <c r="AL222" s="83">
        <v>1.5</v>
      </c>
      <c r="AM222" s="83"/>
      <c r="AN222" s="83"/>
      <c r="AO222" s="83">
        <v>1276</v>
      </c>
      <c r="AP222" s="89">
        <v>1.5</v>
      </c>
      <c r="AQ222" s="89">
        <v>657</v>
      </c>
      <c r="AR222" s="89">
        <v>150</v>
      </c>
      <c r="AS222" s="89">
        <v>107</v>
      </c>
      <c r="AT222" s="89" t="s">
        <v>12143</v>
      </c>
      <c r="AU222" s="89">
        <v>1</v>
      </c>
      <c r="AV222" s="89">
        <v>619</v>
      </c>
      <c r="AW222" s="89">
        <v>100</v>
      </c>
      <c r="AX222" s="89">
        <v>62</v>
      </c>
      <c r="AY222" s="89" t="s">
        <v>12143</v>
      </c>
      <c r="AZ222" s="89">
        <v>8800000</v>
      </c>
      <c r="BA222" s="89">
        <v>7500000</v>
      </c>
      <c r="BB222" s="89">
        <v>4500000</v>
      </c>
      <c r="BC222" s="113"/>
      <c r="BG222" s="165">
        <v>5117</v>
      </c>
      <c r="BH222" s="165">
        <v>209</v>
      </c>
    </row>
    <row r="223" spans="1:60" ht="18" hidden="1" customHeight="1">
      <c r="A223" s="83">
        <v>240109</v>
      </c>
      <c r="B223" s="84" t="s">
        <v>9427</v>
      </c>
      <c r="C223" s="82" t="str">
        <f t="shared" si="11"/>
        <v>Open</v>
      </c>
      <c r="D223" s="85"/>
      <c r="E223" s="85" t="s">
        <v>4217</v>
      </c>
      <c r="F223" s="110">
        <v>41247</v>
      </c>
      <c r="G223" s="110">
        <v>41258</v>
      </c>
      <c r="H223" s="87" t="s">
        <v>5097</v>
      </c>
      <c r="I223" s="87" t="s">
        <v>9428</v>
      </c>
      <c r="J223" s="87" t="s">
        <v>9429</v>
      </c>
      <c r="K223" s="88"/>
      <c r="L223" s="37" t="s">
        <v>14816</v>
      </c>
      <c r="M223" s="86" t="s">
        <v>8778</v>
      </c>
      <c r="N223" s="37" t="s">
        <v>12606</v>
      </c>
      <c r="O223" s="37" t="s">
        <v>12607</v>
      </c>
      <c r="P223" s="89">
        <v>0.26</v>
      </c>
      <c r="Q223" s="89">
        <v>0.66</v>
      </c>
      <c r="R223" s="90" t="str">
        <f t="shared" si="10"/>
        <v>静岡県焼津市石津</v>
      </c>
      <c r="S223" s="59" t="s">
        <v>3439</v>
      </c>
      <c r="T223" s="59" t="s">
        <v>3439</v>
      </c>
      <c r="U223" s="111" t="s">
        <v>9430</v>
      </c>
      <c r="V223" s="60" t="str">
        <f t="shared" si="12"/>
        <v>Open map</v>
      </c>
      <c r="W223" s="91" t="s">
        <v>4038</v>
      </c>
      <c r="X223" s="89" t="s">
        <v>8983</v>
      </c>
      <c r="Y223" s="89" t="s">
        <v>4710</v>
      </c>
      <c r="Z223" s="89" t="s">
        <v>4668</v>
      </c>
      <c r="AA223" s="89"/>
      <c r="AB223" s="83">
        <v>30</v>
      </c>
      <c r="AC223" s="83">
        <v>2052.31</v>
      </c>
      <c r="AD223" s="83">
        <v>2052.31</v>
      </c>
      <c r="AE223" s="89">
        <v>2331</v>
      </c>
      <c r="AF223" s="83">
        <v>2331</v>
      </c>
      <c r="AG223" s="89"/>
      <c r="AH223" s="89"/>
      <c r="AI223" s="89"/>
      <c r="AJ223" s="83">
        <v>0.6</v>
      </c>
      <c r="AK223" s="83"/>
      <c r="AL223" s="83">
        <v>0.6</v>
      </c>
      <c r="AM223" s="83"/>
      <c r="AN223" s="83"/>
      <c r="AO223" s="83">
        <v>2154</v>
      </c>
      <c r="AP223" s="89">
        <v>0.6</v>
      </c>
      <c r="AQ223" s="89">
        <v>755</v>
      </c>
      <c r="AR223" s="89">
        <v>100</v>
      </c>
      <c r="AS223" s="89">
        <v>76</v>
      </c>
      <c r="AT223" s="89" t="s">
        <v>12023</v>
      </c>
      <c r="AU223" s="89">
        <v>0.6</v>
      </c>
      <c r="AV223" s="89">
        <v>1399</v>
      </c>
      <c r="AW223" s="89">
        <v>100</v>
      </c>
      <c r="AX223" s="89">
        <v>140</v>
      </c>
      <c r="AY223" s="89" t="s">
        <v>12023</v>
      </c>
      <c r="AZ223" s="89">
        <v>13000000</v>
      </c>
      <c r="BA223" s="89">
        <v>11100000</v>
      </c>
      <c r="BB223" s="89">
        <v>6100000</v>
      </c>
      <c r="BC223" s="113"/>
      <c r="BG223" s="165">
        <v>5118</v>
      </c>
      <c r="BH223" s="165">
        <v>210</v>
      </c>
    </row>
    <row r="224" spans="1:60" ht="18" hidden="1" customHeight="1">
      <c r="A224" s="83">
        <v>240110</v>
      </c>
      <c r="B224" s="84" t="s">
        <v>9425</v>
      </c>
      <c r="C224" s="82" t="str">
        <f t="shared" si="11"/>
        <v>Open</v>
      </c>
      <c r="D224" s="85"/>
      <c r="E224" s="85" t="s">
        <v>4217</v>
      </c>
      <c r="F224" s="110">
        <v>41162</v>
      </c>
      <c r="G224" s="110">
        <v>41179</v>
      </c>
      <c r="H224" s="87" t="s">
        <v>5774</v>
      </c>
      <c r="I224" s="87" t="s">
        <v>8945</v>
      </c>
      <c r="J224" s="87" t="s">
        <v>9426</v>
      </c>
      <c r="K224" s="88"/>
      <c r="L224" s="37" t="s">
        <v>14865</v>
      </c>
      <c r="M224" s="86" t="s">
        <v>8779</v>
      </c>
      <c r="N224" s="37" t="s">
        <v>12608</v>
      </c>
      <c r="O224" s="37" t="s">
        <v>12609</v>
      </c>
      <c r="P224" s="89">
        <v>0.06</v>
      </c>
      <c r="Q224" s="89">
        <v>30.87</v>
      </c>
      <c r="R224" s="90" t="str">
        <f t="shared" si="10"/>
        <v>奈良県橿原市十市町</v>
      </c>
      <c r="S224" s="59" t="s">
        <v>3440</v>
      </c>
      <c r="T224" s="59" t="s">
        <v>3440</v>
      </c>
      <c r="U224" s="111" t="s">
        <v>8854</v>
      </c>
      <c r="V224" s="60" t="str">
        <f t="shared" si="12"/>
        <v>Open map</v>
      </c>
      <c r="W224" s="91" t="s">
        <v>4038</v>
      </c>
      <c r="X224" s="89" t="s">
        <v>8983</v>
      </c>
      <c r="Y224" s="89" t="s">
        <v>4710</v>
      </c>
      <c r="Z224" s="89" t="s">
        <v>8700</v>
      </c>
      <c r="AA224" s="89"/>
      <c r="AB224" s="83">
        <v>30</v>
      </c>
      <c r="AC224" s="83">
        <v>3314.93</v>
      </c>
      <c r="AD224" s="83">
        <v>3072.39</v>
      </c>
      <c r="AE224" s="89">
        <v>3901</v>
      </c>
      <c r="AF224" s="83">
        <v>3901</v>
      </c>
      <c r="AG224" s="89"/>
      <c r="AH224" s="89"/>
      <c r="AI224" s="89"/>
      <c r="AJ224" s="83">
        <v>1</v>
      </c>
      <c r="AK224" s="83"/>
      <c r="AL224" s="83">
        <v>1</v>
      </c>
      <c r="AM224" s="83"/>
      <c r="AN224" s="83"/>
      <c r="AO224" s="83">
        <v>6823</v>
      </c>
      <c r="AP224" s="89">
        <v>1</v>
      </c>
      <c r="AQ224" s="89">
        <v>2922</v>
      </c>
      <c r="AR224" s="89">
        <v>100</v>
      </c>
      <c r="AS224" s="89">
        <v>293</v>
      </c>
      <c r="AT224" s="89" t="s">
        <v>12023</v>
      </c>
      <c r="AU224" s="89">
        <v>1</v>
      </c>
      <c r="AV224" s="89">
        <v>3901</v>
      </c>
      <c r="AW224" s="89">
        <v>100</v>
      </c>
      <c r="AX224" s="89">
        <v>391</v>
      </c>
      <c r="AY224" s="89" t="s">
        <v>12023</v>
      </c>
      <c r="AZ224" s="89">
        <v>40300000</v>
      </c>
      <c r="BA224" s="89">
        <v>34600000</v>
      </c>
      <c r="BB224" s="89">
        <v>21200000</v>
      </c>
      <c r="BC224" s="113"/>
      <c r="BG224" s="165">
        <v>5119</v>
      </c>
      <c r="BH224" s="165">
        <v>211</v>
      </c>
    </row>
    <row r="225" spans="1:60" hidden="1">
      <c r="A225" s="131">
        <v>240112</v>
      </c>
      <c r="B225" s="6" t="s">
        <v>11111</v>
      </c>
      <c r="C225" s="82" t="str">
        <f t="shared" si="11"/>
        <v>Open</v>
      </c>
      <c r="D225" s="71"/>
      <c r="E225" s="71"/>
      <c r="F225" s="19"/>
      <c r="G225" s="19"/>
      <c r="H225" s="38" t="s">
        <v>1315</v>
      </c>
      <c r="I225" s="38" t="s">
        <v>1550</v>
      </c>
      <c r="J225" s="38" t="s">
        <v>1660</v>
      </c>
      <c r="K225" s="21"/>
      <c r="L225" s="37" t="s">
        <v>14866</v>
      </c>
      <c r="M225" s="37" t="s">
        <v>11112</v>
      </c>
      <c r="N225" s="37" t="s">
        <v>12610</v>
      </c>
      <c r="O225" s="37" t="s">
        <v>12611</v>
      </c>
      <c r="R225" s="59" t="str">
        <f t="shared" si="10"/>
        <v>大阪府東大阪市吉田本町</v>
      </c>
      <c r="S225" s="59"/>
      <c r="T225" s="59"/>
      <c r="U225" s="108" t="s">
        <v>11941</v>
      </c>
      <c r="V225" s="60" t="str">
        <f t="shared" si="12"/>
        <v>Open map</v>
      </c>
      <c r="W225" s="60"/>
      <c r="X225" t="s">
        <v>1840</v>
      </c>
      <c r="Y225" t="s">
        <v>1844</v>
      </c>
      <c r="Z225" t="s">
        <v>1842</v>
      </c>
      <c r="AB225" s="131">
        <v>20</v>
      </c>
      <c r="AC225" s="131"/>
      <c r="AD225" s="131" t="s">
        <v>1857</v>
      </c>
      <c r="AF225" s="131">
        <v>475</v>
      </c>
      <c r="AJ225" s="131">
        <v>1</v>
      </c>
      <c r="AK225" s="131"/>
      <c r="AL225" s="131">
        <v>1.5</v>
      </c>
      <c r="AM225" s="131"/>
      <c r="AN225" s="131"/>
      <c r="AO225" s="131"/>
      <c r="BD225" s="142" t="s">
        <v>11223</v>
      </c>
      <c r="BG225" s="165">
        <v>5120</v>
      </c>
    </row>
    <row r="226" spans="1:60" ht="18" hidden="1" customHeight="1">
      <c r="A226" s="83">
        <v>240113</v>
      </c>
      <c r="B226" s="84" t="s">
        <v>9420</v>
      </c>
      <c r="C226" s="82" t="str">
        <f t="shared" si="11"/>
        <v>Open</v>
      </c>
      <c r="D226" s="85"/>
      <c r="E226" s="85" t="s">
        <v>4241</v>
      </c>
      <c r="F226" s="110">
        <v>41215</v>
      </c>
      <c r="G226" s="110">
        <v>41223</v>
      </c>
      <c r="H226" s="87" t="s">
        <v>5494</v>
      </c>
      <c r="I226" s="87" t="s">
        <v>9421</v>
      </c>
      <c r="J226" s="87" t="s">
        <v>9422</v>
      </c>
      <c r="K226" s="88"/>
      <c r="L226" s="37" t="s">
        <v>14867</v>
      </c>
      <c r="M226" s="86" t="s">
        <v>8780</v>
      </c>
      <c r="N226" s="37" t="s">
        <v>12612</v>
      </c>
      <c r="O226" s="37" t="s">
        <v>12613</v>
      </c>
      <c r="P226" s="89">
        <v>0.04</v>
      </c>
      <c r="Q226" s="89">
        <v>0.44</v>
      </c>
      <c r="R226" s="90" t="str">
        <f t="shared" si="10"/>
        <v>山口県光市虹ヶ浜</v>
      </c>
      <c r="S226" s="59" t="s">
        <v>3441</v>
      </c>
      <c r="T226" s="59" t="s">
        <v>3441</v>
      </c>
      <c r="U226" s="111" t="s">
        <v>9423</v>
      </c>
      <c r="V226" s="60" t="str">
        <f t="shared" si="12"/>
        <v>Open map</v>
      </c>
      <c r="W226" s="91" t="s">
        <v>4038</v>
      </c>
      <c r="X226" s="89" t="s">
        <v>8983</v>
      </c>
      <c r="Y226" s="89" t="s">
        <v>4710</v>
      </c>
      <c r="Z226" s="89" t="s">
        <v>9424</v>
      </c>
      <c r="AA226" s="89"/>
      <c r="AB226" s="83">
        <v>25</v>
      </c>
      <c r="AC226" s="83">
        <v>352.92</v>
      </c>
      <c r="AD226" s="83">
        <v>360.8</v>
      </c>
      <c r="AE226" s="89">
        <v>379</v>
      </c>
      <c r="AF226" s="83">
        <v>379</v>
      </c>
      <c r="AG226" s="89"/>
      <c r="AH226" s="89"/>
      <c r="AI226" s="89"/>
      <c r="AJ226" s="83">
        <v>1</v>
      </c>
      <c r="AK226" s="83"/>
      <c r="AL226" s="83">
        <v>1</v>
      </c>
      <c r="AM226" s="83"/>
      <c r="AN226" s="83"/>
      <c r="AO226" s="83">
        <v>664</v>
      </c>
      <c r="AP226" s="89">
        <v>1</v>
      </c>
      <c r="AQ226" s="89">
        <v>285</v>
      </c>
      <c r="AR226" s="89">
        <v>100</v>
      </c>
      <c r="AS226" s="89">
        <v>30</v>
      </c>
      <c r="AT226" s="89" t="s">
        <v>12026</v>
      </c>
      <c r="AU226" s="89">
        <v>1</v>
      </c>
      <c r="AV226" s="89">
        <v>379</v>
      </c>
      <c r="AW226" s="89">
        <v>80</v>
      </c>
      <c r="AX226" s="89">
        <v>31</v>
      </c>
      <c r="AY226" s="89" t="s">
        <v>12026</v>
      </c>
      <c r="AZ226" s="89">
        <v>5900000</v>
      </c>
      <c r="BA226" s="89">
        <v>5100000</v>
      </c>
      <c r="BB226" s="89">
        <v>3100000</v>
      </c>
      <c r="BC226" s="113"/>
      <c r="BG226" s="165">
        <v>5121</v>
      </c>
      <c r="BH226" s="165">
        <v>212</v>
      </c>
    </row>
    <row r="227" spans="1:60" ht="18" hidden="1" customHeight="1">
      <c r="A227" s="83">
        <v>240114</v>
      </c>
      <c r="B227" s="84" t="s">
        <v>9414</v>
      </c>
      <c r="C227" s="82" t="str">
        <f t="shared" si="11"/>
        <v>Open</v>
      </c>
      <c r="D227" s="85"/>
      <c r="E227" s="85" t="s">
        <v>8961</v>
      </c>
      <c r="F227" s="110">
        <v>41228</v>
      </c>
      <c r="G227" s="110">
        <v>41268</v>
      </c>
      <c r="H227" s="87" t="s">
        <v>9415</v>
      </c>
      <c r="I227" s="87" t="s">
        <v>9416</v>
      </c>
      <c r="J227" s="87" t="s">
        <v>9417</v>
      </c>
      <c r="K227" s="88"/>
      <c r="L227" s="37" t="s">
        <v>14868</v>
      </c>
      <c r="M227" s="86" t="s">
        <v>9418</v>
      </c>
      <c r="N227" s="37" t="s">
        <v>12614</v>
      </c>
      <c r="O227" s="37" t="s">
        <v>14430</v>
      </c>
      <c r="P227" s="89">
        <v>0.93</v>
      </c>
      <c r="Q227" s="89">
        <v>8.0500000000000007</v>
      </c>
      <c r="R227" s="90" t="str">
        <f t="shared" si="10"/>
        <v>大阪府大阪市浪速区塩草</v>
      </c>
      <c r="S227" s="59" t="s">
        <v>3442</v>
      </c>
      <c r="T227" s="59" t="s">
        <v>3442</v>
      </c>
      <c r="U227" s="111" t="s">
        <v>9419</v>
      </c>
      <c r="V227" s="60" t="str">
        <f t="shared" si="12"/>
        <v>Open map</v>
      </c>
      <c r="W227" s="91" t="s">
        <v>4038</v>
      </c>
      <c r="X227" s="89" t="s">
        <v>8976</v>
      </c>
      <c r="Y227" s="89" t="s">
        <v>4656</v>
      </c>
      <c r="Z227" s="89" t="s">
        <v>4668</v>
      </c>
      <c r="AA227" s="89"/>
      <c r="AB227" s="83">
        <v>21</v>
      </c>
      <c r="AC227" s="83">
        <v>2719.7</v>
      </c>
      <c r="AD227" s="83">
        <v>4917.3</v>
      </c>
      <c r="AE227" s="89">
        <v>2944</v>
      </c>
      <c r="AF227" s="83">
        <v>2944</v>
      </c>
      <c r="AG227" s="89"/>
      <c r="AH227" s="89"/>
      <c r="AI227" s="89"/>
      <c r="AJ227" s="83">
        <v>0.8</v>
      </c>
      <c r="AK227" s="83"/>
      <c r="AL227" s="83">
        <v>1</v>
      </c>
      <c r="AM227" s="83"/>
      <c r="AN227" s="83"/>
      <c r="AO227" s="83">
        <v>5862</v>
      </c>
      <c r="AP227" s="89">
        <v>1.4</v>
      </c>
      <c r="AQ227" s="89">
        <v>3051</v>
      </c>
      <c r="AR227" s="89">
        <v>100</v>
      </c>
      <c r="AS227" s="89">
        <v>306</v>
      </c>
      <c r="AT227" s="89" t="s">
        <v>12023</v>
      </c>
      <c r="AU227" s="89">
        <v>0.8</v>
      </c>
      <c r="AV227" s="89">
        <v>2355</v>
      </c>
      <c r="AW227" s="89">
        <v>100</v>
      </c>
      <c r="AX227" s="89">
        <v>237</v>
      </c>
      <c r="AY227" s="89" t="s">
        <v>12023</v>
      </c>
      <c r="AZ227" s="89">
        <v>32700000</v>
      </c>
      <c r="BA227" s="89">
        <v>27700000</v>
      </c>
      <c r="BB227" s="89">
        <v>16800000</v>
      </c>
      <c r="BC227" s="113" t="s">
        <v>8919</v>
      </c>
      <c r="BG227" s="165">
        <v>5122</v>
      </c>
      <c r="BH227" s="165">
        <v>213</v>
      </c>
    </row>
    <row r="228" spans="1:60" ht="18" hidden="1" customHeight="1">
      <c r="A228" s="83">
        <v>240115</v>
      </c>
      <c r="B228" s="84" t="s">
        <v>9409</v>
      </c>
      <c r="C228" s="82" t="str">
        <f t="shared" si="11"/>
        <v>Open</v>
      </c>
      <c r="D228" s="85"/>
      <c r="E228" s="85" t="s">
        <v>4217</v>
      </c>
      <c r="F228" s="110">
        <v>41225</v>
      </c>
      <c r="G228" s="110">
        <v>41243</v>
      </c>
      <c r="H228" s="87" t="s">
        <v>9410</v>
      </c>
      <c r="I228" s="87" t="s">
        <v>9411</v>
      </c>
      <c r="J228" s="87" t="s">
        <v>9412</v>
      </c>
      <c r="K228" s="88"/>
      <c r="L228" s="37" t="s">
        <v>14869</v>
      </c>
      <c r="M228" s="86" t="s">
        <v>9413</v>
      </c>
      <c r="N228" s="37" t="s">
        <v>12615</v>
      </c>
      <c r="O228" s="37" t="s">
        <v>12616</v>
      </c>
      <c r="P228" s="89">
        <v>0.64</v>
      </c>
      <c r="Q228" s="89">
        <v>61.87</v>
      </c>
      <c r="R228" s="90" t="str">
        <f t="shared" si="10"/>
        <v>長野県千曲市大字稲荷山字釜蓋</v>
      </c>
      <c r="S228" s="59" t="s">
        <v>3443</v>
      </c>
      <c r="T228" s="59" t="s">
        <v>3443</v>
      </c>
      <c r="U228" s="111" t="s">
        <v>11942</v>
      </c>
      <c r="V228" s="60" t="str">
        <f t="shared" si="12"/>
        <v>Open map</v>
      </c>
      <c r="W228" s="91" t="s">
        <v>4038</v>
      </c>
      <c r="X228" s="89" t="s">
        <v>8983</v>
      </c>
      <c r="Y228" s="89" t="s">
        <v>4656</v>
      </c>
      <c r="Z228" s="89" t="s">
        <v>4939</v>
      </c>
      <c r="AA228" s="89"/>
      <c r="AB228" s="83"/>
      <c r="AC228" s="83">
        <v>695.68</v>
      </c>
      <c r="AD228" s="83">
        <v>1225.49</v>
      </c>
      <c r="AE228" s="89">
        <v>967</v>
      </c>
      <c r="AF228" s="83">
        <v>967</v>
      </c>
      <c r="AG228" s="89"/>
      <c r="AH228" s="89"/>
      <c r="AI228" s="89"/>
      <c r="AJ228" s="83">
        <v>1</v>
      </c>
      <c r="AK228" s="83"/>
      <c r="AL228" s="83">
        <v>2.4</v>
      </c>
      <c r="AM228" s="83"/>
      <c r="AN228" s="83"/>
      <c r="AO228" s="83">
        <v>3047</v>
      </c>
      <c r="AP228" s="89">
        <v>2.4</v>
      </c>
      <c r="AQ228" s="89">
        <v>2080</v>
      </c>
      <c r="AR228" s="89">
        <v>100</v>
      </c>
      <c r="AS228" s="89">
        <v>174</v>
      </c>
      <c r="AT228" s="89" t="s">
        <v>12023</v>
      </c>
      <c r="AU228" s="89">
        <v>1</v>
      </c>
      <c r="AV228" s="89">
        <v>9967</v>
      </c>
      <c r="AW228" s="89">
        <v>100</v>
      </c>
      <c r="AX228" s="89">
        <v>134</v>
      </c>
      <c r="AY228" s="89" t="s">
        <v>12023</v>
      </c>
      <c r="AZ228" s="89">
        <v>17700000</v>
      </c>
      <c r="BA228" s="89">
        <v>15100000</v>
      </c>
      <c r="BB228" s="89">
        <v>9100000</v>
      </c>
      <c r="BC228" s="113"/>
      <c r="BG228" s="165">
        <v>5123</v>
      </c>
      <c r="BH228" s="165">
        <v>214</v>
      </c>
    </row>
    <row r="229" spans="1:60" ht="18" hidden="1" customHeight="1">
      <c r="A229" s="83">
        <v>240116</v>
      </c>
      <c r="B229" s="84" t="s">
        <v>9403</v>
      </c>
      <c r="C229" s="82" t="str">
        <f t="shared" si="11"/>
        <v>Open</v>
      </c>
      <c r="D229" s="85"/>
      <c r="E229" s="85" t="s">
        <v>4217</v>
      </c>
      <c r="F229" s="110">
        <v>41230</v>
      </c>
      <c r="G229" s="110">
        <v>41246</v>
      </c>
      <c r="H229" s="87" t="s">
        <v>9404</v>
      </c>
      <c r="I229" s="87" t="s">
        <v>9405</v>
      </c>
      <c r="J229" s="87" t="s">
        <v>9406</v>
      </c>
      <c r="K229" s="88"/>
      <c r="L229" s="37" t="s">
        <v>14870</v>
      </c>
      <c r="M229" s="86" t="s">
        <v>9407</v>
      </c>
      <c r="N229" s="37" t="s">
        <v>12617</v>
      </c>
      <c r="O229" s="37" t="s">
        <v>12618</v>
      </c>
      <c r="P229" s="89">
        <v>0.95</v>
      </c>
      <c r="Q229" s="89">
        <v>42.06</v>
      </c>
      <c r="R229" s="90" t="str">
        <f t="shared" si="10"/>
        <v>岐阜県岐阜市西荘</v>
      </c>
      <c r="S229" s="59" t="s">
        <v>3444</v>
      </c>
      <c r="T229" s="59" t="s">
        <v>3444</v>
      </c>
      <c r="U229" s="111" t="s">
        <v>9408</v>
      </c>
      <c r="V229" s="60" t="str">
        <f t="shared" si="12"/>
        <v>Open map</v>
      </c>
      <c r="W229" s="91" t="s">
        <v>4038</v>
      </c>
      <c r="X229" s="89" t="s">
        <v>8957</v>
      </c>
      <c r="Y229" s="89" t="s">
        <v>9089</v>
      </c>
      <c r="Z229" s="89" t="s">
        <v>4668</v>
      </c>
      <c r="AA229" s="89"/>
      <c r="AB229" s="83">
        <v>40</v>
      </c>
      <c r="AC229" s="83">
        <v>2828.16</v>
      </c>
      <c r="AD229" s="83">
        <v>2828.16</v>
      </c>
      <c r="AE229" s="89">
        <v>3702</v>
      </c>
      <c r="AF229" s="83">
        <v>3702</v>
      </c>
      <c r="AG229" s="89"/>
      <c r="AH229" s="89"/>
      <c r="AI229" s="89"/>
      <c r="AJ229" s="83">
        <v>0.8</v>
      </c>
      <c r="AK229" s="83"/>
      <c r="AL229" s="83">
        <v>1</v>
      </c>
      <c r="AM229" s="83"/>
      <c r="AN229" s="83"/>
      <c r="AO229" s="83">
        <v>4814</v>
      </c>
      <c r="AP229" s="89">
        <v>1</v>
      </c>
      <c r="AQ229" s="89">
        <v>1672</v>
      </c>
      <c r="AR229" s="89">
        <v>100</v>
      </c>
      <c r="AS229" s="89">
        <v>169</v>
      </c>
      <c r="AT229" s="89" t="s">
        <v>12026</v>
      </c>
      <c r="AU229" s="89">
        <v>0.8</v>
      </c>
      <c r="AV229" s="89">
        <v>2962</v>
      </c>
      <c r="AW229" s="89">
        <v>100</v>
      </c>
      <c r="AX229" s="89">
        <v>297</v>
      </c>
      <c r="AY229" s="89" t="s">
        <v>12026</v>
      </c>
      <c r="AZ229" s="89">
        <v>26200000</v>
      </c>
      <c r="BA229" s="89">
        <v>22000000</v>
      </c>
      <c r="BB229" s="89">
        <v>12000000</v>
      </c>
      <c r="BC229" s="113"/>
      <c r="BG229" s="165">
        <v>5124</v>
      </c>
      <c r="BH229" s="165">
        <v>215</v>
      </c>
    </row>
    <row r="230" spans="1:60" ht="18" hidden="1" customHeight="1">
      <c r="A230" s="83">
        <v>240117</v>
      </c>
      <c r="B230" s="84" t="s">
        <v>9397</v>
      </c>
      <c r="C230" s="82" t="str">
        <f t="shared" si="11"/>
        <v>Open</v>
      </c>
      <c r="D230" s="85"/>
      <c r="E230" s="85" t="s">
        <v>4217</v>
      </c>
      <c r="F230" s="110">
        <v>41163</v>
      </c>
      <c r="G230" s="110">
        <v>41178</v>
      </c>
      <c r="H230" s="87" t="s">
        <v>9398</v>
      </c>
      <c r="I230" s="87" t="s">
        <v>9399</v>
      </c>
      <c r="J230" s="87" t="s">
        <v>9400</v>
      </c>
      <c r="K230" s="88"/>
      <c r="L230" s="37" t="s">
        <v>14871</v>
      </c>
      <c r="M230" s="86" t="s">
        <v>9401</v>
      </c>
      <c r="N230" s="37" t="s">
        <v>12619</v>
      </c>
      <c r="O230" s="37" t="s">
        <v>12620</v>
      </c>
      <c r="P230" s="89">
        <v>0.05</v>
      </c>
      <c r="Q230" s="89">
        <v>0.61</v>
      </c>
      <c r="R230" s="90" t="str">
        <f t="shared" si="10"/>
        <v>高知県安芸市矢ノ丸</v>
      </c>
      <c r="S230" s="59" t="s">
        <v>3445</v>
      </c>
      <c r="T230" s="59" t="s">
        <v>4139</v>
      </c>
      <c r="U230" s="111" t="s">
        <v>9402</v>
      </c>
      <c r="V230" s="60" t="str">
        <f t="shared" si="12"/>
        <v>Open map</v>
      </c>
      <c r="W230" s="91" t="s">
        <v>4038</v>
      </c>
      <c r="X230" s="89" t="s">
        <v>8983</v>
      </c>
      <c r="Y230" s="89" t="s">
        <v>4710</v>
      </c>
      <c r="Z230" s="89" t="s">
        <v>4668</v>
      </c>
      <c r="AA230" s="89"/>
      <c r="AB230" s="83">
        <v>5</v>
      </c>
      <c r="AC230" s="83">
        <v>874</v>
      </c>
      <c r="AD230" s="83">
        <v>859.35</v>
      </c>
      <c r="AE230" s="89">
        <v>1036</v>
      </c>
      <c r="AF230" s="83">
        <v>1036</v>
      </c>
      <c r="AG230" s="89"/>
      <c r="AH230" s="89"/>
      <c r="AI230" s="89"/>
      <c r="AJ230" s="83">
        <v>0.8</v>
      </c>
      <c r="AK230" s="83"/>
      <c r="AL230" s="83">
        <v>0.8</v>
      </c>
      <c r="AM230" s="83"/>
      <c r="AN230" s="83"/>
      <c r="AO230" s="83">
        <v>1294</v>
      </c>
      <c r="AP230" s="89">
        <v>0.8</v>
      </c>
      <c r="AQ230" s="89">
        <v>465</v>
      </c>
      <c r="AR230" s="89">
        <v>100</v>
      </c>
      <c r="AS230" s="89">
        <v>48</v>
      </c>
      <c r="AT230" s="89" t="s">
        <v>12157</v>
      </c>
      <c r="AU230" s="89">
        <v>0.8</v>
      </c>
      <c r="AV230" s="89">
        <v>829</v>
      </c>
      <c r="AW230" s="89">
        <v>100</v>
      </c>
      <c r="AX230" s="89">
        <v>85</v>
      </c>
      <c r="AY230" s="89" t="s">
        <v>12158</v>
      </c>
      <c r="AZ230" s="89">
        <v>8400000</v>
      </c>
      <c r="BA230" s="89">
        <v>7200000</v>
      </c>
      <c r="BB230" s="89">
        <v>4400000</v>
      </c>
      <c r="BC230" s="113"/>
      <c r="BG230" s="165">
        <v>5125</v>
      </c>
      <c r="BH230" s="165">
        <v>216</v>
      </c>
    </row>
    <row r="231" spans="1:60" ht="18" hidden="1" customHeight="1">
      <c r="A231" s="83">
        <v>240118</v>
      </c>
      <c r="B231" s="84" t="s">
        <v>9393</v>
      </c>
      <c r="C231" s="82" t="str">
        <f t="shared" si="11"/>
        <v>Open</v>
      </c>
      <c r="D231" s="85"/>
      <c r="E231" s="85" t="s">
        <v>4217</v>
      </c>
      <c r="F231" s="110">
        <v>41253</v>
      </c>
      <c r="G231" s="110">
        <v>41286</v>
      </c>
      <c r="H231" s="87" t="s">
        <v>4681</v>
      </c>
      <c r="I231" s="87" t="s">
        <v>9394</v>
      </c>
      <c r="J231" s="87" t="s">
        <v>9395</v>
      </c>
      <c r="K231" s="88"/>
      <c r="L231" s="37" t="s">
        <v>14872</v>
      </c>
      <c r="M231" s="86" t="s">
        <v>8781</v>
      </c>
      <c r="N231" s="37" t="s">
        <v>12621</v>
      </c>
      <c r="O231" s="37" t="s">
        <v>12622</v>
      </c>
      <c r="P231" s="89">
        <v>0.08</v>
      </c>
      <c r="Q231" s="89">
        <v>0.35</v>
      </c>
      <c r="R231" s="90" t="str">
        <f t="shared" si="10"/>
        <v>滋賀県大津市におの浜</v>
      </c>
      <c r="S231" s="59" t="s">
        <v>3446</v>
      </c>
      <c r="T231" s="59" t="s">
        <v>3446</v>
      </c>
      <c r="U231" s="111" t="s">
        <v>8855</v>
      </c>
      <c r="V231" s="60" t="str">
        <f t="shared" si="12"/>
        <v>Open map</v>
      </c>
      <c r="W231" s="91" t="s">
        <v>4038</v>
      </c>
      <c r="X231" s="89" t="s">
        <v>9214</v>
      </c>
      <c r="Y231" s="89" t="s">
        <v>4710</v>
      </c>
      <c r="Z231" s="89" t="s">
        <v>9396</v>
      </c>
      <c r="AA231" s="89"/>
      <c r="AB231" s="83">
        <v>30</v>
      </c>
      <c r="AC231" s="83">
        <v>5937.15</v>
      </c>
      <c r="AD231" s="83">
        <v>5970.9</v>
      </c>
      <c r="AE231" s="89">
        <v>6842</v>
      </c>
      <c r="AF231" s="83">
        <v>6842</v>
      </c>
      <c r="AG231" s="89"/>
      <c r="AH231" s="89"/>
      <c r="AI231" s="89"/>
      <c r="AJ231" s="83">
        <v>0.8</v>
      </c>
      <c r="AK231" s="83"/>
      <c r="AL231" s="83">
        <v>0.8</v>
      </c>
      <c r="AM231" s="83"/>
      <c r="AN231" s="83"/>
      <c r="AO231" s="83">
        <v>10024</v>
      </c>
      <c r="AP231" s="89"/>
      <c r="AQ231" s="89">
        <v>4212</v>
      </c>
      <c r="AR231" s="89">
        <v>100</v>
      </c>
      <c r="AS231" s="89">
        <v>35</v>
      </c>
      <c r="AT231" s="89" t="s">
        <v>12023</v>
      </c>
      <c r="AU231" s="89">
        <v>0.8</v>
      </c>
      <c r="AV231" s="89">
        <v>5474</v>
      </c>
      <c r="AW231" s="89">
        <v>100</v>
      </c>
      <c r="AX231" s="89">
        <v>559</v>
      </c>
      <c r="AY231" s="89" t="s">
        <v>12023</v>
      </c>
      <c r="AZ231" s="89">
        <v>57500000</v>
      </c>
      <c r="BA231" s="89">
        <v>48500000</v>
      </c>
      <c r="BB231" s="89">
        <v>29600000</v>
      </c>
      <c r="BC231" s="113" t="s">
        <v>8920</v>
      </c>
      <c r="BG231" s="165">
        <v>5126</v>
      </c>
      <c r="BH231" s="165">
        <v>217</v>
      </c>
    </row>
    <row r="232" spans="1:60" ht="18" hidden="1" customHeight="1">
      <c r="A232" s="83">
        <v>240119</v>
      </c>
      <c r="B232" s="84" t="s">
        <v>9387</v>
      </c>
      <c r="C232" s="82" t="str">
        <f t="shared" si="11"/>
        <v>Open</v>
      </c>
      <c r="D232" s="85"/>
      <c r="E232" s="85" t="s">
        <v>4217</v>
      </c>
      <c r="F232" s="110">
        <v>41282</v>
      </c>
      <c r="G232" s="110">
        <v>41314</v>
      </c>
      <c r="H232" s="87" t="s">
        <v>9388</v>
      </c>
      <c r="I232" s="87" t="s">
        <v>9389</v>
      </c>
      <c r="J232" s="87" t="s">
        <v>9390</v>
      </c>
      <c r="K232" s="88"/>
      <c r="L232" s="37" t="s">
        <v>14873</v>
      </c>
      <c r="M232" s="86" t="s">
        <v>9391</v>
      </c>
      <c r="N232" s="37" t="s">
        <v>12623</v>
      </c>
      <c r="O232" s="37" t="s">
        <v>14431</v>
      </c>
      <c r="P232" s="89">
        <v>0.34</v>
      </c>
      <c r="Q232" s="89">
        <v>6.08</v>
      </c>
      <c r="R232" s="90" t="str">
        <f t="shared" si="10"/>
        <v>沖縄県沖縄市松本</v>
      </c>
      <c r="S232" s="59" t="s">
        <v>3447</v>
      </c>
      <c r="T232" s="59" t="s">
        <v>3447</v>
      </c>
      <c r="U232" s="111" t="s">
        <v>8856</v>
      </c>
      <c r="V232" s="60" t="str">
        <f t="shared" si="12"/>
        <v>Open map</v>
      </c>
      <c r="W232" s="91" t="s">
        <v>4038</v>
      </c>
      <c r="X232" s="89" t="s">
        <v>8964</v>
      </c>
      <c r="Y232" s="89" t="s">
        <v>4656</v>
      </c>
      <c r="Z232" s="89" t="s">
        <v>9392</v>
      </c>
      <c r="AA232" s="89"/>
      <c r="AB232" s="83">
        <v>0</v>
      </c>
      <c r="AC232" s="83">
        <v>3935.52</v>
      </c>
      <c r="AD232" s="83">
        <v>7207.08</v>
      </c>
      <c r="AE232" s="89">
        <v>5110</v>
      </c>
      <c r="AF232" s="83">
        <v>3549</v>
      </c>
      <c r="AG232" s="89"/>
      <c r="AH232" s="89"/>
      <c r="AI232" s="89"/>
      <c r="AJ232" s="83">
        <v>1</v>
      </c>
      <c r="AK232" s="83"/>
      <c r="AL232" s="83">
        <v>1.5</v>
      </c>
      <c r="AM232" s="83"/>
      <c r="AN232" s="83"/>
      <c r="AO232" s="83">
        <v>12580</v>
      </c>
      <c r="AP232" s="89">
        <v>1.5</v>
      </c>
      <c r="AQ232" s="89">
        <v>6221</v>
      </c>
      <c r="AR232" s="89">
        <v>100</v>
      </c>
      <c r="AS232" s="89">
        <v>634</v>
      </c>
      <c r="AT232" s="89" t="s">
        <v>8898</v>
      </c>
      <c r="AU232" s="89">
        <v>1</v>
      </c>
      <c r="AV232" s="89">
        <v>6359</v>
      </c>
      <c r="AW232" s="89">
        <v>100</v>
      </c>
      <c r="AX232" s="89">
        <v>645</v>
      </c>
      <c r="AY232" s="89" t="s">
        <v>8898</v>
      </c>
      <c r="AZ232" s="89">
        <v>70400000</v>
      </c>
      <c r="BA232" s="89">
        <v>59400000</v>
      </c>
      <c r="BB232" s="89">
        <v>36100000</v>
      </c>
      <c r="BC232" s="113" t="s">
        <v>8921</v>
      </c>
      <c r="BG232" s="165">
        <v>5127</v>
      </c>
      <c r="BH232" s="165">
        <v>218</v>
      </c>
    </row>
    <row r="233" spans="1:60" ht="18" hidden="1" customHeight="1">
      <c r="A233" s="83">
        <v>240120</v>
      </c>
      <c r="B233" s="84" t="s">
        <v>9383</v>
      </c>
      <c r="C233" s="82" t="str">
        <f t="shared" si="11"/>
        <v>Open</v>
      </c>
      <c r="D233" s="85"/>
      <c r="E233" s="85" t="s">
        <v>4217</v>
      </c>
      <c r="F233" s="110">
        <v>41246</v>
      </c>
      <c r="G233" s="110">
        <v>41251</v>
      </c>
      <c r="H233" s="87" t="s">
        <v>9384</v>
      </c>
      <c r="I233" s="87" t="s">
        <v>9385</v>
      </c>
      <c r="J233" s="87" t="s">
        <v>9386</v>
      </c>
      <c r="K233" s="88"/>
      <c r="L233" s="37" t="s">
        <v>14874</v>
      </c>
      <c r="M233" s="86" t="s">
        <v>8782</v>
      </c>
      <c r="N233" s="37" t="s">
        <v>12624</v>
      </c>
      <c r="O233" s="37" t="s">
        <v>14432</v>
      </c>
      <c r="P233" s="89">
        <v>0.26</v>
      </c>
      <c r="Q233" s="89">
        <v>6.42</v>
      </c>
      <c r="R233" s="90" t="str">
        <f t="shared" si="10"/>
        <v>静岡県磐田市今之浦</v>
      </c>
      <c r="S233" s="59" t="s">
        <v>3448</v>
      </c>
      <c r="T233" s="59" t="s">
        <v>3448</v>
      </c>
      <c r="U233" s="111" t="s">
        <v>8857</v>
      </c>
      <c r="V233" s="60" t="str">
        <f t="shared" si="12"/>
        <v>Open map</v>
      </c>
      <c r="W233" s="91" t="s">
        <v>4038</v>
      </c>
      <c r="X233" s="89" t="s">
        <v>8964</v>
      </c>
      <c r="Y233" s="89" t="s">
        <v>9188</v>
      </c>
      <c r="Z233" s="89" t="s">
        <v>8700</v>
      </c>
      <c r="AA233" s="89"/>
      <c r="AB233" s="83">
        <v>30</v>
      </c>
      <c r="AC233" s="83">
        <v>692.93</v>
      </c>
      <c r="AD233" s="83">
        <v>627.4</v>
      </c>
      <c r="AE233" s="89">
        <v>784</v>
      </c>
      <c r="AF233" s="83">
        <v>784</v>
      </c>
      <c r="AG233" s="89"/>
      <c r="AH233" s="89"/>
      <c r="AI233" s="89"/>
      <c r="AJ233" s="83">
        <v>0.8</v>
      </c>
      <c r="AK233" s="83"/>
      <c r="AL233" s="83">
        <v>1.2</v>
      </c>
      <c r="AM233" s="83"/>
      <c r="AN233" s="83"/>
      <c r="AO233" s="83">
        <v>1202</v>
      </c>
      <c r="AP233" s="89">
        <v>1.2</v>
      </c>
      <c r="AQ233" s="89">
        <v>575</v>
      </c>
      <c r="AR233" s="89">
        <v>100</v>
      </c>
      <c r="AS233" s="89">
        <v>59</v>
      </c>
      <c r="AT233" s="89" t="s">
        <v>12023</v>
      </c>
      <c r="AU233" s="89">
        <v>0.8</v>
      </c>
      <c r="AV233" s="89">
        <v>627</v>
      </c>
      <c r="AW233" s="89">
        <v>100</v>
      </c>
      <c r="AX233" s="89">
        <v>63</v>
      </c>
      <c r="AY233" s="89" t="s">
        <v>12023</v>
      </c>
      <c r="AZ233" s="89">
        <v>7500000</v>
      </c>
      <c r="BA233" s="89">
        <v>6400000</v>
      </c>
      <c r="BB233" s="89">
        <v>3800000</v>
      </c>
      <c r="BC233" s="113"/>
      <c r="BG233" s="165">
        <v>5128</v>
      </c>
      <c r="BH233" s="165">
        <v>219</v>
      </c>
    </row>
    <row r="234" spans="1:60" ht="18" hidden="1" customHeight="1">
      <c r="A234" s="83">
        <v>240121</v>
      </c>
      <c r="B234" s="84" t="s">
        <v>9377</v>
      </c>
      <c r="C234" s="82" t="str">
        <f t="shared" si="11"/>
        <v>Open</v>
      </c>
      <c r="D234" s="85"/>
      <c r="E234" s="85" t="s">
        <v>9378</v>
      </c>
      <c r="F234" s="110">
        <v>41292</v>
      </c>
      <c r="G234" s="110">
        <v>41298</v>
      </c>
      <c r="H234" s="87" t="s">
        <v>9379</v>
      </c>
      <c r="I234" s="87" t="s">
        <v>9380</v>
      </c>
      <c r="J234" s="87" t="s">
        <v>9381</v>
      </c>
      <c r="K234" s="88"/>
      <c r="L234" s="37" t="s">
        <v>14798</v>
      </c>
      <c r="M234" s="86" t="s">
        <v>8783</v>
      </c>
      <c r="N234" s="37" t="s">
        <v>12625</v>
      </c>
      <c r="O234" s="37" t="s">
        <v>12626</v>
      </c>
      <c r="P234" s="89">
        <v>0.51</v>
      </c>
      <c r="Q234" s="89">
        <v>14.96</v>
      </c>
      <c r="R234" s="90" t="str">
        <f t="shared" si="10"/>
        <v>宮城県大崎市古川江合寿町</v>
      </c>
      <c r="S234" s="59" t="s">
        <v>3367</v>
      </c>
      <c r="T234" s="59" t="s">
        <v>4140</v>
      </c>
      <c r="U234" s="111" t="s">
        <v>9382</v>
      </c>
      <c r="V234" s="60" t="str">
        <f t="shared" si="12"/>
        <v>Open map</v>
      </c>
      <c r="W234" s="91" t="s">
        <v>4038</v>
      </c>
      <c r="X234" s="89" t="s">
        <v>8964</v>
      </c>
      <c r="Y234" s="89" t="s">
        <v>8723</v>
      </c>
      <c r="Z234" s="89" t="s">
        <v>4668</v>
      </c>
      <c r="AA234" s="89"/>
      <c r="AB234" s="83">
        <v>60</v>
      </c>
      <c r="AC234" s="83">
        <v>672.9</v>
      </c>
      <c r="AD234" s="83">
        <v>659.25</v>
      </c>
      <c r="AE234" s="89">
        <v>842</v>
      </c>
      <c r="AF234" s="83">
        <v>842</v>
      </c>
      <c r="AG234" s="89"/>
      <c r="AH234" s="89"/>
      <c r="AI234" s="89"/>
      <c r="AJ234" s="83">
        <v>1</v>
      </c>
      <c r="AK234" s="83"/>
      <c r="AL234" s="83">
        <v>1.2</v>
      </c>
      <c r="AM234" s="83"/>
      <c r="AN234" s="83"/>
      <c r="AO234" s="83">
        <v>1465</v>
      </c>
      <c r="AP234" s="89">
        <v>1.2</v>
      </c>
      <c r="AQ234" s="89">
        <v>623</v>
      </c>
      <c r="AR234" s="89">
        <v>130</v>
      </c>
      <c r="AS234" s="89">
        <v>82</v>
      </c>
      <c r="AT234" s="89" t="s">
        <v>12023</v>
      </c>
      <c r="AU234" s="89">
        <v>1</v>
      </c>
      <c r="AV234" s="89">
        <v>842</v>
      </c>
      <c r="AW234" s="89">
        <v>100</v>
      </c>
      <c r="AX234" s="89">
        <v>85</v>
      </c>
      <c r="AY234" s="89" t="s">
        <v>12023</v>
      </c>
      <c r="AZ234" s="89">
        <v>9100000</v>
      </c>
      <c r="BA234" s="89">
        <v>7700000</v>
      </c>
      <c r="BB234" s="89">
        <v>4600000</v>
      </c>
      <c r="BC234" s="113"/>
      <c r="BG234" s="165">
        <v>5129</v>
      </c>
      <c r="BH234" s="165">
        <v>220</v>
      </c>
    </row>
    <row r="235" spans="1:60" ht="18" hidden="1" customHeight="1">
      <c r="A235" s="83">
        <v>240122</v>
      </c>
      <c r="B235" s="84" t="s">
        <v>9371</v>
      </c>
      <c r="C235" s="82" t="str">
        <f t="shared" si="11"/>
        <v>Open</v>
      </c>
      <c r="D235" s="85"/>
      <c r="E235" s="85" t="s">
        <v>9372</v>
      </c>
      <c r="F235" s="110">
        <v>41263</v>
      </c>
      <c r="G235" s="110">
        <v>41300</v>
      </c>
      <c r="H235" s="87" t="s">
        <v>9224</v>
      </c>
      <c r="I235" s="87" t="s">
        <v>9373</v>
      </c>
      <c r="J235" s="87" t="s">
        <v>9374</v>
      </c>
      <c r="K235" s="88"/>
      <c r="L235" s="37" t="s">
        <v>14875</v>
      </c>
      <c r="M235" s="86" t="s">
        <v>9375</v>
      </c>
      <c r="N235" s="37" t="s">
        <v>12627</v>
      </c>
      <c r="O235" s="37" t="s">
        <v>12628</v>
      </c>
      <c r="P235" s="89">
        <v>0.02</v>
      </c>
      <c r="Q235" s="89">
        <v>9.0399999999999991</v>
      </c>
      <c r="R235" s="90" t="str">
        <f t="shared" si="10"/>
        <v>広島県竹原市新庄町</v>
      </c>
      <c r="S235" s="59" t="s">
        <v>3449</v>
      </c>
      <c r="T235" s="59" t="s">
        <v>4141</v>
      </c>
      <c r="U235" s="111" t="s">
        <v>8858</v>
      </c>
      <c r="V235" s="60" t="str">
        <f t="shared" si="12"/>
        <v>Open map</v>
      </c>
      <c r="W235" s="91" t="s">
        <v>4038</v>
      </c>
      <c r="X235" s="89" t="s">
        <v>8964</v>
      </c>
      <c r="Y235" s="89" t="s">
        <v>4710</v>
      </c>
      <c r="Z235" s="89" t="s">
        <v>9376</v>
      </c>
      <c r="AA235" s="89"/>
      <c r="AB235" s="83">
        <v>30</v>
      </c>
      <c r="AC235" s="83">
        <v>113.56</v>
      </c>
      <c r="AD235" s="83">
        <v>113.56</v>
      </c>
      <c r="AE235" s="89">
        <v>186</v>
      </c>
      <c r="AF235" s="83">
        <v>186</v>
      </c>
      <c r="AG235" s="89"/>
      <c r="AH235" s="89"/>
      <c r="AI235" s="89"/>
      <c r="AJ235" s="83">
        <v>0.6</v>
      </c>
      <c r="AK235" s="83"/>
      <c r="AL235" s="83">
        <v>0.6</v>
      </c>
      <c r="AM235" s="83"/>
      <c r="AN235" s="83"/>
      <c r="AO235" s="83">
        <v>215</v>
      </c>
      <c r="AP235" s="89">
        <v>0.6</v>
      </c>
      <c r="AQ235" s="89">
        <v>103</v>
      </c>
      <c r="AR235" s="89">
        <v>100</v>
      </c>
      <c r="AS235" s="89">
        <v>12</v>
      </c>
      <c r="AT235" s="89" t="s">
        <v>12023</v>
      </c>
      <c r="AU235" s="89">
        <v>0.6</v>
      </c>
      <c r="AV235" s="89">
        <v>112</v>
      </c>
      <c r="AW235" s="89">
        <v>100</v>
      </c>
      <c r="AX235" s="89">
        <v>12</v>
      </c>
      <c r="AY235" s="89" t="s">
        <v>12023</v>
      </c>
      <c r="AZ235" s="89">
        <v>2900000</v>
      </c>
      <c r="BA235" s="89">
        <v>2680000</v>
      </c>
      <c r="BB235" s="89">
        <v>1650000</v>
      </c>
      <c r="BC235" s="113"/>
      <c r="BG235" s="165">
        <v>5130</v>
      </c>
      <c r="BH235" s="165">
        <v>221</v>
      </c>
    </row>
    <row r="236" spans="1:60" ht="18" hidden="1" customHeight="1">
      <c r="A236" s="83">
        <v>240123</v>
      </c>
      <c r="B236" s="84" t="s">
        <v>9366</v>
      </c>
      <c r="C236" s="82" t="str">
        <f t="shared" si="11"/>
        <v>Open</v>
      </c>
      <c r="D236" s="85"/>
      <c r="E236" s="85" t="s">
        <v>4217</v>
      </c>
      <c r="F236" s="110">
        <v>41281</v>
      </c>
      <c r="G236" s="110">
        <v>41292</v>
      </c>
      <c r="H236" s="87" t="s">
        <v>5494</v>
      </c>
      <c r="I236" s="87" t="s">
        <v>9367</v>
      </c>
      <c r="J236" s="87" t="s">
        <v>9368</v>
      </c>
      <c r="K236" s="88"/>
      <c r="L236" s="37" t="s">
        <v>14876</v>
      </c>
      <c r="M236" s="86" t="s">
        <v>9369</v>
      </c>
      <c r="N236" s="37" t="s">
        <v>12629</v>
      </c>
      <c r="O236" s="37" t="s">
        <v>14433</v>
      </c>
      <c r="P236" s="89">
        <v>0.14000000000000001</v>
      </c>
      <c r="Q236" s="89">
        <v>2.46</v>
      </c>
      <c r="R236" s="90" t="str">
        <f t="shared" si="10"/>
        <v>山口県山口市深溝</v>
      </c>
      <c r="S236" s="59" t="s">
        <v>3450</v>
      </c>
      <c r="T236" s="59" t="s">
        <v>3450</v>
      </c>
      <c r="U236" s="111" t="s">
        <v>9370</v>
      </c>
      <c r="V236" s="60" t="str">
        <f t="shared" si="12"/>
        <v>Open map</v>
      </c>
      <c r="W236" s="91" t="s">
        <v>4038</v>
      </c>
      <c r="X236" s="89" t="s">
        <v>8983</v>
      </c>
      <c r="Y236" s="89" t="s">
        <v>4710</v>
      </c>
      <c r="Z236" s="89" t="s">
        <v>4668</v>
      </c>
      <c r="AA236" s="89"/>
      <c r="AB236" s="83">
        <v>30</v>
      </c>
      <c r="AC236" s="83">
        <v>1194.44</v>
      </c>
      <c r="AD236" s="83">
        <v>1226.73</v>
      </c>
      <c r="AE236" s="89">
        <v>1328</v>
      </c>
      <c r="AF236" s="83">
        <v>1328</v>
      </c>
      <c r="AG236" s="89"/>
      <c r="AH236" s="89"/>
      <c r="AI236" s="89"/>
      <c r="AJ236" s="83">
        <v>0.8</v>
      </c>
      <c r="AK236" s="83"/>
      <c r="AL236" s="83">
        <v>1.4</v>
      </c>
      <c r="AM236" s="83"/>
      <c r="AN236" s="83"/>
      <c r="AO236" s="83">
        <v>2180</v>
      </c>
      <c r="AP236" s="89">
        <v>1.4</v>
      </c>
      <c r="AQ236" s="89">
        <v>1089</v>
      </c>
      <c r="AR236" s="89">
        <v>100</v>
      </c>
      <c r="AS236" s="89">
        <v>112</v>
      </c>
      <c r="AT236" s="89" t="s">
        <v>12023</v>
      </c>
      <c r="AU236" s="89">
        <v>0.8</v>
      </c>
      <c r="AV236" s="89">
        <v>1062</v>
      </c>
      <c r="AW236" s="89">
        <v>100</v>
      </c>
      <c r="AX236" s="89">
        <v>116</v>
      </c>
      <c r="AY236" s="89" t="s">
        <v>12023</v>
      </c>
      <c r="AZ236" s="89">
        <v>12500000</v>
      </c>
      <c r="BA236" s="89">
        <v>10700000</v>
      </c>
      <c r="BB236" s="89">
        <v>6100000</v>
      </c>
      <c r="BC236" s="113" t="s">
        <v>8922</v>
      </c>
      <c r="BG236" s="165">
        <v>5131</v>
      </c>
      <c r="BH236" s="165">
        <v>222</v>
      </c>
    </row>
    <row r="237" spans="1:60" ht="18" hidden="1" customHeight="1">
      <c r="A237" s="83">
        <v>240124</v>
      </c>
      <c r="B237" s="84" t="s">
        <v>9362</v>
      </c>
      <c r="C237" s="82" t="str">
        <f t="shared" si="11"/>
        <v>Open</v>
      </c>
      <c r="D237" s="85"/>
      <c r="E237" s="85" t="s">
        <v>9246</v>
      </c>
      <c r="F237" s="110">
        <v>41316</v>
      </c>
      <c r="G237" s="110">
        <v>41323</v>
      </c>
      <c r="H237" s="87" t="s">
        <v>9363</v>
      </c>
      <c r="I237" s="87" t="s">
        <v>9364</v>
      </c>
      <c r="J237" s="87" t="s">
        <v>9365</v>
      </c>
      <c r="K237" s="88"/>
      <c r="L237" s="37" t="s">
        <v>14877</v>
      </c>
      <c r="M237" s="86" t="s">
        <v>8784</v>
      </c>
      <c r="N237" s="37" t="s">
        <v>12630</v>
      </c>
      <c r="O237" s="37" t="s">
        <v>12631</v>
      </c>
      <c r="P237" s="89">
        <v>0.48</v>
      </c>
      <c r="Q237" s="89">
        <v>28.27</v>
      </c>
      <c r="R237" s="90" t="str">
        <f t="shared" si="10"/>
        <v>茨城県龍ケ崎市長沖町</v>
      </c>
      <c r="S237" s="59" t="s">
        <v>3451</v>
      </c>
      <c r="T237" s="59" t="s">
        <v>4142</v>
      </c>
      <c r="U237" s="111" t="s">
        <v>8859</v>
      </c>
      <c r="V237" s="60" t="str">
        <f t="shared" si="12"/>
        <v>Open map</v>
      </c>
      <c r="W237" s="91" t="s">
        <v>4038</v>
      </c>
      <c r="X237" s="89" t="s">
        <v>8983</v>
      </c>
      <c r="Y237" s="89" t="s">
        <v>4710</v>
      </c>
      <c r="Z237" s="89" t="s">
        <v>5370</v>
      </c>
      <c r="AA237" s="89"/>
      <c r="AB237" s="83">
        <v>30</v>
      </c>
      <c r="AC237" s="83">
        <v>495.21</v>
      </c>
      <c r="AD237" s="83">
        <v>445.56</v>
      </c>
      <c r="AE237" s="89">
        <v>714</v>
      </c>
      <c r="AF237" s="83">
        <v>714</v>
      </c>
      <c r="AG237" s="89"/>
      <c r="AH237" s="89"/>
      <c r="AI237" s="89"/>
      <c r="AJ237" s="83">
        <v>0.8</v>
      </c>
      <c r="AK237" s="83"/>
      <c r="AL237" s="83">
        <v>1.2</v>
      </c>
      <c r="AM237" s="83"/>
      <c r="AN237" s="83"/>
      <c r="AO237" s="83">
        <v>1172</v>
      </c>
      <c r="AP237" s="89">
        <v>1.2</v>
      </c>
      <c r="AQ237" s="89">
        <v>600</v>
      </c>
      <c r="AR237" s="89">
        <v>110</v>
      </c>
      <c r="AS237" s="89">
        <v>67</v>
      </c>
      <c r="AT237" s="89" t="s">
        <v>12023</v>
      </c>
      <c r="AU237" s="89">
        <v>0.8</v>
      </c>
      <c r="AV237" s="89">
        <v>592</v>
      </c>
      <c r="AW237" s="89">
        <v>120</v>
      </c>
      <c r="AX237" s="89">
        <v>89</v>
      </c>
      <c r="AY237" s="89" t="s">
        <v>12023</v>
      </c>
      <c r="AZ237" s="89">
        <v>8300000</v>
      </c>
      <c r="BA237" s="89">
        <v>7100000</v>
      </c>
      <c r="BB237" s="89">
        <v>4600000</v>
      </c>
      <c r="BC237" s="113"/>
      <c r="BG237" s="165">
        <v>5132</v>
      </c>
      <c r="BH237" s="165">
        <v>223</v>
      </c>
    </row>
    <row r="238" spans="1:60" hidden="1">
      <c r="A238" s="143">
        <v>240125</v>
      </c>
      <c r="B238" s="6" t="s">
        <v>9357</v>
      </c>
      <c r="C238" s="82" t="str">
        <f t="shared" si="11"/>
        <v>Open</v>
      </c>
      <c r="D238" s="71"/>
      <c r="E238" s="71" t="s">
        <v>9353</v>
      </c>
      <c r="F238" s="19">
        <v>41305</v>
      </c>
      <c r="G238" s="19">
        <v>41314</v>
      </c>
      <c r="H238" s="38" t="s">
        <v>9358</v>
      </c>
      <c r="I238" s="38" t="s">
        <v>9359</v>
      </c>
      <c r="J238" s="38" t="s">
        <v>9360</v>
      </c>
      <c r="K238" s="21"/>
      <c r="L238" s="37" t="s">
        <v>14878</v>
      </c>
      <c r="M238" s="37" t="s">
        <v>12163</v>
      </c>
      <c r="N238" s="37" t="s">
        <v>12632</v>
      </c>
      <c r="O238" s="37" t="s">
        <v>12633</v>
      </c>
      <c r="P238">
        <v>2.12</v>
      </c>
      <c r="Q238">
        <v>6.33</v>
      </c>
      <c r="R238" s="59" t="str">
        <f t="shared" si="10"/>
        <v>東京都目黒区目黒本町</v>
      </c>
      <c r="S238" s="59" t="s">
        <v>3452</v>
      </c>
      <c r="T238" s="59" t="s">
        <v>3452</v>
      </c>
      <c r="U238" s="108" t="s">
        <v>12164</v>
      </c>
      <c r="V238" s="60" t="str">
        <f t="shared" si="12"/>
        <v>Open map</v>
      </c>
      <c r="W238" s="60" t="s">
        <v>15</v>
      </c>
      <c r="X238" t="s">
        <v>9361</v>
      </c>
      <c r="Y238" t="s">
        <v>9120</v>
      </c>
      <c r="Z238" t="s">
        <v>9132</v>
      </c>
      <c r="AB238" s="143">
        <v>40</v>
      </c>
      <c r="AC238" s="143">
        <v>110.66</v>
      </c>
      <c r="AD238" s="143">
        <v>290.64</v>
      </c>
      <c r="AE238">
        <v>117</v>
      </c>
      <c r="AF238" s="143">
        <v>117</v>
      </c>
      <c r="AJ238" s="143">
        <v>1.7</v>
      </c>
      <c r="AK238" s="143"/>
      <c r="AL238" s="143" t="s">
        <v>1857</v>
      </c>
      <c r="AM238" s="143"/>
      <c r="AN238" s="143"/>
      <c r="AO238" s="143">
        <v>198</v>
      </c>
      <c r="AP238">
        <v>1.7</v>
      </c>
      <c r="AQ238">
        <v>198</v>
      </c>
      <c r="AR238">
        <v>210</v>
      </c>
      <c r="AS238">
        <v>42</v>
      </c>
      <c r="AT238" t="s">
        <v>12159</v>
      </c>
      <c r="AY238" t="s">
        <v>12160</v>
      </c>
      <c r="AZ238">
        <v>3900000</v>
      </c>
      <c r="BA238">
        <v>3900000</v>
      </c>
      <c r="BB238">
        <v>2300000</v>
      </c>
      <c r="BG238" s="165">
        <v>5133</v>
      </c>
      <c r="BH238" s="165">
        <v>224</v>
      </c>
    </row>
    <row r="239" spans="1:60" ht="18" hidden="1" customHeight="1">
      <c r="A239" s="83">
        <v>240126</v>
      </c>
      <c r="B239" s="84" t="s">
        <v>9352</v>
      </c>
      <c r="C239" s="82" t="str">
        <f t="shared" si="11"/>
        <v>Open</v>
      </c>
      <c r="D239" s="85"/>
      <c r="E239" s="85" t="s">
        <v>9353</v>
      </c>
      <c r="F239" s="110">
        <v>41527</v>
      </c>
      <c r="G239" s="110">
        <v>41543</v>
      </c>
      <c r="H239" s="87" t="s">
        <v>4705</v>
      </c>
      <c r="I239" s="87" t="s">
        <v>9354</v>
      </c>
      <c r="J239" s="87" t="s">
        <v>9355</v>
      </c>
      <c r="K239" s="88"/>
      <c r="L239" s="37" t="s">
        <v>14730</v>
      </c>
      <c r="M239" s="86" t="s">
        <v>12161</v>
      </c>
      <c r="N239" s="37" t="s">
        <v>12634</v>
      </c>
      <c r="O239" s="37" t="s">
        <v>14434</v>
      </c>
      <c r="P239" s="89">
        <v>0.28999999999999998</v>
      </c>
      <c r="Q239" s="89">
        <v>3.15</v>
      </c>
      <c r="R239" s="90" t="str">
        <f t="shared" si="10"/>
        <v>新潟県上越市大字三田新田字水ふけ</v>
      </c>
      <c r="S239" s="59" t="s">
        <v>3453</v>
      </c>
      <c r="T239" s="59"/>
      <c r="U239" s="111" t="s">
        <v>12162</v>
      </c>
      <c r="V239" s="60" t="str">
        <f t="shared" si="12"/>
        <v>Open map</v>
      </c>
      <c r="W239" s="91" t="s">
        <v>4038</v>
      </c>
      <c r="X239" s="89" t="s">
        <v>8983</v>
      </c>
      <c r="Y239" s="89" t="s">
        <v>4710</v>
      </c>
      <c r="Z239" s="89" t="s">
        <v>4668</v>
      </c>
      <c r="AA239" s="89"/>
      <c r="AB239" s="83">
        <v>250</v>
      </c>
      <c r="AC239" s="83">
        <v>1576.41</v>
      </c>
      <c r="AD239" s="83">
        <v>1518.98</v>
      </c>
      <c r="AE239" s="89">
        <v>2216</v>
      </c>
      <c r="AF239" s="83">
        <v>1421</v>
      </c>
      <c r="AG239" s="89"/>
      <c r="AH239" s="89"/>
      <c r="AI239" s="89"/>
      <c r="AJ239" s="83">
        <v>1</v>
      </c>
      <c r="AK239" s="83"/>
      <c r="AL239" s="83">
        <v>1.5</v>
      </c>
      <c r="AM239" s="83"/>
      <c r="AN239" s="83"/>
      <c r="AO239" s="83">
        <v>4756</v>
      </c>
      <c r="AP239" s="89">
        <v>1.5</v>
      </c>
      <c r="AQ239" s="89">
        <v>3335</v>
      </c>
      <c r="AR239" s="89">
        <v>160</v>
      </c>
      <c r="AS239" s="89">
        <v>496</v>
      </c>
      <c r="AT239" s="89" t="s">
        <v>12023</v>
      </c>
      <c r="AU239" s="89">
        <v>1</v>
      </c>
      <c r="AV239" s="89">
        <v>1421</v>
      </c>
      <c r="AW239" s="89">
        <v>100</v>
      </c>
      <c r="AX239" s="89">
        <v>143</v>
      </c>
      <c r="AY239" s="89" t="s">
        <v>12023</v>
      </c>
      <c r="AZ239" s="89">
        <v>32000000</v>
      </c>
      <c r="BA239" s="89">
        <v>26800000</v>
      </c>
      <c r="BB239" s="89">
        <v>16200000</v>
      </c>
      <c r="BC239" s="113" t="s">
        <v>9356</v>
      </c>
      <c r="BG239" s="165">
        <v>5134</v>
      </c>
      <c r="BH239" s="165">
        <v>225</v>
      </c>
    </row>
    <row r="240" spans="1:60" ht="18" hidden="1" customHeight="1">
      <c r="A240" s="83">
        <v>240127</v>
      </c>
      <c r="B240" s="84" t="s">
        <v>9345</v>
      </c>
      <c r="C240" s="82" t="str">
        <f t="shared" si="11"/>
        <v>Open</v>
      </c>
      <c r="D240" s="85"/>
      <c r="E240" s="85" t="s">
        <v>9072</v>
      </c>
      <c r="F240" s="110">
        <v>41337</v>
      </c>
      <c r="G240" s="110">
        <v>41405</v>
      </c>
      <c r="H240" s="87" t="s">
        <v>9346</v>
      </c>
      <c r="I240" s="87" t="s">
        <v>9347</v>
      </c>
      <c r="J240" s="87" t="s">
        <v>9348</v>
      </c>
      <c r="K240" s="88"/>
      <c r="L240" s="37" t="s">
        <v>14879</v>
      </c>
      <c r="M240" s="86" t="s">
        <v>9349</v>
      </c>
      <c r="N240" s="37" t="s">
        <v>12635</v>
      </c>
      <c r="O240" s="37" t="s">
        <v>14435</v>
      </c>
      <c r="P240" s="89">
        <v>0.05</v>
      </c>
      <c r="Q240" s="89">
        <v>35.35</v>
      </c>
      <c r="R240" s="90" t="str">
        <f t="shared" si="10"/>
        <v>埼玉県さいたま市岩槻区大字長宮</v>
      </c>
      <c r="S240" s="59" t="s">
        <v>3454</v>
      </c>
      <c r="T240" s="59" t="s">
        <v>3454</v>
      </c>
      <c r="U240" s="111" t="s">
        <v>9350</v>
      </c>
      <c r="V240" s="60" t="str">
        <f t="shared" si="12"/>
        <v>Open map</v>
      </c>
      <c r="W240" s="91" t="s">
        <v>17</v>
      </c>
      <c r="X240" s="89" t="s">
        <v>8957</v>
      </c>
      <c r="Y240" s="89" t="s">
        <v>8723</v>
      </c>
      <c r="Z240" s="89" t="s">
        <v>9351</v>
      </c>
      <c r="AA240" s="89"/>
      <c r="AB240" s="83">
        <v>30</v>
      </c>
      <c r="AC240" s="83">
        <v>4052.79</v>
      </c>
      <c r="AD240" s="83">
        <v>4323.05</v>
      </c>
      <c r="AE240" s="89">
        <v>8152</v>
      </c>
      <c r="AF240" s="83">
        <v>3586</v>
      </c>
      <c r="AG240" s="89"/>
      <c r="AH240" s="89"/>
      <c r="AI240" s="89"/>
      <c r="AJ240" s="83">
        <v>0.8</v>
      </c>
      <c r="AK240" s="83"/>
      <c r="AL240" s="83">
        <v>1.2</v>
      </c>
      <c r="AM240" s="83"/>
      <c r="AN240" s="83"/>
      <c r="AO240" s="83">
        <v>15899</v>
      </c>
      <c r="AP240" s="89">
        <v>1.2</v>
      </c>
      <c r="AQ240" s="89">
        <v>2226</v>
      </c>
      <c r="AR240" s="89">
        <v>130</v>
      </c>
      <c r="AS240" s="89">
        <v>291</v>
      </c>
      <c r="AT240" s="89" t="s">
        <v>12023</v>
      </c>
      <c r="AU240" s="89">
        <v>0.8</v>
      </c>
      <c r="AV240" s="89">
        <v>4690</v>
      </c>
      <c r="AW240" s="89">
        <v>130</v>
      </c>
      <c r="AX240" s="89">
        <v>663</v>
      </c>
      <c r="AY240" s="89" t="s">
        <v>12023</v>
      </c>
      <c r="AZ240" s="89">
        <v>168000000</v>
      </c>
      <c r="BA240" s="89">
        <v>149200000</v>
      </c>
      <c r="BB240" s="89">
        <v>77900000</v>
      </c>
      <c r="BC240" s="113" t="s">
        <v>8923</v>
      </c>
      <c r="BG240" s="165">
        <v>5135</v>
      </c>
      <c r="BH240" s="165">
        <v>226</v>
      </c>
    </row>
    <row r="241" spans="1:60" ht="18" hidden="1" customHeight="1">
      <c r="A241" s="83">
        <v>240128</v>
      </c>
      <c r="B241" s="84" t="s">
        <v>9341</v>
      </c>
      <c r="C241" s="82" t="str">
        <f t="shared" si="11"/>
        <v>Open</v>
      </c>
      <c r="D241" s="85"/>
      <c r="E241" s="85" t="s">
        <v>9164</v>
      </c>
      <c r="F241" s="110">
        <v>41309</v>
      </c>
      <c r="G241" s="110">
        <v>41333</v>
      </c>
      <c r="H241" s="87" t="s">
        <v>5801</v>
      </c>
      <c r="I241" s="87" t="s">
        <v>9342</v>
      </c>
      <c r="J241" s="87" t="s">
        <v>9343</v>
      </c>
      <c r="K241" s="88"/>
      <c r="L241" s="37" t="s">
        <v>14880</v>
      </c>
      <c r="M241" s="86" t="s">
        <v>9344</v>
      </c>
      <c r="N241" s="37" t="s">
        <v>12636</v>
      </c>
      <c r="O241" s="37" t="s">
        <v>12637</v>
      </c>
      <c r="P241" s="89">
        <v>1.77</v>
      </c>
      <c r="Q241" s="89">
        <v>58.86</v>
      </c>
      <c r="R241" s="90" t="str">
        <f t="shared" si="10"/>
        <v>福島県西白河郡矢吹町八幡町</v>
      </c>
      <c r="S241" s="59" t="s">
        <v>3455</v>
      </c>
      <c r="T241" s="59" t="s">
        <v>3455</v>
      </c>
      <c r="U241" s="111" t="s">
        <v>11943</v>
      </c>
      <c r="V241" s="60" t="str">
        <f t="shared" si="12"/>
        <v>Open map</v>
      </c>
      <c r="W241" s="91" t="s">
        <v>4038</v>
      </c>
      <c r="X241" s="89" t="s">
        <v>8983</v>
      </c>
      <c r="Y241" s="89" t="s">
        <v>4710</v>
      </c>
      <c r="Z241" s="89" t="s">
        <v>5353</v>
      </c>
      <c r="AA241" s="89"/>
      <c r="AB241" s="83"/>
      <c r="AC241" s="83">
        <v>3278</v>
      </c>
      <c r="AD241" s="83">
        <v>2914</v>
      </c>
      <c r="AE241" s="89">
        <v>3901</v>
      </c>
      <c r="AF241" s="83">
        <v>3901</v>
      </c>
      <c r="AG241" s="89"/>
      <c r="AH241" s="89"/>
      <c r="AI241" s="89"/>
      <c r="AJ241" s="83">
        <v>1</v>
      </c>
      <c r="AK241" s="83"/>
      <c r="AL241" s="83">
        <v>2</v>
      </c>
      <c r="AM241" s="83"/>
      <c r="AN241" s="83"/>
      <c r="AO241" s="83">
        <v>7920</v>
      </c>
      <c r="AP241" s="89">
        <v>2</v>
      </c>
      <c r="AQ241" s="89">
        <v>1550</v>
      </c>
      <c r="AR241" s="89">
        <v>200</v>
      </c>
      <c r="AS241" s="89"/>
      <c r="AT241" s="89"/>
      <c r="AU241" s="89"/>
      <c r="AV241" s="89"/>
      <c r="AW241" s="89">
        <v>140</v>
      </c>
      <c r="AX241" s="89"/>
      <c r="AY241" s="89"/>
      <c r="AZ241" s="89">
        <v>59400000</v>
      </c>
      <c r="BA241" s="89">
        <v>49100000</v>
      </c>
      <c r="BB241" s="89"/>
      <c r="BC241" s="113"/>
      <c r="BG241" s="165">
        <v>5136</v>
      </c>
      <c r="BH241" s="165">
        <v>227</v>
      </c>
    </row>
    <row r="242" spans="1:60" hidden="1">
      <c r="A242" s="133">
        <v>240129</v>
      </c>
      <c r="B242" s="6" t="s">
        <v>270</v>
      </c>
      <c r="C242" s="82" t="str">
        <f t="shared" si="11"/>
        <v>Open</v>
      </c>
      <c r="D242" s="71"/>
      <c r="E242" s="71"/>
      <c r="F242" s="19">
        <v>41303</v>
      </c>
      <c r="G242" s="19">
        <v>41314</v>
      </c>
      <c r="H242" s="38" t="s">
        <v>1340</v>
      </c>
      <c r="I242" s="38" t="s">
        <v>2184</v>
      </c>
      <c r="J242" s="38" t="s">
        <v>2321</v>
      </c>
      <c r="K242" s="21"/>
      <c r="L242" s="37" t="s">
        <v>14881</v>
      </c>
      <c r="M242" s="37" t="s">
        <v>11113</v>
      </c>
      <c r="N242" s="37" t="s">
        <v>12638</v>
      </c>
      <c r="O242" s="37" t="s">
        <v>14436</v>
      </c>
      <c r="R242" s="59" t="str">
        <f t="shared" si="10"/>
        <v>静岡県静岡市清水区楠新田</v>
      </c>
      <c r="S242" s="59" t="s">
        <v>3456</v>
      </c>
      <c r="T242" s="59" t="s">
        <v>3456</v>
      </c>
      <c r="U242" s="108" t="s">
        <v>11114</v>
      </c>
      <c r="V242" s="60" t="str">
        <f t="shared" si="12"/>
        <v>Open map</v>
      </c>
      <c r="W242" s="60" t="s">
        <v>4038</v>
      </c>
      <c r="X242" t="s">
        <v>1840</v>
      </c>
      <c r="Y242" t="s">
        <v>1844</v>
      </c>
      <c r="Z242" t="s">
        <v>1843</v>
      </c>
      <c r="AB242" s="133">
        <v>30</v>
      </c>
      <c r="AC242" s="133">
        <v>1103.18</v>
      </c>
      <c r="AD242" s="133">
        <v>1118.95</v>
      </c>
      <c r="AE242">
        <v>1072</v>
      </c>
      <c r="AF242" s="133">
        <v>1399</v>
      </c>
      <c r="AJ242" s="133">
        <v>1</v>
      </c>
      <c r="AK242" s="133"/>
      <c r="AL242" s="133">
        <v>1.5</v>
      </c>
      <c r="AM242" s="133"/>
      <c r="AN242" s="133"/>
      <c r="AO242" s="133">
        <v>2757</v>
      </c>
      <c r="AP242">
        <v>1.5</v>
      </c>
      <c r="AQ242">
        <v>1358</v>
      </c>
      <c r="AR242">
        <v>100</v>
      </c>
      <c r="AT242" s="89" t="s">
        <v>12165</v>
      </c>
      <c r="AU242">
        <v>1</v>
      </c>
      <c r="AW242">
        <v>100</v>
      </c>
      <c r="AY242" s="89" t="s">
        <v>12143</v>
      </c>
      <c r="AZ242">
        <v>18800000</v>
      </c>
      <c r="BA242">
        <v>15900000</v>
      </c>
      <c r="BG242" s="165">
        <v>5137</v>
      </c>
      <c r="BH242" s="165">
        <v>228</v>
      </c>
    </row>
    <row r="243" spans="1:60" ht="18" hidden="1" customHeight="1">
      <c r="A243" s="83">
        <v>240130</v>
      </c>
      <c r="B243" s="84" t="s">
        <v>9337</v>
      </c>
      <c r="C243" s="82" t="str">
        <f t="shared" si="11"/>
        <v>Open</v>
      </c>
      <c r="D243" s="85"/>
      <c r="E243" s="85" t="s">
        <v>9123</v>
      </c>
      <c r="F243" s="110">
        <v>41459</v>
      </c>
      <c r="G243" s="110">
        <v>41466</v>
      </c>
      <c r="H243" s="87" t="s">
        <v>4681</v>
      </c>
      <c r="I243" s="87" t="s">
        <v>9338</v>
      </c>
      <c r="J243" s="87" t="s">
        <v>9339</v>
      </c>
      <c r="K243" s="88"/>
      <c r="L243" s="37" t="s">
        <v>14882</v>
      </c>
      <c r="M243" s="86" t="s">
        <v>9340</v>
      </c>
      <c r="N243" s="37" t="s">
        <v>12639</v>
      </c>
      <c r="O243" s="37" t="s">
        <v>12640</v>
      </c>
      <c r="P243" s="89">
        <v>0.23</v>
      </c>
      <c r="Q243" s="89">
        <v>2.44</v>
      </c>
      <c r="R243" s="90" t="str">
        <f t="shared" si="10"/>
        <v>滋賀県高島市安曇川町末広</v>
      </c>
      <c r="S243" s="59" t="s">
        <v>3457</v>
      </c>
      <c r="T243" s="59" t="s">
        <v>3457</v>
      </c>
      <c r="U243" s="111" t="s">
        <v>8860</v>
      </c>
      <c r="V243" s="60" t="str">
        <f t="shared" si="12"/>
        <v>Open map</v>
      </c>
      <c r="W243" s="91" t="s">
        <v>4038</v>
      </c>
      <c r="X243" s="89" t="s">
        <v>8983</v>
      </c>
      <c r="Y243" s="89" t="s">
        <v>4710</v>
      </c>
      <c r="Z243" s="89" t="s">
        <v>4668</v>
      </c>
      <c r="AA243" s="89"/>
      <c r="AB243" s="83">
        <v>80</v>
      </c>
      <c r="AC243" s="83">
        <v>2912.52</v>
      </c>
      <c r="AD243" s="83">
        <v>2786.08</v>
      </c>
      <c r="AE243" s="89">
        <v>3266</v>
      </c>
      <c r="AF243" s="83">
        <v>3180</v>
      </c>
      <c r="AG243" s="89"/>
      <c r="AH243" s="89"/>
      <c r="AI243" s="89"/>
      <c r="AJ243" s="83">
        <v>0.6</v>
      </c>
      <c r="AK243" s="83"/>
      <c r="AL243" s="83">
        <v>0.8</v>
      </c>
      <c r="AM243" s="83"/>
      <c r="AN243" s="83"/>
      <c r="AO243" s="83">
        <v>3333</v>
      </c>
      <c r="AP243" s="89">
        <v>0.8</v>
      </c>
      <c r="AQ243" s="89">
        <v>1302</v>
      </c>
      <c r="AR243" s="89">
        <v>100</v>
      </c>
      <c r="AS243" s="89">
        <v>138</v>
      </c>
      <c r="AT243" s="89" t="s">
        <v>12026</v>
      </c>
      <c r="AU243" s="89">
        <v>0.6</v>
      </c>
      <c r="AV243" s="89">
        <v>1923</v>
      </c>
      <c r="AW243" s="89">
        <v>100</v>
      </c>
      <c r="AX243" s="89">
        <v>195</v>
      </c>
      <c r="AY243" s="89" t="s">
        <v>12026</v>
      </c>
      <c r="AZ243" s="89">
        <v>19800000</v>
      </c>
      <c r="BA243" s="89">
        <v>16700000</v>
      </c>
      <c r="BB243" s="89">
        <v>9135800</v>
      </c>
      <c r="BC243" s="113" t="s">
        <v>8884</v>
      </c>
      <c r="BG243" s="165">
        <v>5138</v>
      </c>
      <c r="BH243" s="165">
        <v>229</v>
      </c>
    </row>
    <row r="244" spans="1:60" hidden="1">
      <c r="A244" s="133">
        <v>240132</v>
      </c>
      <c r="B244" s="6" t="s">
        <v>11115</v>
      </c>
      <c r="C244" s="82" t="str">
        <f t="shared" si="11"/>
        <v>Open</v>
      </c>
      <c r="D244" s="71"/>
      <c r="E244" s="71"/>
      <c r="F244" s="19"/>
      <c r="G244" s="19"/>
      <c r="H244" s="38" t="s">
        <v>1320</v>
      </c>
      <c r="I244" s="38" t="s">
        <v>2322</v>
      </c>
      <c r="J244" s="38" t="s">
        <v>2323</v>
      </c>
      <c r="K244" s="21"/>
      <c r="L244" s="37" t="s">
        <v>14883</v>
      </c>
      <c r="M244" s="37" t="s">
        <v>11116</v>
      </c>
      <c r="N244" s="37" t="s">
        <v>12641</v>
      </c>
      <c r="O244" s="37" t="s">
        <v>12642</v>
      </c>
      <c r="R244" s="59" t="str">
        <f t="shared" si="10"/>
        <v>和歌山県橋本市紀の光</v>
      </c>
      <c r="S244" s="59"/>
      <c r="T244" s="59"/>
      <c r="U244" s="108" t="s">
        <v>11944</v>
      </c>
      <c r="V244" s="60" t="str">
        <f t="shared" si="12"/>
        <v>Open map</v>
      </c>
      <c r="W244" s="60"/>
      <c r="X244" t="s">
        <v>1840</v>
      </c>
      <c r="Y244" t="s">
        <v>1859</v>
      </c>
      <c r="Z244" t="s">
        <v>1845</v>
      </c>
      <c r="AB244" s="133">
        <v>25</v>
      </c>
      <c r="AC244" s="133" t="s">
        <v>1857</v>
      </c>
      <c r="AD244" s="133" t="s">
        <v>1857</v>
      </c>
      <c r="AF244" s="133">
        <v>566</v>
      </c>
      <c r="AJ244" s="133">
        <v>0.6</v>
      </c>
      <c r="AK244" s="133"/>
      <c r="AL244" s="133">
        <v>1</v>
      </c>
      <c r="AM244" s="133"/>
      <c r="AN244" s="133"/>
      <c r="AO244" s="133"/>
      <c r="BD244" s="142" t="s">
        <v>4217</v>
      </c>
      <c r="BG244" s="165">
        <v>5139</v>
      </c>
    </row>
    <row r="245" spans="1:60" hidden="1">
      <c r="A245" s="133">
        <v>240133</v>
      </c>
      <c r="B245" s="6" t="s">
        <v>11117</v>
      </c>
      <c r="C245" s="82" t="str">
        <f t="shared" si="11"/>
        <v>Open</v>
      </c>
      <c r="D245" s="71"/>
      <c r="E245" s="71"/>
      <c r="F245" s="19"/>
      <c r="G245" s="19"/>
      <c r="H245" s="38" t="s">
        <v>1307</v>
      </c>
      <c r="I245" s="38" t="s">
        <v>1669</v>
      </c>
      <c r="J245" s="38" t="s">
        <v>2324</v>
      </c>
      <c r="K245" s="21"/>
      <c r="L245" s="37" t="s">
        <v>14884</v>
      </c>
      <c r="M245" s="37" t="s">
        <v>11118</v>
      </c>
      <c r="N245" s="37" t="s">
        <v>12643</v>
      </c>
      <c r="O245" s="37" t="s">
        <v>12644</v>
      </c>
      <c r="R245" s="59" t="str">
        <f t="shared" si="10"/>
        <v>宮城県登米市迫町佐沼字北散田</v>
      </c>
      <c r="S245" s="59"/>
      <c r="T245" s="59"/>
      <c r="U245" s="108" t="s">
        <v>11119</v>
      </c>
      <c r="V245" s="60" t="str">
        <f t="shared" si="12"/>
        <v>Open map</v>
      </c>
      <c r="W245" s="60"/>
      <c r="X245" t="s">
        <v>1840</v>
      </c>
      <c r="Y245" t="s">
        <v>1844</v>
      </c>
      <c r="Z245" t="s">
        <v>1842</v>
      </c>
      <c r="AB245" s="133"/>
      <c r="AC245" s="133" t="s">
        <v>1857</v>
      </c>
      <c r="AD245" s="133" t="s">
        <v>1857</v>
      </c>
      <c r="AF245" s="133">
        <v>1465</v>
      </c>
      <c r="AJ245" s="133">
        <v>1</v>
      </c>
      <c r="AK245" s="133"/>
      <c r="AL245" s="133">
        <v>1.5</v>
      </c>
      <c r="AM245" s="133"/>
      <c r="AN245" s="133"/>
      <c r="AO245" s="133"/>
      <c r="BD245" s="142" t="s">
        <v>4217</v>
      </c>
      <c r="BG245" s="165">
        <v>5140</v>
      </c>
    </row>
    <row r="246" spans="1:60" ht="18" hidden="1" customHeight="1">
      <c r="A246" s="83">
        <v>240134</v>
      </c>
      <c r="B246" s="84" t="s">
        <v>9332</v>
      </c>
      <c r="C246" s="82" t="str">
        <f t="shared" si="11"/>
        <v>Open</v>
      </c>
      <c r="D246" s="85"/>
      <c r="E246" s="85" t="s">
        <v>4217</v>
      </c>
      <c r="F246" s="110"/>
      <c r="G246" s="110"/>
      <c r="H246" s="87" t="s">
        <v>9333</v>
      </c>
      <c r="I246" s="87" t="s">
        <v>9334</v>
      </c>
      <c r="J246" s="87" t="s">
        <v>9335</v>
      </c>
      <c r="K246" s="88"/>
      <c r="L246" s="37" t="s">
        <v>14885</v>
      </c>
      <c r="M246" s="86" t="s">
        <v>9336</v>
      </c>
      <c r="N246" s="37" t="s">
        <v>12645</v>
      </c>
      <c r="O246" s="37" t="s">
        <v>12646</v>
      </c>
      <c r="P246" s="89">
        <v>0.28999999999999998</v>
      </c>
      <c r="Q246" s="89">
        <v>0.13</v>
      </c>
      <c r="R246" s="90" t="str">
        <f t="shared" si="10"/>
        <v>長崎県佐世保市新港町</v>
      </c>
      <c r="S246" s="59"/>
      <c r="T246" s="59" t="s">
        <v>4143</v>
      </c>
      <c r="U246" s="111" t="s">
        <v>11945</v>
      </c>
      <c r="V246" s="60" t="str">
        <f t="shared" si="12"/>
        <v>Open map</v>
      </c>
      <c r="W246" s="91"/>
      <c r="X246" s="89" t="s">
        <v>8983</v>
      </c>
      <c r="Y246" s="89" t="s">
        <v>5304</v>
      </c>
      <c r="Z246" s="89" t="s">
        <v>4668</v>
      </c>
      <c r="AA246" s="89"/>
      <c r="AB246" s="83">
        <v>20</v>
      </c>
      <c r="AC246" s="83">
        <v>9142</v>
      </c>
      <c r="AD246" s="83">
        <v>25722</v>
      </c>
      <c r="AE246" s="89">
        <v>10647</v>
      </c>
      <c r="AF246" s="83"/>
      <c r="AG246" s="89"/>
      <c r="AH246" s="89"/>
      <c r="AI246" s="89"/>
      <c r="AJ246" s="83">
        <v>0.8</v>
      </c>
      <c r="AK246" s="83"/>
      <c r="AL246" s="83">
        <v>1.5</v>
      </c>
      <c r="AM246" s="83"/>
      <c r="AN246" s="83"/>
      <c r="AO246" s="83">
        <v>25729</v>
      </c>
      <c r="AP246" s="89">
        <v>1.7</v>
      </c>
      <c r="AQ246" s="89">
        <v>17227</v>
      </c>
      <c r="AR246" s="89">
        <v>100</v>
      </c>
      <c r="AS246" s="89">
        <v>1753</v>
      </c>
      <c r="AT246" s="89" t="s">
        <v>12023</v>
      </c>
      <c r="AU246" s="89">
        <v>0.8</v>
      </c>
      <c r="AV246" s="89">
        <v>8502</v>
      </c>
      <c r="AW246" s="89">
        <v>100</v>
      </c>
      <c r="AX246" s="89">
        <v>850</v>
      </c>
      <c r="AY246" s="89" t="s">
        <v>12023</v>
      </c>
      <c r="AZ246" s="89">
        <v>135900000</v>
      </c>
      <c r="BA246" s="89">
        <v>112900000</v>
      </c>
      <c r="BB246" s="89">
        <v>60380000</v>
      </c>
      <c r="BC246" s="113" t="s">
        <v>8924</v>
      </c>
      <c r="BG246" s="165">
        <v>5141</v>
      </c>
    </row>
    <row r="247" spans="1:60" ht="18" hidden="1" customHeight="1">
      <c r="A247" s="83">
        <v>240135</v>
      </c>
      <c r="B247" s="84" t="s">
        <v>9328</v>
      </c>
      <c r="C247" s="82" t="str">
        <f t="shared" si="11"/>
        <v>Open</v>
      </c>
      <c r="D247" s="85"/>
      <c r="E247" s="85" t="s">
        <v>4217</v>
      </c>
      <c r="F247" s="110">
        <v>41407</v>
      </c>
      <c r="G247" s="110">
        <v>41422</v>
      </c>
      <c r="H247" s="87" t="s">
        <v>5120</v>
      </c>
      <c r="I247" s="87" t="s">
        <v>9329</v>
      </c>
      <c r="J247" s="87" t="s">
        <v>9330</v>
      </c>
      <c r="K247" s="88"/>
      <c r="L247" s="37" t="s">
        <v>14886</v>
      </c>
      <c r="M247" s="86" t="s">
        <v>8785</v>
      </c>
      <c r="N247" s="37" t="s">
        <v>12647</v>
      </c>
      <c r="O247" s="37" t="s">
        <v>12648</v>
      </c>
      <c r="P247" s="89">
        <v>0.26</v>
      </c>
      <c r="Q247" s="89">
        <v>0.67</v>
      </c>
      <c r="R247" s="90" t="str">
        <f t="shared" si="10"/>
        <v>三重県津市藤方字山ノ越</v>
      </c>
      <c r="S247" s="59" t="s">
        <v>3458</v>
      </c>
      <c r="T247" s="59" t="s">
        <v>3458</v>
      </c>
      <c r="U247" s="111" t="s">
        <v>9331</v>
      </c>
      <c r="V247" s="60" t="str">
        <f t="shared" si="12"/>
        <v>Open map</v>
      </c>
      <c r="W247" s="91" t="s">
        <v>4038</v>
      </c>
      <c r="X247" s="89" t="s">
        <v>9149</v>
      </c>
      <c r="Y247" s="89" t="s">
        <v>4710</v>
      </c>
      <c r="Z247" s="89" t="s">
        <v>4668</v>
      </c>
      <c r="AA247" s="89"/>
      <c r="AB247" s="83">
        <v>30</v>
      </c>
      <c r="AC247" s="83">
        <v>2546.75</v>
      </c>
      <c r="AD247" s="83">
        <v>2554.25</v>
      </c>
      <c r="AE247" s="89">
        <v>2757</v>
      </c>
      <c r="AF247" s="83">
        <v>2757</v>
      </c>
      <c r="AG247" s="89"/>
      <c r="AH247" s="89"/>
      <c r="AI247" s="89"/>
      <c r="AJ247" s="83">
        <v>0.6</v>
      </c>
      <c r="AK247" s="83"/>
      <c r="AL247" s="83">
        <v>0.6</v>
      </c>
      <c r="AM247" s="83"/>
      <c r="AN247" s="83"/>
      <c r="AO247" s="83">
        <v>2795</v>
      </c>
      <c r="AP247" s="89">
        <v>0.6</v>
      </c>
      <c r="AQ247" s="89">
        <v>972</v>
      </c>
      <c r="AR247" s="89">
        <v>110</v>
      </c>
      <c r="AS247" s="89">
        <v>118</v>
      </c>
      <c r="AT247" s="89" t="s">
        <v>12023</v>
      </c>
      <c r="AU247" s="89">
        <v>0.6</v>
      </c>
      <c r="AV247" s="89">
        <v>1655</v>
      </c>
      <c r="AW247" s="89">
        <v>100</v>
      </c>
      <c r="AX247" s="89">
        <v>166</v>
      </c>
      <c r="AY247" s="89" t="s">
        <v>12023</v>
      </c>
      <c r="AZ247" s="89">
        <v>16800000</v>
      </c>
      <c r="BA247" s="89">
        <v>14300000</v>
      </c>
      <c r="BB247" s="89">
        <v>8600000</v>
      </c>
      <c r="BC247" s="113" t="s">
        <v>8885</v>
      </c>
      <c r="BG247" s="165">
        <v>5142</v>
      </c>
      <c r="BH247" s="165">
        <v>230</v>
      </c>
    </row>
    <row r="248" spans="1:60" ht="18" hidden="1" customHeight="1">
      <c r="A248" s="83">
        <v>240136</v>
      </c>
      <c r="B248" s="84" t="s">
        <v>9323</v>
      </c>
      <c r="C248" s="82" t="str">
        <f t="shared" si="11"/>
        <v>Open</v>
      </c>
      <c r="D248" s="85"/>
      <c r="E248" s="85" t="s">
        <v>4217</v>
      </c>
      <c r="F248" s="110">
        <v>41292</v>
      </c>
      <c r="G248" s="110">
        <v>41302</v>
      </c>
      <c r="H248" s="87" t="s">
        <v>9324</v>
      </c>
      <c r="I248" s="87" t="s">
        <v>9325</v>
      </c>
      <c r="J248" s="87" t="s">
        <v>9326</v>
      </c>
      <c r="K248" s="88"/>
      <c r="L248" s="37" t="s">
        <v>14870</v>
      </c>
      <c r="M248" s="86" t="s">
        <v>9327</v>
      </c>
      <c r="N248" s="37" t="s">
        <v>12649</v>
      </c>
      <c r="O248" s="37" t="s">
        <v>12650</v>
      </c>
      <c r="P248" s="89">
        <v>0.32</v>
      </c>
      <c r="Q248" s="89">
        <v>40.61</v>
      </c>
      <c r="R248" s="90" t="str">
        <f t="shared" si="10"/>
        <v>岐阜県岐阜市西荘</v>
      </c>
      <c r="S248" s="59" t="s">
        <v>3444</v>
      </c>
      <c r="T248" s="59" t="s">
        <v>3444</v>
      </c>
      <c r="U248" s="111" t="s">
        <v>8861</v>
      </c>
      <c r="V248" s="60" t="str">
        <f t="shared" si="12"/>
        <v>Open map</v>
      </c>
      <c r="W248" s="91" t="s">
        <v>4038</v>
      </c>
      <c r="X248" s="89" t="s">
        <v>8983</v>
      </c>
      <c r="Y248" s="89" t="s">
        <v>9188</v>
      </c>
      <c r="Z248" s="89" t="s">
        <v>4668</v>
      </c>
      <c r="AA248" s="89"/>
      <c r="AB248" s="83">
        <v>40</v>
      </c>
      <c r="AC248" s="83">
        <v>1036.5</v>
      </c>
      <c r="AD248" s="83">
        <v>1001.5</v>
      </c>
      <c r="AE248" s="89">
        <v>1231</v>
      </c>
      <c r="AF248" s="83">
        <v>1231</v>
      </c>
      <c r="AG248" s="89"/>
      <c r="AH248" s="89"/>
      <c r="AI248" s="89"/>
      <c r="AJ248" s="83">
        <v>0.8</v>
      </c>
      <c r="AK248" s="83"/>
      <c r="AL248" s="83">
        <v>1.2</v>
      </c>
      <c r="AM248" s="83"/>
      <c r="AN248" s="83"/>
      <c r="AO248" s="83">
        <v>1975</v>
      </c>
      <c r="AP248" s="89">
        <v>1.2</v>
      </c>
      <c r="AQ248" s="89">
        <v>990</v>
      </c>
      <c r="AR248" s="89">
        <v>100</v>
      </c>
      <c r="AS248" s="89">
        <v>100</v>
      </c>
      <c r="AT248" s="89" t="s">
        <v>12026</v>
      </c>
      <c r="AU248" s="89">
        <v>0.8</v>
      </c>
      <c r="AV248" s="89">
        <v>985</v>
      </c>
      <c r="AW248" s="89">
        <v>100</v>
      </c>
      <c r="AX248" s="89">
        <v>99</v>
      </c>
      <c r="AY248" s="89" t="s">
        <v>12026</v>
      </c>
      <c r="AZ248" s="89">
        <v>13000000</v>
      </c>
      <c r="BA248" s="89">
        <v>11100000</v>
      </c>
      <c r="BB248" s="89">
        <v>5340400</v>
      </c>
      <c r="BC248" s="113"/>
      <c r="BG248" s="165">
        <v>5143</v>
      </c>
      <c r="BH248" s="165">
        <v>231</v>
      </c>
    </row>
    <row r="249" spans="1:60" ht="18" hidden="1" customHeight="1">
      <c r="A249" s="83">
        <v>240137</v>
      </c>
      <c r="B249" s="84" t="s">
        <v>9320</v>
      </c>
      <c r="C249" s="82" t="str">
        <f t="shared" si="11"/>
        <v>Open</v>
      </c>
      <c r="D249" s="85"/>
      <c r="E249" s="85" t="s">
        <v>4217</v>
      </c>
      <c r="F249" s="110">
        <v>41366</v>
      </c>
      <c r="G249" s="110">
        <v>41377</v>
      </c>
      <c r="H249" s="87" t="s">
        <v>5312</v>
      </c>
      <c r="I249" s="87" t="s">
        <v>5191</v>
      </c>
      <c r="J249" s="87" t="s">
        <v>9321</v>
      </c>
      <c r="K249" s="88"/>
      <c r="L249" s="37" t="s">
        <v>14887</v>
      </c>
      <c r="M249" s="86" t="s">
        <v>9322</v>
      </c>
      <c r="N249" s="37" t="s">
        <v>12651</v>
      </c>
      <c r="O249" s="37" t="s">
        <v>12652</v>
      </c>
      <c r="P249" s="89">
        <v>0.21</v>
      </c>
      <c r="Q249" s="89">
        <v>14.31</v>
      </c>
      <c r="R249" s="90" t="str">
        <f t="shared" si="10"/>
        <v>愛知県名古屋市北区中切町</v>
      </c>
      <c r="S249" s="59" t="s">
        <v>3459</v>
      </c>
      <c r="T249" s="59" t="s">
        <v>3459</v>
      </c>
      <c r="U249" s="111" t="s">
        <v>8862</v>
      </c>
      <c r="V249" s="60" t="str">
        <f t="shared" si="12"/>
        <v>Open map</v>
      </c>
      <c r="W249" s="91" t="s">
        <v>4038</v>
      </c>
      <c r="X249" s="89" t="s">
        <v>8964</v>
      </c>
      <c r="Y249" s="89" t="s">
        <v>8723</v>
      </c>
      <c r="Z249" s="89" t="s">
        <v>4668</v>
      </c>
      <c r="AA249" s="89"/>
      <c r="AB249" s="83">
        <v>30</v>
      </c>
      <c r="AC249" s="83">
        <v>1862.91</v>
      </c>
      <c r="AD249" s="83">
        <v>1785.92</v>
      </c>
      <c r="AE249" s="89">
        <v>2126</v>
      </c>
      <c r="AF249" s="83">
        <v>2126</v>
      </c>
      <c r="AG249" s="89"/>
      <c r="AH249" s="89"/>
      <c r="AI249" s="89"/>
      <c r="AJ249" s="83">
        <v>0.8</v>
      </c>
      <c r="AK249" s="83"/>
      <c r="AL249" s="83">
        <v>1.2</v>
      </c>
      <c r="AM249" s="83"/>
      <c r="AN249" s="83"/>
      <c r="AO249" s="83">
        <v>3162</v>
      </c>
      <c r="AP249" s="89">
        <v>1.2</v>
      </c>
      <c r="AQ249" s="89">
        <v>1461</v>
      </c>
      <c r="AR249" s="89">
        <v>120</v>
      </c>
      <c r="AS249" s="89">
        <v>177</v>
      </c>
      <c r="AT249" s="89" t="s">
        <v>12023</v>
      </c>
      <c r="AU249" s="89">
        <v>0.8</v>
      </c>
      <c r="AV249" s="89">
        <v>1701</v>
      </c>
      <c r="AW249" s="89">
        <v>100</v>
      </c>
      <c r="AX249" s="89">
        <v>171</v>
      </c>
      <c r="AY249" s="89" t="s">
        <v>12023</v>
      </c>
      <c r="AZ249" s="89">
        <v>18700000</v>
      </c>
      <c r="BA249" s="89">
        <v>15700000</v>
      </c>
      <c r="BB249" s="89">
        <v>9500000</v>
      </c>
      <c r="BC249" s="113"/>
      <c r="BG249" s="165">
        <v>5144</v>
      </c>
      <c r="BH249" s="165">
        <v>232</v>
      </c>
    </row>
    <row r="250" spans="1:60" ht="18" hidden="1" customHeight="1">
      <c r="A250" s="83">
        <v>240138</v>
      </c>
      <c r="B250" s="84" t="s">
        <v>9315</v>
      </c>
      <c r="C250" s="82" t="str">
        <f t="shared" si="11"/>
        <v>Open</v>
      </c>
      <c r="D250" s="85"/>
      <c r="E250" s="85" t="s">
        <v>4241</v>
      </c>
      <c r="F250" s="110">
        <v>41365</v>
      </c>
      <c r="G250" s="110">
        <v>41395</v>
      </c>
      <c r="H250" s="87" t="s">
        <v>9316</v>
      </c>
      <c r="I250" s="87" t="s">
        <v>9317</v>
      </c>
      <c r="J250" s="87" t="s">
        <v>9318</v>
      </c>
      <c r="K250" s="88"/>
      <c r="L250" s="37" t="s">
        <v>14888</v>
      </c>
      <c r="M250" s="86" t="s">
        <v>8786</v>
      </c>
      <c r="N250" s="37" t="s">
        <v>12653</v>
      </c>
      <c r="O250" s="37" t="s">
        <v>12654</v>
      </c>
      <c r="P250" s="89">
        <v>2.19</v>
      </c>
      <c r="Q250" s="89">
        <v>3.88</v>
      </c>
      <c r="R250" s="90" t="str">
        <f t="shared" si="10"/>
        <v>千葉県習志野市大久保</v>
      </c>
      <c r="S250" s="59" t="s">
        <v>3460</v>
      </c>
      <c r="T250" s="59" t="s">
        <v>4144</v>
      </c>
      <c r="U250" s="111" t="s">
        <v>8863</v>
      </c>
      <c r="V250" s="60" t="str">
        <f t="shared" si="12"/>
        <v>Open map</v>
      </c>
      <c r="W250" s="91" t="s">
        <v>15</v>
      </c>
      <c r="X250" s="89" t="s">
        <v>8983</v>
      </c>
      <c r="Y250" s="89" t="s">
        <v>4656</v>
      </c>
      <c r="Z250" s="89" t="s">
        <v>9319</v>
      </c>
      <c r="AA250" s="89"/>
      <c r="AB250" s="83">
        <v>30</v>
      </c>
      <c r="AC250" s="83">
        <v>1794.16</v>
      </c>
      <c r="AD250" s="83">
        <v>2976.01</v>
      </c>
      <c r="AE250" s="89">
        <v>2022</v>
      </c>
      <c r="AF250" s="83">
        <v>2022</v>
      </c>
      <c r="AG250" s="89"/>
      <c r="AH250" s="89"/>
      <c r="AI250" s="89"/>
      <c r="AJ250" s="83">
        <v>1</v>
      </c>
      <c r="AK250" s="83"/>
      <c r="AL250" s="83">
        <v>1.5</v>
      </c>
      <c r="AM250" s="83"/>
      <c r="AN250" s="83"/>
      <c r="AO250" s="83">
        <v>6006</v>
      </c>
      <c r="AP250" s="89">
        <v>1.5</v>
      </c>
      <c r="AQ250" s="89">
        <v>3984</v>
      </c>
      <c r="AR250" s="89">
        <v>160</v>
      </c>
      <c r="AS250" s="89">
        <v>641</v>
      </c>
      <c r="AT250" s="89" t="s">
        <v>12025</v>
      </c>
      <c r="AU250" s="89">
        <v>1</v>
      </c>
      <c r="AV250" s="89">
        <v>2022</v>
      </c>
      <c r="AW250" s="89">
        <v>200</v>
      </c>
      <c r="AX250" s="89">
        <v>406</v>
      </c>
      <c r="AY250" s="89" t="s">
        <v>12025</v>
      </c>
      <c r="AZ250" s="89">
        <v>65200000</v>
      </c>
      <c r="BA250" s="89">
        <v>58600000</v>
      </c>
      <c r="BB250" s="89">
        <v>36900000</v>
      </c>
      <c r="BC250" s="113"/>
      <c r="BG250" s="165">
        <v>5145</v>
      </c>
      <c r="BH250" s="165">
        <v>233</v>
      </c>
    </row>
    <row r="251" spans="1:60" ht="18" hidden="1" customHeight="1">
      <c r="A251" s="83">
        <v>240139</v>
      </c>
      <c r="B251" s="84" t="s">
        <v>9312</v>
      </c>
      <c r="C251" s="82" t="str">
        <f t="shared" si="11"/>
        <v>Open</v>
      </c>
      <c r="D251" s="85"/>
      <c r="E251" s="85" t="s">
        <v>4241</v>
      </c>
      <c r="F251" s="110">
        <v>41353</v>
      </c>
      <c r="G251" s="110">
        <v>41363</v>
      </c>
      <c r="H251" s="87" t="s">
        <v>5128</v>
      </c>
      <c r="I251" s="87" t="s">
        <v>9313</v>
      </c>
      <c r="J251" s="87" t="s">
        <v>1436</v>
      </c>
      <c r="K251" s="88"/>
      <c r="L251" s="37" t="s">
        <v>14834</v>
      </c>
      <c r="M251" s="86" t="s">
        <v>8787</v>
      </c>
      <c r="N251" s="37" t="s">
        <v>12655</v>
      </c>
      <c r="O251" s="37" t="s">
        <v>12656</v>
      </c>
      <c r="P251" s="89">
        <v>1.0900000000000001</v>
      </c>
      <c r="Q251" s="89">
        <v>21.63</v>
      </c>
      <c r="R251" s="90" t="str">
        <f t="shared" si="10"/>
        <v>埼玉県三郷市番匠免</v>
      </c>
      <c r="S251" s="59" t="s">
        <v>3461</v>
      </c>
      <c r="T251" s="59" t="s">
        <v>3461</v>
      </c>
      <c r="U251" s="111" t="s">
        <v>11946</v>
      </c>
      <c r="V251" s="60" t="str">
        <f t="shared" si="12"/>
        <v>Open map</v>
      </c>
      <c r="W251" s="91" t="s">
        <v>4038</v>
      </c>
      <c r="X251" s="89" t="s">
        <v>8983</v>
      </c>
      <c r="Y251" s="89" t="s">
        <v>9311</v>
      </c>
      <c r="Z251" s="89" t="s">
        <v>9314</v>
      </c>
      <c r="AA251" s="89"/>
      <c r="AB251" s="83">
        <v>30</v>
      </c>
      <c r="AC251" s="83">
        <v>409.2</v>
      </c>
      <c r="AD251" s="83">
        <v>447.2</v>
      </c>
      <c r="AE251" s="89">
        <v>647</v>
      </c>
      <c r="AF251" s="83">
        <v>647</v>
      </c>
      <c r="AG251" s="89"/>
      <c r="AH251" s="89"/>
      <c r="AI251" s="89"/>
      <c r="AJ251" s="83">
        <v>1</v>
      </c>
      <c r="AK251" s="83"/>
      <c r="AL251" s="83">
        <v>1</v>
      </c>
      <c r="AM251" s="83"/>
      <c r="AN251" s="83"/>
      <c r="AO251" s="83">
        <v>1014</v>
      </c>
      <c r="AP251" s="89">
        <v>1</v>
      </c>
      <c r="AQ251" s="89">
        <v>367</v>
      </c>
      <c r="AR251" s="89">
        <v>120</v>
      </c>
      <c r="AS251" s="89">
        <v>45</v>
      </c>
      <c r="AT251" s="89" t="s">
        <v>12023</v>
      </c>
      <c r="AU251" s="89">
        <v>1</v>
      </c>
      <c r="AV251" s="89">
        <v>647</v>
      </c>
      <c r="AW251" s="89">
        <v>110</v>
      </c>
      <c r="AX251" s="89">
        <v>72</v>
      </c>
      <c r="AY251" s="89" t="s">
        <v>12023</v>
      </c>
      <c r="AZ251" s="89">
        <v>7000000</v>
      </c>
      <c r="BA251" s="89">
        <v>6600000</v>
      </c>
      <c r="BB251" s="89">
        <v>3600000</v>
      </c>
      <c r="BC251" s="113"/>
      <c r="BG251" s="165">
        <v>5146</v>
      </c>
      <c r="BH251" s="165">
        <v>234</v>
      </c>
    </row>
    <row r="252" spans="1:60" ht="18" hidden="1" customHeight="1">
      <c r="A252" s="83">
        <v>240140</v>
      </c>
      <c r="B252" s="84" t="s">
        <v>9307</v>
      </c>
      <c r="C252" s="82" t="str">
        <f t="shared" si="11"/>
        <v>Open</v>
      </c>
      <c r="D252" s="85"/>
      <c r="E252" s="85" t="s">
        <v>9246</v>
      </c>
      <c r="F252" s="110">
        <v>41401</v>
      </c>
      <c r="G252" s="110">
        <v>41425</v>
      </c>
      <c r="H252" s="87" t="s">
        <v>4266</v>
      </c>
      <c r="I252" s="87" t="s">
        <v>9308</v>
      </c>
      <c r="J252" s="87" t="s">
        <v>9309</v>
      </c>
      <c r="K252" s="88"/>
      <c r="L252" s="37" t="s">
        <v>14889</v>
      </c>
      <c r="M252" s="86" t="s">
        <v>9310</v>
      </c>
      <c r="N252" s="37" t="s">
        <v>12657</v>
      </c>
      <c r="O252" s="37" t="s">
        <v>12658</v>
      </c>
      <c r="P252" s="89">
        <v>0.19</v>
      </c>
      <c r="Q252" s="89">
        <v>31.18</v>
      </c>
      <c r="R252" s="90" t="str">
        <f t="shared" si="10"/>
        <v>青森県弘前市高田</v>
      </c>
      <c r="S252" s="59" t="s">
        <v>3462</v>
      </c>
      <c r="T252" s="59" t="s">
        <v>3462</v>
      </c>
      <c r="U252" s="111" t="s">
        <v>11947</v>
      </c>
      <c r="V252" s="60" t="str">
        <f t="shared" si="12"/>
        <v>Open map</v>
      </c>
      <c r="W252" s="91" t="s">
        <v>4038</v>
      </c>
      <c r="X252" s="89" t="s">
        <v>8983</v>
      </c>
      <c r="Y252" s="89" t="s">
        <v>9311</v>
      </c>
      <c r="Z252" s="89" t="s">
        <v>4668</v>
      </c>
      <c r="AA252" s="89"/>
      <c r="AB252" s="83">
        <v>75</v>
      </c>
      <c r="AC252" s="83">
        <v>3182.69</v>
      </c>
      <c r="AD252" s="83">
        <v>3424.86</v>
      </c>
      <c r="AE252" s="89">
        <v>3723</v>
      </c>
      <c r="AF252" s="83">
        <v>3723</v>
      </c>
      <c r="AG252" s="89"/>
      <c r="AH252" s="89"/>
      <c r="AI252" s="89"/>
      <c r="AJ252" s="83">
        <v>1</v>
      </c>
      <c r="AK252" s="83"/>
      <c r="AL252" s="83">
        <v>1.5</v>
      </c>
      <c r="AM252" s="83"/>
      <c r="AN252" s="83"/>
      <c r="AO252" s="83">
        <v>7399</v>
      </c>
      <c r="AP252" s="89">
        <v>1.5</v>
      </c>
      <c r="AQ252" s="89">
        <v>3269</v>
      </c>
      <c r="AR252" s="89">
        <v>120</v>
      </c>
      <c r="AS252" s="89">
        <v>398</v>
      </c>
      <c r="AT252" s="89" t="s">
        <v>12023</v>
      </c>
      <c r="AU252" s="89">
        <v>1</v>
      </c>
      <c r="AV252" s="89">
        <v>3723</v>
      </c>
      <c r="AW252" s="89">
        <v>100</v>
      </c>
      <c r="AX252" s="89">
        <v>374</v>
      </c>
      <c r="AY252" s="89" t="s">
        <v>12023</v>
      </c>
      <c r="AZ252" s="89">
        <v>43500000</v>
      </c>
      <c r="BA252" s="89">
        <v>36400000</v>
      </c>
      <c r="BB252" s="89">
        <v>22000000</v>
      </c>
      <c r="BC252" s="113" t="s">
        <v>8913</v>
      </c>
      <c r="BG252" s="165">
        <v>5147</v>
      </c>
      <c r="BH252" s="165">
        <v>235</v>
      </c>
    </row>
    <row r="253" spans="1:60" ht="18" hidden="1" customHeight="1">
      <c r="A253" s="83">
        <v>240141</v>
      </c>
      <c r="B253" s="84" t="s">
        <v>9302</v>
      </c>
      <c r="C253" s="82" t="str">
        <f t="shared" si="11"/>
        <v>Open</v>
      </c>
      <c r="D253" s="85"/>
      <c r="E253" s="85" t="s">
        <v>9123</v>
      </c>
      <c r="F253" s="110">
        <v>41694</v>
      </c>
      <c r="G253" s="110">
        <v>41703</v>
      </c>
      <c r="H253" s="87" t="s">
        <v>9303</v>
      </c>
      <c r="I253" s="87" t="s">
        <v>5591</v>
      </c>
      <c r="J253" s="87" t="s">
        <v>9304</v>
      </c>
      <c r="K253" s="88"/>
      <c r="L253" s="37" t="s">
        <v>14890</v>
      </c>
      <c r="M253" s="86" t="s">
        <v>9305</v>
      </c>
      <c r="N253" s="37" t="s">
        <v>12659</v>
      </c>
      <c r="O253" s="37" t="s">
        <v>12660</v>
      </c>
      <c r="P253" s="89" t="s">
        <v>8788</v>
      </c>
      <c r="Q253" s="89">
        <v>0.55000000000000004</v>
      </c>
      <c r="R253" s="90" t="str">
        <f t="shared" si="10"/>
        <v>神奈川県横浜市鶴見区大黒ふ頭</v>
      </c>
      <c r="S253" s="59" t="s">
        <v>3463</v>
      </c>
      <c r="T253" s="59" t="s">
        <v>4145</v>
      </c>
      <c r="U253" s="111" t="s">
        <v>9306</v>
      </c>
      <c r="V253" s="60" t="str">
        <f t="shared" si="12"/>
        <v>Open map</v>
      </c>
      <c r="W253" s="91" t="s">
        <v>4038</v>
      </c>
      <c r="X253" s="89" t="s">
        <v>9149</v>
      </c>
      <c r="Y253" s="89" t="s">
        <v>9188</v>
      </c>
      <c r="Z253" s="89" t="s">
        <v>4926</v>
      </c>
      <c r="AA253" s="89"/>
      <c r="AB253" s="83">
        <v>30</v>
      </c>
      <c r="AC253" s="83">
        <v>455</v>
      </c>
      <c r="AD253" s="83">
        <v>455</v>
      </c>
      <c r="AE253" s="89">
        <v>533</v>
      </c>
      <c r="AF253" s="83">
        <v>533</v>
      </c>
      <c r="AG253" s="89"/>
      <c r="AH253" s="89"/>
      <c r="AI253" s="89"/>
      <c r="AJ253" s="83">
        <v>1</v>
      </c>
      <c r="AK253" s="83"/>
      <c r="AL253" s="83">
        <v>1.5</v>
      </c>
      <c r="AM253" s="83"/>
      <c r="AN253" s="83"/>
      <c r="AO253" s="83">
        <v>1027</v>
      </c>
      <c r="AP253" s="89">
        <v>1.5</v>
      </c>
      <c r="AQ253" s="89">
        <v>494</v>
      </c>
      <c r="AR253" s="89">
        <v>100</v>
      </c>
      <c r="AS253" s="89">
        <v>50</v>
      </c>
      <c r="AT253" s="89" t="s">
        <v>12023</v>
      </c>
      <c r="AU253" s="89">
        <v>1</v>
      </c>
      <c r="AV253" s="89">
        <v>533</v>
      </c>
      <c r="AW253" s="89">
        <v>100</v>
      </c>
      <c r="AX253" s="89">
        <v>54</v>
      </c>
      <c r="AY253" s="89" t="s">
        <v>12023</v>
      </c>
      <c r="AZ253" s="89">
        <v>7300000</v>
      </c>
      <c r="BA253" s="89">
        <v>6000000</v>
      </c>
      <c r="BB253" s="89">
        <v>3500000</v>
      </c>
      <c r="BC253" s="113"/>
      <c r="BG253" s="165">
        <v>5148</v>
      </c>
      <c r="BH253" s="165">
        <v>236</v>
      </c>
    </row>
    <row r="254" spans="1:60" ht="18" hidden="1" customHeight="1">
      <c r="A254" s="83">
        <v>240142</v>
      </c>
      <c r="B254" s="84" t="s">
        <v>9297</v>
      </c>
      <c r="C254" s="82" t="str">
        <f t="shared" si="11"/>
        <v>Open</v>
      </c>
      <c r="D254" s="85"/>
      <c r="E254" s="85" t="s">
        <v>4217</v>
      </c>
      <c r="F254" s="110">
        <v>41421</v>
      </c>
      <c r="G254" s="110">
        <v>41435</v>
      </c>
      <c r="H254" s="87" t="s">
        <v>9298</v>
      </c>
      <c r="I254" s="87" t="s">
        <v>5715</v>
      </c>
      <c r="J254" s="87" t="s">
        <v>9299</v>
      </c>
      <c r="K254" s="88"/>
      <c r="L254" s="37" t="s">
        <v>14891</v>
      </c>
      <c r="M254" s="86" t="s">
        <v>9300</v>
      </c>
      <c r="N254" s="37" t="s">
        <v>12661</v>
      </c>
      <c r="O254" s="37" t="s">
        <v>12662</v>
      </c>
      <c r="P254" s="89">
        <v>0.23</v>
      </c>
      <c r="Q254" s="89">
        <v>6.06</v>
      </c>
      <c r="R254" s="90" t="str">
        <f t="shared" si="10"/>
        <v>福岡県北九州市若松区大字藤木</v>
      </c>
      <c r="S254" s="59" t="s">
        <v>3464</v>
      </c>
      <c r="T254" s="59" t="s">
        <v>3464</v>
      </c>
      <c r="U254" s="111" t="s">
        <v>8864</v>
      </c>
      <c r="V254" s="60" t="str">
        <f t="shared" si="12"/>
        <v>Open map</v>
      </c>
      <c r="W254" s="91" t="s">
        <v>4038</v>
      </c>
      <c r="X254" s="89" t="s">
        <v>8983</v>
      </c>
      <c r="Y254" s="89" t="s">
        <v>4710</v>
      </c>
      <c r="Z254" s="89" t="s">
        <v>9301</v>
      </c>
      <c r="AA254" s="89"/>
      <c r="AB254" s="83">
        <v>20</v>
      </c>
      <c r="AC254" s="83">
        <v>1271.54</v>
      </c>
      <c r="AD254" s="83">
        <v>1199.8399999999999</v>
      </c>
      <c r="AE254" s="89">
        <v>1628</v>
      </c>
      <c r="AF254" s="83">
        <v>2157</v>
      </c>
      <c r="AG254" s="89"/>
      <c r="AH254" s="89"/>
      <c r="AI254" s="89"/>
      <c r="AJ254" s="83">
        <v>0.8</v>
      </c>
      <c r="AK254" s="83"/>
      <c r="AL254" s="83">
        <v>1.5</v>
      </c>
      <c r="AM254" s="83"/>
      <c r="AN254" s="83"/>
      <c r="AO254" s="83">
        <v>3594</v>
      </c>
      <c r="AP254" s="89">
        <v>1.5</v>
      </c>
      <c r="AQ254" s="89">
        <v>1890</v>
      </c>
      <c r="AR254" s="89">
        <v>100</v>
      </c>
      <c r="AS254" s="89">
        <v>193</v>
      </c>
      <c r="AT254" s="89" t="s">
        <v>12023</v>
      </c>
      <c r="AU254" s="89">
        <v>0.8</v>
      </c>
      <c r="AV254" s="89">
        <v>0.8</v>
      </c>
      <c r="AW254" s="89">
        <v>100</v>
      </c>
      <c r="AX254" s="89">
        <v>134</v>
      </c>
      <c r="AY254" s="89" t="s">
        <v>12023</v>
      </c>
      <c r="AZ254" s="89">
        <v>18100000</v>
      </c>
      <c r="BA254" s="89">
        <v>15200000</v>
      </c>
      <c r="BB254" s="89">
        <v>9200000</v>
      </c>
      <c r="BC254" s="113"/>
      <c r="BG254" s="165">
        <v>5149</v>
      </c>
      <c r="BH254" s="165">
        <v>237</v>
      </c>
    </row>
    <row r="255" spans="1:60" ht="18" hidden="1" customHeight="1">
      <c r="A255" s="83">
        <v>240143</v>
      </c>
      <c r="B255" s="84" t="s">
        <v>9293</v>
      </c>
      <c r="C255" s="82" t="str">
        <f t="shared" si="11"/>
        <v>Open</v>
      </c>
      <c r="D255" s="85"/>
      <c r="E255" s="85" t="s">
        <v>8738</v>
      </c>
      <c r="F255" s="110">
        <v>41372</v>
      </c>
      <c r="G255" s="110">
        <v>41391</v>
      </c>
      <c r="H255" s="87" t="s">
        <v>9294</v>
      </c>
      <c r="I255" s="87" t="s">
        <v>5862</v>
      </c>
      <c r="J255" s="87" t="s">
        <v>9295</v>
      </c>
      <c r="K255" s="88"/>
      <c r="L255" s="37" t="s">
        <v>14892</v>
      </c>
      <c r="M255" s="86" t="s">
        <v>8789</v>
      </c>
      <c r="N255" s="37" t="s">
        <v>12663</v>
      </c>
      <c r="O255" s="37" t="s">
        <v>12664</v>
      </c>
      <c r="P255" s="89">
        <v>0.11</v>
      </c>
      <c r="Q255" s="89">
        <v>0.52</v>
      </c>
      <c r="R255" s="90" t="str">
        <f t="shared" si="10"/>
        <v>青森県青森市青柳</v>
      </c>
      <c r="S255" s="59" t="s">
        <v>3465</v>
      </c>
      <c r="T255" s="59" t="s">
        <v>3465</v>
      </c>
      <c r="U255" s="111" t="s">
        <v>9296</v>
      </c>
      <c r="V255" s="60" t="str">
        <f t="shared" si="12"/>
        <v>Open map</v>
      </c>
      <c r="W255" s="91" t="s">
        <v>4038</v>
      </c>
      <c r="X255" s="89" t="s">
        <v>8983</v>
      </c>
      <c r="Y255" s="89" t="s">
        <v>4710</v>
      </c>
      <c r="Z255" s="89" t="s">
        <v>4668</v>
      </c>
      <c r="AA255" s="89"/>
      <c r="AB255" s="83">
        <v>180</v>
      </c>
      <c r="AC255" s="83">
        <v>2056.08</v>
      </c>
      <c r="AD255" s="83">
        <v>2153.75</v>
      </c>
      <c r="AE255" s="89">
        <v>2495</v>
      </c>
      <c r="AF255" s="83">
        <v>2583</v>
      </c>
      <c r="AG255" s="89"/>
      <c r="AH255" s="89"/>
      <c r="AI255" s="89"/>
      <c r="AJ255" s="83">
        <v>1</v>
      </c>
      <c r="AK255" s="83"/>
      <c r="AL255" s="83">
        <v>1.5</v>
      </c>
      <c r="AM255" s="83"/>
      <c r="AN255" s="83"/>
      <c r="AO255" s="83">
        <v>5564</v>
      </c>
      <c r="AP255" s="89">
        <v>1.5</v>
      </c>
      <c r="AQ255" s="89">
        <v>3069</v>
      </c>
      <c r="AR255" s="89">
        <v>150</v>
      </c>
      <c r="AS255" s="89">
        <v>503</v>
      </c>
      <c r="AT255" s="89" t="s">
        <v>12023</v>
      </c>
      <c r="AU255" s="89">
        <v>1</v>
      </c>
      <c r="AV255" s="89">
        <v>2495</v>
      </c>
      <c r="AW255" s="89">
        <v>100</v>
      </c>
      <c r="AX255" s="89">
        <v>261</v>
      </c>
      <c r="AY255" s="89" t="s">
        <v>12023</v>
      </c>
      <c r="AZ255" s="89">
        <v>36100000</v>
      </c>
      <c r="BA255" s="89">
        <v>30200000</v>
      </c>
      <c r="BB255" s="89">
        <v>18400000</v>
      </c>
      <c r="BC255" s="113"/>
      <c r="BG255" s="165">
        <v>5150</v>
      </c>
      <c r="BH255" s="165">
        <v>238</v>
      </c>
    </row>
    <row r="256" spans="1:60" ht="18" hidden="1" customHeight="1">
      <c r="A256" s="83">
        <v>240144</v>
      </c>
      <c r="B256" s="84" t="s">
        <v>9286</v>
      </c>
      <c r="C256" s="82" t="str">
        <f t="shared" si="11"/>
        <v>Open</v>
      </c>
      <c r="D256" s="85"/>
      <c r="E256" s="85" t="s">
        <v>12084</v>
      </c>
      <c r="F256" s="110">
        <v>41369</v>
      </c>
      <c r="G256" s="110">
        <v>41388</v>
      </c>
      <c r="H256" s="87" t="s">
        <v>9287</v>
      </c>
      <c r="I256" s="87" t="s">
        <v>9288</v>
      </c>
      <c r="J256" s="87" t="s">
        <v>9289</v>
      </c>
      <c r="K256" s="88"/>
      <c r="L256" s="37" t="s">
        <v>14893</v>
      </c>
      <c r="M256" s="86" t="s">
        <v>9290</v>
      </c>
      <c r="N256" s="37" t="s">
        <v>12665</v>
      </c>
      <c r="O256" s="37" t="s">
        <v>14437</v>
      </c>
      <c r="P256" s="89">
        <v>0.95</v>
      </c>
      <c r="Q256" s="89">
        <v>14.14</v>
      </c>
      <c r="R256" s="90" t="str">
        <f t="shared" si="10"/>
        <v>福岡県北九州市八幡東区東田</v>
      </c>
      <c r="S256" s="59" t="s">
        <v>3466</v>
      </c>
      <c r="T256" s="59" t="s">
        <v>4146</v>
      </c>
      <c r="U256" s="111" t="s">
        <v>11948</v>
      </c>
      <c r="V256" s="60" t="str">
        <f t="shared" si="12"/>
        <v>Open map</v>
      </c>
      <c r="W256" s="91" t="s">
        <v>4038</v>
      </c>
      <c r="X256" s="89" t="s">
        <v>8957</v>
      </c>
      <c r="Y256" s="89" t="s">
        <v>8958</v>
      </c>
      <c r="Z256" s="89" t="s">
        <v>9291</v>
      </c>
      <c r="AA256" s="89"/>
      <c r="AB256" s="83">
        <v>20</v>
      </c>
      <c r="AC256" s="83">
        <v>1180.05</v>
      </c>
      <c r="AD256" s="83">
        <v>2237.52</v>
      </c>
      <c r="AE256" s="89">
        <v>1285</v>
      </c>
      <c r="AF256" s="83">
        <v>1322</v>
      </c>
      <c r="AG256" s="89"/>
      <c r="AH256" s="89"/>
      <c r="AI256" s="89"/>
      <c r="AJ256" s="83">
        <v>0.8</v>
      </c>
      <c r="AK256" s="83"/>
      <c r="AL256" s="83">
        <v>1.5</v>
      </c>
      <c r="AM256" s="83"/>
      <c r="AN256" s="83"/>
      <c r="AO256" s="83">
        <v>2699</v>
      </c>
      <c r="AP256" s="89">
        <v>1.5</v>
      </c>
      <c r="AQ256" s="89">
        <v>1671</v>
      </c>
      <c r="AR256" s="89">
        <v>100</v>
      </c>
      <c r="AS256" s="89">
        <v>170</v>
      </c>
      <c r="AT256" s="89" t="s">
        <v>8925</v>
      </c>
      <c r="AU256" s="89">
        <v>0.8</v>
      </c>
      <c r="AV256" s="89">
        <v>1028</v>
      </c>
      <c r="AW256" s="89">
        <v>100</v>
      </c>
      <c r="AX256" s="89">
        <v>106</v>
      </c>
      <c r="AY256" s="89" t="s">
        <v>9292</v>
      </c>
      <c r="AZ256" s="89">
        <v>16200000</v>
      </c>
      <c r="BA256" s="89">
        <v>13800000</v>
      </c>
      <c r="BB256" s="89">
        <v>8400000</v>
      </c>
      <c r="BC256" s="113"/>
      <c r="BG256" s="165">
        <v>5151</v>
      </c>
      <c r="BH256" s="165">
        <v>239</v>
      </c>
    </row>
    <row r="257" spans="1:60" ht="18" hidden="1" customHeight="1">
      <c r="A257" s="83">
        <v>240146</v>
      </c>
      <c r="B257" s="84" t="s">
        <v>10500</v>
      </c>
      <c r="C257" s="82" t="str">
        <f t="shared" si="11"/>
        <v>Open</v>
      </c>
      <c r="D257" s="85"/>
      <c r="E257" s="85" t="s">
        <v>4217</v>
      </c>
      <c r="F257" s="110">
        <v>41401</v>
      </c>
      <c r="G257" s="110">
        <v>41424</v>
      </c>
      <c r="H257" s="87" t="s">
        <v>4663</v>
      </c>
      <c r="I257" s="87" t="s">
        <v>6820</v>
      </c>
      <c r="J257" s="87" t="s">
        <v>10501</v>
      </c>
      <c r="K257" s="88"/>
      <c r="L257" s="37" t="s">
        <v>14894</v>
      </c>
      <c r="M257" s="86" t="s">
        <v>10502</v>
      </c>
      <c r="N257" s="37" t="s">
        <v>12666</v>
      </c>
      <c r="O257" s="37" t="s">
        <v>12667</v>
      </c>
      <c r="P257" s="89">
        <v>0.32</v>
      </c>
      <c r="Q257" s="89">
        <v>1.1299999999999999</v>
      </c>
      <c r="R257" s="90" t="str">
        <f t="shared" si="10"/>
        <v>秋田県秋田市土崎港北</v>
      </c>
      <c r="S257" s="59" t="s">
        <v>3467</v>
      </c>
      <c r="T257" s="59" t="s">
        <v>3467</v>
      </c>
      <c r="U257" s="111" t="s">
        <v>10503</v>
      </c>
      <c r="V257" s="60" t="str">
        <f t="shared" si="12"/>
        <v>Open map</v>
      </c>
      <c r="W257" s="91" t="s">
        <v>4038</v>
      </c>
      <c r="X257" s="89" t="s">
        <v>8587</v>
      </c>
      <c r="Y257" s="89" t="s">
        <v>4381</v>
      </c>
      <c r="Z257" s="89" t="s">
        <v>4358</v>
      </c>
      <c r="AA257" s="89"/>
      <c r="AB257" s="83">
        <v>100</v>
      </c>
      <c r="AC257" s="83">
        <v>3279.6</v>
      </c>
      <c r="AD257" s="83">
        <v>3447</v>
      </c>
      <c r="AE257" s="89">
        <v>3885</v>
      </c>
      <c r="AF257" s="83">
        <v>3885</v>
      </c>
      <c r="AG257" s="89"/>
      <c r="AH257" s="89"/>
      <c r="AI257" s="89"/>
      <c r="AJ257" s="83">
        <v>1</v>
      </c>
      <c r="AK257" s="83"/>
      <c r="AL257" s="83">
        <v>1</v>
      </c>
      <c r="AM257" s="83"/>
      <c r="AN257" s="83"/>
      <c r="AO257" s="83">
        <v>6459</v>
      </c>
      <c r="AP257" s="89">
        <v>1</v>
      </c>
      <c r="AQ257" s="89">
        <v>2354</v>
      </c>
      <c r="AR257" s="89">
        <v>100</v>
      </c>
      <c r="AS257" s="89">
        <v>241</v>
      </c>
      <c r="AT257" s="89" t="s">
        <v>12023</v>
      </c>
      <c r="AU257" s="89">
        <v>1</v>
      </c>
      <c r="AV257" s="89">
        <v>3885</v>
      </c>
      <c r="AW257" s="89">
        <v>160</v>
      </c>
      <c r="AX257" s="89">
        <v>635</v>
      </c>
      <c r="AY257" s="89" t="s">
        <v>12023</v>
      </c>
      <c r="AZ257" s="89">
        <v>44800000</v>
      </c>
      <c r="BA257" s="89">
        <v>37600000</v>
      </c>
      <c r="BB257" s="89">
        <v>22800000</v>
      </c>
      <c r="BC257" s="113" t="s">
        <v>10483</v>
      </c>
      <c r="BG257" s="165">
        <v>5152</v>
      </c>
      <c r="BH257" s="165">
        <v>240</v>
      </c>
    </row>
    <row r="258" spans="1:60" ht="18" hidden="1" customHeight="1">
      <c r="A258" s="83">
        <v>240147</v>
      </c>
      <c r="B258" s="84" t="s">
        <v>10504</v>
      </c>
      <c r="C258" s="82" t="str">
        <f t="shared" si="11"/>
        <v>Open</v>
      </c>
      <c r="D258" s="85"/>
      <c r="E258" s="85" t="s">
        <v>4217</v>
      </c>
      <c r="F258" s="110">
        <v>41440</v>
      </c>
      <c r="G258" s="110">
        <v>41461</v>
      </c>
      <c r="H258" s="87" t="s">
        <v>10505</v>
      </c>
      <c r="I258" s="87" t="s">
        <v>10506</v>
      </c>
      <c r="J258" s="87" t="s">
        <v>10507</v>
      </c>
      <c r="K258" s="88"/>
      <c r="L258" s="37" t="s">
        <v>14895</v>
      </c>
      <c r="M258" s="86" t="s">
        <v>10508</v>
      </c>
      <c r="N258" s="37" t="s">
        <v>12668</v>
      </c>
      <c r="O258" s="37" t="s">
        <v>14438</v>
      </c>
      <c r="P258" s="89">
        <v>0.89</v>
      </c>
      <c r="Q258" s="89">
        <v>79.69</v>
      </c>
      <c r="R258" s="90" t="str">
        <f t="shared" si="10"/>
        <v>熊本県菊池郡菊陽町大字津久礼</v>
      </c>
      <c r="S258" s="59" t="s">
        <v>3468</v>
      </c>
      <c r="T258" s="59" t="s">
        <v>3468</v>
      </c>
      <c r="U258" s="111" t="s">
        <v>10509</v>
      </c>
      <c r="V258" s="60" t="str">
        <f t="shared" si="12"/>
        <v>Open map</v>
      </c>
      <c r="W258" s="91" t="s">
        <v>4038</v>
      </c>
      <c r="X258" s="89" t="s">
        <v>10510</v>
      </c>
      <c r="Y258" s="89" t="s">
        <v>4381</v>
      </c>
      <c r="Z258" s="89" t="s">
        <v>10511</v>
      </c>
      <c r="AA258" s="89"/>
      <c r="AB258" s="83">
        <v>30</v>
      </c>
      <c r="AC258" s="83">
        <v>4131.0200000000004</v>
      </c>
      <c r="AD258" s="83">
        <v>4204.22</v>
      </c>
      <c r="AE258" s="89">
        <v>4628</v>
      </c>
      <c r="AF258" s="83">
        <v>4628</v>
      </c>
      <c r="AG258" s="89"/>
      <c r="AH258" s="89"/>
      <c r="AI258" s="89"/>
      <c r="AJ258" s="83">
        <v>1</v>
      </c>
      <c r="AK258" s="83"/>
      <c r="AL258" s="83">
        <v>1</v>
      </c>
      <c r="AM258" s="83"/>
      <c r="AN258" s="83"/>
      <c r="AO258" s="83">
        <v>7069</v>
      </c>
      <c r="AP258" s="89">
        <v>2</v>
      </c>
      <c r="AQ258" s="89">
        <v>5074</v>
      </c>
      <c r="AR258" s="89">
        <v>250</v>
      </c>
      <c r="AS258" s="89">
        <v>1294</v>
      </c>
      <c r="AT258" s="89" t="s">
        <v>10512</v>
      </c>
      <c r="AU258" s="89">
        <v>1</v>
      </c>
      <c r="AV258" s="89">
        <v>1436</v>
      </c>
      <c r="AW258" s="89">
        <v>200</v>
      </c>
      <c r="AX258" s="89">
        <v>293</v>
      </c>
      <c r="AY258" s="89" t="s">
        <v>4240</v>
      </c>
      <c r="AZ258" s="89">
        <v>52000000</v>
      </c>
      <c r="BA258" s="89">
        <v>43400000</v>
      </c>
      <c r="BB258" s="89">
        <v>29100000</v>
      </c>
      <c r="BC258" s="113" t="s">
        <v>10513</v>
      </c>
      <c r="BG258" s="165">
        <v>5153</v>
      </c>
      <c r="BH258" s="165">
        <v>241</v>
      </c>
    </row>
    <row r="259" spans="1:60" ht="18" hidden="1" customHeight="1">
      <c r="A259" s="83">
        <v>240148</v>
      </c>
      <c r="B259" s="84" t="s">
        <v>10514</v>
      </c>
      <c r="C259" s="82" t="str">
        <f t="shared" si="11"/>
        <v>Open</v>
      </c>
      <c r="D259" s="85"/>
      <c r="E259" s="85" t="s">
        <v>4217</v>
      </c>
      <c r="F259" s="110">
        <v>41418</v>
      </c>
      <c r="G259" s="110">
        <v>41447</v>
      </c>
      <c r="H259" s="87" t="s">
        <v>4283</v>
      </c>
      <c r="I259" s="87" t="s">
        <v>10515</v>
      </c>
      <c r="J259" s="87" t="s">
        <v>10516</v>
      </c>
      <c r="K259" s="88"/>
      <c r="L259" s="37" t="s">
        <v>14896</v>
      </c>
      <c r="M259" s="86" t="s">
        <v>10427</v>
      </c>
      <c r="N259" s="37" t="s">
        <v>12669</v>
      </c>
      <c r="O259" s="37" t="s">
        <v>12670</v>
      </c>
      <c r="P259" s="89">
        <v>0.18</v>
      </c>
      <c r="Q259" s="89">
        <v>1.25</v>
      </c>
      <c r="R259" s="90" t="str">
        <f t="shared" ref="R259:R322" si="13">CONCATENATE(H259,I259,J259)</f>
        <v>沖縄県うるま市塩屋浜原</v>
      </c>
      <c r="S259" s="59" t="s">
        <v>3469</v>
      </c>
      <c r="T259" s="59" t="s">
        <v>3469</v>
      </c>
      <c r="U259" s="111" t="s">
        <v>10517</v>
      </c>
      <c r="V259" s="60" t="str">
        <f t="shared" si="12"/>
        <v>Open map</v>
      </c>
      <c r="W259" s="91" t="s">
        <v>4038</v>
      </c>
      <c r="X259" s="89" t="s">
        <v>8587</v>
      </c>
      <c r="Y259" s="89" t="s">
        <v>10518</v>
      </c>
      <c r="Z259" s="89" t="s">
        <v>4358</v>
      </c>
      <c r="AA259" s="89"/>
      <c r="AB259" s="83">
        <v>0</v>
      </c>
      <c r="AC259" s="83">
        <v>7057.88</v>
      </c>
      <c r="AD259" s="83">
        <v>6966.1</v>
      </c>
      <c r="AE259" s="89">
        <v>7787</v>
      </c>
      <c r="AF259" s="83">
        <v>7787</v>
      </c>
      <c r="AG259" s="89"/>
      <c r="AH259" s="89"/>
      <c r="AI259" s="89"/>
      <c r="AJ259" s="83">
        <v>1</v>
      </c>
      <c r="AK259" s="83"/>
      <c r="AL259" s="83">
        <v>1.5</v>
      </c>
      <c r="AM259" s="83"/>
      <c r="AN259" s="83"/>
      <c r="AO259" s="83">
        <v>15449</v>
      </c>
      <c r="AP259" s="89">
        <v>1.5</v>
      </c>
      <c r="AQ259" s="89">
        <v>7365</v>
      </c>
      <c r="AR259" s="89">
        <v>100</v>
      </c>
      <c r="AS259" s="89">
        <v>743</v>
      </c>
      <c r="AT259" s="89" t="s">
        <v>10519</v>
      </c>
      <c r="AU259" s="89">
        <v>1</v>
      </c>
      <c r="AV259" s="89">
        <v>7724</v>
      </c>
      <c r="AW259" s="89">
        <v>100</v>
      </c>
      <c r="AX259" s="89">
        <v>762</v>
      </c>
      <c r="AY259" s="89" t="s">
        <v>10519</v>
      </c>
      <c r="AZ259" s="89">
        <v>84200000</v>
      </c>
      <c r="BA259" s="89">
        <v>70300000</v>
      </c>
      <c r="BB259" s="89">
        <v>42700000</v>
      </c>
      <c r="BC259" s="113" t="s">
        <v>10520</v>
      </c>
      <c r="BG259" s="165">
        <v>5154</v>
      </c>
      <c r="BH259" s="165">
        <v>242</v>
      </c>
    </row>
    <row r="260" spans="1:60" hidden="1">
      <c r="A260" s="143">
        <v>240149</v>
      </c>
      <c r="B260" s="6" t="s">
        <v>12166</v>
      </c>
      <c r="C260" s="82" t="str">
        <f t="shared" ref="C260:C323" si="14">HYPERLINK(CONCATENATE("C:\CollectionOfDataForAI\",A260),"Open")</f>
        <v>Open</v>
      </c>
      <c r="D260" s="71"/>
      <c r="E260" s="71" t="s">
        <v>4241</v>
      </c>
      <c r="F260" s="19">
        <v>41421</v>
      </c>
      <c r="G260" s="19">
        <v>41432</v>
      </c>
      <c r="H260" s="38" t="s">
        <v>4412</v>
      </c>
      <c r="I260" s="38" t="s">
        <v>10521</v>
      </c>
      <c r="J260" s="38" t="s">
        <v>10522</v>
      </c>
      <c r="K260" s="21"/>
      <c r="L260" s="37" t="s">
        <v>14897</v>
      </c>
      <c r="M260" s="37" t="s">
        <v>12167</v>
      </c>
      <c r="N260" s="37" t="s">
        <v>12671</v>
      </c>
      <c r="O260" s="37" t="s">
        <v>12672</v>
      </c>
      <c r="P260">
        <v>0.52</v>
      </c>
      <c r="Q260">
        <v>7.64</v>
      </c>
      <c r="R260" s="59" t="str">
        <f t="shared" si="13"/>
        <v>島根県出雲市今市町南本町</v>
      </c>
      <c r="S260" s="59" t="s">
        <v>3470</v>
      </c>
      <c r="T260" s="59" t="s">
        <v>3470</v>
      </c>
      <c r="U260" s="108" t="s">
        <v>12168</v>
      </c>
      <c r="V260" s="60" t="str">
        <f t="shared" ref="V260:V323" si="15">HYPERLINK(CONCATENATE("https://www.google.co.jp/maps/search/",IF(U260="",IF(S260 ="",R260,S260),U260)),"Open map")</f>
        <v>Open map</v>
      </c>
      <c r="W260" s="60" t="s">
        <v>4038</v>
      </c>
      <c r="X260" t="s">
        <v>9222</v>
      </c>
      <c r="Y260" t="s">
        <v>4892</v>
      </c>
      <c r="Z260" t="s">
        <v>4893</v>
      </c>
      <c r="AB260" s="143">
        <v>65</v>
      </c>
      <c r="AC260" s="143">
        <v>327.85</v>
      </c>
      <c r="AD260" s="143">
        <v>753.39</v>
      </c>
      <c r="AE260">
        <v>424</v>
      </c>
      <c r="AF260" s="143">
        <v>424</v>
      </c>
      <c r="AJ260" s="143">
        <v>3.3</v>
      </c>
      <c r="AK260" s="143"/>
      <c r="AL260" s="143" t="s">
        <v>1857</v>
      </c>
      <c r="AM260" s="143"/>
      <c r="AN260" s="143"/>
      <c r="AO260" s="143">
        <v>1400</v>
      </c>
      <c r="AP260">
        <v>1</v>
      </c>
      <c r="AQ260">
        <v>1400</v>
      </c>
      <c r="AR260">
        <v>100</v>
      </c>
      <c r="AS260">
        <v>191</v>
      </c>
      <c r="AT260" t="s">
        <v>12023</v>
      </c>
      <c r="AY260" s="94" t="s">
        <v>4235</v>
      </c>
      <c r="AZ260">
        <v>8900000</v>
      </c>
      <c r="BA260">
        <v>7300000</v>
      </c>
      <c r="BB260">
        <v>4300000</v>
      </c>
      <c r="BC260" t="s">
        <v>10523</v>
      </c>
      <c r="BG260" s="165">
        <v>5155</v>
      </c>
      <c r="BH260" s="165">
        <v>243</v>
      </c>
    </row>
    <row r="261" spans="1:60" ht="18" hidden="1" customHeight="1">
      <c r="A261" s="83">
        <v>240150</v>
      </c>
      <c r="B261" s="84" t="s">
        <v>10524</v>
      </c>
      <c r="C261" s="82" t="str">
        <f t="shared" si="14"/>
        <v>Open</v>
      </c>
      <c r="D261" s="85"/>
      <c r="E261" s="85" t="s">
        <v>4217</v>
      </c>
      <c r="F261" s="110">
        <v>41386</v>
      </c>
      <c r="G261" s="110">
        <v>41395</v>
      </c>
      <c r="H261" s="87" t="s">
        <v>10525</v>
      </c>
      <c r="I261" s="87" t="s">
        <v>10526</v>
      </c>
      <c r="J261" s="87" t="s">
        <v>10527</v>
      </c>
      <c r="K261" s="88"/>
      <c r="L261" s="37" t="s">
        <v>14898</v>
      </c>
      <c r="M261" s="86" t="s">
        <v>10528</v>
      </c>
      <c r="N261" s="37" t="s">
        <v>12673</v>
      </c>
      <c r="O261" s="37" t="s">
        <v>12674</v>
      </c>
      <c r="P261" s="89">
        <v>0.85</v>
      </c>
      <c r="Q261" s="89">
        <v>18.48</v>
      </c>
      <c r="R261" s="90" t="str">
        <f t="shared" si="13"/>
        <v>埼玉県八潮市大字大瀬字稗田</v>
      </c>
      <c r="S261" s="59" t="s">
        <v>3471</v>
      </c>
      <c r="T261" s="59" t="s">
        <v>3471</v>
      </c>
      <c r="U261" s="111" t="s">
        <v>10529</v>
      </c>
      <c r="V261" s="60" t="str">
        <f t="shared" si="15"/>
        <v>Open map</v>
      </c>
      <c r="W261" s="91" t="s">
        <v>12274</v>
      </c>
      <c r="X261" s="89" t="s">
        <v>10530</v>
      </c>
      <c r="Y261" s="89" t="s">
        <v>10531</v>
      </c>
      <c r="Z261" s="89" t="s">
        <v>4358</v>
      </c>
      <c r="AA261" s="89"/>
      <c r="AB261" s="83">
        <v>30</v>
      </c>
      <c r="AC261" s="83" t="s">
        <v>1857</v>
      </c>
      <c r="AD261" s="83" t="s">
        <v>1857</v>
      </c>
      <c r="AE261" s="89">
        <v>287</v>
      </c>
      <c r="AF261" s="83">
        <v>287</v>
      </c>
      <c r="AG261" s="89"/>
      <c r="AH261" s="89"/>
      <c r="AI261" s="89"/>
      <c r="AJ261" s="83">
        <v>1</v>
      </c>
      <c r="AK261" s="83"/>
      <c r="AL261" s="83">
        <v>1.8</v>
      </c>
      <c r="AM261" s="83"/>
      <c r="AN261" s="83"/>
      <c r="AO261" s="83">
        <v>709</v>
      </c>
      <c r="AP261" s="89">
        <v>1.8</v>
      </c>
      <c r="AQ261" s="89">
        <v>422</v>
      </c>
      <c r="AR261" s="89">
        <v>100</v>
      </c>
      <c r="AS261" s="89">
        <v>43</v>
      </c>
      <c r="AT261" s="89" t="s">
        <v>12023</v>
      </c>
      <c r="AU261" s="89">
        <v>1</v>
      </c>
      <c r="AV261" s="89">
        <v>287</v>
      </c>
      <c r="AW261" s="89">
        <v>120</v>
      </c>
      <c r="AX261" s="89">
        <v>36</v>
      </c>
      <c r="AY261" s="89" t="s">
        <v>12023</v>
      </c>
      <c r="AZ261" s="89">
        <v>7200000</v>
      </c>
      <c r="BA261" s="89">
        <v>6100000</v>
      </c>
      <c r="BB261" s="89">
        <v>3700000</v>
      </c>
      <c r="BC261" s="113" t="s">
        <v>10532</v>
      </c>
      <c r="BG261" s="165">
        <v>5156</v>
      </c>
      <c r="BH261" s="165">
        <v>244</v>
      </c>
    </row>
    <row r="262" spans="1:60" ht="18" hidden="1" customHeight="1">
      <c r="A262" s="83">
        <v>240151</v>
      </c>
      <c r="B262" s="84" t="s">
        <v>10533</v>
      </c>
      <c r="C262" s="82" t="str">
        <f t="shared" si="14"/>
        <v>Open</v>
      </c>
      <c r="D262" s="85"/>
      <c r="E262" s="85" t="s">
        <v>10534</v>
      </c>
      <c r="F262" s="110">
        <v>41541</v>
      </c>
      <c r="G262" s="110">
        <v>41562</v>
      </c>
      <c r="H262" s="87" t="s">
        <v>4313</v>
      </c>
      <c r="I262" s="87" t="s">
        <v>7163</v>
      </c>
      <c r="J262" s="87" t="s">
        <v>10535</v>
      </c>
      <c r="K262" s="88"/>
      <c r="L262" s="37" t="s">
        <v>14899</v>
      </c>
      <c r="M262" s="86" t="s">
        <v>10428</v>
      </c>
      <c r="N262" s="37" t="s">
        <v>12675</v>
      </c>
      <c r="O262" s="37" t="s">
        <v>12676</v>
      </c>
      <c r="P262" s="89">
        <v>0.04</v>
      </c>
      <c r="Q262" s="89">
        <v>33.090000000000003</v>
      </c>
      <c r="R262" s="90" t="str">
        <f t="shared" si="13"/>
        <v>岐阜県大垣市中ノ江</v>
      </c>
      <c r="S262" s="59" t="s">
        <v>3472</v>
      </c>
      <c r="T262" s="59" t="s">
        <v>3472</v>
      </c>
      <c r="U262" s="111" t="s">
        <v>10536</v>
      </c>
      <c r="V262" s="60" t="str">
        <f t="shared" si="15"/>
        <v>Open map</v>
      </c>
      <c r="W262" s="91" t="s">
        <v>4038</v>
      </c>
      <c r="X262" s="89" t="s">
        <v>8587</v>
      </c>
      <c r="Y262" s="89" t="s">
        <v>4381</v>
      </c>
      <c r="Z262" s="89" t="s">
        <v>4358</v>
      </c>
      <c r="AA262" s="89"/>
      <c r="AB262" s="83">
        <v>45</v>
      </c>
      <c r="AC262" s="83">
        <v>3206.81</v>
      </c>
      <c r="AD262" s="83">
        <v>3040.18</v>
      </c>
      <c r="AE262" s="89">
        <v>3549</v>
      </c>
      <c r="AF262" s="83">
        <v>3549</v>
      </c>
      <c r="AG262" s="89"/>
      <c r="AH262" s="89"/>
      <c r="AI262" s="89"/>
      <c r="AJ262" s="83">
        <v>0.8</v>
      </c>
      <c r="AK262" s="83"/>
      <c r="AL262" s="83">
        <v>1.5</v>
      </c>
      <c r="AM262" s="83"/>
      <c r="AN262" s="83"/>
      <c r="AO262" s="83">
        <v>5591</v>
      </c>
      <c r="AP262" s="89">
        <v>1.5</v>
      </c>
      <c r="AQ262" s="89">
        <v>2654</v>
      </c>
      <c r="AR262" s="89">
        <v>120</v>
      </c>
      <c r="AS262" s="89">
        <v>325</v>
      </c>
      <c r="AT262" s="89" t="s">
        <v>12026</v>
      </c>
      <c r="AU262" s="89">
        <v>0.8</v>
      </c>
      <c r="AV262" s="89">
        <v>2840</v>
      </c>
      <c r="AW262" s="89">
        <v>100</v>
      </c>
      <c r="AX262" s="89">
        <v>290</v>
      </c>
      <c r="AY262" s="89" t="s">
        <v>12026</v>
      </c>
      <c r="AZ262" s="89">
        <v>30800000</v>
      </c>
      <c r="BA262" s="89">
        <v>25500000</v>
      </c>
      <c r="BB262" s="89">
        <v>14900000</v>
      </c>
      <c r="BC262" s="113" t="s">
        <v>8884</v>
      </c>
      <c r="BG262" s="165">
        <v>5157</v>
      </c>
      <c r="BH262" s="165">
        <v>245</v>
      </c>
    </row>
    <row r="263" spans="1:60" ht="18" hidden="1" customHeight="1">
      <c r="A263" s="83">
        <v>240152</v>
      </c>
      <c r="B263" s="84" t="s">
        <v>10537</v>
      </c>
      <c r="C263" s="82" t="str">
        <f t="shared" si="14"/>
        <v>Open</v>
      </c>
      <c r="D263" s="85"/>
      <c r="E263" s="85" t="s">
        <v>4217</v>
      </c>
      <c r="F263" s="110">
        <v>41509</v>
      </c>
      <c r="G263" s="110">
        <v>41589</v>
      </c>
      <c r="H263" s="87" t="s">
        <v>10538</v>
      </c>
      <c r="I263" s="87" t="s">
        <v>9719</v>
      </c>
      <c r="J263" s="87" t="s">
        <v>10539</v>
      </c>
      <c r="K263" s="88"/>
      <c r="L263" s="37" t="s">
        <v>14900</v>
      </c>
      <c r="M263" s="86" t="s">
        <v>10540</v>
      </c>
      <c r="N263" s="37" t="s">
        <v>12677</v>
      </c>
      <c r="O263" s="37" t="s">
        <v>12678</v>
      </c>
      <c r="P263" s="89">
        <v>0.98</v>
      </c>
      <c r="Q263" s="89">
        <v>42.78</v>
      </c>
      <c r="R263" s="90" t="str">
        <f t="shared" si="13"/>
        <v>岡山県津山市総社字桜屋</v>
      </c>
      <c r="S263" s="59" t="s">
        <v>3473</v>
      </c>
      <c r="T263" s="59" t="s">
        <v>3473</v>
      </c>
      <c r="U263" s="111" t="s">
        <v>10541</v>
      </c>
      <c r="V263" s="60" t="str">
        <f t="shared" si="15"/>
        <v>Open map</v>
      </c>
      <c r="W263" s="91" t="s">
        <v>4038</v>
      </c>
      <c r="X263" s="89" t="s">
        <v>8587</v>
      </c>
      <c r="Y263" s="89" t="s">
        <v>4381</v>
      </c>
      <c r="Z263" s="89" t="s">
        <v>4358</v>
      </c>
      <c r="AA263" s="89"/>
      <c r="AB263" s="83">
        <v>40</v>
      </c>
      <c r="AC263" s="83">
        <v>1642.67</v>
      </c>
      <c r="AD263" s="83">
        <v>1630.46</v>
      </c>
      <c r="AE263" s="89">
        <v>2051</v>
      </c>
      <c r="AF263" s="83">
        <v>2051</v>
      </c>
      <c r="AG263" s="89"/>
      <c r="AH263" s="89"/>
      <c r="AI263" s="89"/>
      <c r="AJ263" s="83">
        <v>0.6</v>
      </c>
      <c r="AK263" s="83"/>
      <c r="AL263" s="83">
        <v>0.6</v>
      </c>
      <c r="AM263" s="83"/>
      <c r="AN263" s="83"/>
      <c r="AO263" s="83">
        <v>1962</v>
      </c>
      <c r="AP263" s="89">
        <v>0.6</v>
      </c>
      <c r="AQ263" s="89">
        <v>632</v>
      </c>
      <c r="AR263" s="89">
        <v>140</v>
      </c>
      <c r="AS263" s="89">
        <v>89</v>
      </c>
      <c r="AT263" s="89" t="s">
        <v>12023</v>
      </c>
      <c r="AU263" s="89">
        <v>0.6</v>
      </c>
      <c r="AV263" s="89">
        <v>1231</v>
      </c>
      <c r="AW263" s="89">
        <v>100</v>
      </c>
      <c r="AX263" s="89">
        <v>124</v>
      </c>
      <c r="AY263" s="89" t="s">
        <v>12023</v>
      </c>
      <c r="AZ263" s="89">
        <v>12200000</v>
      </c>
      <c r="BA263" s="89">
        <v>10300000</v>
      </c>
      <c r="BB263" s="89">
        <v>6200000</v>
      </c>
      <c r="BC263" s="113" t="s">
        <v>10542</v>
      </c>
      <c r="BG263" s="165">
        <v>5158</v>
      </c>
      <c r="BH263" s="165">
        <v>246</v>
      </c>
    </row>
    <row r="264" spans="1:60" ht="18" hidden="1" customHeight="1">
      <c r="A264" s="83">
        <v>240153</v>
      </c>
      <c r="B264" s="84" t="s">
        <v>10543</v>
      </c>
      <c r="C264" s="82" t="str">
        <f t="shared" si="14"/>
        <v>Open</v>
      </c>
      <c r="D264" s="85"/>
      <c r="E264" s="85" t="s">
        <v>10544</v>
      </c>
      <c r="F264" s="110">
        <v>41442</v>
      </c>
      <c r="G264" s="110">
        <v>41484</v>
      </c>
      <c r="H264" s="87" t="s">
        <v>10545</v>
      </c>
      <c r="I264" s="87" t="s">
        <v>10546</v>
      </c>
      <c r="J264" s="87" t="s">
        <v>7363</v>
      </c>
      <c r="K264" s="88"/>
      <c r="L264" s="37" t="s">
        <v>14768</v>
      </c>
      <c r="M264" s="86" t="s">
        <v>10547</v>
      </c>
      <c r="N264" s="37" t="s">
        <v>12679</v>
      </c>
      <c r="O264" s="37" t="s">
        <v>12680</v>
      </c>
      <c r="P264" s="89">
        <v>0.17</v>
      </c>
      <c r="Q264" s="89">
        <v>107.68</v>
      </c>
      <c r="R264" s="90" t="str">
        <f t="shared" si="13"/>
        <v>長野県諏訪市中洲</v>
      </c>
      <c r="S264" s="59" t="s">
        <v>3474</v>
      </c>
      <c r="T264" s="59" t="s">
        <v>3474</v>
      </c>
      <c r="U264" s="111" t="s">
        <v>10464</v>
      </c>
      <c r="V264" s="60" t="str">
        <f t="shared" si="15"/>
        <v>Open map</v>
      </c>
      <c r="W264" s="91" t="s">
        <v>4038</v>
      </c>
      <c r="X264" s="89" t="s">
        <v>8587</v>
      </c>
      <c r="Y264" s="89" t="s">
        <v>10548</v>
      </c>
      <c r="Z264" s="89" t="s">
        <v>10549</v>
      </c>
      <c r="AA264" s="89"/>
      <c r="AB264" s="83">
        <v>45</v>
      </c>
      <c r="AC264" s="83">
        <v>525.37</v>
      </c>
      <c r="AD264" s="83">
        <v>501.08</v>
      </c>
      <c r="AE264" s="89">
        <v>688</v>
      </c>
      <c r="AF264" s="83">
        <v>688</v>
      </c>
      <c r="AG264" s="89"/>
      <c r="AH264" s="89"/>
      <c r="AI264" s="89"/>
      <c r="AJ264" s="83">
        <v>1</v>
      </c>
      <c r="AK264" s="83"/>
      <c r="AL264" s="83">
        <v>1.5</v>
      </c>
      <c r="AM264" s="83"/>
      <c r="AN264" s="83"/>
      <c r="AO264" s="83">
        <v>1511</v>
      </c>
      <c r="AP264" s="89">
        <v>1.5</v>
      </c>
      <c r="AQ264" s="89">
        <v>823</v>
      </c>
      <c r="AR264" s="89">
        <v>240</v>
      </c>
      <c r="AS264" s="89">
        <v>198</v>
      </c>
      <c r="AT264" s="89" t="s">
        <v>12023</v>
      </c>
      <c r="AU264" s="89">
        <v>1</v>
      </c>
      <c r="AV264" s="89">
        <v>688</v>
      </c>
      <c r="AW264" s="89">
        <v>180</v>
      </c>
      <c r="AX264" s="89">
        <v>125</v>
      </c>
      <c r="AY264" s="89" t="s">
        <v>12023</v>
      </c>
      <c r="AZ264" s="89">
        <v>14300000</v>
      </c>
      <c r="BA264" s="89">
        <v>12000000</v>
      </c>
      <c r="BB264" s="89">
        <v>7100000</v>
      </c>
      <c r="BC264" s="113"/>
      <c r="BG264" s="165">
        <v>5159</v>
      </c>
      <c r="BH264" s="165">
        <v>247</v>
      </c>
    </row>
    <row r="265" spans="1:60" ht="18" hidden="1" customHeight="1">
      <c r="A265" s="83">
        <v>240154</v>
      </c>
      <c r="B265" s="84" t="s">
        <v>10550</v>
      </c>
      <c r="C265" s="82" t="str">
        <f t="shared" si="14"/>
        <v>Open</v>
      </c>
      <c r="D265" s="85"/>
      <c r="E265" s="85" t="s">
        <v>4241</v>
      </c>
      <c r="F265" s="110">
        <v>41473</v>
      </c>
      <c r="G265" s="110">
        <v>41480</v>
      </c>
      <c r="H265" s="87" t="s">
        <v>4535</v>
      </c>
      <c r="I265" s="87" t="s">
        <v>9152</v>
      </c>
      <c r="J265" s="87" t="s">
        <v>10551</v>
      </c>
      <c r="K265" s="88"/>
      <c r="L265" s="37" t="s">
        <v>14901</v>
      </c>
      <c r="M265" s="86" t="s">
        <v>10429</v>
      </c>
      <c r="N265" s="37" t="s">
        <v>12681</v>
      </c>
      <c r="O265" s="37" t="s">
        <v>14439</v>
      </c>
      <c r="P265" s="89">
        <v>0.28999999999999998</v>
      </c>
      <c r="Q265" s="89">
        <v>7.05</v>
      </c>
      <c r="R265" s="90" t="str">
        <f t="shared" si="13"/>
        <v>愛知県豊橋市牛川町字郷道</v>
      </c>
      <c r="S265" s="59" t="s">
        <v>3475</v>
      </c>
      <c r="T265" s="59" t="s">
        <v>3475</v>
      </c>
      <c r="U265" s="111" t="s">
        <v>10552</v>
      </c>
      <c r="V265" s="60" t="str">
        <f t="shared" si="15"/>
        <v>Open map</v>
      </c>
      <c r="W265" s="91" t="s">
        <v>4038</v>
      </c>
      <c r="X265" s="89" t="s">
        <v>10510</v>
      </c>
      <c r="Y265" s="89" t="s">
        <v>10553</v>
      </c>
      <c r="Z265" s="89" t="s">
        <v>7105</v>
      </c>
      <c r="AA265" s="89"/>
      <c r="AB265" s="83">
        <v>30</v>
      </c>
      <c r="AC265" s="83">
        <v>551.82000000000005</v>
      </c>
      <c r="AD265" s="83">
        <v>462.25</v>
      </c>
      <c r="AE265" s="89">
        <v>668</v>
      </c>
      <c r="AF265" s="83">
        <v>668</v>
      </c>
      <c r="AG265" s="89"/>
      <c r="AH265" s="89"/>
      <c r="AI265" s="89"/>
      <c r="AJ265" s="83">
        <v>1</v>
      </c>
      <c r="AK265" s="83"/>
      <c r="AL265" s="83">
        <v>1</v>
      </c>
      <c r="AM265" s="83"/>
      <c r="AN265" s="83"/>
      <c r="AO265" s="83">
        <v>1106</v>
      </c>
      <c r="AP265" s="89">
        <v>1</v>
      </c>
      <c r="AQ265" s="89">
        <v>438</v>
      </c>
      <c r="AR265" s="89">
        <v>100</v>
      </c>
      <c r="AS265" s="89">
        <v>45</v>
      </c>
      <c r="AT265" s="89" t="s">
        <v>12023</v>
      </c>
      <c r="AU265" s="89">
        <v>1</v>
      </c>
      <c r="AV265" s="89">
        <v>668</v>
      </c>
      <c r="AW265" s="89">
        <v>100</v>
      </c>
      <c r="AX265" s="89">
        <v>67</v>
      </c>
      <c r="AY265" s="89" t="s">
        <v>12023</v>
      </c>
      <c r="AZ265" s="89">
        <v>7300000</v>
      </c>
      <c r="BA265" s="89">
        <v>6300000</v>
      </c>
      <c r="BB265" s="89">
        <v>3800000</v>
      </c>
      <c r="BC265" s="113"/>
      <c r="BG265" s="165">
        <v>5160</v>
      </c>
      <c r="BH265" s="165">
        <v>248</v>
      </c>
    </row>
    <row r="266" spans="1:60" ht="18" hidden="1" customHeight="1">
      <c r="A266" s="83">
        <v>240155</v>
      </c>
      <c r="B266" s="84" t="s">
        <v>10554</v>
      </c>
      <c r="C266" s="82" t="str">
        <f t="shared" si="14"/>
        <v>Open</v>
      </c>
      <c r="D266" s="85"/>
      <c r="E266" s="85" t="s">
        <v>10555</v>
      </c>
      <c r="F266" s="110">
        <v>41468</v>
      </c>
      <c r="G266" s="110">
        <v>41478</v>
      </c>
      <c r="H266" s="87" t="s">
        <v>10556</v>
      </c>
      <c r="I266" s="87" t="s">
        <v>10557</v>
      </c>
      <c r="J266" s="87" t="s">
        <v>10558</v>
      </c>
      <c r="K266" s="88"/>
      <c r="L266" s="37" t="s">
        <v>14902</v>
      </c>
      <c r="M266" s="86" t="s">
        <v>10559</v>
      </c>
      <c r="N266" s="37" t="s">
        <v>12682</v>
      </c>
      <c r="O266" s="37" t="s">
        <v>14440</v>
      </c>
      <c r="P266" s="89">
        <v>0.19</v>
      </c>
      <c r="Q266" s="89">
        <v>3.82</v>
      </c>
      <c r="R266" s="90" t="str">
        <f t="shared" si="13"/>
        <v>徳島県徳島市南常三島</v>
      </c>
      <c r="S266" s="59" t="s">
        <v>3476</v>
      </c>
      <c r="T266" s="59" t="s">
        <v>3476</v>
      </c>
      <c r="U266" s="111" t="s">
        <v>11949</v>
      </c>
      <c r="V266" s="60" t="str">
        <f t="shared" si="15"/>
        <v>Open map</v>
      </c>
      <c r="W266" s="91" t="s">
        <v>4038</v>
      </c>
      <c r="X266" s="89" t="s">
        <v>10560</v>
      </c>
      <c r="Y266" s="89" t="s">
        <v>10561</v>
      </c>
      <c r="Z266" s="89" t="s">
        <v>4358</v>
      </c>
      <c r="AA266" s="89"/>
      <c r="AB266" s="83">
        <v>30</v>
      </c>
      <c r="AC266" s="83">
        <v>1068.98</v>
      </c>
      <c r="AD266" s="83">
        <v>1750.71</v>
      </c>
      <c r="AE266" s="89">
        <v>1265</v>
      </c>
      <c r="AF266" s="83">
        <v>1270</v>
      </c>
      <c r="AG266" s="89"/>
      <c r="AH266" s="89"/>
      <c r="AI266" s="89"/>
      <c r="AJ266" s="83">
        <v>1</v>
      </c>
      <c r="AK266" s="83"/>
      <c r="AL266" s="83">
        <v>1</v>
      </c>
      <c r="AM266" s="83"/>
      <c r="AN266" s="83"/>
      <c r="AO266" s="83">
        <v>2174</v>
      </c>
      <c r="AP266" s="89">
        <v>1</v>
      </c>
      <c r="AQ266" s="89">
        <v>1296</v>
      </c>
      <c r="AR266" s="89">
        <v>130</v>
      </c>
      <c r="AS266" s="89">
        <v>171</v>
      </c>
      <c r="AT266" s="89" t="s">
        <v>12023</v>
      </c>
      <c r="AU266" s="89">
        <v>1</v>
      </c>
      <c r="AV266" s="89">
        <v>878</v>
      </c>
      <c r="AW266" s="89">
        <v>100</v>
      </c>
      <c r="AX266" s="89">
        <v>89</v>
      </c>
      <c r="AY266" s="89" t="s">
        <v>12023</v>
      </c>
      <c r="AZ266" s="89">
        <v>14500000</v>
      </c>
      <c r="BA266" s="89">
        <v>12400000</v>
      </c>
      <c r="BB266" s="89">
        <v>7500000</v>
      </c>
      <c r="BC266" s="113" t="s">
        <v>10484</v>
      </c>
      <c r="BG266" s="165">
        <v>5161</v>
      </c>
      <c r="BH266" s="165">
        <v>249</v>
      </c>
    </row>
    <row r="267" spans="1:60" ht="18" hidden="1" customHeight="1">
      <c r="A267" s="83">
        <v>240156</v>
      </c>
      <c r="B267" s="84" t="s">
        <v>10562</v>
      </c>
      <c r="C267" s="82" t="str">
        <f t="shared" si="14"/>
        <v>Open</v>
      </c>
      <c r="D267" s="85"/>
      <c r="E267" s="85" t="s">
        <v>4241</v>
      </c>
      <c r="F267" s="110">
        <v>41570</v>
      </c>
      <c r="G267" s="110">
        <v>41583</v>
      </c>
      <c r="H267" s="87" t="s">
        <v>4989</v>
      </c>
      <c r="I267" s="87" t="s">
        <v>4990</v>
      </c>
      <c r="J267" s="87" t="s">
        <v>10563</v>
      </c>
      <c r="K267" s="88"/>
      <c r="L267" s="37" t="s">
        <v>14903</v>
      </c>
      <c r="M267" s="86" t="s">
        <v>10564</v>
      </c>
      <c r="N267" s="37" t="s">
        <v>12683</v>
      </c>
      <c r="O267" s="37" t="s">
        <v>12684</v>
      </c>
      <c r="P267" s="89">
        <v>0.28999999999999998</v>
      </c>
      <c r="Q267" s="89">
        <v>16.510000000000002</v>
      </c>
      <c r="R267" s="90" t="str">
        <f t="shared" si="13"/>
        <v>福井県福井市城東</v>
      </c>
      <c r="S267" s="59" t="s">
        <v>3477</v>
      </c>
      <c r="T267" s="59" t="s">
        <v>3477</v>
      </c>
      <c r="U267" s="111" t="s">
        <v>11950</v>
      </c>
      <c r="V267" s="60" t="str">
        <f t="shared" si="15"/>
        <v>Open map</v>
      </c>
      <c r="W267" s="91" t="s">
        <v>4038</v>
      </c>
      <c r="X267" s="89" t="s">
        <v>8587</v>
      </c>
      <c r="Y267" s="89" t="s">
        <v>10565</v>
      </c>
      <c r="Z267" s="89" t="s">
        <v>10566</v>
      </c>
      <c r="AA267" s="89"/>
      <c r="AB267" s="83">
        <v>130</v>
      </c>
      <c r="AC267" s="83">
        <v>670.95</v>
      </c>
      <c r="AD267" s="83">
        <v>860.08</v>
      </c>
      <c r="AE267" s="89">
        <v>884</v>
      </c>
      <c r="AF267" s="83">
        <v>884</v>
      </c>
      <c r="AG267" s="89"/>
      <c r="AH267" s="89"/>
      <c r="AI267" s="89"/>
      <c r="AJ267" s="83">
        <v>1</v>
      </c>
      <c r="AK267" s="83"/>
      <c r="AL267" s="83">
        <v>1.5</v>
      </c>
      <c r="AM267" s="83"/>
      <c r="AN267" s="83"/>
      <c r="AO267" s="83">
        <v>2055</v>
      </c>
      <c r="AP267" s="89">
        <v>1.5</v>
      </c>
      <c r="AQ267" s="89">
        <v>1171</v>
      </c>
      <c r="AR267" s="89">
        <v>160</v>
      </c>
      <c r="AS267" s="89">
        <v>188</v>
      </c>
      <c r="AT267" s="89" t="s">
        <v>12026</v>
      </c>
      <c r="AU267" s="89">
        <v>1</v>
      </c>
      <c r="AV267" s="89">
        <v>884</v>
      </c>
      <c r="AW267" s="89">
        <v>100</v>
      </c>
      <c r="AX267" s="89">
        <v>89</v>
      </c>
      <c r="AY267" s="89" t="s">
        <v>12026</v>
      </c>
      <c r="AZ267" s="89">
        <v>15300000</v>
      </c>
      <c r="BA267" s="89">
        <v>13000000</v>
      </c>
      <c r="BB267" s="89">
        <v>8000000</v>
      </c>
      <c r="BC267" s="113"/>
      <c r="BG267" s="165">
        <v>5162</v>
      </c>
      <c r="BH267" s="165">
        <v>250</v>
      </c>
    </row>
    <row r="268" spans="1:60" ht="18" hidden="1" customHeight="1">
      <c r="A268" s="83">
        <v>240157</v>
      </c>
      <c r="B268" s="84" t="s">
        <v>10567</v>
      </c>
      <c r="C268" s="82" t="str">
        <f t="shared" si="14"/>
        <v>Open</v>
      </c>
      <c r="D268" s="85"/>
      <c r="E268" s="85" t="s">
        <v>10568</v>
      </c>
      <c r="F268" s="110">
        <v>41428</v>
      </c>
      <c r="G268" s="110">
        <v>41474</v>
      </c>
      <c r="H268" s="87" t="s">
        <v>4312</v>
      </c>
      <c r="I268" s="87" t="s">
        <v>10569</v>
      </c>
      <c r="J268" s="87" t="s">
        <v>10570</v>
      </c>
      <c r="K268" s="88"/>
      <c r="L268" s="37" t="s">
        <v>14904</v>
      </c>
      <c r="M268" s="86" t="s">
        <v>10571</v>
      </c>
      <c r="N268" s="37" t="s">
        <v>12685</v>
      </c>
      <c r="O268" s="37" t="s">
        <v>12686</v>
      </c>
      <c r="P268" s="89">
        <v>0.39</v>
      </c>
      <c r="Q268" s="89">
        <v>30.82</v>
      </c>
      <c r="R268" s="90" t="str">
        <f t="shared" si="13"/>
        <v>埼玉県さいたま市緑区中野田地先</v>
      </c>
      <c r="S268" s="59" t="s">
        <v>3478</v>
      </c>
      <c r="T268" s="59" t="s">
        <v>3478</v>
      </c>
      <c r="U268" s="111" t="s">
        <v>11951</v>
      </c>
      <c r="V268" s="60" t="str">
        <f t="shared" si="15"/>
        <v>Open map</v>
      </c>
      <c r="W268" s="91" t="s">
        <v>4038</v>
      </c>
      <c r="X268" s="89" t="s">
        <v>8587</v>
      </c>
      <c r="Y268" s="89" t="s">
        <v>10565</v>
      </c>
      <c r="Z268" s="89" t="s">
        <v>10572</v>
      </c>
      <c r="AA268" s="89"/>
      <c r="AB268" s="83">
        <v>30</v>
      </c>
      <c r="AC268" s="83">
        <v>22383</v>
      </c>
      <c r="AD268" s="83">
        <v>22677</v>
      </c>
      <c r="AE268" s="89">
        <v>26526</v>
      </c>
      <c r="AF268" s="83">
        <v>26181</v>
      </c>
      <c r="AG268" s="89"/>
      <c r="AH268" s="89"/>
      <c r="AI268" s="89"/>
      <c r="AJ268" s="83">
        <v>1</v>
      </c>
      <c r="AK268" s="83"/>
      <c r="AL268" s="83">
        <v>1.5</v>
      </c>
      <c r="AM268" s="83"/>
      <c r="AN268" s="83"/>
      <c r="AO268" s="83">
        <v>56146</v>
      </c>
      <c r="AP268" s="89">
        <v>1.5</v>
      </c>
      <c r="AQ268" s="89">
        <v>28309</v>
      </c>
      <c r="AR268" s="89">
        <v>100</v>
      </c>
      <c r="AS268" s="89">
        <v>2888</v>
      </c>
      <c r="AT268" s="89" t="s">
        <v>12023</v>
      </c>
      <c r="AU268" s="89">
        <v>1</v>
      </c>
      <c r="AV268" s="89">
        <v>26526</v>
      </c>
      <c r="AW268" s="89">
        <v>100</v>
      </c>
      <c r="AX268" s="89">
        <v>2706</v>
      </c>
      <c r="AY268" s="89" t="s">
        <v>12023</v>
      </c>
      <c r="AZ268" s="89">
        <v>297100000</v>
      </c>
      <c r="BA268" s="89">
        <v>247700000</v>
      </c>
      <c r="BB268" s="89">
        <v>149700000</v>
      </c>
      <c r="BC268" s="113" t="s">
        <v>10485</v>
      </c>
      <c r="BG268" s="165">
        <v>5163</v>
      </c>
      <c r="BH268" s="165">
        <v>251</v>
      </c>
    </row>
    <row r="269" spans="1:60" ht="18" hidden="1" customHeight="1">
      <c r="A269" s="83">
        <v>240158</v>
      </c>
      <c r="B269" s="84" t="s">
        <v>10573</v>
      </c>
      <c r="C269" s="82" t="str">
        <f t="shared" si="14"/>
        <v>Open</v>
      </c>
      <c r="D269" s="85"/>
      <c r="E269" s="85" t="s">
        <v>4217</v>
      </c>
      <c r="F269" s="110">
        <v>41486</v>
      </c>
      <c r="G269" s="110">
        <v>41495</v>
      </c>
      <c r="H269" s="87" t="s">
        <v>4681</v>
      </c>
      <c r="I269" s="87" t="s">
        <v>5596</v>
      </c>
      <c r="J269" s="87" t="s">
        <v>10574</v>
      </c>
      <c r="K269" s="88"/>
      <c r="L269" s="37" t="s">
        <v>14905</v>
      </c>
      <c r="M269" s="86" t="s">
        <v>10575</v>
      </c>
      <c r="N269" s="37" t="s">
        <v>12687</v>
      </c>
      <c r="O269" s="37" t="s">
        <v>12688</v>
      </c>
      <c r="P269" s="89">
        <v>0.31</v>
      </c>
      <c r="Q269" s="89">
        <v>41.02</v>
      </c>
      <c r="R269" s="90" t="str">
        <f t="shared" si="13"/>
        <v>滋賀県甲賀市水口町水口</v>
      </c>
      <c r="S269" s="59" t="s">
        <v>3479</v>
      </c>
      <c r="T269" s="59" t="s">
        <v>3479</v>
      </c>
      <c r="U269" s="111" t="s">
        <v>10465</v>
      </c>
      <c r="V269" s="60" t="str">
        <f t="shared" si="15"/>
        <v>Open map</v>
      </c>
      <c r="W269" s="91" t="s">
        <v>4038</v>
      </c>
      <c r="X269" s="89" t="s">
        <v>8587</v>
      </c>
      <c r="Y269" s="89" t="s">
        <v>4381</v>
      </c>
      <c r="Z269" s="89" t="s">
        <v>4358</v>
      </c>
      <c r="AA269" s="89"/>
      <c r="AB269" s="83">
        <v>30</v>
      </c>
      <c r="AC269" s="83">
        <v>2607.98</v>
      </c>
      <c r="AD269" s="83">
        <v>2685.67</v>
      </c>
      <c r="AE269" s="89">
        <v>3324</v>
      </c>
      <c r="AF269" s="83">
        <v>3324</v>
      </c>
      <c r="AG269" s="89"/>
      <c r="AH269" s="89"/>
      <c r="AI269" s="89"/>
      <c r="AJ269" s="83">
        <v>0.6</v>
      </c>
      <c r="AK269" s="83"/>
      <c r="AL269" s="83">
        <v>1.2</v>
      </c>
      <c r="AM269" s="83"/>
      <c r="AN269" s="83"/>
      <c r="AO269" s="83">
        <v>3866</v>
      </c>
      <c r="AP269" s="89">
        <v>1.8</v>
      </c>
      <c r="AQ269" s="89">
        <v>2693</v>
      </c>
      <c r="AR269" s="89">
        <v>100</v>
      </c>
      <c r="AS269" s="89">
        <v>399</v>
      </c>
      <c r="AT269" s="89" t="s">
        <v>12023</v>
      </c>
      <c r="AU269" s="89">
        <v>0.6</v>
      </c>
      <c r="AV269" s="89">
        <v>1068</v>
      </c>
      <c r="AW269" s="89">
        <v>100</v>
      </c>
      <c r="AX269" s="89">
        <v>399</v>
      </c>
      <c r="AY269" s="89" t="s">
        <v>12023</v>
      </c>
      <c r="AZ269" s="89">
        <v>20100000</v>
      </c>
      <c r="BA269" s="89">
        <v>16600000</v>
      </c>
      <c r="BB269" s="89">
        <v>9300000</v>
      </c>
      <c r="BC269" s="113" t="s">
        <v>7147</v>
      </c>
      <c r="BG269" s="165">
        <v>5164</v>
      </c>
      <c r="BH269" s="165">
        <v>252</v>
      </c>
    </row>
    <row r="270" spans="1:60" ht="18" hidden="1" customHeight="1">
      <c r="A270" s="83">
        <v>240159</v>
      </c>
      <c r="B270" s="84" t="s">
        <v>10576</v>
      </c>
      <c r="C270" s="82" t="str">
        <f t="shared" si="14"/>
        <v>Open</v>
      </c>
      <c r="D270" s="85"/>
      <c r="E270" s="85" t="s">
        <v>4241</v>
      </c>
      <c r="F270" s="110">
        <v>41425</v>
      </c>
      <c r="G270" s="110">
        <v>41432</v>
      </c>
      <c r="H270" s="87" t="s">
        <v>5494</v>
      </c>
      <c r="I270" s="87" t="s">
        <v>10577</v>
      </c>
      <c r="J270" s="87" t="s">
        <v>10578</v>
      </c>
      <c r="K270" s="88"/>
      <c r="L270" s="37" t="s">
        <v>14906</v>
      </c>
      <c r="M270" s="86" t="s">
        <v>10430</v>
      </c>
      <c r="N270" s="37" t="s">
        <v>12689</v>
      </c>
      <c r="O270" s="37" t="s">
        <v>12690</v>
      </c>
      <c r="P270" s="89">
        <v>0.23</v>
      </c>
      <c r="Q270" s="89">
        <v>0.74</v>
      </c>
      <c r="R270" s="90" t="str">
        <f t="shared" si="13"/>
        <v>山口県熊毛郡周防大島町小松</v>
      </c>
      <c r="S270" s="59" t="s">
        <v>3480</v>
      </c>
      <c r="T270" s="59" t="s">
        <v>3480</v>
      </c>
      <c r="U270" s="111" t="s">
        <v>11952</v>
      </c>
      <c r="V270" s="60" t="str">
        <f t="shared" si="15"/>
        <v>Open map</v>
      </c>
      <c r="W270" s="91" t="s">
        <v>4038</v>
      </c>
      <c r="X270" s="89" t="s">
        <v>8587</v>
      </c>
      <c r="Y270" s="89" t="s">
        <v>10561</v>
      </c>
      <c r="Z270" s="89" t="s">
        <v>10579</v>
      </c>
      <c r="AA270" s="89"/>
      <c r="AB270" s="83">
        <v>25</v>
      </c>
      <c r="AC270" s="83">
        <v>564.45000000000005</v>
      </c>
      <c r="AD270" s="83">
        <v>542.1</v>
      </c>
      <c r="AE270" s="89">
        <v>729</v>
      </c>
      <c r="AF270" s="83">
        <v>729</v>
      </c>
      <c r="AG270" s="89"/>
      <c r="AH270" s="89"/>
      <c r="AI270" s="89"/>
      <c r="AJ270" s="83">
        <v>0.8</v>
      </c>
      <c r="AK270" s="83"/>
      <c r="AL270" s="83">
        <v>1.2</v>
      </c>
      <c r="AM270" s="83"/>
      <c r="AN270" s="83"/>
      <c r="AO270" s="83">
        <v>1139</v>
      </c>
      <c r="AP270" s="89">
        <v>1.2</v>
      </c>
      <c r="AQ270" s="89">
        <v>556</v>
      </c>
      <c r="AR270" s="89">
        <v>110</v>
      </c>
      <c r="AS270" s="89">
        <v>62</v>
      </c>
      <c r="AT270" s="89" t="s">
        <v>12023</v>
      </c>
      <c r="AU270" s="89">
        <v>0.8</v>
      </c>
      <c r="AV270" s="89">
        <v>583</v>
      </c>
      <c r="AW270" s="89">
        <v>100</v>
      </c>
      <c r="AX270" s="89">
        <v>59</v>
      </c>
      <c r="AY270" s="89" t="s">
        <v>12023</v>
      </c>
      <c r="AZ270" s="89">
        <v>7400000</v>
      </c>
      <c r="BA270" s="89">
        <v>6300000</v>
      </c>
      <c r="BB270" s="89">
        <v>3800000</v>
      </c>
      <c r="BC270" s="113"/>
      <c r="BG270" s="165">
        <v>5165</v>
      </c>
      <c r="BH270" s="165">
        <v>253</v>
      </c>
    </row>
    <row r="271" spans="1:60" ht="18" hidden="1" customHeight="1">
      <c r="A271" s="83">
        <v>240160</v>
      </c>
      <c r="B271" s="84" t="s">
        <v>10580</v>
      </c>
      <c r="C271" s="82" t="str">
        <f t="shared" si="14"/>
        <v>Open</v>
      </c>
      <c r="D271" s="85"/>
      <c r="E271" s="85" t="s">
        <v>4217</v>
      </c>
      <c r="F271" s="110">
        <v>41428</v>
      </c>
      <c r="G271" s="110">
        <v>41455</v>
      </c>
      <c r="H271" s="87" t="s">
        <v>4535</v>
      </c>
      <c r="I271" s="87" t="s">
        <v>4614</v>
      </c>
      <c r="J271" s="87" t="s">
        <v>10581</v>
      </c>
      <c r="K271" s="88"/>
      <c r="L271" s="37" t="s">
        <v>14907</v>
      </c>
      <c r="M271" s="86" t="s">
        <v>10431</v>
      </c>
      <c r="N271" s="37" t="s">
        <v>12691</v>
      </c>
      <c r="O271" s="37" t="s">
        <v>12692</v>
      </c>
      <c r="P271" s="89">
        <v>0.17</v>
      </c>
      <c r="Q271" s="89">
        <v>24.24</v>
      </c>
      <c r="R271" s="90" t="str">
        <f t="shared" si="13"/>
        <v>愛知県名古屋市西区貴生町</v>
      </c>
      <c r="S271" s="59" t="s">
        <v>3481</v>
      </c>
      <c r="T271" s="59" t="s">
        <v>3481</v>
      </c>
      <c r="U271" s="111" t="s">
        <v>10582</v>
      </c>
      <c r="V271" s="60" t="str">
        <f t="shared" si="15"/>
        <v>Open map</v>
      </c>
      <c r="W271" s="91" t="s">
        <v>4038</v>
      </c>
      <c r="X271" s="89" t="s">
        <v>8587</v>
      </c>
      <c r="Y271" s="89" t="s">
        <v>4381</v>
      </c>
      <c r="Z271" s="89" t="s">
        <v>4358</v>
      </c>
      <c r="AA271" s="89"/>
      <c r="AB271" s="83">
        <v>30</v>
      </c>
      <c r="AC271" s="83">
        <v>5491.35</v>
      </c>
      <c r="AD271" s="83">
        <v>5683</v>
      </c>
      <c r="AE271" s="89">
        <v>6274</v>
      </c>
      <c r="AF271" s="83">
        <v>6274</v>
      </c>
      <c r="AG271" s="89"/>
      <c r="AH271" s="89"/>
      <c r="AI271" s="89"/>
      <c r="AJ271" s="83">
        <v>1</v>
      </c>
      <c r="AK271" s="83"/>
      <c r="AL271" s="83">
        <v>1.7</v>
      </c>
      <c r="AM271" s="83"/>
      <c r="AN271" s="83"/>
      <c r="AO271" s="83">
        <v>14181</v>
      </c>
      <c r="AP271" s="89">
        <v>1.7</v>
      </c>
      <c r="AQ271" s="89">
        <v>7324</v>
      </c>
      <c r="AR271" s="89">
        <v>100</v>
      </c>
      <c r="AS271" s="89">
        <v>827</v>
      </c>
      <c r="AT271" s="89" t="s">
        <v>12023</v>
      </c>
      <c r="AU271" s="89">
        <v>1</v>
      </c>
      <c r="AV271" s="89">
        <v>6274</v>
      </c>
      <c r="AW271" s="89">
        <v>120</v>
      </c>
      <c r="AX271" s="89">
        <v>760</v>
      </c>
      <c r="AY271" s="89" t="s">
        <v>12023</v>
      </c>
      <c r="AZ271" s="89">
        <v>80700000</v>
      </c>
      <c r="BA271" s="89">
        <v>67300000</v>
      </c>
      <c r="BB271" s="89">
        <v>40700000</v>
      </c>
      <c r="BC271" s="113" t="s">
        <v>10486</v>
      </c>
      <c r="BG271" s="165">
        <v>5166</v>
      </c>
      <c r="BH271" s="165">
        <v>254</v>
      </c>
    </row>
    <row r="272" spans="1:60" ht="18" hidden="1" customHeight="1">
      <c r="A272" s="83">
        <v>240161</v>
      </c>
      <c r="B272" s="84" t="s">
        <v>10583</v>
      </c>
      <c r="C272" s="82" t="str">
        <f t="shared" si="14"/>
        <v>Open</v>
      </c>
      <c r="D272" s="85"/>
      <c r="E272" s="85" t="s">
        <v>10584</v>
      </c>
      <c r="F272" s="110">
        <v>41468</v>
      </c>
      <c r="G272" s="110">
        <v>41486</v>
      </c>
      <c r="H272" s="87" t="s">
        <v>10585</v>
      </c>
      <c r="I272" s="87" t="s">
        <v>4557</v>
      </c>
      <c r="J272" s="87" t="s">
        <v>10586</v>
      </c>
      <c r="K272" s="88"/>
      <c r="L272" s="37" t="s">
        <v>14908</v>
      </c>
      <c r="M272" s="86" t="s">
        <v>10587</v>
      </c>
      <c r="N272" s="37" t="s">
        <v>12693</v>
      </c>
      <c r="O272" s="37" t="s">
        <v>12694</v>
      </c>
      <c r="P272" s="89">
        <v>1.19</v>
      </c>
      <c r="Q272" s="89">
        <v>2.66</v>
      </c>
      <c r="R272" s="90" t="str">
        <f t="shared" si="13"/>
        <v>千葉県船橋市山野町</v>
      </c>
      <c r="S272" s="59" t="s">
        <v>3482</v>
      </c>
      <c r="T272" s="59" t="s">
        <v>4147</v>
      </c>
      <c r="U272" s="111" t="s">
        <v>10466</v>
      </c>
      <c r="V272" s="60" t="str">
        <f t="shared" si="15"/>
        <v>Open map</v>
      </c>
      <c r="W272" s="91" t="s">
        <v>4038</v>
      </c>
      <c r="X272" s="89" t="s">
        <v>10560</v>
      </c>
      <c r="Y272" s="89" t="s">
        <v>10588</v>
      </c>
      <c r="Z272" s="89" t="s">
        <v>10589</v>
      </c>
      <c r="AA272" s="89"/>
      <c r="AB272" s="83">
        <v>30</v>
      </c>
      <c r="AC272" s="83">
        <v>1832.83</v>
      </c>
      <c r="AD272" s="83">
        <v>1994.29</v>
      </c>
      <c r="AE272" s="89">
        <v>2256</v>
      </c>
      <c r="AF272" s="83">
        <v>2285</v>
      </c>
      <c r="AG272" s="89"/>
      <c r="AH272" s="89"/>
      <c r="AI272" s="89"/>
      <c r="AJ272" s="83">
        <v>0.8</v>
      </c>
      <c r="AK272" s="83"/>
      <c r="AL272" s="83">
        <v>1.5</v>
      </c>
      <c r="AM272" s="83"/>
      <c r="AN272" s="83"/>
      <c r="AO272" s="83">
        <v>4662</v>
      </c>
      <c r="AP272" s="89">
        <v>1.5</v>
      </c>
      <c r="AQ272" s="89">
        <v>2205</v>
      </c>
      <c r="AR272" s="89">
        <v>100</v>
      </c>
      <c r="AS272" s="89">
        <v>224</v>
      </c>
      <c r="AT272" s="89" t="s">
        <v>12023</v>
      </c>
      <c r="AU272" s="89">
        <v>0.8</v>
      </c>
      <c r="AV272" s="89">
        <v>1822</v>
      </c>
      <c r="AW272" s="89">
        <v>190</v>
      </c>
      <c r="AX272" s="89">
        <v>326</v>
      </c>
      <c r="AY272" s="89" t="s">
        <v>12023</v>
      </c>
      <c r="AZ272" s="89">
        <v>33300000</v>
      </c>
      <c r="BA272" s="89">
        <v>27700000</v>
      </c>
      <c r="BB272" s="89">
        <v>16700000</v>
      </c>
      <c r="BC272" s="113" t="s">
        <v>10487</v>
      </c>
      <c r="BG272" s="165">
        <v>5167</v>
      </c>
      <c r="BH272" s="165">
        <v>255</v>
      </c>
    </row>
    <row r="273" spans="1:60" ht="18" hidden="1" customHeight="1">
      <c r="A273" s="83">
        <v>240162</v>
      </c>
      <c r="B273" s="84" t="s">
        <v>10590</v>
      </c>
      <c r="C273" s="82" t="str">
        <f t="shared" si="14"/>
        <v>Open</v>
      </c>
      <c r="D273" s="85"/>
      <c r="E273" s="85" t="s">
        <v>10591</v>
      </c>
      <c r="F273" s="110">
        <v>41528</v>
      </c>
      <c r="G273" s="110">
        <v>41553</v>
      </c>
      <c r="H273" s="87" t="s">
        <v>10592</v>
      </c>
      <c r="I273" s="87" t="s">
        <v>10593</v>
      </c>
      <c r="J273" s="87" t="s">
        <v>9355</v>
      </c>
      <c r="K273" s="88"/>
      <c r="L273" s="37" t="s">
        <v>14909</v>
      </c>
      <c r="M273" s="86" t="s">
        <v>10594</v>
      </c>
      <c r="N273" s="37" t="s">
        <v>12695</v>
      </c>
      <c r="O273" s="37" t="s">
        <v>14441</v>
      </c>
      <c r="P273" s="89">
        <v>0.49</v>
      </c>
      <c r="Q273" s="89">
        <v>3.24</v>
      </c>
      <c r="R273" s="90" t="str">
        <f t="shared" si="13"/>
        <v>新潟県上越市大字三田新田字水ふけ</v>
      </c>
      <c r="S273" s="59"/>
      <c r="T273" s="59" t="s">
        <v>3453</v>
      </c>
      <c r="U273" s="111" t="s">
        <v>10595</v>
      </c>
      <c r="V273" s="60" t="str">
        <f t="shared" si="15"/>
        <v>Open map</v>
      </c>
      <c r="W273" s="91"/>
      <c r="X273" s="89" t="s">
        <v>10596</v>
      </c>
      <c r="Y273" s="89" t="s">
        <v>10553</v>
      </c>
      <c r="Z273" s="89" t="s">
        <v>10511</v>
      </c>
      <c r="AA273" s="89"/>
      <c r="AB273" s="83">
        <v>250</v>
      </c>
      <c r="AC273" s="83">
        <v>1576.41</v>
      </c>
      <c r="AD273" s="83">
        <v>1518.98</v>
      </c>
      <c r="AE273" s="89">
        <v>2216</v>
      </c>
      <c r="AF273" s="83">
        <v>2216</v>
      </c>
      <c r="AG273" s="89"/>
      <c r="AH273" s="89"/>
      <c r="AI273" s="89"/>
      <c r="AJ273" s="83">
        <v>1</v>
      </c>
      <c r="AK273" s="83"/>
      <c r="AL273" s="83">
        <v>1.5</v>
      </c>
      <c r="AM273" s="83"/>
      <c r="AN273" s="83"/>
      <c r="AO273" s="83">
        <v>4756</v>
      </c>
      <c r="AP273" s="89">
        <v>1.5</v>
      </c>
      <c r="AQ273" s="89">
        <v>3335</v>
      </c>
      <c r="AR273" s="89">
        <v>150</v>
      </c>
      <c r="AS273" s="89">
        <v>496</v>
      </c>
      <c r="AT273" s="89" t="s">
        <v>12169</v>
      </c>
      <c r="AU273" s="89">
        <v>1</v>
      </c>
      <c r="AV273" s="89">
        <v>1421</v>
      </c>
      <c r="AW273" s="89">
        <v>100</v>
      </c>
      <c r="AX273" s="89">
        <v>143</v>
      </c>
      <c r="AY273" s="89" t="s">
        <v>12170</v>
      </c>
      <c r="AZ273" s="89">
        <v>32000000</v>
      </c>
      <c r="BA273" s="89">
        <v>26800000</v>
      </c>
      <c r="BB273" s="89">
        <v>16200000</v>
      </c>
      <c r="BC273" s="113" t="s">
        <v>10597</v>
      </c>
      <c r="BG273" s="165">
        <v>5168</v>
      </c>
      <c r="BH273" s="165">
        <v>256</v>
      </c>
    </row>
    <row r="274" spans="1:60" ht="18" hidden="1" customHeight="1">
      <c r="A274" s="83">
        <v>240163</v>
      </c>
      <c r="B274" s="84" t="s">
        <v>10598</v>
      </c>
      <c r="C274" s="82" t="str">
        <f t="shared" si="14"/>
        <v>Open</v>
      </c>
      <c r="D274" s="85"/>
      <c r="E274" s="85" t="s">
        <v>4217</v>
      </c>
      <c r="F274" s="110">
        <v>41463</v>
      </c>
      <c r="G274" s="110">
        <v>41475</v>
      </c>
      <c r="H274" s="87" t="s">
        <v>4820</v>
      </c>
      <c r="I274" s="87" t="s">
        <v>10599</v>
      </c>
      <c r="J274" s="87" t="s">
        <v>10600</v>
      </c>
      <c r="K274" s="88"/>
      <c r="L274" s="37" t="s">
        <v>14910</v>
      </c>
      <c r="M274" s="86" t="s">
        <v>10601</v>
      </c>
      <c r="N274" s="37" t="s">
        <v>12696</v>
      </c>
      <c r="O274" s="37" t="s">
        <v>14442</v>
      </c>
      <c r="P274" s="89">
        <v>0.78</v>
      </c>
      <c r="Q274" s="89">
        <v>82.51</v>
      </c>
      <c r="R274" s="90" t="str">
        <f t="shared" si="13"/>
        <v>長野県松本市笹部</v>
      </c>
      <c r="S274" s="59" t="s">
        <v>3483</v>
      </c>
      <c r="T274" s="59" t="s">
        <v>3483</v>
      </c>
      <c r="U274" s="111" t="s">
        <v>10467</v>
      </c>
      <c r="V274" s="60" t="str">
        <f t="shared" si="15"/>
        <v>Open map</v>
      </c>
      <c r="W274" s="91" t="s">
        <v>4038</v>
      </c>
      <c r="X274" s="89" t="s">
        <v>8587</v>
      </c>
      <c r="Y274" s="89" t="s">
        <v>4381</v>
      </c>
      <c r="Z274" s="89" t="s">
        <v>4358</v>
      </c>
      <c r="AA274" s="89"/>
      <c r="AB274" s="83">
        <v>80</v>
      </c>
      <c r="AC274" s="83">
        <v>2697.16</v>
      </c>
      <c r="AD274" s="83">
        <v>2556.59</v>
      </c>
      <c r="AE274" s="89">
        <v>2916</v>
      </c>
      <c r="AF274" s="83">
        <v>2916</v>
      </c>
      <c r="AG274" s="89"/>
      <c r="AH274" s="89"/>
      <c r="AI274" s="89"/>
      <c r="AJ274" s="83">
        <v>0.6</v>
      </c>
      <c r="AK274" s="83"/>
      <c r="AL274" s="83">
        <v>1</v>
      </c>
      <c r="AM274" s="83"/>
      <c r="AN274" s="83"/>
      <c r="AO274" s="83">
        <v>3598</v>
      </c>
      <c r="AP274" s="89">
        <v>1</v>
      </c>
      <c r="AQ274" s="89">
        <v>1580</v>
      </c>
      <c r="AR274" s="89">
        <v>100</v>
      </c>
      <c r="AS274" s="89">
        <v>158</v>
      </c>
      <c r="AT274" s="89" t="s">
        <v>12023</v>
      </c>
      <c r="AU274" s="89">
        <v>0.6</v>
      </c>
      <c r="AV274" s="89">
        <v>1750</v>
      </c>
      <c r="AW274" s="89">
        <v>100</v>
      </c>
      <c r="AX274" s="89">
        <v>175</v>
      </c>
      <c r="AY274" s="89" t="s">
        <v>12023</v>
      </c>
      <c r="AZ274" s="89">
        <v>20300000</v>
      </c>
      <c r="BA274" s="89">
        <v>17100000</v>
      </c>
      <c r="BB274" s="89">
        <v>10300000</v>
      </c>
      <c r="BC274" s="113" t="s">
        <v>7147</v>
      </c>
      <c r="BG274" s="165">
        <v>5169</v>
      </c>
      <c r="BH274" s="165">
        <v>257</v>
      </c>
    </row>
    <row r="275" spans="1:60" ht="18" hidden="1" customHeight="1">
      <c r="A275" s="83">
        <v>240164</v>
      </c>
      <c r="B275" s="84" t="s">
        <v>10602</v>
      </c>
      <c r="C275" s="82" t="str">
        <f t="shared" si="14"/>
        <v>Open</v>
      </c>
      <c r="D275" s="85"/>
      <c r="E275" s="85" t="s">
        <v>10603</v>
      </c>
      <c r="F275" s="110">
        <v>41701</v>
      </c>
      <c r="G275" s="110">
        <v>41726</v>
      </c>
      <c r="H275" s="87" t="s">
        <v>10604</v>
      </c>
      <c r="I275" s="87" t="s">
        <v>10605</v>
      </c>
      <c r="J275" s="87" t="s">
        <v>10606</v>
      </c>
      <c r="K275" s="88"/>
      <c r="L275" s="37" t="s">
        <v>14911</v>
      </c>
      <c r="M275" s="86" t="s">
        <v>10607</v>
      </c>
      <c r="N275" s="37" t="s">
        <v>12697</v>
      </c>
      <c r="O275" s="37" t="s">
        <v>12698</v>
      </c>
      <c r="P275" s="89">
        <v>0.43</v>
      </c>
      <c r="Q275" s="89">
        <v>1.53</v>
      </c>
      <c r="R275" s="90" t="str">
        <f t="shared" si="13"/>
        <v>茨城県土浦市東真鍋町</v>
      </c>
      <c r="S275" s="59" t="s">
        <v>3484</v>
      </c>
      <c r="T275" s="59" t="s">
        <v>3484</v>
      </c>
      <c r="U275" s="111" t="s">
        <v>10608</v>
      </c>
      <c r="V275" s="60" t="str">
        <f t="shared" si="15"/>
        <v>Open map</v>
      </c>
      <c r="W275" s="91" t="s">
        <v>4038</v>
      </c>
      <c r="X275" s="89" t="s">
        <v>10560</v>
      </c>
      <c r="Y275" s="89" t="s">
        <v>10609</v>
      </c>
      <c r="Z275" s="89" t="s">
        <v>10610</v>
      </c>
      <c r="AA275" s="89"/>
      <c r="AB275" s="83">
        <v>30</v>
      </c>
      <c r="AC275" s="83" t="s">
        <v>1857</v>
      </c>
      <c r="AD275" s="83" t="s">
        <v>1857</v>
      </c>
      <c r="AE275" s="89">
        <v>7094</v>
      </c>
      <c r="AF275" s="83">
        <v>6305</v>
      </c>
      <c r="AG275" s="89"/>
      <c r="AH275" s="89"/>
      <c r="AI275" s="89"/>
      <c r="AJ275" s="83">
        <v>0.8</v>
      </c>
      <c r="AK275" s="83"/>
      <c r="AL275" s="83">
        <v>1.5</v>
      </c>
      <c r="AM275" s="83"/>
      <c r="AN275" s="83"/>
      <c r="AO275" s="83">
        <v>12478</v>
      </c>
      <c r="AP275" s="89">
        <v>1.5</v>
      </c>
      <c r="AQ275" s="89">
        <v>6409</v>
      </c>
      <c r="AR275" s="89">
        <v>100</v>
      </c>
      <c r="AS275" s="89">
        <v>642</v>
      </c>
      <c r="AT275" s="89" t="s">
        <v>12023</v>
      </c>
      <c r="AU275" s="89">
        <v>0.8</v>
      </c>
      <c r="AV275" s="89">
        <v>5607</v>
      </c>
      <c r="AW275" s="89">
        <v>100</v>
      </c>
      <c r="AX275" s="89">
        <v>562</v>
      </c>
      <c r="AY275" s="89" t="s">
        <v>12023</v>
      </c>
      <c r="AZ275" s="89">
        <v>69300000</v>
      </c>
      <c r="BA275" s="89">
        <v>58200000</v>
      </c>
      <c r="BB275" s="89">
        <v>35300000</v>
      </c>
      <c r="BC275" s="113" t="s">
        <v>10611</v>
      </c>
      <c r="BG275" s="165">
        <v>5170</v>
      </c>
      <c r="BH275" s="165">
        <v>258</v>
      </c>
    </row>
    <row r="276" spans="1:60" ht="18" hidden="1" customHeight="1">
      <c r="A276" s="83">
        <v>240165</v>
      </c>
      <c r="B276" s="84" t="s">
        <v>10612</v>
      </c>
      <c r="C276" s="82" t="str">
        <f t="shared" si="14"/>
        <v>Open</v>
      </c>
      <c r="D276" s="85"/>
      <c r="E276" s="85" t="s">
        <v>4217</v>
      </c>
      <c r="F276" s="110">
        <v>41537</v>
      </c>
      <c r="G276" s="110">
        <v>41556</v>
      </c>
      <c r="H276" s="87" t="s">
        <v>4312</v>
      </c>
      <c r="I276" s="87" t="s">
        <v>4475</v>
      </c>
      <c r="J276" s="87" t="s">
        <v>10613</v>
      </c>
      <c r="K276" s="88"/>
      <c r="L276" s="37" t="s">
        <v>14912</v>
      </c>
      <c r="M276" s="86" t="s">
        <v>10432</v>
      </c>
      <c r="N276" s="37" t="s">
        <v>12699</v>
      </c>
      <c r="O276" s="37" t="s">
        <v>12700</v>
      </c>
      <c r="P276" s="89">
        <v>0.39</v>
      </c>
      <c r="Q276" s="89">
        <v>28.35</v>
      </c>
      <c r="R276" s="90" t="str">
        <f t="shared" si="13"/>
        <v>埼玉県越谷市大字増林字城の上</v>
      </c>
      <c r="S276" s="59" t="s">
        <v>3485</v>
      </c>
      <c r="T276" s="59" t="s">
        <v>3485</v>
      </c>
      <c r="U276" s="111" t="s">
        <v>11953</v>
      </c>
      <c r="V276" s="60" t="str">
        <f t="shared" si="15"/>
        <v>Open map</v>
      </c>
      <c r="W276" s="91" t="s">
        <v>4038</v>
      </c>
      <c r="X276" s="89" t="s">
        <v>10614</v>
      </c>
      <c r="Y276" s="89" t="s">
        <v>4381</v>
      </c>
      <c r="Z276" s="89" t="s">
        <v>4791</v>
      </c>
      <c r="AA276" s="89"/>
      <c r="AB276" s="83">
        <v>45</v>
      </c>
      <c r="AC276" s="83">
        <v>940.48</v>
      </c>
      <c r="AD276" s="83">
        <v>1526.21</v>
      </c>
      <c r="AE276" s="89">
        <v>927</v>
      </c>
      <c r="AF276" s="83">
        <v>927</v>
      </c>
      <c r="AG276" s="89"/>
      <c r="AH276" s="89"/>
      <c r="AI276" s="89"/>
      <c r="AJ276" s="83">
        <v>1</v>
      </c>
      <c r="AK276" s="83"/>
      <c r="AL276" s="83">
        <v>1.5</v>
      </c>
      <c r="AM276" s="83"/>
      <c r="AN276" s="83"/>
      <c r="AO276" s="83">
        <v>2164</v>
      </c>
      <c r="AP276" s="89">
        <v>1.5</v>
      </c>
      <c r="AQ276" s="89">
        <v>1137</v>
      </c>
      <c r="AR276" s="89">
        <v>130</v>
      </c>
      <c r="AS276" s="89">
        <v>151</v>
      </c>
      <c r="AT276" s="89" t="s">
        <v>12023</v>
      </c>
      <c r="AU276" s="89">
        <v>1</v>
      </c>
      <c r="AV276" s="89">
        <v>927</v>
      </c>
      <c r="AW276" s="89">
        <v>120</v>
      </c>
      <c r="AX276" s="89">
        <v>97</v>
      </c>
      <c r="AY276" s="89" t="s">
        <v>12023</v>
      </c>
      <c r="AZ276" s="89">
        <v>15100000</v>
      </c>
      <c r="BA276" s="89">
        <v>12800000</v>
      </c>
      <c r="BB276" s="89">
        <v>7800000</v>
      </c>
      <c r="BC276" s="113" t="s">
        <v>10488</v>
      </c>
      <c r="BG276" s="165">
        <v>5171</v>
      </c>
      <c r="BH276" s="165">
        <v>259</v>
      </c>
    </row>
    <row r="277" spans="1:60" ht="18" hidden="1" customHeight="1">
      <c r="A277" s="83" t="s">
        <v>14391</v>
      </c>
      <c r="B277" s="84" t="s">
        <v>10615</v>
      </c>
      <c r="C277" s="82" t="str">
        <f t="shared" si="14"/>
        <v>Open</v>
      </c>
      <c r="D277" s="85"/>
      <c r="E277" s="85" t="s">
        <v>10568</v>
      </c>
      <c r="F277" s="110">
        <v>41481</v>
      </c>
      <c r="G277" s="110">
        <v>41505</v>
      </c>
      <c r="H277" s="87" t="s">
        <v>10616</v>
      </c>
      <c r="I277" s="87" t="s">
        <v>10617</v>
      </c>
      <c r="J277" s="87" t="s">
        <v>10618</v>
      </c>
      <c r="K277" s="88"/>
      <c r="L277" s="37" t="s">
        <v>14913</v>
      </c>
      <c r="M277" s="86" t="s">
        <v>10619</v>
      </c>
      <c r="N277" s="37" t="s">
        <v>12701</v>
      </c>
      <c r="O277" s="37" t="s">
        <v>12702</v>
      </c>
      <c r="P277" s="89">
        <v>0.51</v>
      </c>
      <c r="Q277" s="89">
        <v>10.38</v>
      </c>
      <c r="R277" s="90" t="str">
        <f t="shared" si="13"/>
        <v>東京都墨田区墨田</v>
      </c>
      <c r="S277" s="59" t="s">
        <v>3486</v>
      </c>
      <c r="T277" s="59" t="s">
        <v>4148</v>
      </c>
      <c r="U277" s="111" t="s">
        <v>12032</v>
      </c>
      <c r="V277" s="60" t="str">
        <f t="shared" si="15"/>
        <v>Open map</v>
      </c>
      <c r="W277" s="91" t="s">
        <v>4038</v>
      </c>
      <c r="X277" s="89" t="s">
        <v>10560</v>
      </c>
      <c r="Y277" s="89" t="s">
        <v>10620</v>
      </c>
      <c r="Z277" s="89" t="s">
        <v>10572</v>
      </c>
      <c r="AA277" s="89"/>
      <c r="AB277" s="83">
        <v>30</v>
      </c>
      <c r="AC277" s="83">
        <v>689.41</v>
      </c>
      <c r="AD277" s="83">
        <v>660.69</v>
      </c>
      <c r="AE277" s="89">
        <v>2055</v>
      </c>
      <c r="AF277" s="83">
        <v>807</v>
      </c>
      <c r="AG277" s="89"/>
      <c r="AH277" s="89"/>
      <c r="AI277" s="89"/>
      <c r="AJ277" s="83">
        <v>1</v>
      </c>
      <c r="AK277" s="83"/>
      <c r="AL277" s="83">
        <v>1.5</v>
      </c>
      <c r="AM277" s="83"/>
      <c r="AN277" s="83"/>
      <c r="AO277" s="83">
        <v>4150</v>
      </c>
      <c r="AP277" s="89">
        <v>1.5</v>
      </c>
      <c r="AQ277" s="89">
        <v>739</v>
      </c>
      <c r="AR277" s="89">
        <v>150</v>
      </c>
      <c r="AS277" s="89">
        <v>89</v>
      </c>
      <c r="AT277" s="89" t="s">
        <v>12023</v>
      </c>
      <c r="AU277" s="89">
        <v>1</v>
      </c>
      <c r="AV277" s="89">
        <v>807</v>
      </c>
      <c r="AW277" s="89">
        <v>100</v>
      </c>
      <c r="AX277" s="89">
        <v>81</v>
      </c>
      <c r="AY277" s="89" t="s">
        <v>12023</v>
      </c>
      <c r="AZ277" s="89">
        <v>27000000</v>
      </c>
      <c r="BA277" s="89">
        <v>22600000</v>
      </c>
      <c r="BB277" s="89">
        <v>13400000</v>
      </c>
      <c r="BC277" s="113"/>
      <c r="BG277" s="165">
        <v>5172</v>
      </c>
      <c r="BH277" s="165">
        <v>260</v>
      </c>
    </row>
    <row r="278" spans="1:60" ht="18" hidden="1" customHeight="1">
      <c r="A278" s="83" t="s">
        <v>14392</v>
      </c>
      <c r="B278" s="84" t="s">
        <v>10621</v>
      </c>
      <c r="C278" s="82" t="str">
        <f t="shared" si="14"/>
        <v>Open</v>
      </c>
      <c r="D278" s="85"/>
      <c r="E278" s="85" t="s">
        <v>10622</v>
      </c>
      <c r="F278" s="110">
        <v>41481</v>
      </c>
      <c r="G278" s="110">
        <v>41505</v>
      </c>
      <c r="H278" s="87" t="s">
        <v>4303</v>
      </c>
      <c r="I278" s="87" t="s">
        <v>4839</v>
      </c>
      <c r="J278" s="87" t="s">
        <v>10623</v>
      </c>
      <c r="K278" s="88"/>
      <c r="L278" s="37" t="s">
        <v>14913</v>
      </c>
      <c r="M278" s="86" t="s">
        <v>10433</v>
      </c>
      <c r="N278" s="37" t="s">
        <v>12701</v>
      </c>
      <c r="O278" s="37" t="s">
        <v>12702</v>
      </c>
      <c r="P278" s="89">
        <v>0.51</v>
      </c>
      <c r="Q278" s="89">
        <v>10.38</v>
      </c>
      <c r="R278" s="90" t="str">
        <f t="shared" si="13"/>
        <v>東京都墨田区墨田</v>
      </c>
      <c r="S278" s="59" t="s">
        <v>3486</v>
      </c>
      <c r="T278" s="59" t="s">
        <v>4148</v>
      </c>
      <c r="U278" s="111" t="s">
        <v>10468</v>
      </c>
      <c r="V278" s="60" t="str">
        <f t="shared" si="15"/>
        <v>Open map</v>
      </c>
      <c r="W278" s="91" t="s">
        <v>4038</v>
      </c>
      <c r="X278" s="89" t="s">
        <v>10624</v>
      </c>
      <c r="Y278" s="89" t="s">
        <v>10625</v>
      </c>
      <c r="Z278" s="89" t="s">
        <v>10626</v>
      </c>
      <c r="AA278" s="89"/>
      <c r="AB278" s="83">
        <v>30</v>
      </c>
      <c r="AC278" s="83">
        <v>1079.02</v>
      </c>
      <c r="AD278" s="83">
        <v>1503.63</v>
      </c>
      <c r="AE278" s="89">
        <v>2055</v>
      </c>
      <c r="AF278" s="83">
        <v>1248</v>
      </c>
      <c r="AG278" s="89"/>
      <c r="AH278" s="89"/>
      <c r="AI278" s="89"/>
      <c r="AJ278" s="83">
        <v>1</v>
      </c>
      <c r="AK278" s="83"/>
      <c r="AL278" s="83">
        <v>1.5</v>
      </c>
      <c r="AM278" s="83"/>
      <c r="AN278" s="83"/>
      <c r="AO278" s="83">
        <v>4150</v>
      </c>
      <c r="AP278" s="89">
        <v>1.5</v>
      </c>
      <c r="AQ278" s="89">
        <v>1356</v>
      </c>
      <c r="AR278" s="89">
        <v>150</v>
      </c>
      <c r="AS278" s="89">
        <v>203</v>
      </c>
      <c r="AT278" s="89" t="s">
        <v>12023</v>
      </c>
      <c r="AU278" s="89">
        <v>1</v>
      </c>
      <c r="AV278" s="89">
        <v>1248</v>
      </c>
      <c r="AW278" s="89">
        <v>100</v>
      </c>
      <c r="AX278" s="89">
        <v>137</v>
      </c>
      <c r="AY278" s="89" t="s">
        <v>12023</v>
      </c>
      <c r="AZ278" s="89">
        <v>27000000</v>
      </c>
      <c r="BA278" s="89">
        <v>22600000</v>
      </c>
      <c r="BB278" s="89">
        <v>13400000</v>
      </c>
      <c r="BC278" s="113"/>
      <c r="BG278" s="165">
        <v>5173</v>
      </c>
      <c r="BH278" s="165">
        <v>261</v>
      </c>
    </row>
    <row r="279" spans="1:60" ht="18" hidden="1" customHeight="1">
      <c r="A279" s="83">
        <v>240167</v>
      </c>
      <c r="B279" s="84" t="s">
        <v>10627</v>
      </c>
      <c r="C279" s="82" t="str">
        <f t="shared" si="14"/>
        <v>Open</v>
      </c>
      <c r="D279" s="85"/>
      <c r="E279" s="85" t="s">
        <v>10622</v>
      </c>
      <c r="F279" s="110">
        <v>41439</v>
      </c>
      <c r="G279" s="110">
        <v>41461</v>
      </c>
      <c r="H279" s="87" t="s">
        <v>4303</v>
      </c>
      <c r="I279" s="87" t="s">
        <v>5052</v>
      </c>
      <c r="J279" s="87" t="s">
        <v>9693</v>
      </c>
      <c r="K279" s="88"/>
      <c r="L279" s="37" t="s">
        <v>14815</v>
      </c>
      <c r="M279" s="86" t="s">
        <v>10628</v>
      </c>
      <c r="N279" s="37" t="s">
        <v>12703</v>
      </c>
      <c r="O279" s="37" t="s">
        <v>12704</v>
      </c>
      <c r="P279" s="89">
        <v>1.17</v>
      </c>
      <c r="Q279" s="89">
        <v>17.21</v>
      </c>
      <c r="R279" s="90" t="str">
        <f t="shared" si="13"/>
        <v>東京都足立区竹の塚</v>
      </c>
      <c r="S279" s="59" t="s">
        <v>3487</v>
      </c>
      <c r="T279" s="59" t="s">
        <v>3487</v>
      </c>
      <c r="U279" s="111" t="s">
        <v>10469</v>
      </c>
      <c r="V279" s="60" t="str">
        <f t="shared" si="15"/>
        <v>Open map</v>
      </c>
      <c r="W279" s="91" t="s">
        <v>4038</v>
      </c>
      <c r="X279" s="89" t="s">
        <v>8587</v>
      </c>
      <c r="Y279" s="89" t="s">
        <v>10609</v>
      </c>
      <c r="Z279" s="89" t="s">
        <v>4358</v>
      </c>
      <c r="AA279" s="89"/>
      <c r="AB279" s="83">
        <v>30</v>
      </c>
      <c r="AC279" s="83">
        <v>925.87</v>
      </c>
      <c r="AD279" s="83">
        <v>1832.77</v>
      </c>
      <c r="AE279" s="89">
        <v>1167</v>
      </c>
      <c r="AF279" s="83">
        <v>1167</v>
      </c>
      <c r="AG279" s="89"/>
      <c r="AH279" s="89"/>
      <c r="AI279" s="89"/>
      <c r="AJ279" s="83">
        <v>1</v>
      </c>
      <c r="AK279" s="83"/>
      <c r="AL279" s="83">
        <v>1.8</v>
      </c>
      <c r="AM279" s="83"/>
      <c r="AN279" s="83"/>
      <c r="AO279" s="83">
        <v>3070</v>
      </c>
      <c r="AP279" s="89">
        <v>1.8</v>
      </c>
      <c r="AQ279" s="89">
        <v>1636</v>
      </c>
      <c r="AR279" s="89">
        <v>100</v>
      </c>
      <c r="AS279" s="89">
        <v>176</v>
      </c>
      <c r="AT279" s="89" t="s">
        <v>10629</v>
      </c>
      <c r="AU279" s="89">
        <v>1</v>
      </c>
      <c r="AV279" s="89">
        <v>1167</v>
      </c>
      <c r="AW279" s="89">
        <v>100</v>
      </c>
      <c r="AX279" s="89">
        <v>87</v>
      </c>
      <c r="AY279" s="89" t="s">
        <v>10629</v>
      </c>
      <c r="AZ279" s="89">
        <v>18600000</v>
      </c>
      <c r="BA279" s="89">
        <v>15800000</v>
      </c>
      <c r="BB279" s="89">
        <v>15800000</v>
      </c>
      <c r="BC279" s="113" t="s">
        <v>10489</v>
      </c>
      <c r="BG279" s="165">
        <v>5174</v>
      </c>
      <c r="BH279" s="165">
        <v>262</v>
      </c>
    </row>
    <row r="280" spans="1:60" ht="18" hidden="1" customHeight="1">
      <c r="A280" s="83">
        <v>240169</v>
      </c>
      <c r="B280" s="84" t="s">
        <v>10630</v>
      </c>
      <c r="C280" s="82" t="str">
        <f t="shared" si="14"/>
        <v>Open</v>
      </c>
      <c r="D280" s="85"/>
      <c r="E280" s="85" t="s">
        <v>10584</v>
      </c>
      <c r="F280" s="110">
        <v>41463</v>
      </c>
      <c r="G280" s="110">
        <v>41473</v>
      </c>
      <c r="H280" s="87" t="s">
        <v>10631</v>
      </c>
      <c r="I280" s="87" t="s">
        <v>10632</v>
      </c>
      <c r="J280" s="87" t="s">
        <v>10633</v>
      </c>
      <c r="K280" s="88"/>
      <c r="L280" s="37" t="s">
        <v>14914</v>
      </c>
      <c r="M280" s="86" t="s">
        <v>10634</v>
      </c>
      <c r="N280" s="37" t="s">
        <v>12705</v>
      </c>
      <c r="O280" s="37" t="s">
        <v>12706</v>
      </c>
      <c r="P280" s="89">
        <v>0.02</v>
      </c>
      <c r="Q280" s="89">
        <v>1.39</v>
      </c>
      <c r="R280" s="90" t="str">
        <f t="shared" si="13"/>
        <v>鳥取県鳥取市加露町</v>
      </c>
      <c r="S280" s="59" t="s">
        <v>3488</v>
      </c>
      <c r="T280" s="59" t="s">
        <v>3488</v>
      </c>
      <c r="U280" s="111" t="s">
        <v>10635</v>
      </c>
      <c r="V280" s="60" t="str">
        <f t="shared" si="15"/>
        <v>Open map</v>
      </c>
      <c r="W280" s="91" t="s">
        <v>4038</v>
      </c>
      <c r="X280" s="89" t="s">
        <v>10596</v>
      </c>
      <c r="Y280" s="89" t="s">
        <v>10636</v>
      </c>
      <c r="Z280" s="89" t="s">
        <v>10637</v>
      </c>
      <c r="AA280" s="89"/>
      <c r="AB280" s="83">
        <v>105</v>
      </c>
      <c r="AC280" s="83">
        <v>961.66</v>
      </c>
      <c r="AD280" s="83">
        <v>968.55</v>
      </c>
      <c r="AE280" s="89">
        <v>776</v>
      </c>
      <c r="AF280" s="83">
        <v>776</v>
      </c>
      <c r="AG280" s="89"/>
      <c r="AH280" s="89"/>
      <c r="AI280" s="89"/>
      <c r="AJ280" s="83">
        <v>1</v>
      </c>
      <c r="AK280" s="83"/>
      <c r="AL280" s="83">
        <v>1.5</v>
      </c>
      <c r="AM280" s="83"/>
      <c r="AN280" s="83"/>
      <c r="AO280" s="83">
        <v>1604</v>
      </c>
      <c r="AP280" s="89">
        <v>1.5</v>
      </c>
      <c r="AQ280" s="89">
        <v>828</v>
      </c>
      <c r="AR280" s="89">
        <v>120</v>
      </c>
      <c r="AS280" s="89">
        <v>101</v>
      </c>
      <c r="AT280" s="89" t="s">
        <v>12023</v>
      </c>
      <c r="AU280" s="89">
        <v>1</v>
      </c>
      <c r="AV280" s="89">
        <v>776</v>
      </c>
      <c r="AW280" s="89">
        <v>100</v>
      </c>
      <c r="AX280" s="89">
        <v>78</v>
      </c>
      <c r="AY280" s="89" t="s">
        <v>12023</v>
      </c>
      <c r="AZ280" s="89">
        <v>10000000</v>
      </c>
      <c r="BA280" s="89">
        <v>8500000</v>
      </c>
      <c r="BB280" s="89">
        <v>5000000</v>
      </c>
      <c r="BC280" s="113"/>
      <c r="BG280" s="165">
        <v>5175</v>
      </c>
      <c r="BH280" s="165">
        <v>263</v>
      </c>
    </row>
    <row r="281" spans="1:60" ht="18" hidden="1" customHeight="1">
      <c r="A281" s="83">
        <v>240170</v>
      </c>
      <c r="B281" s="84" t="s">
        <v>10638</v>
      </c>
      <c r="C281" s="82" t="str">
        <f t="shared" si="14"/>
        <v>Open</v>
      </c>
      <c r="D281" s="85"/>
      <c r="E281" s="85" t="s">
        <v>10591</v>
      </c>
      <c r="F281" s="110">
        <v>41458</v>
      </c>
      <c r="G281" s="110">
        <v>41479</v>
      </c>
      <c r="H281" s="87" t="s">
        <v>10639</v>
      </c>
      <c r="I281" s="87" t="s">
        <v>10640</v>
      </c>
      <c r="J281" s="87" t="s">
        <v>10641</v>
      </c>
      <c r="K281" s="88"/>
      <c r="L281" s="37" t="s">
        <v>14915</v>
      </c>
      <c r="M281" s="86" t="s">
        <v>10434</v>
      </c>
      <c r="N281" s="37" t="s">
        <v>12707</v>
      </c>
      <c r="O281" s="37" t="s">
        <v>14443</v>
      </c>
      <c r="P281" s="89">
        <v>0.22</v>
      </c>
      <c r="Q281" s="89">
        <v>6.05</v>
      </c>
      <c r="R281" s="90" t="str">
        <f t="shared" si="13"/>
        <v>大分県大分市大字鴛野</v>
      </c>
      <c r="S281" s="59" t="s">
        <v>3489</v>
      </c>
      <c r="T281" s="59" t="s">
        <v>4149</v>
      </c>
      <c r="U281" s="111" t="s">
        <v>10642</v>
      </c>
      <c r="V281" s="60" t="str">
        <f t="shared" si="15"/>
        <v>Open map</v>
      </c>
      <c r="W281" s="91" t="s">
        <v>4038</v>
      </c>
      <c r="X281" s="89" t="s">
        <v>10596</v>
      </c>
      <c r="Y281" s="89" t="s">
        <v>10561</v>
      </c>
      <c r="Z281" s="89" t="s">
        <v>10511</v>
      </c>
      <c r="AA281" s="89"/>
      <c r="AB281" s="83">
        <v>15</v>
      </c>
      <c r="AC281" s="83">
        <v>2621.76</v>
      </c>
      <c r="AD281" s="83">
        <v>2775.71</v>
      </c>
      <c r="AE281" s="89">
        <v>3227</v>
      </c>
      <c r="AF281" s="83">
        <v>3227</v>
      </c>
      <c r="AG281" s="89"/>
      <c r="AH281" s="89"/>
      <c r="AI281" s="89"/>
      <c r="AJ281" s="83">
        <v>1</v>
      </c>
      <c r="AK281" s="83"/>
      <c r="AL281" s="83">
        <v>1.5</v>
      </c>
      <c r="AM281" s="83"/>
      <c r="AN281" s="83"/>
      <c r="AO281" s="83">
        <v>7646</v>
      </c>
      <c r="AP281" s="89">
        <v>1.5</v>
      </c>
      <c r="AQ281" s="89">
        <v>3804</v>
      </c>
      <c r="AR281" s="89">
        <v>150</v>
      </c>
      <c r="AS281" s="89">
        <v>574</v>
      </c>
      <c r="AT281" s="89" t="s">
        <v>12023</v>
      </c>
      <c r="AU281" s="89">
        <v>1</v>
      </c>
      <c r="AV281" s="89">
        <v>3227</v>
      </c>
      <c r="AW281" s="89">
        <v>100</v>
      </c>
      <c r="AX281" s="89">
        <v>314</v>
      </c>
      <c r="AY281" s="89" t="s">
        <v>12023</v>
      </c>
      <c r="AZ281" s="89">
        <v>50700000</v>
      </c>
      <c r="BA281" s="89">
        <v>42600000</v>
      </c>
      <c r="BB281" s="89">
        <v>22600000</v>
      </c>
      <c r="BC281" s="113" t="s">
        <v>10490</v>
      </c>
      <c r="BG281" s="165">
        <v>5176</v>
      </c>
      <c r="BH281" s="165">
        <v>264</v>
      </c>
    </row>
    <row r="282" spans="1:60" ht="18" hidden="1" customHeight="1">
      <c r="A282" s="83">
        <v>240171</v>
      </c>
      <c r="B282" s="84" t="s">
        <v>10643</v>
      </c>
      <c r="C282" s="82" t="str">
        <f t="shared" si="14"/>
        <v>Open</v>
      </c>
      <c r="D282" s="85"/>
      <c r="E282" s="85" t="s">
        <v>4217</v>
      </c>
      <c r="F282" s="110">
        <v>41520</v>
      </c>
      <c r="G282" s="110">
        <v>41534</v>
      </c>
      <c r="H282" s="87" t="s">
        <v>10644</v>
      </c>
      <c r="I282" s="87" t="s">
        <v>10645</v>
      </c>
      <c r="J282" s="87" t="s">
        <v>10646</v>
      </c>
      <c r="K282" s="88"/>
      <c r="L282" s="37" t="s">
        <v>14913</v>
      </c>
      <c r="M282" s="86" t="s">
        <v>10647</v>
      </c>
      <c r="N282" s="37" t="s">
        <v>12708</v>
      </c>
      <c r="O282" s="37" t="s">
        <v>12709</v>
      </c>
      <c r="P282" s="89">
        <v>0.56999999999999995</v>
      </c>
      <c r="Q282" s="89">
        <v>10.56</v>
      </c>
      <c r="R282" s="90" t="str">
        <f t="shared" si="13"/>
        <v>奈良県奈良市右京</v>
      </c>
      <c r="S282" s="59" t="s">
        <v>3490</v>
      </c>
      <c r="T282" s="59" t="s">
        <v>3490</v>
      </c>
      <c r="U282" s="111" t="s">
        <v>10468</v>
      </c>
      <c r="V282" s="60" t="str">
        <f t="shared" si="15"/>
        <v>Open map</v>
      </c>
      <c r="W282" s="91" t="s">
        <v>4038</v>
      </c>
      <c r="X282" s="89" t="s">
        <v>10624</v>
      </c>
      <c r="Y282" s="89" t="s">
        <v>10648</v>
      </c>
      <c r="Z282" s="89" t="s">
        <v>10649</v>
      </c>
      <c r="AA282" s="89"/>
      <c r="AB282" s="83">
        <v>40</v>
      </c>
      <c r="AC282" s="83">
        <v>1057.1600000000001</v>
      </c>
      <c r="AD282" s="83">
        <v>3141.61</v>
      </c>
      <c r="AE282" s="89">
        <v>1389</v>
      </c>
      <c r="AF282" s="83">
        <v>1402</v>
      </c>
      <c r="AG282" s="89"/>
      <c r="AH282" s="89"/>
      <c r="AI282" s="89"/>
      <c r="AJ282" s="83">
        <v>1</v>
      </c>
      <c r="AK282" s="83"/>
      <c r="AL282" s="83">
        <v>1</v>
      </c>
      <c r="AM282" s="83"/>
      <c r="AN282" s="83"/>
      <c r="AO282" s="83">
        <v>2725</v>
      </c>
      <c r="AP282" s="89">
        <v>1</v>
      </c>
      <c r="AQ282" s="89">
        <v>837</v>
      </c>
      <c r="AR282" s="89">
        <v>100</v>
      </c>
      <c r="AS282" s="89">
        <v>84</v>
      </c>
      <c r="AT282" s="89" t="s">
        <v>12023</v>
      </c>
      <c r="AU282" s="89">
        <v>1</v>
      </c>
      <c r="AV282" s="89">
        <v>1396</v>
      </c>
      <c r="AW282" s="89">
        <v>100</v>
      </c>
      <c r="AX282" s="89">
        <v>140</v>
      </c>
      <c r="AY282" s="89" t="s">
        <v>12023</v>
      </c>
      <c r="AZ282" s="89">
        <v>17000000</v>
      </c>
      <c r="BA282" s="89">
        <v>14700000</v>
      </c>
      <c r="BB282" s="89">
        <v>9100000</v>
      </c>
      <c r="BC282" s="113" t="s">
        <v>10650</v>
      </c>
      <c r="BG282" s="165">
        <v>5177</v>
      </c>
      <c r="BH282" s="165">
        <v>265</v>
      </c>
    </row>
    <row r="283" spans="1:60" ht="18" hidden="1" customHeight="1">
      <c r="A283" s="83">
        <v>240172</v>
      </c>
      <c r="B283" s="84" t="s">
        <v>10651</v>
      </c>
      <c r="C283" s="82" t="str">
        <f t="shared" si="14"/>
        <v>Open</v>
      </c>
      <c r="D283" s="85"/>
      <c r="E283" s="85" t="s">
        <v>10652</v>
      </c>
      <c r="F283" s="110">
        <v>41491</v>
      </c>
      <c r="G283" s="110">
        <v>41506</v>
      </c>
      <c r="H283" s="87" t="s">
        <v>4722</v>
      </c>
      <c r="I283" s="87" t="s">
        <v>6364</v>
      </c>
      <c r="J283" s="87" t="s">
        <v>10653</v>
      </c>
      <c r="K283" s="88"/>
      <c r="L283" s="37" t="s">
        <v>14916</v>
      </c>
      <c r="M283" s="86" t="s">
        <v>10654</v>
      </c>
      <c r="N283" s="37" t="s">
        <v>12710</v>
      </c>
      <c r="O283" s="37" t="s">
        <v>12711</v>
      </c>
      <c r="P283" s="89">
        <v>0.19</v>
      </c>
      <c r="Q283" s="89">
        <v>6.63</v>
      </c>
      <c r="R283" s="90" t="str">
        <f t="shared" si="13"/>
        <v>静岡県静岡市葵区竜南</v>
      </c>
      <c r="S283" s="59" t="s">
        <v>3491</v>
      </c>
      <c r="T283" s="59" t="s">
        <v>3491</v>
      </c>
      <c r="U283" s="111" t="s">
        <v>10655</v>
      </c>
      <c r="V283" s="60" t="str">
        <f t="shared" si="15"/>
        <v>Open map</v>
      </c>
      <c r="W283" s="91" t="s">
        <v>4038</v>
      </c>
      <c r="X283" s="89" t="s">
        <v>8587</v>
      </c>
      <c r="Y283" s="89" t="s">
        <v>4496</v>
      </c>
      <c r="Z283" s="89" t="s">
        <v>4358</v>
      </c>
      <c r="AA283" s="89"/>
      <c r="AB283" s="83">
        <v>30</v>
      </c>
      <c r="AC283" s="83">
        <v>2122.15</v>
      </c>
      <c r="AD283" s="83">
        <v>2098</v>
      </c>
      <c r="AE283" s="89">
        <v>2463</v>
      </c>
      <c r="AF283" s="83">
        <v>2463</v>
      </c>
      <c r="AG283" s="89"/>
      <c r="AH283" s="89"/>
      <c r="AI283" s="89"/>
      <c r="AJ283" s="83">
        <v>1</v>
      </c>
      <c r="AK283" s="83"/>
      <c r="AL283" s="83">
        <v>1</v>
      </c>
      <c r="AM283" s="83"/>
      <c r="AN283" s="83"/>
      <c r="AO283" s="83">
        <v>3828</v>
      </c>
      <c r="AP283" s="89">
        <v>1</v>
      </c>
      <c r="AQ283" s="89">
        <v>1365</v>
      </c>
      <c r="AR283" s="89">
        <v>170</v>
      </c>
      <c r="AS283" s="89">
        <v>233</v>
      </c>
      <c r="AT283" s="89" t="s">
        <v>12023</v>
      </c>
      <c r="AU283" s="89">
        <v>1</v>
      </c>
      <c r="AV283" s="89">
        <v>2463</v>
      </c>
      <c r="AW283" s="89">
        <v>100</v>
      </c>
      <c r="AX283" s="89">
        <v>247</v>
      </c>
      <c r="AY283" s="89" t="s">
        <v>12023</v>
      </c>
      <c r="AZ283" s="89">
        <v>24300000</v>
      </c>
      <c r="BA283" s="89">
        <v>20300000</v>
      </c>
      <c r="BB283" s="89">
        <v>12100000</v>
      </c>
      <c r="BC283" s="113"/>
      <c r="BG283" s="165">
        <v>5178</v>
      </c>
      <c r="BH283" s="165">
        <v>266</v>
      </c>
    </row>
    <row r="284" spans="1:60" ht="18" hidden="1" customHeight="1">
      <c r="A284" s="83">
        <v>240173</v>
      </c>
      <c r="B284" s="84" t="s">
        <v>10656</v>
      </c>
      <c r="C284" s="82" t="str">
        <f t="shared" si="14"/>
        <v>Open</v>
      </c>
      <c r="D284" s="85"/>
      <c r="E284" s="85" t="s">
        <v>10657</v>
      </c>
      <c r="F284" s="110">
        <v>41465</v>
      </c>
      <c r="G284" s="110">
        <v>41488</v>
      </c>
      <c r="H284" s="87" t="s">
        <v>10658</v>
      </c>
      <c r="I284" s="87" t="s">
        <v>10659</v>
      </c>
      <c r="J284" s="87" t="s">
        <v>10660</v>
      </c>
      <c r="K284" s="88"/>
      <c r="L284" s="37" t="s">
        <v>14895</v>
      </c>
      <c r="M284" s="86" t="s">
        <v>10661</v>
      </c>
      <c r="N284" s="37" t="s">
        <v>12712</v>
      </c>
      <c r="O284" s="37" t="s">
        <v>14444</v>
      </c>
      <c r="P284" s="89">
        <v>0.89</v>
      </c>
      <c r="Q284" s="89">
        <v>20.13</v>
      </c>
      <c r="R284" s="90" t="str">
        <f t="shared" si="13"/>
        <v>熊本県菊池郡菊陽町大字津久礼</v>
      </c>
      <c r="S284" s="59" t="s">
        <v>3492</v>
      </c>
      <c r="T284" s="59" t="s">
        <v>4150</v>
      </c>
      <c r="U284" s="111" t="s">
        <v>11954</v>
      </c>
      <c r="V284" s="60" t="str">
        <f t="shared" si="15"/>
        <v>Open map</v>
      </c>
      <c r="W284" s="91" t="s">
        <v>4038</v>
      </c>
      <c r="X284" s="89" t="s">
        <v>10662</v>
      </c>
      <c r="Y284" s="89" t="s">
        <v>4381</v>
      </c>
      <c r="Z284" s="89" t="s">
        <v>4358</v>
      </c>
      <c r="AA284" s="89"/>
      <c r="AB284" s="83"/>
      <c r="AC284" s="83">
        <v>7260</v>
      </c>
      <c r="AD284" s="83">
        <v>7260</v>
      </c>
      <c r="AE284" s="89">
        <v>8850</v>
      </c>
      <c r="AF284" s="83">
        <v>8864</v>
      </c>
      <c r="AG284" s="89"/>
      <c r="AH284" s="89"/>
      <c r="AI284" s="89"/>
      <c r="AJ284" s="83">
        <v>1</v>
      </c>
      <c r="AK284" s="83"/>
      <c r="AL284" s="83">
        <v>1</v>
      </c>
      <c r="AM284" s="83"/>
      <c r="AN284" s="83"/>
      <c r="AO284" s="83">
        <v>13468</v>
      </c>
      <c r="AP284" s="89">
        <v>2</v>
      </c>
      <c r="AQ284" s="89">
        <v>8684</v>
      </c>
      <c r="AR284" s="89">
        <v>200</v>
      </c>
      <c r="AS284" s="89">
        <v>1740</v>
      </c>
      <c r="AT284" s="89" t="s">
        <v>4240</v>
      </c>
      <c r="AU284" s="89">
        <v>1</v>
      </c>
      <c r="AV284" s="89">
        <v>4336</v>
      </c>
      <c r="AW284" s="89">
        <v>200</v>
      </c>
      <c r="AX284" s="89">
        <v>883</v>
      </c>
      <c r="AY284" s="89" t="s">
        <v>10663</v>
      </c>
      <c r="AZ284" s="89">
        <v>117400000</v>
      </c>
      <c r="BA284" s="89">
        <v>97200000</v>
      </c>
      <c r="BB284" s="89">
        <v>58000000</v>
      </c>
      <c r="BC284" s="113" t="s">
        <v>10486</v>
      </c>
      <c r="BG284" s="165">
        <v>5179</v>
      </c>
      <c r="BH284" s="165">
        <v>267</v>
      </c>
    </row>
    <row r="285" spans="1:60" ht="18" hidden="1" customHeight="1">
      <c r="A285" s="83">
        <v>240174</v>
      </c>
      <c r="B285" s="84" t="s">
        <v>10664</v>
      </c>
      <c r="C285" s="82" t="str">
        <f t="shared" si="14"/>
        <v>Open</v>
      </c>
      <c r="D285" s="85"/>
      <c r="E285" s="85" t="s">
        <v>4217</v>
      </c>
      <c r="F285" s="110">
        <v>41534</v>
      </c>
      <c r="G285" s="110">
        <v>41812</v>
      </c>
      <c r="H285" s="87" t="s">
        <v>4312</v>
      </c>
      <c r="I285" s="87" t="s">
        <v>6668</v>
      </c>
      <c r="J285" s="87" t="s">
        <v>10665</v>
      </c>
      <c r="K285" s="88"/>
      <c r="L285" s="37" t="s">
        <v>14836</v>
      </c>
      <c r="M285" s="86" t="s">
        <v>10666</v>
      </c>
      <c r="N285" s="37" t="s">
        <v>12713</v>
      </c>
      <c r="O285" s="37" t="s">
        <v>12714</v>
      </c>
      <c r="P285" s="89">
        <v>0.22</v>
      </c>
      <c r="Q285" s="89">
        <v>34.369999999999997</v>
      </c>
      <c r="R285" s="90" t="str">
        <f t="shared" si="13"/>
        <v>埼玉県春日部市増田新田</v>
      </c>
      <c r="S285" s="59"/>
      <c r="T285" s="59"/>
      <c r="U285" s="111" t="s">
        <v>11955</v>
      </c>
      <c r="V285" s="60" t="str">
        <f t="shared" si="15"/>
        <v>Open map</v>
      </c>
      <c r="W285" s="91"/>
      <c r="X285" s="89" t="s">
        <v>8587</v>
      </c>
      <c r="Y285" s="89" t="s">
        <v>4381</v>
      </c>
      <c r="Z285" s="89" t="s">
        <v>4358</v>
      </c>
      <c r="AA285" s="89"/>
      <c r="AB285" s="83"/>
      <c r="AC285" s="83">
        <v>2606.8200000000002</v>
      </c>
      <c r="AD285" s="83">
        <v>2498</v>
      </c>
      <c r="AE285" s="89">
        <v>3001</v>
      </c>
      <c r="AF285" s="83">
        <v>2960</v>
      </c>
      <c r="AG285" s="89"/>
      <c r="AH285" s="89"/>
      <c r="AI285" s="89"/>
      <c r="AJ285" s="83">
        <v>0.8</v>
      </c>
      <c r="AK285" s="83"/>
      <c r="AL285" s="83">
        <v>1.5</v>
      </c>
      <c r="AM285" s="83"/>
      <c r="AN285" s="83"/>
      <c r="AO285" s="83">
        <v>5291</v>
      </c>
      <c r="AP285" s="89">
        <v>1.5</v>
      </c>
      <c r="AQ285" s="89">
        <v>2890</v>
      </c>
      <c r="AR285" s="89">
        <v>150</v>
      </c>
      <c r="AS285" s="89">
        <v>443</v>
      </c>
      <c r="AT285" s="89"/>
      <c r="AU285" s="89">
        <v>0.8</v>
      </c>
      <c r="AV285" s="89">
        <v>2401</v>
      </c>
      <c r="AW285" s="89">
        <v>100</v>
      </c>
      <c r="AX285" s="89">
        <v>245</v>
      </c>
      <c r="AY285" s="89"/>
      <c r="AZ285" s="89">
        <v>33500000</v>
      </c>
      <c r="BA285" s="89">
        <v>28000000</v>
      </c>
      <c r="BB285" s="89">
        <v>16900000</v>
      </c>
      <c r="BC285" s="113"/>
      <c r="BD285" s="142" t="s">
        <v>14393</v>
      </c>
      <c r="BG285" s="165">
        <v>5180</v>
      </c>
      <c r="BH285" s="165">
        <v>268</v>
      </c>
    </row>
    <row r="286" spans="1:60" ht="18" hidden="1" customHeight="1">
      <c r="A286" s="83">
        <v>240175</v>
      </c>
      <c r="B286" s="84" t="s">
        <v>10667</v>
      </c>
      <c r="C286" s="82" t="str">
        <f t="shared" si="14"/>
        <v>Open</v>
      </c>
      <c r="D286" s="85"/>
      <c r="E286" s="85" t="s">
        <v>10668</v>
      </c>
      <c r="F286" s="110">
        <v>41689</v>
      </c>
      <c r="G286" s="110">
        <v>41706</v>
      </c>
      <c r="H286" s="87" t="s">
        <v>10669</v>
      </c>
      <c r="I286" s="87" t="s">
        <v>10670</v>
      </c>
      <c r="J286" s="87" t="s">
        <v>10671</v>
      </c>
      <c r="K286" s="88"/>
      <c r="L286" s="37" t="s">
        <v>14917</v>
      </c>
      <c r="M286" s="86" t="s">
        <v>10672</v>
      </c>
      <c r="N286" s="37" t="s">
        <v>12715</v>
      </c>
      <c r="O286" s="37" t="s">
        <v>12716</v>
      </c>
      <c r="P286" s="89">
        <v>1.71</v>
      </c>
      <c r="Q286" s="89">
        <v>15.19</v>
      </c>
      <c r="R286" s="90" t="str">
        <f t="shared" si="13"/>
        <v>大阪府守口市高瀬町</v>
      </c>
      <c r="S286" s="59" t="s">
        <v>3493</v>
      </c>
      <c r="T286" s="59" t="s">
        <v>3493</v>
      </c>
      <c r="U286" s="111" t="s">
        <v>10673</v>
      </c>
      <c r="V286" s="60" t="str">
        <f t="shared" si="15"/>
        <v>Open map</v>
      </c>
      <c r="W286" s="91" t="s">
        <v>4038</v>
      </c>
      <c r="X286" s="89" t="s">
        <v>10674</v>
      </c>
      <c r="Y286" s="89" t="s">
        <v>10675</v>
      </c>
      <c r="Z286" s="89" t="s">
        <v>10676</v>
      </c>
      <c r="AA286" s="89"/>
      <c r="AB286" s="83">
        <v>21</v>
      </c>
      <c r="AC286" s="83">
        <v>1927.11</v>
      </c>
      <c r="AD286" s="83">
        <v>1927.11</v>
      </c>
      <c r="AE286" s="89">
        <v>2581</v>
      </c>
      <c r="AF286" s="83">
        <v>2581</v>
      </c>
      <c r="AG286" s="89"/>
      <c r="AH286" s="89"/>
      <c r="AI286" s="89"/>
      <c r="AJ286" s="83">
        <v>1</v>
      </c>
      <c r="AK286" s="83"/>
      <c r="AL286" s="83">
        <v>1.2</v>
      </c>
      <c r="AM286" s="83"/>
      <c r="AN286" s="83"/>
      <c r="AO286" s="83">
        <v>4688</v>
      </c>
      <c r="AP286" s="89">
        <v>1.2</v>
      </c>
      <c r="AQ286" s="89">
        <v>2574</v>
      </c>
      <c r="AR286" s="89">
        <v>100</v>
      </c>
      <c r="AS286" s="89">
        <v>259</v>
      </c>
      <c r="AT286" s="89" t="s">
        <v>12023</v>
      </c>
      <c r="AU286" s="89">
        <v>1</v>
      </c>
      <c r="AV286" s="89">
        <v>2114</v>
      </c>
      <c r="AW286" s="89">
        <v>80</v>
      </c>
      <c r="AX286" s="89">
        <v>155</v>
      </c>
      <c r="AY286" s="89" t="s">
        <v>12023</v>
      </c>
      <c r="AZ286" s="89">
        <v>25200000</v>
      </c>
      <c r="BA286" s="89">
        <v>21500000</v>
      </c>
      <c r="BB286" s="89">
        <v>12900000</v>
      </c>
      <c r="BC286" s="113" t="s">
        <v>10491</v>
      </c>
      <c r="BG286" s="165">
        <v>5181</v>
      </c>
      <c r="BH286" s="165">
        <v>269</v>
      </c>
    </row>
    <row r="287" spans="1:60" ht="18" hidden="1" customHeight="1">
      <c r="A287" s="83">
        <v>240176</v>
      </c>
      <c r="B287" s="84" t="s">
        <v>10677</v>
      </c>
      <c r="C287" s="82" t="str">
        <f t="shared" si="14"/>
        <v>Open</v>
      </c>
      <c r="D287" s="85"/>
      <c r="E287" s="85" t="s">
        <v>10657</v>
      </c>
      <c r="F287" s="110">
        <v>41528</v>
      </c>
      <c r="G287" s="110">
        <v>41548</v>
      </c>
      <c r="H287" s="87" t="s">
        <v>10678</v>
      </c>
      <c r="I287" s="87" t="s">
        <v>10679</v>
      </c>
      <c r="J287" s="87" t="s">
        <v>10680</v>
      </c>
      <c r="K287" s="88"/>
      <c r="L287" s="37" t="s">
        <v>14918</v>
      </c>
      <c r="M287" s="86" t="s">
        <v>10681</v>
      </c>
      <c r="N287" s="37" t="s">
        <v>12717</v>
      </c>
      <c r="O287" s="37" t="s">
        <v>12718</v>
      </c>
      <c r="P287" s="89">
        <v>1.37</v>
      </c>
      <c r="Q287" s="89">
        <v>5.74</v>
      </c>
      <c r="R287" s="90" t="str">
        <f t="shared" si="13"/>
        <v>青森県三沢市中央町</v>
      </c>
      <c r="S287" s="59" t="s">
        <v>3494</v>
      </c>
      <c r="T287" s="59" t="s">
        <v>4151</v>
      </c>
      <c r="U287" s="111" t="s">
        <v>11956</v>
      </c>
      <c r="V287" s="60" t="str">
        <f t="shared" si="15"/>
        <v>Open map</v>
      </c>
      <c r="W287" s="91" t="s">
        <v>4038</v>
      </c>
      <c r="X287" s="89" t="s">
        <v>10560</v>
      </c>
      <c r="Y287" s="89" t="s">
        <v>10682</v>
      </c>
      <c r="Z287" s="89" t="s">
        <v>10683</v>
      </c>
      <c r="AA287" s="89"/>
      <c r="AB287" s="83">
        <v>75</v>
      </c>
      <c r="AC287" s="83">
        <v>1247.08</v>
      </c>
      <c r="AD287" s="83">
        <v>3175.93</v>
      </c>
      <c r="AE287" s="89">
        <v>1706</v>
      </c>
      <c r="AF287" s="83">
        <v>1706</v>
      </c>
      <c r="AG287" s="89"/>
      <c r="AH287" s="89"/>
      <c r="AI287" s="89"/>
      <c r="AJ287" s="83">
        <v>1</v>
      </c>
      <c r="AK287" s="83"/>
      <c r="AL287" s="83">
        <v>1.5</v>
      </c>
      <c r="AM287" s="83"/>
      <c r="AN287" s="83"/>
      <c r="AO287" s="83">
        <v>4233</v>
      </c>
      <c r="AP287" s="89">
        <v>1.5</v>
      </c>
      <c r="AQ287" s="89">
        <v>2527</v>
      </c>
      <c r="AR287" s="89">
        <v>100</v>
      </c>
      <c r="AS287" s="89">
        <v>424</v>
      </c>
      <c r="AT287" s="89" t="s">
        <v>12023</v>
      </c>
      <c r="AU287" s="89">
        <v>1</v>
      </c>
      <c r="AV287" s="89">
        <v>1706</v>
      </c>
      <c r="AW287" s="89">
        <v>100</v>
      </c>
      <c r="AX287" s="89">
        <v>4</v>
      </c>
      <c r="AY287" s="89" t="s">
        <v>12023</v>
      </c>
      <c r="AZ287" s="89">
        <v>26000000</v>
      </c>
      <c r="BA287" s="89">
        <v>22500000</v>
      </c>
      <c r="BB287" s="89">
        <v>14000000</v>
      </c>
      <c r="BC287" s="113"/>
      <c r="BG287" s="165">
        <v>5182</v>
      </c>
      <c r="BH287" s="165">
        <v>270</v>
      </c>
    </row>
    <row r="288" spans="1:60" ht="18" hidden="1" customHeight="1">
      <c r="A288" s="83">
        <v>240177</v>
      </c>
      <c r="B288" s="84" t="s">
        <v>10684</v>
      </c>
      <c r="C288" s="82" t="str">
        <f t="shared" si="14"/>
        <v>Open</v>
      </c>
      <c r="D288" s="85"/>
      <c r="E288" s="85" t="s">
        <v>10584</v>
      </c>
      <c r="F288" s="110">
        <v>41526</v>
      </c>
      <c r="G288" s="110">
        <v>41545</v>
      </c>
      <c r="H288" s="87" t="s">
        <v>4763</v>
      </c>
      <c r="I288" s="87" t="s">
        <v>10685</v>
      </c>
      <c r="J288" s="87" t="s">
        <v>10686</v>
      </c>
      <c r="K288" s="88"/>
      <c r="L288" s="37" t="s">
        <v>14919</v>
      </c>
      <c r="M288" s="86" t="s">
        <v>10687</v>
      </c>
      <c r="N288" s="37" t="s">
        <v>12719</v>
      </c>
      <c r="O288" s="37" t="s">
        <v>14445</v>
      </c>
      <c r="P288" s="89">
        <v>0.44</v>
      </c>
      <c r="Q288" s="89">
        <v>12.2</v>
      </c>
      <c r="R288" s="90" t="str">
        <f t="shared" si="13"/>
        <v>兵庫県川西市加茂</v>
      </c>
      <c r="S288" s="59" t="s">
        <v>3495</v>
      </c>
      <c r="T288" s="59" t="s">
        <v>3495</v>
      </c>
      <c r="U288" s="111" t="s">
        <v>11957</v>
      </c>
      <c r="V288" s="60" t="str">
        <f t="shared" si="15"/>
        <v>Open map</v>
      </c>
      <c r="W288" s="91" t="s">
        <v>4038</v>
      </c>
      <c r="X288" s="89" t="s">
        <v>10510</v>
      </c>
      <c r="Y288" s="89" t="s">
        <v>4496</v>
      </c>
      <c r="Z288" s="89" t="s">
        <v>4358</v>
      </c>
      <c r="AA288" s="89"/>
      <c r="AB288" s="83">
        <v>20</v>
      </c>
      <c r="AC288" s="83">
        <v>3484.44</v>
      </c>
      <c r="AD288" s="83">
        <v>6994.57</v>
      </c>
      <c r="AE288" s="89">
        <v>3890</v>
      </c>
      <c r="AF288" s="83">
        <v>3890</v>
      </c>
      <c r="AG288" s="89"/>
      <c r="AH288" s="89"/>
      <c r="AI288" s="89"/>
      <c r="AJ288" s="83">
        <v>0.8</v>
      </c>
      <c r="AK288" s="83"/>
      <c r="AL288" s="83">
        <v>1.2</v>
      </c>
      <c r="AM288" s="83"/>
      <c r="AN288" s="83"/>
      <c r="AO288" s="83">
        <v>6835</v>
      </c>
      <c r="AP288" s="89">
        <v>1.2</v>
      </c>
      <c r="AQ288" s="89">
        <v>2718</v>
      </c>
      <c r="AR288" s="89">
        <v>100</v>
      </c>
      <c r="AS288" s="89">
        <v>273</v>
      </c>
      <c r="AT288" s="89" t="s">
        <v>12023</v>
      </c>
      <c r="AU288" s="89">
        <v>1</v>
      </c>
      <c r="AV288" s="89">
        <v>3100</v>
      </c>
      <c r="AW288" s="89">
        <v>100</v>
      </c>
      <c r="AX288" s="89">
        <v>311</v>
      </c>
      <c r="AY288" s="89" t="s">
        <v>12023</v>
      </c>
      <c r="AZ288" s="89">
        <v>39200000</v>
      </c>
      <c r="BA288" s="89">
        <v>33000000</v>
      </c>
      <c r="BB288" s="89">
        <v>17500000</v>
      </c>
      <c r="BC288" s="113" t="s">
        <v>10485</v>
      </c>
      <c r="BG288" s="165">
        <v>5183</v>
      </c>
      <c r="BH288" s="165">
        <v>271</v>
      </c>
    </row>
    <row r="289" spans="1:60" ht="18" hidden="1" customHeight="1">
      <c r="A289" s="83">
        <v>240178</v>
      </c>
      <c r="B289" s="84" t="s">
        <v>10688</v>
      </c>
      <c r="C289" s="82" t="str">
        <f t="shared" si="14"/>
        <v>Open</v>
      </c>
      <c r="D289" s="85"/>
      <c r="E289" s="85" t="s">
        <v>10591</v>
      </c>
      <c r="F289" s="110">
        <v>41487</v>
      </c>
      <c r="G289" s="110">
        <v>41537</v>
      </c>
      <c r="H289" s="87" t="s">
        <v>10689</v>
      </c>
      <c r="I289" s="87" t="s">
        <v>10690</v>
      </c>
      <c r="J289" s="87" t="s">
        <v>10691</v>
      </c>
      <c r="K289" s="88"/>
      <c r="L289" s="37" t="s">
        <v>14920</v>
      </c>
      <c r="M289" s="86" t="s">
        <v>10692</v>
      </c>
      <c r="N289" s="37" t="s">
        <v>12720</v>
      </c>
      <c r="O289" s="37" t="s">
        <v>12721</v>
      </c>
      <c r="P289" s="89">
        <v>0.28000000000000003</v>
      </c>
      <c r="Q289" s="89">
        <v>38.909999999999997</v>
      </c>
      <c r="R289" s="90" t="str">
        <f t="shared" si="13"/>
        <v>埼玉県春日部市庄和町下柳</v>
      </c>
      <c r="S289" s="59" t="s">
        <v>3496</v>
      </c>
      <c r="T289" s="59" t="s">
        <v>3496</v>
      </c>
      <c r="U289" s="111" t="s">
        <v>11958</v>
      </c>
      <c r="V289" s="60" t="str">
        <f t="shared" si="15"/>
        <v>Open map</v>
      </c>
      <c r="W289" s="91" t="s">
        <v>4038</v>
      </c>
      <c r="X289" s="89" t="s">
        <v>8587</v>
      </c>
      <c r="Y289" s="89" t="s">
        <v>10553</v>
      </c>
      <c r="Z289" s="89" t="s">
        <v>10511</v>
      </c>
      <c r="AA289" s="89"/>
      <c r="AB289" s="83">
        <v>45</v>
      </c>
      <c r="AC289" s="83">
        <v>20780.919999999998</v>
      </c>
      <c r="AD289" s="83">
        <v>22521.67</v>
      </c>
      <c r="AE289" s="89">
        <v>21848</v>
      </c>
      <c r="AF289" s="83">
        <v>21826</v>
      </c>
      <c r="AG289" s="89"/>
      <c r="AH289" s="89"/>
      <c r="AI289" s="89"/>
      <c r="AJ289" s="83">
        <v>1</v>
      </c>
      <c r="AK289" s="83"/>
      <c r="AL289" s="83">
        <v>1.8</v>
      </c>
      <c r="AM289" s="83"/>
      <c r="AN289" s="83"/>
      <c r="AO289" s="83">
        <v>52791</v>
      </c>
      <c r="AP289" s="89">
        <v>1.8</v>
      </c>
      <c r="AQ289" s="89">
        <v>30965</v>
      </c>
      <c r="AR289" s="89">
        <v>140</v>
      </c>
      <c r="AS289" s="89">
        <v>4397</v>
      </c>
      <c r="AT289" s="89" t="s">
        <v>12023</v>
      </c>
      <c r="AU289" s="89">
        <v>1</v>
      </c>
      <c r="AV289" s="89">
        <v>21826</v>
      </c>
      <c r="AW289" s="89">
        <v>100</v>
      </c>
      <c r="AX289" s="89">
        <v>2206</v>
      </c>
      <c r="AY289" s="89" t="s">
        <v>12023</v>
      </c>
      <c r="AZ289" s="89">
        <v>343200000</v>
      </c>
      <c r="BA289" s="89">
        <v>283300000</v>
      </c>
      <c r="BB289" s="89">
        <v>169900000</v>
      </c>
      <c r="BC289" s="113" t="s">
        <v>10693</v>
      </c>
      <c r="BG289" s="165">
        <v>5184</v>
      </c>
      <c r="BH289" s="165">
        <v>272</v>
      </c>
    </row>
    <row r="290" spans="1:60" ht="18" hidden="1" customHeight="1">
      <c r="A290" s="83">
        <v>240179</v>
      </c>
      <c r="B290" s="84" t="s">
        <v>10694</v>
      </c>
      <c r="C290" s="82" t="str">
        <f t="shared" si="14"/>
        <v>Open</v>
      </c>
      <c r="D290" s="85"/>
      <c r="E290" s="85" t="s">
        <v>4217</v>
      </c>
      <c r="F290" s="110">
        <v>41519</v>
      </c>
      <c r="G290" s="110">
        <v>41524</v>
      </c>
      <c r="H290" s="87" t="s">
        <v>4312</v>
      </c>
      <c r="I290" s="87" t="s">
        <v>8709</v>
      </c>
      <c r="J290" s="87" t="s">
        <v>10695</v>
      </c>
      <c r="K290" s="88"/>
      <c r="L290" s="37" t="s">
        <v>14898</v>
      </c>
      <c r="M290" s="86" t="s">
        <v>10696</v>
      </c>
      <c r="N290" s="37" t="s">
        <v>12722</v>
      </c>
      <c r="O290" s="37" t="s">
        <v>12723</v>
      </c>
      <c r="P290" s="89">
        <v>0.57999999999999996</v>
      </c>
      <c r="Q290" s="89">
        <v>18.61</v>
      </c>
      <c r="R290" s="90" t="str">
        <f t="shared" si="13"/>
        <v>埼玉県八潮市大字大瀬字稗田</v>
      </c>
      <c r="S290" s="59" t="s">
        <v>3497</v>
      </c>
      <c r="T290" s="59" t="s">
        <v>3497</v>
      </c>
      <c r="U290" s="111" t="s">
        <v>10697</v>
      </c>
      <c r="V290" s="60" t="str">
        <f t="shared" si="15"/>
        <v>Open map</v>
      </c>
      <c r="W290" s="91" t="s">
        <v>4038</v>
      </c>
      <c r="X290" s="89" t="s">
        <v>10560</v>
      </c>
      <c r="Y290" s="89" t="s">
        <v>4496</v>
      </c>
      <c r="Z290" s="89" t="s">
        <v>4358</v>
      </c>
      <c r="AA290" s="89"/>
      <c r="AB290" s="83">
        <v>30</v>
      </c>
      <c r="AC290" s="83">
        <v>345.12</v>
      </c>
      <c r="AD290" s="83">
        <v>661</v>
      </c>
      <c r="AE290" s="89">
        <v>431</v>
      </c>
      <c r="AF290" s="83">
        <v>482</v>
      </c>
      <c r="AG290" s="89"/>
      <c r="AH290" s="89"/>
      <c r="AI290" s="89"/>
      <c r="AJ290" s="83">
        <v>1</v>
      </c>
      <c r="AK290" s="83"/>
      <c r="AL290" s="83">
        <v>1.5</v>
      </c>
      <c r="AM290" s="83"/>
      <c r="AN290" s="83"/>
      <c r="AO290" s="83">
        <v>978</v>
      </c>
      <c r="AP290" s="89">
        <v>1.5</v>
      </c>
      <c r="AQ290" s="89">
        <v>547</v>
      </c>
      <c r="AR290" s="89">
        <v>100</v>
      </c>
      <c r="AS290" s="89">
        <v>55</v>
      </c>
      <c r="AT290" s="89" t="s">
        <v>12023</v>
      </c>
      <c r="AU290" s="89">
        <v>1</v>
      </c>
      <c r="AV290" s="89">
        <v>431</v>
      </c>
      <c r="AW290" s="89">
        <v>100</v>
      </c>
      <c r="AX290" s="89">
        <v>44</v>
      </c>
      <c r="AY290" s="89" t="s">
        <v>12023</v>
      </c>
      <c r="AZ290" s="89">
        <v>6400000</v>
      </c>
      <c r="BA290" s="89">
        <v>5600000</v>
      </c>
      <c r="BB290" s="89">
        <v>3400000</v>
      </c>
      <c r="BC290" s="113"/>
      <c r="BG290" s="165">
        <v>5185</v>
      </c>
      <c r="BH290" s="165">
        <v>273</v>
      </c>
    </row>
    <row r="291" spans="1:60" ht="18" hidden="1" customHeight="1">
      <c r="A291" s="83">
        <v>240180</v>
      </c>
      <c r="B291" s="84" t="s">
        <v>10698</v>
      </c>
      <c r="C291" s="82" t="str">
        <f t="shared" si="14"/>
        <v>Open</v>
      </c>
      <c r="D291" s="85"/>
      <c r="E291" s="85" t="s">
        <v>10699</v>
      </c>
      <c r="F291" s="110">
        <v>41512</v>
      </c>
      <c r="G291" s="110">
        <v>41522</v>
      </c>
      <c r="H291" s="87" t="s">
        <v>4338</v>
      </c>
      <c r="I291" s="87" t="s">
        <v>10700</v>
      </c>
      <c r="J291" s="87" t="s">
        <v>10701</v>
      </c>
      <c r="K291" s="88"/>
      <c r="L291" s="37" t="s">
        <v>14921</v>
      </c>
      <c r="M291" s="86" t="s">
        <v>10435</v>
      </c>
      <c r="N291" s="37" t="s">
        <v>12724</v>
      </c>
      <c r="O291" s="37" t="s">
        <v>12725</v>
      </c>
      <c r="P291" s="89">
        <v>0.48</v>
      </c>
      <c r="Q291" s="89">
        <v>1.58</v>
      </c>
      <c r="R291" s="90" t="str">
        <f t="shared" si="13"/>
        <v>広島県広島市中区江波西</v>
      </c>
      <c r="S291" s="59" t="s">
        <v>3498</v>
      </c>
      <c r="T291" s="59" t="s">
        <v>3498</v>
      </c>
      <c r="U291" s="111" t="s">
        <v>10702</v>
      </c>
      <c r="V291" s="60" t="str">
        <f t="shared" si="15"/>
        <v>Open map</v>
      </c>
      <c r="W291" s="91" t="s">
        <v>12274</v>
      </c>
      <c r="X291" s="89" t="s">
        <v>8587</v>
      </c>
      <c r="Y291" s="89" t="s">
        <v>4381</v>
      </c>
      <c r="Z291" s="89" t="s">
        <v>10703</v>
      </c>
      <c r="AA291" s="89"/>
      <c r="AB291" s="83">
        <v>30</v>
      </c>
      <c r="AC291" s="83">
        <v>780.4</v>
      </c>
      <c r="AD291" s="83">
        <v>738.11</v>
      </c>
      <c r="AE291" s="89">
        <v>944</v>
      </c>
      <c r="AF291" s="83">
        <v>944</v>
      </c>
      <c r="AG291" s="89"/>
      <c r="AH291" s="89"/>
      <c r="AI291" s="89"/>
      <c r="AJ291" s="83">
        <v>0.8</v>
      </c>
      <c r="AK291" s="83"/>
      <c r="AL291" s="83">
        <v>1.5</v>
      </c>
      <c r="AM291" s="83"/>
      <c r="AN291" s="83"/>
      <c r="AO291" s="83">
        <v>1669</v>
      </c>
      <c r="AP291" s="89">
        <v>1.5</v>
      </c>
      <c r="AQ291" s="89">
        <v>913</v>
      </c>
      <c r="AR291" s="89">
        <v>100</v>
      </c>
      <c r="AS291" s="89">
        <v>94</v>
      </c>
      <c r="AT291" s="89" t="s">
        <v>4240</v>
      </c>
      <c r="AU291" s="89">
        <v>0.8</v>
      </c>
      <c r="AV291" s="89">
        <v>756</v>
      </c>
      <c r="AW291" s="89">
        <v>100</v>
      </c>
      <c r="AX291" s="89">
        <v>78</v>
      </c>
      <c r="AY291" s="89" t="s">
        <v>4240</v>
      </c>
      <c r="AZ291" s="89">
        <v>13100000</v>
      </c>
      <c r="BA291" s="89">
        <v>11000000</v>
      </c>
      <c r="BB291" s="89">
        <v>6126000</v>
      </c>
      <c r="BC291" s="113"/>
      <c r="BG291" s="165">
        <v>5186</v>
      </c>
      <c r="BH291" s="165">
        <v>274</v>
      </c>
    </row>
    <row r="292" spans="1:60" ht="18" hidden="1" customHeight="1">
      <c r="A292" s="83">
        <v>240181</v>
      </c>
      <c r="B292" s="84" t="s">
        <v>10704</v>
      </c>
      <c r="C292" s="82" t="str">
        <f t="shared" si="14"/>
        <v>Open</v>
      </c>
      <c r="D292" s="85"/>
      <c r="E292" s="85" t="s">
        <v>4217</v>
      </c>
      <c r="F292" s="110">
        <v>41505</v>
      </c>
      <c r="G292" s="110">
        <v>41548</v>
      </c>
      <c r="H292" s="87" t="s">
        <v>4278</v>
      </c>
      <c r="I292" s="87" t="s">
        <v>10705</v>
      </c>
      <c r="J292" s="87" t="s">
        <v>10706</v>
      </c>
      <c r="K292" s="88"/>
      <c r="L292" s="37" t="s">
        <v>14922</v>
      </c>
      <c r="M292" s="86" t="s">
        <v>10707</v>
      </c>
      <c r="N292" s="37" t="s">
        <v>12726</v>
      </c>
      <c r="O292" s="37" t="s">
        <v>12727</v>
      </c>
      <c r="P292" s="89" t="s">
        <v>5304</v>
      </c>
      <c r="Q292" s="89">
        <v>0.11</v>
      </c>
      <c r="R292" s="90" t="str">
        <f t="shared" si="13"/>
        <v>宮城県塩竃市新浜町</v>
      </c>
      <c r="S292" s="59" t="s">
        <v>3499</v>
      </c>
      <c r="T292" s="59" t="s">
        <v>3499</v>
      </c>
      <c r="U292" s="111" t="s">
        <v>10708</v>
      </c>
      <c r="V292" s="60" t="str">
        <f t="shared" si="15"/>
        <v>Open map</v>
      </c>
      <c r="W292" s="91" t="s">
        <v>15</v>
      </c>
      <c r="X292" s="89" t="s">
        <v>10674</v>
      </c>
      <c r="Y292" s="89" t="s">
        <v>10675</v>
      </c>
      <c r="Z292" s="89" t="s">
        <v>4443</v>
      </c>
      <c r="AA292" s="89"/>
      <c r="AB292" s="83">
        <v>40</v>
      </c>
      <c r="AC292" s="83">
        <v>545.25</v>
      </c>
      <c r="AD292" s="83">
        <v>722</v>
      </c>
      <c r="AE292" s="89">
        <v>839</v>
      </c>
      <c r="AF292" s="83">
        <v>839</v>
      </c>
      <c r="AG292" s="89"/>
      <c r="AH292" s="89"/>
      <c r="AI292" s="89"/>
      <c r="AJ292" s="83">
        <v>1</v>
      </c>
      <c r="AK292" s="83"/>
      <c r="AL292" s="83">
        <v>1.5</v>
      </c>
      <c r="AM292" s="83"/>
      <c r="AN292" s="83"/>
      <c r="AO292" s="83">
        <v>1432</v>
      </c>
      <c r="AP292" s="89">
        <v>1.5</v>
      </c>
      <c r="AQ292" s="89">
        <v>700</v>
      </c>
      <c r="AR292" s="89">
        <v>100</v>
      </c>
      <c r="AS292" s="89">
        <v>72</v>
      </c>
      <c r="AT292" s="89" t="s">
        <v>12023</v>
      </c>
      <c r="AU292" s="89">
        <v>1</v>
      </c>
      <c r="AV292" s="89">
        <v>732</v>
      </c>
      <c r="AW292" s="89">
        <v>100</v>
      </c>
      <c r="AX292" s="89">
        <v>75</v>
      </c>
      <c r="AY292" s="89" t="s">
        <v>12023</v>
      </c>
      <c r="AZ292" s="89">
        <v>11000000</v>
      </c>
      <c r="BA292" s="89">
        <v>10000000</v>
      </c>
      <c r="BB292" s="89">
        <v>5000000</v>
      </c>
      <c r="BC292" s="113"/>
      <c r="BG292" s="165">
        <v>5187</v>
      </c>
      <c r="BH292" s="165">
        <v>275</v>
      </c>
    </row>
    <row r="293" spans="1:60" ht="18" hidden="1" customHeight="1">
      <c r="A293" s="83">
        <v>250101</v>
      </c>
      <c r="B293" s="84" t="s">
        <v>10709</v>
      </c>
      <c r="C293" s="82" t="str">
        <f t="shared" si="14"/>
        <v>Open</v>
      </c>
      <c r="D293" s="85"/>
      <c r="E293" s="85" t="s">
        <v>4217</v>
      </c>
      <c r="F293" s="110">
        <v>41487</v>
      </c>
      <c r="G293" s="110">
        <v>41496</v>
      </c>
      <c r="H293" s="87" t="s">
        <v>10710</v>
      </c>
      <c r="I293" s="87" t="s">
        <v>5172</v>
      </c>
      <c r="J293" s="87" t="s">
        <v>10711</v>
      </c>
      <c r="K293" s="88"/>
      <c r="L293" s="37" t="s">
        <v>14923</v>
      </c>
      <c r="M293" s="86" t="s">
        <v>12053</v>
      </c>
      <c r="N293" s="37" t="s">
        <v>12728</v>
      </c>
      <c r="O293" s="37" t="s">
        <v>12729</v>
      </c>
      <c r="P293" s="89">
        <v>0.02</v>
      </c>
      <c r="Q293" s="89">
        <v>7.94</v>
      </c>
      <c r="R293" s="90" t="str">
        <f t="shared" si="13"/>
        <v>山形県鶴岡市新海町</v>
      </c>
      <c r="S293" s="59" t="s">
        <v>3500</v>
      </c>
      <c r="T293" s="59" t="s">
        <v>3500</v>
      </c>
      <c r="U293" s="111" t="s">
        <v>11959</v>
      </c>
      <c r="V293" s="60" t="str">
        <f t="shared" si="15"/>
        <v>Open map</v>
      </c>
      <c r="W293" s="91" t="s">
        <v>4038</v>
      </c>
      <c r="X293" s="89" t="s">
        <v>8587</v>
      </c>
      <c r="Y293" s="89" t="s">
        <v>4381</v>
      </c>
      <c r="Z293" s="89" t="s">
        <v>4358</v>
      </c>
      <c r="AA293" s="89"/>
      <c r="AB293" s="83">
        <v>115</v>
      </c>
      <c r="AC293" s="83">
        <v>1049.8499999999999</v>
      </c>
      <c r="AD293" s="83">
        <v>989.18</v>
      </c>
      <c r="AE293" s="89">
        <v>1163</v>
      </c>
      <c r="AF293" s="83">
        <v>1163</v>
      </c>
      <c r="AG293" s="89"/>
      <c r="AH293" s="89"/>
      <c r="AI293" s="89"/>
      <c r="AJ293" s="83">
        <v>1</v>
      </c>
      <c r="AK293" s="83"/>
      <c r="AL293" s="83">
        <v>1.5</v>
      </c>
      <c r="AM293" s="83"/>
      <c r="AN293" s="83"/>
      <c r="AO293" s="83">
        <v>2274</v>
      </c>
      <c r="AP293" s="89">
        <v>1.5</v>
      </c>
      <c r="AQ293" s="89">
        <v>1111</v>
      </c>
      <c r="AR293" s="89">
        <v>140</v>
      </c>
      <c r="AS293" s="89">
        <v>157</v>
      </c>
      <c r="AT293" s="89" t="s">
        <v>12023</v>
      </c>
      <c r="AU293" s="89">
        <v>1</v>
      </c>
      <c r="AV293" s="89">
        <v>1163</v>
      </c>
      <c r="AW293" s="89">
        <v>100</v>
      </c>
      <c r="AX293" s="89">
        <v>117</v>
      </c>
      <c r="AY293" s="89" t="s">
        <v>12023</v>
      </c>
      <c r="AZ293" s="89">
        <v>13900000</v>
      </c>
      <c r="BA293" s="89">
        <v>11500000</v>
      </c>
      <c r="BB293" s="89">
        <v>6500000</v>
      </c>
      <c r="BC293" s="113"/>
      <c r="BG293" s="165">
        <v>5188</v>
      </c>
      <c r="BH293" s="165">
        <v>276</v>
      </c>
    </row>
    <row r="294" spans="1:60" ht="18" hidden="1" customHeight="1">
      <c r="A294" s="83">
        <v>250102</v>
      </c>
      <c r="B294" s="84" t="s">
        <v>10712</v>
      </c>
      <c r="C294" s="82" t="str">
        <f t="shared" si="14"/>
        <v>Open</v>
      </c>
      <c r="D294" s="85"/>
      <c r="E294" s="85" t="s">
        <v>10603</v>
      </c>
      <c r="F294" s="110">
        <v>41613</v>
      </c>
      <c r="G294" s="110">
        <v>41649</v>
      </c>
      <c r="H294" s="87" t="s">
        <v>10713</v>
      </c>
      <c r="I294" s="87" t="s">
        <v>10714</v>
      </c>
      <c r="J294" s="87" t="s">
        <v>10715</v>
      </c>
      <c r="K294" s="88"/>
      <c r="L294" s="37" t="s">
        <v>14924</v>
      </c>
      <c r="M294" s="86" t="s">
        <v>10716</v>
      </c>
      <c r="N294" s="37" t="s">
        <v>12730</v>
      </c>
      <c r="O294" s="37" t="s">
        <v>12731</v>
      </c>
      <c r="P294" s="89">
        <v>0.21</v>
      </c>
      <c r="Q294" s="89">
        <v>51.6</v>
      </c>
      <c r="R294" s="90" t="str">
        <f t="shared" si="13"/>
        <v>茨城県下妻市堀篭地先</v>
      </c>
      <c r="S294" s="59" t="s">
        <v>3501</v>
      </c>
      <c r="T294" s="59" t="s">
        <v>4152</v>
      </c>
      <c r="U294" s="111" t="s">
        <v>10717</v>
      </c>
      <c r="V294" s="60" t="str">
        <f t="shared" si="15"/>
        <v>Open map</v>
      </c>
      <c r="W294" s="91" t="s">
        <v>4038</v>
      </c>
      <c r="X294" s="89" t="s">
        <v>10560</v>
      </c>
      <c r="Y294" s="89" t="s">
        <v>10561</v>
      </c>
      <c r="Z294" s="89" t="s">
        <v>10718</v>
      </c>
      <c r="AA294" s="89"/>
      <c r="AB294" s="83">
        <v>30</v>
      </c>
      <c r="AC294" s="83">
        <v>6896.11</v>
      </c>
      <c r="AD294" s="83">
        <v>7004</v>
      </c>
      <c r="AE294" s="89">
        <v>8728</v>
      </c>
      <c r="AF294" s="83">
        <v>8728</v>
      </c>
      <c r="AG294" s="89"/>
      <c r="AH294" s="89"/>
      <c r="AI294" s="89"/>
      <c r="AJ294" s="83">
        <v>1</v>
      </c>
      <c r="AK294" s="83"/>
      <c r="AL294" s="83">
        <v>1.5</v>
      </c>
      <c r="AM294" s="83"/>
      <c r="AN294" s="83"/>
      <c r="AO294" s="83">
        <v>14712</v>
      </c>
      <c r="AP294" s="89">
        <v>1.5</v>
      </c>
      <c r="AQ294" s="89">
        <v>5703</v>
      </c>
      <c r="AR294" s="89">
        <v>100</v>
      </c>
      <c r="AS294" s="89">
        <v>585</v>
      </c>
      <c r="AT294" s="89" t="s">
        <v>12023</v>
      </c>
      <c r="AU294" s="89">
        <v>1</v>
      </c>
      <c r="AV294" s="89">
        <v>8728</v>
      </c>
      <c r="AW294" s="89">
        <v>100</v>
      </c>
      <c r="AX294" s="89">
        <v>875</v>
      </c>
      <c r="AY294" s="89" t="s">
        <v>12023</v>
      </c>
      <c r="AZ294" s="89">
        <v>73600000</v>
      </c>
      <c r="BA294" s="89">
        <v>60500000</v>
      </c>
      <c r="BB294" s="89">
        <v>35300000</v>
      </c>
      <c r="BC294" s="113" t="s">
        <v>10486</v>
      </c>
      <c r="BG294" s="165">
        <v>5189</v>
      </c>
      <c r="BH294" s="165">
        <v>277</v>
      </c>
    </row>
    <row r="295" spans="1:60" ht="18" hidden="1" customHeight="1">
      <c r="A295" s="83">
        <v>250103</v>
      </c>
      <c r="B295" s="84" t="s">
        <v>10719</v>
      </c>
      <c r="C295" s="82" t="str">
        <f t="shared" si="14"/>
        <v>Open</v>
      </c>
      <c r="D295" s="85"/>
      <c r="E295" s="85" t="s">
        <v>4217</v>
      </c>
      <c r="F295" s="110">
        <v>41659</v>
      </c>
      <c r="G295" s="110">
        <v>41674</v>
      </c>
      <c r="H295" s="87" t="s">
        <v>4274</v>
      </c>
      <c r="I295" s="87" t="s">
        <v>5636</v>
      </c>
      <c r="J295" s="87" t="s">
        <v>10720</v>
      </c>
      <c r="K295" s="88"/>
      <c r="L295" s="37" t="s">
        <v>14925</v>
      </c>
      <c r="M295" s="86" t="s">
        <v>10721</v>
      </c>
      <c r="N295" s="37" t="s">
        <v>12732</v>
      </c>
      <c r="O295" s="37" t="s">
        <v>14446</v>
      </c>
      <c r="P295" s="89">
        <v>1.44</v>
      </c>
      <c r="Q295" s="89">
        <v>54.11</v>
      </c>
      <c r="R295" s="90" t="str">
        <f t="shared" si="13"/>
        <v>茨城県下妻市原</v>
      </c>
      <c r="S295" s="59" t="s">
        <v>3502</v>
      </c>
      <c r="T295" s="59" t="s">
        <v>3502</v>
      </c>
      <c r="U295" s="111" t="s">
        <v>11960</v>
      </c>
      <c r="V295" s="60" t="str">
        <f t="shared" si="15"/>
        <v>Open map</v>
      </c>
      <c r="W295" s="91" t="s">
        <v>4038</v>
      </c>
      <c r="X295" s="89" t="s">
        <v>10560</v>
      </c>
      <c r="Y295" s="89" t="s">
        <v>10561</v>
      </c>
      <c r="Z295" s="89" t="s">
        <v>10722</v>
      </c>
      <c r="AA295" s="89"/>
      <c r="AB295" s="83">
        <v>30</v>
      </c>
      <c r="AC295" s="83">
        <v>1601.14</v>
      </c>
      <c r="AD295" s="83">
        <v>3089.14</v>
      </c>
      <c r="AE295" s="89">
        <v>1866</v>
      </c>
      <c r="AF295" s="83">
        <v>1866</v>
      </c>
      <c r="AG295" s="89"/>
      <c r="AH295" s="89"/>
      <c r="AI295" s="89"/>
      <c r="AJ295" s="83">
        <v>1</v>
      </c>
      <c r="AK295" s="83"/>
      <c r="AL295" s="83">
        <v>1.5</v>
      </c>
      <c r="AM295" s="83"/>
      <c r="AN295" s="83"/>
      <c r="AO295" s="83">
        <v>3507</v>
      </c>
      <c r="AP295" s="89">
        <v>1.5</v>
      </c>
      <c r="AQ295" s="89">
        <v>1641</v>
      </c>
      <c r="AR295" s="89">
        <v>110</v>
      </c>
      <c r="AS295" s="89">
        <v>182</v>
      </c>
      <c r="AT295" s="89" t="s">
        <v>12023</v>
      </c>
      <c r="AU295" s="89">
        <v>1</v>
      </c>
      <c r="AV295" s="89">
        <v>1866</v>
      </c>
      <c r="AW295" s="89">
        <v>100</v>
      </c>
      <c r="AX295" s="89">
        <v>188</v>
      </c>
      <c r="AY295" s="89" t="s">
        <v>12023</v>
      </c>
      <c r="AZ295" s="89">
        <v>20200000</v>
      </c>
      <c r="BA295" s="89">
        <v>17000000</v>
      </c>
      <c r="BB295" s="89">
        <v>10200000</v>
      </c>
      <c r="BC295" s="113"/>
      <c r="BG295" s="165">
        <v>5190</v>
      </c>
      <c r="BH295" s="165">
        <v>278</v>
      </c>
    </row>
    <row r="296" spans="1:60" ht="18" hidden="1" customHeight="1">
      <c r="A296" s="83">
        <v>250104</v>
      </c>
      <c r="B296" s="84" t="s">
        <v>10723</v>
      </c>
      <c r="C296" s="82" t="str">
        <f t="shared" si="14"/>
        <v>Open</v>
      </c>
      <c r="D296" s="85"/>
      <c r="E296" s="85" t="s">
        <v>4217</v>
      </c>
      <c r="F296" s="110">
        <v>41659</v>
      </c>
      <c r="G296" s="110">
        <v>41769</v>
      </c>
      <c r="H296" s="87" t="s">
        <v>5120</v>
      </c>
      <c r="I296" s="87" t="s">
        <v>10724</v>
      </c>
      <c r="J296" s="87" t="s">
        <v>10725</v>
      </c>
      <c r="K296" s="88"/>
      <c r="L296" s="37" t="s">
        <v>14926</v>
      </c>
      <c r="M296" s="86" t="s">
        <v>10726</v>
      </c>
      <c r="N296" s="37" t="s">
        <v>12733</v>
      </c>
      <c r="O296" s="37" t="s">
        <v>12734</v>
      </c>
      <c r="P296" s="89">
        <v>0.14000000000000001</v>
      </c>
      <c r="Q296" s="89">
        <v>2.3199999999999998</v>
      </c>
      <c r="R296" s="90" t="str">
        <f t="shared" si="13"/>
        <v>三重県松阪市松崎浦町</v>
      </c>
      <c r="S296" s="59" t="s">
        <v>3503</v>
      </c>
      <c r="T296" s="59" t="s">
        <v>3503</v>
      </c>
      <c r="U296" s="111" t="s">
        <v>11961</v>
      </c>
      <c r="V296" s="60" t="str">
        <f t="shared" si="15"/>
        <v>Open map</v>
      </c>
      <c r="W296" s="91" t="s">
        <v>4038</v>
      </c>
      <c r="X296" s="89" t="s">
        <v>8587</v>
      </c>
      <c r="Y296" s="89" t="s">
        <v>4381</v>
      </c>
      <c r="Z296" s="89" t="s">
        <v>10511</v>
      </c>
      <c r="AA296" s="89"/>
      <c r="AB296" s="83">
        <v>5</v>
      </c>
      <c r="AC296" s="83">
        <v>13653.78</v>
      </c>
      <c r="AD296" s="83">
        <v>13619.71</v>
      </c>
      <c r="AE296" s="89">
        <v>14721</v>
      </c>
      <c r="AF296" s="83">
        <v>15878</v>
      </c>
      <c r="AG296" s="89"/>
      <c r="AH296" s="89"/>
      <c r="AI296" s="89"/>
      <c r="AJ296" s="83">
        <v>1</v>
      </c>
      <c r="AK296" s="83"/>
      <c r="AL296" s="83">
        <v>1.5</v>
      </c>
      <c r="AM296" s="83"/>
      <c r="AN296" s="83"/>
      <c r="AO296" s="83">
        <v>46379</v>
      </c>
      <c r="AP296" s="89">
        <v>1.5</v>
      </c>
      <c r="AQ296" s="89">
        <v>11612</v>
      </c>
      <c r="AR296" s="89">
        <v>100</v>
      </c>
      <c r="AS296" s="89">
        <v>1196</v>
      </c>
      <c r="AT296" s="89" t="s">
        <v>12023</v>
      </c>
      <c r="AU296" s="89">
        <v>1</v>
      </c>
      <c r="AV296" s="89">
        <v>14721</v>
      </c>
      <c r="AW296" s="89">
        <v>80</v>
      </c>
      <c r="AX296" s="89">
        <v>1182</v>
      </c>
      <c r="AY296" s="89" t="s">
        <v>12023</v>
      </c>
      <c r="AZ296" s="89">
        <v>420400000</v>
      </c>
      <c r="BA296" s="89">
        <v>320000000</v>
      </c>
      <c r="BB296" s="89">
        <v>234900000</v>
      </c>
      <c r="BC296" s="113"/>
      <c r="BG296" s="165">
        <v>5191</v>
      </c>
      <c r="BH296" s="165">
        <v>279</v>
      </c>
    </row>
    <row r="297" spans="1:60" ht="18" hidden="1" customHeight="1">
      <c r="A297" s="83">
        <v>250107</v>
      </c>
      <c r="B297" s="84" t="s">
        <v>10727</v>
      </c>
      <c r="C297" s="82" t="str">
        <f t="shared" si="14"/>
        <v>Open</v>
      </c>
      <c r="D297" s="85"/>
      <c r="E297" s="85" t="s">
        <v>10699</v>
      </c>
      <c r="F297" s="110">
        <v>41599</v>
      </c>
      <c r="G297" s="110">
        <v>41617</v>
      </c>
      <c r="H297" s="87" t="s">
        <v>4446</v>
      </c>
      <c r="I297" s="87" t="s">
        <v>10728</v>
      </c>
      <c r="J297" s="87" t="s">
        <v>5139</v>
      </c>
      <c r="K297" s="88"/>
      <c r="L297" s="37" t="s">
        <v>14927</v>
      </c>
      <c r="M297" s="86" t="s">
        <v>10436</v>
      </c>
      <c r="N297" s="37" t="s">
        <v>12735</v>
      </c>
      <c r="O297" s="37" t="s">
        <v>12736</v>
      </c>
      <c r="P297" s="89">
        <v>1.27</v>
      </c>
      <c r="Q297" s="89">
        <v>4.55</v>
      </c>
      <c r="R297" s="90" t="str">
        <f t="shared" si="13"/>
        <v>山形県酒田市東町</v>
      </c>
      <c r="S297" s="59" t="s">
        <v>3504</v>
      </c>
      <c r="T297" s="59" t="s">
        <v>3504</v>
      </c>
      <c r="U297" s="111" t="s">
        <v>11962</v>
      </c>
      <c r="V297" s="60" t="str">
        <f t="shared" si="15"/>
        <v>Open map</v>
      </c>
      <c r="W297" s="91" t="s">
        <v>4038</v>
      </c>
      <c r="X297" s="89" t="s">
        <v>8587</v>
      </c>
      <c r="Y297" s="89" t="s">
        <v>4496</v>
      </c>
      <c r="Z297" s="89" t="s">
        <v>4443</v>
      </c>
      <c r="AA297" s="89"/>
      <c r="AB297" s="83">
        <v>45</v>
      </c>
      <c r="AC297" s="83">
        <v>983.78</v>
      </c>
      <c r="AD297" s="83">
        <v>1412.64</v>
      </c>
      <c r="AE297" s="89">
        <v>1261</v>
      </c>
      <c r="AF297" s="83">
        <v>1261</v>
      </c>
      <c r="AG297" s="89"/>
      <c r="AH297" s="89"/>
      <c r="AI297" s="89"/>
      <c r="AJ297" s="83">
        <v>1</v>
      </c>
      <c r="AK297" s="83"/>
      <c r="AL297" s="83">
        <v>1.5</v>
      </c>
      <c r="AM297" s="83"/>
      <c r="AN297" s="83"/>
      <c r="AO297" s="83">
        <v>2734</v>
      </c>
      <c r="AP297" s="89">
        <v>1.5</v>
      </c>
      <c r="AQ297" s="89">
        <v>1562</v>
      </c>
      <c r="AR297" s="89">
        <v>100</v>
      </c>
      <c r="AS297" s="89">
        <v>177</v>
      </c>
      <c r="AT297" s="89" t="s">
        <v>12023</v>
      </c>
      <c r="AU297" s="89">
        <v>1</v>
      </c>
      <c r="AV297" s="89">
        <v>1189</v>
      </c>
      <c r="AW297" s="89">
        <v>100</v>
      </c>
      <c r="AX297" s="89">
        <v>107</v>
      </c>
      <c r="AY297" s="89" t="s">
        <v>12023</v>
      </c>
      <c r="AZ297" s="89">
        <v>16300000</v>
      </c>
      <c r="BA297" s="89">
        <v>13800000</v>
      </c>
      <c r="BB297" s="89">
        <v>8400000</v>
      </c>
      <c r="BC297" s="113"/>
      <c r="BG297" s="165">
        <v>5192</v>
      </c>
      <c r="BH297" s="165">
        <v>280</v>
      </c>
    </row>
    <row r="298" spans="1:60" ht="18" hidden="1" customHeight="1">
      <c r="A298" s="83">
        <v>250108</v>
      </c>
      <c r="B298" s="84" t="s">
        <v>10729</v>
      </c>
      <c r="C298" s="82" t="str">
        <f t="shared" si="14"/>
        <v>Open</v>
      </c>
      <c r="D298" s="85"/>
      <c r="E298" s="85" t="s">
        <v>10730</v>
      </c>
      <c r="F298" s="110">
        <v>41509</v>
      </c>
      <c r="G298" s="110">
        <v>41523</v>
      </c>
      <c r="H298" s="87" t="s">
        <v>4412</v>
      </c>
      <c r="I298" s="87" t="s">
        <v>5681</v>
      </c>
      <c r="J298" s="87" t="s">
        <v>10731</v>
      </c>
      <c r="K298" s="88"/>
      <c r="L298" s="37" t="s">
        <v>14928</v>
      </c>
      <c r="M298" s="86" t="s">
        <v>10437</v>
      </c>
      <c r="N298" s="37" t="s">
        <v>12737</v>
      </c>
      <c r="O298" s="37" t="s">
        <v>12738</v>
      </c>
      <c r="P298" s="89">
        <v>0.02</v>
      </c>
      <c r="Q298" s="89">
        <v>3.17</v>
      </c>
      <c r="R298" s="90" t="str">
        <f t="shared" si="13"/>
        <v>島根県松江市東津田町</v>
      </c>
      <c r="S298" s="59" t="s">
        <v>3505</v>
      </c>
      <c r="T298" s="59" t="s">
        <v>3505</v>
      </c>
      <c r="U298" s="111" t="s">
        <v>10470</v>
      </c>
      <c r="V298" s="60" t="str">
        <f t="shared" si="15"/>
        <v>Open map</v>
      </c>
      <c r="W298" s="91" t="s">
        <v>4038</v>
      </c>
      <c r="X298" s="89" t="s">
        <v>8587</v>
      </c>
      <c r="Y298" s="89" t="s">
        <v>10609</v>
      </c>
      <c r="Z298" s="89" t="s">
        <v>10732</v>
      </c>
      <c r="AA298" s="89"/>
      <c r="AB298" s="83">
        <v>58</v>
      </c>
      <c r="AC298" s="83">
        <v>607.24</v>
      </c>
      <c r="AD298" s="83">
        <v>1165.8699999999999</v>
      </c>
      <c r="AE298" s="89">
        <v>655</v>
      </c>
      <c r="AF298" s="83">
        <v>655</v>
      </c>
      <c r="AG298" s="89"/>
      <c r="AH298" s="89"/>
      <c r="AI298" s="89"/>
      <c r="AJ298" s="83">
        <v>1</v>
      </c>
      <c r="AK298" s="83"/>
      <c r="AL298" s="83">
        <v>1.5</v>
      </c>
      <c r="AM298" s="83"/>
      <c r="AN298" s="83"/>
      <c r="AO298" s="83">
        <v>1526</v>
      </c>
      <c r="AP298" s="89">
        <v>1.5</v>
      </c>
      <c r="AQ298" s="89">
        <v>871</v>
      </c>
      <c r="AR298" s="89">
        <v>100</v>
      </c>
      <c r="AS298" s="89">
        <v>85</v>
      </c>
      <c r="AT298" s="89" t="s">
        <v>12023</v>
      </c>
      <c r="AU298" s="89">
        <v>1</v>
      </c>
      <c r="AV298" s="89">
        <v>655</v>
      </c>
      <c r="AW298" s="89">
        <v>100</v>
      </c>
      <c r="AX298" s="89">
        <v>64</v>
      </c>
      <c r="AY298" s="89" t="s">
        <v>12023</v>
      </c>
      <c r="AZ298" s="89">
        <v>9500000</v>
      </c>
      <c r="BA298" s="89">
        <v>8200000</v>
      </c>
      <c r="BB298" s="89">
        <v>4900000</v>
      </c>
      <c r="BC298" s="113"/>
      <c r="BG298" s="165">
        <v>5193</v>
      </c>
      <c r="BH298" s="165">
        <v>281</v>
      </c>
    </row>
    <row r="299" spans="1:60" ht="18" hidden="1" customHeight="1">
      <c r="A299" s="83">
        <v>250109</v>
      </c>
      <c r="B299" s="84" t="s">
        <v>10733</v>
      </c>
      <c r="C299" s="82" t="str">
        <f t="shared" si="14"/>
        <v>Open</v>
      </c>
      <c r="D299" s="85"/>
      <c r="E299" s="85" t="s">
        <v>4217</v>
      </c>
      <c r="F299" s="110">
        <v>41729</v>
      </c>
      <c r="G299" s="110">
        <v>41739</v>
      </c>
      <c r="H299" s="87" t="s">
        <v>4266</v>
      </c>
      <c r="I299" s="87" t="s">
        <v>10734</v>
      </c>
      <c r="J299" s="87" t="s">
        <v>10735</v>
      </c>
      <c r="K299" s="88"/>
      <c r="L299" s="37" t="s">
        <v>14929</v>
      </c>
      <c r="M299" s="86" t="s">
        <v>10438</v>
      </c>
      <c r="N299" s="37" t="s">
        <v>12739</v>
      </c>
      <c r="O299" s="37" t="s">
        <v>12740</v>
      </c>
      <c r="P299" s="89">
        <v>0.28999999999999998</v>
      </c>
      <c r="Q299" s="89">
        <v>11.27</v>
      </c>
      <c r="R299" s="90" t="str">
        <f t="shared" si="13"/>
        <v>青森県つがる市柏広志野田</v>
      </c>
      <c r="S299" s="59" t="s">
        <v>3506</v>
      </c>
      <c r="T299" s="59" t="s">
        <v>3506</v>
      </c>
      <c r="U299" s="111" t="s">
        <v>11963</v>
      </c>
      <c r="V299" s="60" t="str">
        <f t="shared" si="15"/>
        <v>Open map</v>
      </c>
      <c r="W299" s="91" t="s">
        <v>4038</v>
      </c>
      <c r="X299" s="89" t="s">
        <v>8587</v>
      </c>
      <c r="Y299" s="89" t="s">
        <v>10736</v>
      </c>
      <c r="Z299" s="89" t="s">
        <v>10737</v>
      </c>
      <c r="AA299" s="89"/>
      <c r="AB299" s="83"/>
      <c r="AC299" s="83" t="s">
        <v>10482</v>
      </c>
      <c r="AD299" s="83">
        <v>697.48</v>
      </c>
      <c r="AE299" s="89">
        <v>1165</v>
      </c>
      <c r="AF299" s="83">
        <v>1165</v>
      </c>
      <c r="AG299" s="89"/>
      <c r="AH299" s="89"/>
      <c r="AI299" s="89"/>
      <c r="AJ299" s="83">
        <v>1</v>
      </c>
      <c r="AK299" s="83"/>
      <c r="AL299" s="83">
        <v>1.5</v>
      </c>
      <c r="AM299" s="83"/>
      <c r="AN299" s="83"/>
      <c r="AO299" s="83">
        <v>2257</v>
      </c>
      <c r="AP299" s="89">
        <v>1.5</v>
      </c>
      <c r="AQ299" s="89">
        <v>1091</v>
      </c>
      <c r="AR299" s="89">
        <v>130</v>
      </c>
      <c r="AS299" s="89">
        <v>142</v>
      </c>
      <c r="AT299" s="89" t="s">
        <v>12023</v>
      </c>
      <c r="AU299" s="89">
        <v>1</v>
      </c>
      <c r="AV299" s="89">
        <v>1165</v>
      </c>
      <c r="AW299" s="89">
        <v>100</v>
      </c>
      <c r="AX299" s="89">
        <v>117</v>
      </c>
      <c r="AY299" s="89" t="s">
        <v>12023</v>
      </c>
      <c r="AZ299" s="89">
        <v>14500000</v>
      </c>
      <c r="BA299" s="89">
        <v>12300000</v>
      </c>
      <c r="BB299" s="89">
        <v>7500000</v>
      </c>
      <c r="BC299" s="113"/>
      <c r="BG299" s="165">
        <v>5194</v>
      </c>
      <c r="BH299" s="165">
        <v>282</v>
      </c>
    </row>
    <row r="300" spans="1:60" ht="18" hidden="1" customHeight="1">
      <c r="A300" s="83">
        <v>250110</v>
      </c>
      <c r="B300" s="84" t="s">
        <v>10738</v>
      </c>
      <c r="C300" s="82" t="str">
        <f t="shared" si="14"/>
        <v>Open</v>
      </c>
      <c r="D300" s="85"/>
      <c r="E300" s="85" t="s">
        <v>4217</v>
      </c>
      <c r="F300" s="110">
        <v>41519</v>
      </c>
      <c r="G300" s="110">
        <v>41528</v>
      </c>
      <c r="H300" s="87" t="s">
        <v>4504</v>
      </c>
      <c r="I300" s="87" t="s">
        <v>10739</v>
      </c>
      <c r="J300" s="87" t="s">
        <v>10740</v>
      </c>
      <c r="K300" s="88"/>
      <c r="L300" s="37" t="s">
        <v>14930</v>
      </c>
      <c r="M300" s="86" t="s">
        <v>10439</v>
      </c>
      <c r="N300" s="37" t="s">
        <v>12741</v>
      </c>
      <c r="O300" s="37" t="s">
        <v>14447</v>
      </c>
      <c r="P300" s="89">
        <v>0.03</v>
      </c>
      <c r="Q300" s="89">
        <v>16.46</v>
      </c>
      <c r="R300" s="90" t="str">
        <f t="shared" si="13"/>
        <v>岡山県赤磐市高屋字一七川</v>
      </c>
      <c r="S300" s="59" t="s">
        <v>3507</v>
      </c>
      <c r="T300" s="59" t="s">
        <v>3507</v>
      </c>
      <c r="U300" s="111" t="s">
        <v>10471</v>
      </c>
      <c r="V300" s="60" t="str">
        <f t="shared" si="15"/>
        <v>Open map</v>
      </c>
      <c r="W300" s="91" t="s">
        <v>4038</v>
      </c>
      <c r="X300" s="89" t="s">
        <v>8587</v>
      </c>
      <c r="Y300" s="89" t="s">
        <v>4381</v>
      </c>
      <c r="Z300" s="89" t="s">
        <v>4358</v>
      </c>
      <c r="AA300" s="89"/>
      <c r="AB300" s="83"/>
      <c r="AC300" s="83">
        <v>1174.69</v>
      </c>
      <c r="AD300" s="83">
        <v>1159</v>
      </c>
      <c r="AE300" s="89">
        <v>1143</v>
      </c>
      <c r="AF300" s="83">
        <v>1143</v>
      </c>
      <c r="AG300" s="89"/>
      <c r="AH300" s="89"/>
      <c r="AI300" s="89"/>
      <c r="AJ300" s="83">
        <v>0.8</v>
      </c>
      <c r="AK300" s="83"/>
      <c r="AL300" s="83">
        <v>1.5</v>
      </c>
      <c r="AM300" s="83"/>
      <c r="AN300" s="83"/>
      <c r="AO300" s="83">
        <v>1879</v>
      </c>
      <c r="AP300" s="89">
        <v>2.2999999999999998</v>
      </c>
      <c r="AQ300" s="89">
        <v>1479</v>
      </c>
      <c r="AR300" s="89">
        <v>100</v>
      </c>
      <c r="AS300" s="89">
        <v>148</v>
      </c>
      <c r="AT300" s="89" t="s">
        <v>12023</v>
      </c>
      <c r="AU300" s="89">
        <v>0.8</v>
      </c>
      <c r="AV300" s="89">
        <v>400</v>
      </c>
      <c r="AW300" s="89">
        <v>100</v>
      </c>
      <c r="AX300" s="89">
        <v>45</v>
      </c>
      <c r="AY300" s="89" t="s">
        <v>12023</v>
      </c>
      <c r="AZ300" s="89">
        <v>11000000</v>
      </c>
      <c r="BA300" s="89">
        <v>9300000</v>
      </c>
      <c r="BB300" s="89">
        <v>5200000</v>
      </c>
      <c r="BC300" s="113"/>
      <c r="BG300" s="165">
        <v>5195</v>
      </c>
      <c r="BH300" s="165">
        <v>283</v>
      </c>
    </row>
    <row r="301" spans="1:60" ht="18" hidden="1" customHeight="1">
      <c r="A301" s="83">
        <v>250111</v>
      </c>
      <c r="B301" s="84" t="s">
        <v>10741</v>
      </c>
      <c r="C301" s="82" t="str">
        <f t="shared" si="14"/>
        <v>Open</v>
      </c>
      <c r="D301" s="85"/>
      <c r="E301" s="85" t="s">
        <v>10730</v>
      </c>
      <c r="F301" s="110">
        <v>41625</v>
      </c>
      <c r="G301" s="110">
        <v>41654</v>
      </c>
      <c r="H301" s="87" t="s">
        <v>4820</v>
      </c>
      <c r="I301" s="87" t="s">
        <v>10742</v>
      </c>
      <c r="J301" s="87" t="s">
        <v>2362</v>
      </c>
      <c r="K301" s="88"/>
      <c r="L301" s="37" t="s">
        <v>15768</v>
      </c>
      <c r="M301" s="86" t="s">
        <v>10440</v>
      </c>
      <c r="N301" s="37" t="s">
        <v>12742</v>
      </c>
      <c r="O301" s="37" t="s">
        <v>12743</v>
      </c>
      <c r="P301" s="89">
        <v>0.45</v>
      </c>
      <c r="Q301" s="89">
        <v>102.4</v>
      </c>
      <c r="R301" s="90" t="str">
        <f t="shared" si="13"/>
        <v>長野県北佐久郡軽井沢町軽井沢発地</v>
      </c>
      <c r="S301" s="59" t="s">
        <v>3508</v>
      </c>
      <c r="T301" s="59" t="s">
        <v>3508</v>
      </c>
      <c r="U301" s="111" t="s">
        <v>10743</v>
      </c>
      <c r="V301" s="60" t="str">
        <f t="shared" si="15"/>
        <v>Open map</v>
      </c>
      <c r="W301" s="91" t="s">
        <v>4038</v>
      </c>
      <c r="X301" s="89" t="s">
        <v>8587</v>
      </c>
      <c r="Y301" s="89" t="s">
        <v>4381</v>
      </c>
      <c r="Z301" s="89" t="s">
        <v>4358</v>
      </c>
      <c r="AA301" s="89"/>
      <c r="AB301" s="83">
        <v>50</v>
      </c>
      <c r="AC301" s="83">
        <v>1387.93</v>
      </c>
      <c r="AD301" s="83">
        <v>1387.93</v>
      </c>
      <c r="AE301" s="89">
        <v>1709</v>
      </c>
      <c r="AF301" s="83">
        <v>1811</v>
      </c>
      <c r="AG301" s="89"/>
      <c r="AH301" s="89"/>
      <c r="AI301" s="89"/>
      <c r="AJ301" s="83">
        <v>1</v>
      </c>
      <c r="AK301" s="83"/>
      <c r="AL301" s="83">
        <v>1.2</v>
      </c>
      <c r="AM301" s="83"/>
      <c r="AN301" s="83"/>
      <c r="AO301" s="83">
        <v>3039</v>
      </c>
      <c r="AP301" s="89">
        <v>2.2000000000000002</v>
      </c>
      <c r="AQ301" s="89">
        <v>2438.6999999999998</v>
      </c>
      <c r="AR301" s="89">
        <v>130</v>
      </c>
      <c r="AS301" s="89">
        <v>318</v>
      </c>
      <c r="AT301" s="89" t="s">
        <v>12025</v>
      </c>
      <c r="AU301" s="89">
        <v>1</v>
      </c>
      <c r="AV301" s="89">
        <v>600</v>
      </c>
      <c r="AW301" s="89">
        <v>220</v>
      </c>
      <c r="AX301" s="89">
        <v>136</v>
      </c>
      <c r="AY301" s="89" t="s">
        <v>12025</v>
      </c>
      <c r="AZ301" s="89">
        <v>21700000</v>
      </c>
      <c r="BA301" s="89">
        <v>18100000</v>
      </c>
      <c r="BB301" s="89">
        <v>10800000</v>
      </c>
      <c r="BC301" s="113"/>
      <c r="BG301" s="165">
        <v>5196</v>
      </c>
      <c r="BH301" s="165">
        <v>284</v>
      </c>
    </row>
    <row r="302" spans="1:60" ht="18" hidden="1" customHeight="1">
      <c r="A302" s="83">
        <v>250112</v>
      </c>
      <c r="B302" s="84" t="s">
        <v>10744</v>
      </c>
      <c r="C302" s="82" t="str">
        <f t="shared" si="14"/>
        <v>Open</v>
      </c>
      <c r="D302" s="85"/>
      <c r="E302" s="85" t="s">
        <v>10745</v>
      </c>
      <c r="F302" s="110">
        <v>41599</v>
      </c>
      <c r="G302" s="110">
        <v>41608</v>
      </c>
      <c r="H302" s="87" t="s">
        <v>10746</v>
      </c>
      <c r="I302" s="87" t="s">
        <v>10747</v>
      </c>
      <c r="J302" s="87" t="s">
        <v>7799</v>
      </c>
      <c r="K302" s="88"/>
      <c r="L302" s="37" t="s">
        <v>14931</v>
      </c>
      <c r="M302" s="86" t="s">
        <v>10748</v>
      </c>
      <c r="N302" s="37" t="s">
        <v>12744</v>
      </c>
      <c r="O302" s="37" t="s">
        <v>14448</v>
      </c>
      <c r="P302" s="89">
        <v>0.63</v>
      </c>
      <c r="Q302" s="89">
        <v>17.260000000000002</v>
      </c>
      <c r="R302" s="90" t="str">
        <f t="shared" si="13"/>
        <v>兵庫県神戸市北区鹿の子台南町</v>
      </c>
      <c r="S302" s="59" t="s">
        <v>3509</v>
      </c>
      <c r="T302" s="59" t="s">
        <v>4153</v>
      </c>
      <c r="U302" s="111" t="s">
        <v>10749</v>
      </c>
      <c r="V302" s="60" t="str">
        <f t="shared" si="15"/>
        <v>Open map</v>
      </c>
      <c r="W302" s="91" t="s">
        <v>4038</v>
      </c>
      <c r="X302" s="89" t="s">
        <v>10750</v>
      </c>
      <c r="Y302" s="89" t="s">
        <v>4381</v>
      </c>
      <c r="Z302" s="89" t="s">
        <v>10751</v>
      </c>
      <c r="AA302" s="89"/>
      <c r="AB302" s="83">
        <v>50</v>
      </c>
      <c r="AC302" s="83">
        <v>416.68</v>
      </c>
      <c r="AD302" s="83">
        <v>464.26</v>
      </c>
      <c r="AE302" s="89">
        <v>579</v>
      </c>
      <c r="AF302" s="83">
        <v>579</v>
      </c>
      <c r="AG302" s="89"/>
      <c r="AH302" s="89"/>
      <c r="AI302" s="89"/>
      <c r="AJ302" s="83">
        <v>0.6</v>
      </c>
      <c r="AK302" s="83"/>
      <c r="AL302" s="83">
        <v>0.6</v>
      </c>
      <c r="AM302" s="83"/>
      <c r="AN302" s="83"/>
      <c r="AO302" s="83">
        <v>592</v>
      </c>
      <c r="AP302" s="89">
        <v>0.6</v>
      </c>
      <c r="AQ302" s="89">
        <v>244</v>
      </c>
      <c r="AR302" s="89">
        <v>100</v>
      </c>
      <c r="AS302" s="89">
        <v>25</v>
      </c>
      <c r="AT302" s="89" t="s">
        <v>12025</v>
      </c>
      <c r="AU302" s="89">
        <v>0.6</v>
      </c>
      <c r="AV302" s="89">
        <v>348</v>
      </c>
      <c r="AW302" s="89">
        <v>100</v>
      </c>
      <c r="AX302" s="89">
        <v>36</v>
      </c>
      <c r="AY302" s="89" t="s">
        <v>12025</v>
      </c>
      <c r="AZ302" s="89">
        <v>4600000</v>
      </c>
      <c r="BA302" s="89">
        <v>4100000</v>
      </c>
      <c r="BB302" s="89">
        <v>2500000</v>
      </c>
      <c r="BC302" s="113"/>
      <c r="BG302" s="165">
        <v>5197</v>
      </c>
      <c r="BH302" s="165">
        <v>285</v>
      </c>
    </row>
    <row r="303" spans="1:60" hidden="1">
      <c r="A303" s="133">
        <v>250113</v>
      </c>
      <c r="B303" s="6" t="s">
        <v>10752</v>
      </c>
      <c r="C303" s="82" t="str">
        <f t="shared" si="14"/>
        <v>Open</v>
      </c>
      <c r="D303" s="71"/>
      <c r="E303" s="71" t="s">
        <v>4241</v>
      </c>
      <c r="F303" s="19">
        <v>41534</v>
      </c>
      <c r="G303" s="19">
        <v>41573</v>
      </c>
      <c r="H303" s="38" t="s">
        <v>4820</v>
      </c>
      <c r="I303" s="38" t="s">
        <v>10742</v>
      </c>
      <c r="J303" s="38" t="s">
        <v>10753</v>
      </c>
      <c r="K303" s="21"/>
      <c r="L303" s="37" t="s">
        <v>14932</v>
      </c>
      <c r="M303" s="37" t="s">
        <v>10441</v>
      </c>
      <c r="N303" s="37" t="s">
        <v>12745</v>
      </c>
      <c r="O303" s="37" t="s">
        <v>14449</v>
      </c>
      <c r="P303">
        <v>0.16</v>
      </c>
      <c r="Q303">
        <v>99.45</v>
      </c>
      <c r="R303" s="59" t="str">
        <f t="shared" si="13"/>
        <v>長野県北佐久郡軽井沢町大字軽井沢字中谷地</v>
      </c>
      <c r="S303" s="59" t="s">
        <v>3510</v>
      </c>
      <c r="T303" s="59" t="s">
        <v>3510</v>
      </c>
      <c r="U303" s="108" t="s">
        <v>10754</v>
      </c>
      <c r="V303" s="60" t="str">
        <f t="shared" si="15"/>
        <v>Open map</v>
      </c>
      <c r="W303" s="60" t="s">
        <v>4038</v>
      </c>
      <c r="X303" t="s">
        <v>8587</v>
      </c>
      <c r="Y303" t="s">
        <v>4381</v>
      </c>
      <c r="Z303" t="s">
        <v>10718</v>
      </c>
      <c r="AB303" s="133">
        <v>50</v>
      </c>
      <c r="AC303" s="133">
        <v>15764.53</v>
      </c>
      <c r="AD303" s="133" t="s">
        <v>1857</v>
      </c>
      <c r="AE303">
        <v>17844</v>
      </c>
      <c r="AF303" s="133">
        <v>17044</v>
      </c>
      <c r="AJ303" s="133">
        <v>0.8</v>
      </c>
      <c r="AK303" s="133"/>
      <c r="AL303" s="133">
        <v>1.2</v>
      </c>
      <c r="AM303" s="133"/>
      <c r="AN303" s="133"/>
      <c r="AO303" s="133">
        <v>26425</v>
      </c>
      <c r="AQ303">
        <v>2141</v>
      </c>
      <c r="AR303">
        <v>150</v>
      </c>
      <c r="AT303" s="94" t="s">
        <v>12171</v>
      </c>
      <c r="AU303">
        <v>0.8</v>
      </c>
      <c r="AW303">
        <v>100</v>
      </c>
      <c r="AY303" s="94" t="s">
        <v>12171</v>
      </c>
      <c r="AZ303">
        <v>204110000</v>
      </c>
      <c r="BA303">
        <v>170050000</v>
      </c>
      <c r="BG303" s="165">
        <v>5198</v>
      </c>
      <c r="BH303" s="165">
        <v>286</v>
      </c>
    </row>
    <row r="304" spans="1:60" ht="18" hidden="1" customHeight="1">
      <c r="A304" s="83">
        <v>250114</v>
      </c>
      <c r="B304" s="84" t="s">
        <v>10755</v>
      </c>
      <c r="C304" s="82" t="str">
        <f t="shared" si="14"/>
        <v>Open</v>
      </c>
      <c r="D304" s="85"/>
      <c r="E304" s="85" t="s">
        <v>4217</v>
      </c>
      <c r="F304" s="110">
        <v>41769</v>
      </c>
      <c r="G304" s="110">
        <v>41810</v>
      </c>
      <c r="H304" s="87" t="s">
        <v>4312</v>
      </c>
      <c r="I304" s="87" t="s">
        <v>6790</v>
      </c>
      <c r="J304" s="87" t="s">
        <v>10756</v>
      </c>
      <c r="K304" s="88"/>
      <c r="L304" s="37" t="s">
        <v>14933</v>
      </c>
      <c r="M304" s="86" t="s">
        <v>10442</v>
      </c>
      <c r="N304" s="37" t="s">
        <v>12746</v>
      </c>
      <c r="O304" s="37" t="s">
        <v>12747</v>
      </c>
      <c r="P304" s="89">
        <v>0.72</v>
      </c>
      <c r="Q304" s="89">
        <v>40.450000000000003</v>
      </c>
      <c r="R304" s="90" t="str">
        <f t="shared" si="13"/>
        <v>埼玉県北葛飾郡杉戸町大字本郷</v>
      </c>
      <c r="S304" s="59" t="s">
        <v>3511</v>
      </c>
      <c r="T304" s="59" t="s">
        <v>3511</v>
      </c>
      <c r="U304" s="111" t="s">
        <v>11964</v>
      </c>
      <c r="V304" s="60" t="str">
        <f t="shared" si="15"/>
        <v>Open map</v>
      </c>
      <c r="W304" s="91" t="s">
        <v>4038</v>
      </c>
      <c r="X304" s="89" t="s">
        <v>8587</v>
      </c>
      <c r="Y304" s="89" t="s">
        <v>10757</v>
      </c>
      <c r="Z304" s="89" t="s">
        <v>4390</v>
      </c>
      <c r="AA304" s="89"/>
      <c r="AB304" s="83">
        <v>30</v>
      </c>
      <c r="AC304" s="83">
        <v>3043.97</v>
      </c>
      <c r="AD304" s="83">
        <v>5698.65</v>
      </c>
      <c r="AE304" s="89">
        <v>3808</v>
      </c>
      <c r="AF304" s="83">
        <v>3808</v>
      </c>
      <c r="AG304" s="89"/>
      <c r="AH304" s="89"/>
      <c r="AI304" s="89"/>
      <c r="AJ304" s="83">
        <v>1</v>
      </c>
      <c r="AK304" s="83"/>
      <c r="AL304" s="83">
        <v>1.8</v>
      </c>
      <c r="AM304" s="83"/>
      <c r="AN304" s="83"/>
      <c r="AO304" s="83">
        <v>8216</v>
      </c>
      <c r="AP304" s="89">
        <v>1.8</v>
      </c>
      <c r="AQ304" s="89">
        <v>4801</v>
      </c>
      <c r="AR304" s="89">
        <v>100</v>
      </c>
      <c r="AS304" s="89">
        <v>493</v>
      </c>
      <c r="AT304" s="89" t="s">
        <v>10492</v>
      </c>
      <c r="AU304" s="89">
        <v>1</v>
      </c>
      <c r="AV304" s="89">
        <v>3415</v>
      </c>
      <c r="AW304" s="89">
        <v>100</v>
      </c>
      <c r="AX304" s="89">
        <v>344</v>
      </c>
      <c r="AY304" s="89" t="s">
        <v>10492</v>
      </c>
      <c r="AZ304" s="89">
        <v>41800000</v>
      </c>
      <c r="BA304" s="89">
        <v>34400000</v>
      </c>
      <c r="BB304" s="89">
        <v>23000000</v>
      </c>
      <c r="BC304" s="113"/>
      <c r="BG304" s="165">
        <v>5199</v>
      </c>
      <c r="BH304" s="165">
        <v>287</v>
      </c>
    </row>
    <row r="305" spans="1:60" ht="18" hidden="1" customHeight="1">
      <c r="A305" s="83">
        <v>250115</v>
      </c>
      <c r="B305" s="84" t="s">
        <v>10758</v>
      </c>
      <c r="C305" s="82" t="str">
        <f t="shared" si="14"/>
        <v>Open</v>
      </c>
      <c r="D305" s="85"/>
      <c r="E305" s="85" t="s">
        <v>10730</v>
      </c>
      <c r="F305" s="110">
        <v>41612</v>
      </c>
      <c r="G305" s="110">
        <v>41620</v>
      </c>
      <c r="H305" s="87" t="s">
        <v>4535</v>
      </c>
      <c r="I305" s="87" t="s">
        <v>10759</v>
      </c>
      <c r="J305" s="87" t="s">
        <v>10760</v>
      </c>
      <c r="K305" s="88"/>
      <c r="L305" s="37" t="s">
        <v>14934</v>
      </c>
      <c r="M305" s="86" t="s">
        <v>10443</v>
      </c>
      <c r="N305" s="37" t="s">
        <v>12748</v>
      </c>
      <c r="O305" s="37" t="s">
        <v>12749</v>
      </c>
      <c r="P305" s="89">
        <v>0.54</v>
      </c>
      <c r="Q305" s="89">
        <v>7.22</v>
      </c>
      <c r="R305" s="90" t="str">
        <f t="shared" si="13"/>
        <v>愛知県名古屋市中村区横前町</v>
      </c>
      <c r="S305" s="59" t="s">
        <v>3512</v>
      </c>
      <c r="T305" s="59" t="s">
        <v>3512</v>
      </c>
      <c r="U305" s="111" t="s">
        <v>10472</v>
      </c>
      <c r="V305" s="60" t="str">
        <f t="shared" si="15"/>
        <v>Open map</v>
      </c>
      <c r="W305" s="91" t="s">
        <v>4038</v>
      </c>
      <c r="X305" s="89" t="s">
        <v>10761</v>
      </c>
      <c r="Y305" s="89" t="s">
        <v>10762</v>
      </c>
      <c r="Z305" s="89" t="s">
        <v>10763</v>
      </c>
      <c r="AA305" s="89"/>
      <c r="AB305" s="83">
        <v>30</v>
      </c>
      <c r="AC305" s="83">
        <v>496.28</v>
      </c>
      <c r="AD305" s="83">
        <v>956.66</v>
      </c>
      <c r="AE305" s="89">
        <v>602</v>
      </c>
      <c r="AF305" s="83">
        <v>602</v>
      </c>
      <c r="AG305" s="89"/>
      <c r="AH305" s="89"/>
      <c r="AI305" s="89"/>
      <c r="AJ305" s="83">
        <v>0.8</v>
      </c>
      <c r="AK305" s="83"/>
      <c r="AL305" s="83">
        <v>0.8</v>
      </c>
      <c r="AM305" s="83"/>
      <c r="AN305" s="83"/>
      <c r="AO305" s="83">
        <v>832</v>
      </c>
      <c r="AP305" s="89">
        <v>1.6</v>
      </c>
      <c r="AQ305" s="89">
        <v>710</v>
      </c>
      <c r="AR305" s="89">
        <v>100</v>
      </c>
      <c r="AS305" s="89">
        <v>73</v>
      </c>
      <c r="AT305" s="89" t="s">
        <v>12023</v>
      </c>
      <c r="AU305" s="89">
        <v>0.8</v>
      </c>
      <c r="AV305" s="89">
        <v>122</v>
      </c>
      <c r="AW305" s="89">
        <v>170</v>
      </c>
      <c r="AX305" s="89">
        <v>22</v>
      </c>
      <c r="AY305" s="89" t="s">
        <v>12023</v>
      </c>
      <c r="AZ305" s="89">
        <v>5700000</v>
      </c>
      <c r="BA305" s="89">
        <v>4900000</v>
      </c>
      <c r="BB305" s="89">
        <v>3000000</v>
      </c>
      <c r="BC305" s="113"/>
      <c r="BG305" s="165">
        <v>5200</v>
      </c>
      <c r="BH305" s="165">
        <v>288</v>
      </c>
    </row>
    <row r="306" spans="1:60" ht="18" hidden="1" customHeight="1">
      <c r="A306" s="83">
        <v>250116</v>
      </c>
      <c r="B306" s="84" t="s">
        <v>10764</v>
      </c>
      <c r="C306" s="82" t="str">
        <f t="shared" si="14"/>
        <v>Open</v>
      </c>
      <c r="D306" s="85"/>
      <c r="E306" s="85" t="s">
        <v>10730</v>
      </c>
      <c r="F306" s="110">
        <v>41876</v>
      </c>
      <c r="G306" s="110">
        <v>41878</v>
      </c>
      <c r="H306" s="87" t="s">
        <v>4274</v>
      </c>
      <c r="I306" s="87" t="s">
        <v>10765</v>
      </c>
      <c r="J306" s="87" t="s">
        <v>10766</v>
      </c>
      <c r="K306" s="88"/>
      <c r="L306" s="37" t="s">
        <v>14935</v>
      </c>
      <c r="M306" s="86" t="s">
        <v>12054</v>
      </c>
      <c r="N306" s="37" t="s">
        <v>12750</v>
      </c>
      <c r="O306" s="37" t="s">
        <v>12751</v>
      </c>
      <c r="P306" s="89">
        <v>0.81</v>
      </c>
      <c r="Q306" s="89">
        <v>9.7200000000000006</v>
      </c>
      <c r="R306" s="90" t="str">
        <f t="shared" si="13"/>
        <v>茨城県常陸太田市金井町</v>
      </c>
      <c r="S306" s="59" t="s">
        <v>3513</v>
      </c>
      <c r="T306" s="59" t="s">
        <v>4154</v>
      </c>
      <c r="U306" s="111" t="s">
        <v>11965</v>
      </c>
      <c r="V306" s="60" t="str">
        <f t="shared" si="15"/>
        <v>Open map</v>
      </c>
      <c r="W306" s="91" t="s">
        <v>4038</v>
      </c>
      <c r="X306" s="89" t="s">
        <v>8587</v>
      </c>
      <c r="Y306" s="89" t="s">
        <v>10757</v>
      </c>
      <c r="Z306" s="89" t="s">
        <v>10767</v>
      </c>
      <c r="AA306" s="89"/>
      <c r="AB306" s="83">
        <v>25</v>
      </c>
      <c r="AC306" s="83">
        <v>481.63</v>
      </c>
      <c r="AD306" s="83">
        <v>434.61</v>
      </c>
      <c r="AE306" s="89">
        <v>753</v>
      </c>
      <c r="AF306" s="83">
        <v>753</v>
      </c>
      <c r="AG306" s="89"/>
      <c r="AH306" s="89"/>
      <c r="AI306" s="89"/>
      <c r="AJ306" s="83">
        <v>1</v>
      </c>
      <c r="AK306" s="83"/>
      <c r="AL306" s="83">
        <v>1.5</v>
      </c>
      <c r="AM306" s="83"/>
      <c r="AN306" s="83"/>
      <c r="AO306" s="83">
        <v>1475</v>
      </c>
      <c r="AP306" s="89">
        <v>1.5</v>
      </c>
      <c r="AQ306" s="89">
        <v>722</v>
      </c>
      <c r="AR306" s="89">
        <v>150</v>
      </c>
      <c r="AS306" s="89">
        <v>111</v>
      </c>
      <c r="AT306" s="89" t="s">
        <v>12023</v>
      </c>
      <c r="AU306" s="89">
        <v>1</v>
      </c>
      <c r="AV306" s="89">
        <v>753</v>
      </c>
      <c r="AW306" s="89">
        <v>100</v>
      </c>
      <c r="AX306" s="89">
        <v>77</v>
      </c>
      <c r="AY306" s="89" t="s">
        <v>12023</v>
      </c>
      <c r="AZ306" s="89">
        <v>10400000</v>
      </c>
      <c r="BA306" s="89">
        <v>8900000</v>
      </c>
      <c r="BB306" s="89">
        <v>5400000</v>
      </c>
      <c r="BC306" s="113"/>
      <c r="BG306" s="165">
        <v>5201</v>
      </c>
      <c r="BH306" s="165">
        <v>289</v>
      </c>
    </row>
    <row r="307" spans="1:60" ht="18" hidden="1" customHeight="1">
      <c r="A307" s="83">
        <v>250117</v>
      </c>
      <c r="B307" s="84" t="s">
        <v>10768</v>
      </c>
      <c r="C307" s="82" t="str">
        <f t="shared" si="14"/>
        <v>Open</v>
      </c>
      <c r="D307" s="85"/>
      <c r="E307" s="85" t="s">
        <v>4217</v>
      </c>
      <c r="F307" s="110">
        <v>41596</v>
      </c>
      <c r="G307" s="110">
        <v>41601</v>
      </c>
      <c r="H307" s="87" t="s">
        <v>10769</v>
      </c>
      <c r="I307" s="87" t="s">
        <v>10770</v>
      </c>
      <c r="J307" s="87" t="s">
        <v>10771</v>
      </c>
      <c r="K307" s="88"/>
      <c r="L307" s="37" t="s">
        <v>14936</v>
      </c>
      <c r="M307" s="86" t="s">
        <v>10772</v>
      </c>
      <c r="N307" s="37" t="s">
        <v>12752</v>
      </c>
      <c r="O307" s="37" t="s">
        <v>14450</v>
      </c>
      <c r="P307" s="89">
        <v>0.17</v>
      </c>
      <c r="Q307" s="89">
        <v>11.46</v>
      </c>
      <c r="R307" s="90" t="str">
        <f t="shared" si="13"/>
        <v>宮城県黒川郡大和町落合檜和田字万五郎</v>
      </c>
      <c r="S307" s="59" t="s">
        <v>3514</v>
      </c>
      <c r="T307" s="59" t="s">
        <v>3514</v>
      </c>
      <c r="U307" s="111" t="s">
        <v>11966</v>
      </c>
      <c r="V307" s="60" t="str">
        <f t="shared" si="15"/>
        <v>Open map</v>
      </c>
      <c r="W307" s="91" t="s">
        <v>4038</v>
      </c>
      <c r="X307" s="89" t="s">
        <v>10662</v>
      </c>
      <c r="Y307" s="89" t="s">
        <v>10561</v>
      </c>
      <c r="Z307" s="89" t="s">
        <v>4390</v>
      </c>
      <c r="AA307" s="89"/>
      <c r="AB307" s="83">
        <v>25</v>
      </c>
      <c r="AC307" s="83">
        <v>397.28</v>
      </c>
      <c r="AD307" s="83">
        <v>397.28</v>
      </c>
      <c r="AE307" s="89">
        <v>498</v>
      </c>
      <c r="AF307" s="83">
        <v>498</v>
      </c>
      <c r="AG307" s="89"/>
      <c r="AH307" s="89"/>
      <c r="AI307" s="89"/>
      <c r="AJ307" s="83">
        <v>1</v>
      </c>
      <c r="AK307" s="83"/>
      <c r="AL307" s="83">
        <v>1.5</v>
      </c>
      <c r="AM307" s="83"/>
      <c r="AN307" s="83"/>
      <c r="AO307" s="83">
        <v>1063</v>
      </c>
      <c r="AP307" s="89">
        <v>1.5</v>
      </c>
      <c r="AQ307" s="89">
        <v>565</v>
      </c>
      <c r="AR307" s="89">
        <v>110</v>
      </c>
      <c r="AS307" s="89">
        <v>63</v>
      </c>
      <c r="AT307" s="89" t="s">
        <v>12023</v>
      </c>
      <c r="AU307" s="89">
        <v>1</v>
      </c>
      <c r="AV307" s="89">
        <v>498</v>
      </c>
      <c r="AW307" s="89">
        <v>100</v>
      </c>
      <c r="AX307" s="89">
        <v>50</v>
      </c>
      <c r="AY307" s="89" t="s">
        <v>12023</v>
      </c>
      <c r="AZ307" s="89">
        <v>7100000</v>
      </c>
      <c r="BA307" s="89">
        <v>6100000</v>
      </c>
      <c r="BB307" s="89">
        <v>3700000</v>
      </c>
      <c r="BC307" s="113"/>
      <c r="BG307" s="165">
        <v>5202</v>
      </c>
      <c r="BH307" s="165">
        <v>290</v>
      </c>
    </row>
    <row r="308" spans="1:60" ht="18" hidden="1" customHeight="1">
      <c r="A308" s="83">
        <v>250118</v>
      </c>
      <c r="B308" s="84" t="s">
        <v>10773</v>
      </c>
      <c r="C308" s="82" t="str">
        <f t="shared" si="14"/>
        <v>Open</v>
      </c>
      <c r="D308" s="85"/>
      <c r="E308" s="85" t="s">
        <v>4241</v>
      </c>
      <c r="F308" s="110">
        <v>41604</v>
      </c>
      <c r="G308" s="110">
        <v>41618</v>
      </c>
      <c r="H308" s="87" t="s">
        <v>4920</v>
      </c>
      <c r="I308" s="87" t="s">
        <v>4921</v>
      </c>
      <c r="J308" s="87" t="s">
        <v>10774</v>
      </c>
      <c r="K308" s="88"/>
      <c r="L308" s="37" t="s">
        <v>14937</v>
      </c>
      <c r="M308" s="86" t="s">
        <v>10775</v>
      </c>
      <c r="N308" s="37" t="s">
        <v>12753</v>
      </c>
      <c r="O308" s="37" t="s">
        <v>12754</v>
      </c>
      <c r="P308" s="89">
        <v>1.52</v>
      </c>
      <c r="Q308" s="89">
        <v>9.52</v>
      </c>
      <c r="R308" s="90" t="str">
        <f t="shared" si="13"/>
        <v>大阪府大阪市西中島</v>
      </c>
      <c r="S308" s="59" t="s">
        <v>3515</v>
      </c>
      <c r="T308" s="59" t="s">
        <v>3515</v>
      </c>
      <c r="U308" s="111" t="s">
        <v>10473</v>
      </c>
      <c r="V308" s="60" t="str">
        <f t="shared" si="15"/>
        <v>Open map</v>
      </c>
      <c r="W308" s="91" t="s">
        <v>4038</v>
      </c>
      <c r="X308" s="89" t="s">
        <v>8587</v>
      </c>
      <c r="Y308" s="89" t="s">
        <v>4381</v>
      </c>
      <c r="Z308" s="89" t="s">
        <v>10589</v>
      </c>
      <c r="AA308" s="89"/>
      <c r="AB308" s="83">
        <v>15</v>
      </c>
      <c r="AC308" s="83">
        <v>524.24</v>
      </c>
      <c r="AD308" s="83">
        <v>524.24</v>
      </c>
      <c r="AE308" s="89">
        <v>570</v>
      </c>
      <c r="AF308" s="83">
        <v>570</v>
      </c>
      <c r="AG308" s="89"/>
      <c r="AH308" s="89"/>
      <c r="AI308" s="89"/>
      <c r="AJ308" s="83">
        <v>1</v>
      </c>
      <c r="AK308" s="83"/>
      <c r="AL308" s="83">
        <v>0.9</v>
      </c>
      <c r="AM308" s="83"/>
      <c r="AN308" s="83"/>
      <c r="AO308" s="83">
        <v>1021</v>
      </c>
      <c r="AP308" s="89">
        <v>0.9</v>
      </c>
      <c r="AQ308" s="89">
        <v>451</v>
      </c>
      <c r="AR308" s="89">
        <v>110</v>
      </c>
      <c r="AS308" s="89">
        <v>50</v>
      </c>
      <c r="AT308" s="89" t="s">
        <v>12023</v>
      </c>
      <c r="AU308" s="89">
        <v>1</v>
      </c>
      <c r="AV308" s="89">
        <v>570</v>
      </c>
      <c r="AW308" s="89">
        <v>100</v>
      </c>
      <c r="AX308" s="89">
        <v>57</v>
      </c>
      <c r="AY308" s="89" t="s">
        <v>12023</v>
      </c>
      <c r="AZ308" s="89">
        <v>7600000</v>
      </c>
      <c r="BA308" s="89">
        <v>6600000</v>
      </c>
      <c r="BB308" s="89">
        <v>4000000</v>
      </c>
      <c r="BC308" s="113"/>
      <c r="BG308" s="165">
        <v>5203</v>
      </c>
      <c r="BH308" s="165">
        <v>291</v>
      </c>
    </row>
    <row r="309" spans="1:60" ht="18" hidden="1" customHeight="1">
      <c r="A309" s="83">
        <v>250119</v>
      </c>
      <c r="B309" s="84" t="s">
        <v>10776</v>
      </c>
      <c r="C309" s="82" t="str">
        <f t="shared" si="14"/>
        <v>Open</v>
      </c>
      <c r="D309" s="85"/>
      <c r="E309" s="85" t="s">
        <v>4217</v>
      </c>
      <c r="F309" s="110">
        <v>41869</v>
      </c>
      <c r="G309" s="110">
        <v>41898</v>
      </c>
      <c r="H309" s="87" t="s">
        <v>10777</v>
      </c>
      <c r="I309" s="87" t="s">
        <v>10778</v>
      </c>
      <c r="J309" s="87" t="s">
        <v>10779</v>
      </c>
      <c r="K309" s="88"/>
      <c r="L309" s="37" t="s">
        <v>14938</v>
      </c>
      <c r="M309" s="86" t="s">
        <v>10780</v>
      </c>
      <c r="N309" s="37" t="s">
        <v>12755</v>
      </c>
      <c r="O309" s="37" t="s">
        <v>12756</v>
      </c>
      <c r="P309" s="89">
        <v>0.04</v>
      </c>
      <c r="Q309" s="89">
        <v>26.67</v>
      </c>
      <c r="R309" s="90" t="str">
        <f t="shared" si="13"/>
        <v>岐阜県羽島市桑原町東方字一番屋敷</v>
      </c>
      <c r="S309" s="59" t="s">
        <v>3516</v>
      </c>
      <c r="T309" s="59" t="s">
        <v>3516</v>
      </c>
      <c r="U309" s="111" t="s">
        <v>10781</v>
      </c>
      <c r="V309" s="60" t="str">
        <f t="shared" si="15"/>
        <v>Open map</v>
      </c>
      <c r="W309" s="91" t="s">
        <v>4038</v>
      </c>
      <c r="X309" s="89" t="s">
        <v>8587</v>
      </c>
      <c r="Y309" s="89" t="s">
        <v>4892</v>
      </c>
      <c r="Z309" s="89" t="s">
        <v>4939</v>
      </c>
      <c r="AA309" s="89"/>
      <c r="AB309" s="83">
        <v>15</v>
      </c>
      <c r="AC309" s="83">
        <v>2215.19</v>
      </c>
      <c r="AD309" s="83">
        <v>3947.44</v>
      </c>
      <c r="AE309" s="89">
        <v>2718</v>
      </c>
      <c r="AF309" s="83">
        <v>2614</v>
      </c>
      <c r="AG309" s="89"/>
      <c r="AH309" s="89"/>
      <c r="AI309" s="89"/>
      <c r="AJ309" s="83">
        <v>1</v>
      </c>
      <c r="AK309" s="83"/>
      <c r="AL309" s="83">
        <v>2</v>
      </c>
      <c r="AM309" s="83"/>
      <c r="AN309" s="83"/>
      <c r="AO309" s="83">
        <v>7025</v>
      </c>
      <c r="AP309" s="89">
        <v>2</v>
      </c>
      <c r="AQ309" s="89">
        <v>4113</v>
      </c>
      <c r="AR309" s="89">
        <v>100</v>
      </c>
      <c r="AS309" s="89">
        <v>420</v>
      </c>
      <c r="AT309" s="89" t="s">
        <v>12023</v>
      </c>
      <c r="AU309" s="89">
        <v>1</v>
      </c>
      <c r="AV309" s="89">
        <v>2718</v>
      </c>
      <c r="AW309" s="89">
        <v>100</v>
      </c>
      <c r="AX309" s="89">
        <v>287</v>
      </c>
      <c r="AY309" s="89" t="s">
        <v>12023</v>
      </c>
      <c r="AZ309" s="89">
        <v>39100000</v>
      </c>
      <c r="BA309" s="89">
        <v>32800000</v>
      </c>
      <c r="BB309" s="89">
        <v>20100000</v>
      </c>
      <c r="BC309" s="113" t="s">
        <v>10493</v>
      </c>
      <c r="BG309" s="165">
        <v>5204</v>
      </c>
      <c r="BH309" s="165">
        <v>292</v>
      </c>
    </row>
    <row r="310" spans="1:60" ht="18" hidden="1" customHeight="1">
      <c r="A310" s="83">
        <v>250121</v>
      </c>
      <c r="B310" s="84" t="s">
        <v>10782</v>
      </c>
      <c r="C310" s="82" t="str">
        <f t="shared" si="14"/>
        <v>Open</v>
      </c>
      <c r="D310" s="85"/>
      <c r="E310" s="85" t="s">
        <v>10783</v>
      </c>
      <c r="F310" s="110">
        <v>41632</v>
      </c>
      <c r="G310" s="110">
        <v>41657</v>
      </c>
      <c r="H310" s="87" t="s">
        <v>10784</v>
      </c>
      <c r="I310" s="87" t="s">
        <v>10785</v>
      </c>
      <c r="J310" s="87" t="s">
        <v>10786</v>
      </c>
      <c r="K310" s="88"/>
      <c r="L310" s="37" t="s">
        <v>14939</v>
      </c>
      <c r="M310" s="86" t="s">
        <v>10787</v>
      </c>
      <c r="N310" s="37" t="s">
        <v>12757</v>
      </c>
      <c r="O310" s="37" t="s">
        <v>12758</v>
      </c>
      <c r="P310" s="89">
        <v>0.17</v>
      </c>
      <c r="Q310" s="89">
        <v>5.61</v>
      </c>
      <c r="R310" s="90" t="str">
        <f t="shared" si="13"/>
        <v>新潟県新潟市北区新崎</v>
      </c>
      <c r="S310" s="59" t="s">
        <v>3517</v>
      </c>
      <c r="T310" s="59" t="s">
        <v>3517</v>
      </c>
      <c r="U310" s="111" t="s">
        <v>10788</v>
      </c>
      <c r="V310" s="60" t="str">
        <f t="shared" si="15"/>
        <v>Open map</v>
      </c>
      <c r="W310" s="91" t="s">
        <v>4038</v>
      </c>
      <c r="X310" s="89" t="s">
        <v>8587</v>
      </c>
      <c r="Y310" s="89" t="s">
        <v>4381</v>
      </c>
      <c r="Z310" s="89" t="s">
        <v>10722</v>
      </c>
      <c r="AA310" s="89"/>
      <c r="AB310" s="83">
        <v>100</v>
      </c>
      <c r="AC310" s="83">
        <v>832</v>
      </c>
      <c r="AD310" s="83">
        <v>858</v>
      </c>
      <c r="AE310" s="89">
        <v>882</v>
      </c>
      <c r="AF310" s="83">
        <v>882</v>
      </c>
      <c r="AG310" s="89"/>
      <c r="AH310" s="89"/>
      <c r="AI310" s="89"/>
      <c r="AJ310" s="83">
        <v>1</v>
      </c>
      <c r="AK310" s="83"/>
      <c r="AL310" s="83">
        <v>1.5</v>
      </c>
      <c r="AM310" s="83"/>
      <c r="AN310" s="83"/>
      <c r="AO310" s="83">
        <v>1769</v>
      </c>
      <c r="AP310" s="89">
        <v>1.5</v>
      </c>
      <c r="AQ310" s="89">
        <v>887</v>
      </c>
      <c r="AR310" s="89">
        <v>120</v>
      </c>
      <c r="AS310" s="89">
        <v>109</v>
      </c>
      <c r="AT310" s="89" t="s">
        <v>12023</v>
      </c>
      <c r="AU310" s="89">
        <v>1</v>
      </c>
      <c r="AV310" s="89">
        <v>882</v>
      </c>
      <c r="AW310" s="89">
        <v>100</v>
      </c>
      <c r="AX310" s="89">
        <v>90</v>
      </c>
      <c r="AY310" s="89" t="s">
        <v>12023</v>
      </c>
      <c r="AZ310" s="89">
        <v>12200000</v>
      </c>
      <c r="BA310" s="89">
        <v>10500000</v>
      </c>
      <c r="BB310" s="89">
        <v>6500000</v>
      </c>
      <c r="BC310" s="113"/>
      <c r="BG310" s="165">
        <v>5205</v>
      </c>
      <c r="BH310" s="165">
        <v>293</v>
      </c>
    </row>
    <row r="311" spans="1:60" ht="18" hidden="1" customHeight="1">
      <c r="A311" s="83">
        <v>250122</v>
      </c>
      <c r="B311" s="84" t="s">
        <v>10789</v>
      </c>
      <c r="C311" s="82" t="str">
        <f t="shared" si="14"/>
        <v>Open</v>
      </c>
      <c r="D311" s="85"/>
      <c r="E311" s="85" t="s">
        <v>10652</v>
      </c>
      <c r="F311" s="110">
        <v>41596</v>
      </c>
      <c r="G311" s="110">
        <v>41606</v>
      </c>
      <c r="H311" s="87" t="s">
        <v>4681</v>
      </c>
      <c r="I311" s="87" t="s">
        <v>10790</v>
      </c>
      <c r="J311" s="87" t="s">
        <v>10791</v>
      </c>
      <c r="K311" s="88"/>
      <c r="L311" s="37" t="s">
        <v>14940</v>
      </c>
      <c r="M311" s="86" t="s">
        <v>10792</v>
      </c>
      <c r="N311" s="37" t="s">
        <v>12759</v>
      </c>
      <c r="O311" s="37" t="s">
        <v>14451</v>
      </c>
      <c r="P311" s="89">
        <v>0.15</v>
      </c>
      <c r="Q311" s="89">
        <v>58.32</v>
      </c>
      <c r="R311" s="90" t="str">
        <f t="shared" si="13"/>
        <v>滋賀県草津市山寺町</v>
      </c>
      <c r="S311" s="59" t="s">
        <v>3518</v>
      </c>
      <c r="T311" s="59" t="s">
        <v>3518</v>
      </c>
      <c r="U311" s="111" t="s">
        <v>11967</v>
      </c>
      <c r="V311" s="60" t="str">
        <f t="shared" si="15"/>
        <v>Open map</v>
      </c>
      <c r="W311" s="91" t="s">
        <v>4038</v>
      </c>
      <c r="X311" s="89" t="s">
        <v>8587</v>
      </c>
      <c r="Y311" s="89" t="s">
        <v>10793</v>
      </c>
      <c r="Z311" s="89" t="s">
        <v>10794</v>
      </c>
      <c r="AA311" s="89"/>
      <c r="AB311" s="83">
        <v>85</v>
      </c>
      <c r="AC311" s="83">
        <v>1246.78</v>
      </c>
      <c r="AD311" s="83">
        <v>2970</v>
      </c>
      <c r="AE311" s="89">
        <v>1300</v>
      </c>
      <c r="AF311" s="83">
        <v>1300</v>
      </c>
      <c r="AG311" s="89"/>
      <c r="AH311" s="89"/>
      <c r="AI311" s="89"/>
      <c r="AJ311" s="83">
        <v>1</v>
      </c>
      <c r="AK311" s="83"/>
      <c r="AL311" s="83">
        <v>1</v>
      </c>
      <c r="AM311" s="83"/>
      <c r="AN311" s="83"/>
      <c r="AO311" s="83">
        <v>2528</v>
      </c>
      <c r="AP311" s="89">
        <v>1</v>
      </c>
      <c r="AQ311" s="89">
        <v>940</v>
      </c>
      <c r="AR311" s="89">
        <v>100</v>
      </c>
      <c r="AS311" s="89">
        <v>95</v>
      </c>
      <c r="AT311" s="89" t="s">
        <v>12023</v>
      </c>
      <c r="AU311" s="89">
        <v>1</v>
      </c>
      <c r="AV311" s="89">
        <v>1300</v>
      </c>
      <c r="AW311" s="89">
        <v>100</v>
      </c>
      <c r="AX311" s="89">
        <v>130</v>
      </c>
      <c r="AY311" s="89" t="s">
        <v>12023</v>
      </c>
      <c r="AZ311" s="89">
        <v>15600000</v>
      </c>
      <c r="BA311" s="89">
        <v>13400000</v>
      </c>
      <c r="BB311" s="89">
        <v>8300000</v>
      </c>
      <c r="BC311" s="113" t="s">
        <v>10494</v>
      </c>
      <c r="BG311" s="165">
        <v>5206</v>
      </c>
      <c r="BH311" s="165">
        <v>294</v>
      </c>
    </row>
    <row r="312" spans="1:60" ht="18" hidden="1" customHeight="1">
      <c r="A312" s="83">
        <v>250123</v>
      </c>
      <c r="B312" s="84" t="s">
        <v>10795</v>
      </c>
      <c r="C312" s="82" t="str">
        <f t="shared" si="14"/>
        <v>Open</v>
      </c>
      <c r="D312" s="85"/>
      <c r="E312" s="85" t="s">
        <v>4217</v>
      </c>
      <c r="F312" s="110">
        <v>41614</v>
      </c>
      <c r="G312" s="110">
        <v>41623</v>
      </c>
      <c r="H312" s="87" t="s">
        <v>4312</v>
      </c>
      <c r="I312" s="87" t="s">
        <v>9166</v>
      </c>
      <c r="J312" s="87" t="s">
        <v>10796</v>
      </c>
      <c r="K312" s="88"/>
      <c r="L312" s="37" t="s">
        <v>15769</v>
      </c>
      <c r="M312" s="86" t="s">
        <v>10444</v>
      </c>
      <c r="N312" s="37" t="s">
        <v>12760</v>
      </c>
      <c r="O312" s="37" t="s">
        <v>12761</v>
      </c>
      <c r="P312" s="89">
        <v>0.15</v>
      </c>
      <c r="Q312" s="89">
        <v>17.84</v>
      </c>
      <c r="R312" s="90" t="str">
        <f t="shared" si="13"/>
        <v>埼玉県三郷市栄</v>
      </c>
      <c r="S312" s="59" t="s">
        <v>3519</v>
      </c>
      <c r="T312" s="59" t="s">
        <v>3519</v>
      </c>
      <c r="U312" s="111" t="s">
        <v>11968</v>
      </c>
      <c r="V312" s="60" t="str">
        <f t="shared" si="15"/>
        <v>Open map</v>
      </c>
      <c r="W312" s="91" t="s">
        <v>4038</v>
      </c>
      <c r="X312" s="89" t="s">
        <v>10797</v>
      </c>
      <c r="Y312" s="89" t="s">
        <v>10798</v>
      </c>
      <c r="Z312" s="89" t="s">
        <v>10799</v>
      </c>
      <c r="AA312" s="89"/>
      <c r="AB312" s="83">
        <v>30</v>
      </c>
      <c r="AC312" s="83">
        <v>362.75</v>
      </c>
      <c r="AD312" s="83">
        <v>986.31</v>
      </c>
      <c r="AE312" s="89">
        <v>528</v>
      </c>
      <c r="AF312" s="83">
        <v>528</v>
      </c>
      <c r="AG312" s="89"/>
      <c r="AH312" s="89"/>
      <c r="AI312" s="89"/>
      <c r="AJ312" s="83">
        <v>1</v>
      </c>
      <c r="AK312" s="83"/>
      <c r="AL312" s="83">
        <v>1.5</v>
      </c>
      <c r="AM312" s="83"/>
      <c r="AN312" s="83"/>
      <c r="AO312" s="83">
        <v>1197</v>
      </c>
      <c r="AP312" s="89">
        <v>1.5</v>
      </c>
      <c r="AQ312" s="89">
        <v>669</v>
      </c>
      <c r="AR312" s="89">
        <v>210</v>
      </c>
      <c r="AS312" s="89">
        <v>141</v>
      </c>
      <c r="AT312" s="89" t="s">
        <v>12023</v>
      </c>
      <c r="AU312" s="89">
        <v>1</v>
      </c>
      <c r="AV312" s="89">
        <v>528</v>
      </c>
      <c r="AW312" s="89">
        <v>100</v>
      </c>
      <c r="AX312" s="89">
        <v>53</v>
      </c>
      <c r="AY312" s="89" t="s">
        <v>12023</v>
      </c>
      <c r="AZ312" s="89">
        <v>9800000</v>
      </c>
      <c r="BA312" s="89">
        <v>8300000</v>
      </c>
      <c r="BB312" s="89">
        <v>5000000</v>
      </c>
      <c r="BC312" s="113"/>
      <c r="BG312" s="165">
        <v>5207</v>
      </c>
      <c r="BH312" s="165">
        <v>295</v>
      </c>
    </row>
    <row r="313" spans="1:60" ht="18" hidden="1" customHeight="1">
      <c r="A313" s="83">
        <v>250124</v>
      </c>
      <c r="B313" s="84" t="s">
        <v>10800</v>
      </c>
      <c r="C313" s="82" t="str">
        <f t="shared" si="14"/>
        <v>Open</v>
      </c>
      <c r="D313" s="85"/>
      <c r="E313" s="85" t="s">
        <v>10591</v>
      </c>
      <c r="F313" s="110">
        <v>41589</v>
      </c>
      <c r="G313" s="110">
        <v>41613</v>
      </c>
      <c r="H313" s="87" t="s">
        <v>10505</v>
      </c>
      <c r="I313" s="87" t="s">
        <v>10801</v>
      </c>
      <c r="J313" s="87" t="s">
        <v>10802</v>
      </c>
      <c r="K313" s="88"/>
      <c r="L313" s="37" t="s">
        <v>14942</v>
      </c>
      <c r="M313" s="86" t="s">
        <v>10803</v>
      </c>
      <c r="N313" s="37" t="s">
        <v>12762</v>
      </c>
      <c r="O313" s="37" t="s">
        <v>12763</v>
      </c>
      <c r="P313" s="89">
        <v>0.54</v>
      </c>
      <c r="Q313" s="89">
        <v>6.94</v>
      </c>
      <c r="R313" s="90" t="str">
        <f t="shared" si="13"/>
        <v>熊本県熊本市南区薄場</v>
      </c>
      <c r="S313" s="59" t="s">
        <v>3520</v>
      </c>
      <c r="T313" s="59" t="s">
        <v>4155</v>
      </c>
      <c r="U313" s="111" t="s">
        <v>11969</v>
      </c>
      <c r="V313" s="60" t="str">
        <f t="shared" si="15"/>
        <v>Open map</v>
      </c>
      <c r="W313" s="91" t="s">
        <v>12274</v>
      </c>
      <c r="X313" s="89" t="s">
        <v>10596</v>
      </c>
      <c r="Y313" s="89" t="s">
        <v>10636</v>
      </c>
      <c r="Z313" s="89" t="s">
        <v>10804</v>
      </c>
      <c r="AA313" s="89"/>
      <c r="AB313" s="83">
        <v>25</v>
      </c>
      <c r="AC313" s="83">
        <v>976.62</v>
      </c>
      <c r="AD313" s="83">
        <v>1693.05</v>
      </c>
      <c r="AE313" s="89">
        <v>1476</v>
      </c>
      <c r="AF313" s="83">
        <v>1476</v>
      </c>
      <c r="AG313" s="89"/>
      <c r="AH313" s="89"/>
      <c r="AI313" s="89"/>
      <c r="AJ313" s="83">
        <v>0.8</v>
      </c>
      <c r="AK313" s="83"/>
      <c r="AL313" s="83">
        <v>1.7</v>
      </c>
      <c r="AM313" s="83"/>
      <c r="AN313" s="83"/>
      <c r="AO313" s="83">
        <v>3080</v>
      </c>
      <c r="AP313" s="89">
        <v>1.7</v>
      </c>
      <c r="AQ313" s="89">
        <v>2173.48</v>
      </c>
      <c r="AR313" s="89">
        <v>120</v>
      </c>
      <c r="AS313" s="89">
        <v>270</v>
      </c>
      <c r="AT313" s="89" t="s">
        <v>12023</v>
      </c>
      <c r="AU313" s="89">
        <v>0.8</v>
      </c>
      <c r="AV313" s="89">
        <v>527.4</v>
      </c>
      <c r="AW313" s="89">
        <v>100</v>
      </c>
      <c r="AX313" s="89">
        <v>63</v>
      </c>
      <c r="AY313" s="89" t="s">
        <v>12023</v>
      </c>
      <c r="AZ313" s="89">
        <v>22300000</v>
      </c>
      <c r="BA313" s="89">
        <v>18600000</v>
      </c>
      <c r="BB313" s="89">
        <v>11300000</v>
      </c>
      <c r="BC313" s="113" t="s">
        <v>10495</v>
      </c>
      <c r="BG313" s="165">
        <v>5208</v>
      </c>
      <c r="BH313" s="165">
        <v>296</v>
      </c>
    </row>
    <row r="314" spans="1:60" ht="18" hidden="1" customHeight="1">
      <c r="A314" s="83">
        <v>250125</v>
      </c>
      <c r="B314" s="84" t="s">
        <v>10805</v>
      </c>
      <c r="C314" s="82" t="str">
        <f t="shared" si="14"/>
        <v>Open</v>
      </c>
      <c r="D314" s="85"/>
      <c r="E314" s="85" t="s">
        <v>10622</v>
      </c>
      <c r="F314" s="110">
        <v>41626</v>
      </c>
      <c r="G314" s="110">
        <v>41636</v>
      </c>
      <c r="H314" s="87" t="s">
        <v>10806</v>
      </c>
      <c r="I314" s="87" t="s">
        <v>10807</v>
      </c>
      <c r="J314" s="87" t="s">
        <v>10808</v>
      </c>
      <c r="K314" s="88"/>
      <c r="L314" s="37" t="s">
        <v>14943</v>
      </c>
      <c r="M314" s="86" t="s">
        <v>10809</v>
      </c>
      <c r="N314" s="37" t="s">
        <v>12764</v>
      </c>
      <c r="O314" s="37" t="s">
        <v>14452</v>
      </c>
      <c r="P314" s="89">
        <v>0.36</v>
      </c>
      <c r="Q314" s="89">
        <v>2.36</v>
      </c>
      <c r="R314" s="90" t="str">
        <f t="shared" si="13"/>
        <v>宮城県多賀城市八幡</v>
      </c>
      <c r="S314" s="59" t="s">
        <v>3521</v>
      </c>
      <c r="T314" s="59" t="s">
        <v>3521</v>
      </c>
      <c r="U314" s="111" t="s">
        <v>10810</v>
      </c>
      <c r="V314" s="60" t="str">
        <f t="shared" si="15"/>
        <v>Open map</v>
      </c>
      <c r="W314" s="91" t="s">
        <v>4038</v>
      </c>
      <c r="X314" s="89" t="s">
        <v>10560</v>
      </c>
      <c r="Y314" s="89" t="s">
        <v>10811</v>
      </c>
      <c r="Z314" s="89" t="s">
        <v>10812</v>
      </c>
      <c r="AA314" s="89"/>
      <c r="AB314" s="83">
        <v>40</v>
      </c>
      <c r="AC314" s="83">
        <v>1119.67</v>
      </c>
      <c r="AD314" s="83">
        <v>1181.07</v>
      </c>
      <c r="AE314" s="89">
        <v>1108</v>
      </c>
      <c r="AF314" s="83">
        <v>1108</v>
      </c>
      <c r="AG314" s="89"/>
      <c r="AH314" s="89"/>
      <c r="AI314" s="89"/>
      <c r="AJ314" s="83">
        <v>1</v>
      </c>
      <c r="AK314" s="83"/>
      <c r="AL314" s="83">
        <v>1.5</v>
      </c>
      <c r="AM314" s="83"/>
      <c r="AN314" s="83"/>
      <c r="AO314" s="83">
        <v>2537</v>
      </c>
      <c r="AP314" s="89">
        <v>1.5</v>
      </c>
      <c r="AQ314" s="89">
        <v>1292</v>
      </c>
      <c r="AR314" s="89">
        <v>100</v>
      </c>
      <c r="AS314" s="89">
        <v>131</v>
      </c>
      <c r="AT314" s="89" t="s">
        <v>12023</v>
      </c>
      <c r="AU314" s="89">
        <v>1</v>
      </c>
      <c r="AV314" s="89">
        <v>1108</v>
      </c>
      <c r="AW314" s="89">
        <v>100</v>
      </c>
      <c r="AX314" s="89">
        <v>112</v>
      </c>
      <c r="AY314" s="89" t="s">
        <v>12023</v>
      </c>
      <c r="AZ314" s="89">
        <v>14700000</v>
      </c>
      <c r="BA314" s="89">
        <v>12500000</v>
      </c>
      <c r="BB314" s="89">
        <v>7500000</v>
      </c>
      <c r="BC314" s="113" t="s">
        <v>10813</v>
      </c>
      <c r="BG314" s="165">
        <v>5209</v>
      </c>
      <c r="BH314" s="165">
        <v>297</v>
      </c>
    </row>
    <row r="315" spans="1:60" ht="18" hidden="1" customHeight="1">
      <c r="A315" s="83">
        <v>250126</v>
      </c>
      <c r="B315" s="84" t="s">
        <v>10814</v>
      </c>
      <c r="C315" s="82" t="str">
        <f t="shared" si="14"/>
        <v>Open</v>
      </c>
      <c r="D315" s="85"/>
      <c r="E315" s="85" t="s">
        <v>10622</v>
      </c>
      <c r="F315" s="110">
        <v>41810</v>
      </c>
      <c r="G315" s="110">
        <v>41845</v>
      </c>
      <c r="H315" s="87" t="s">
        <v>4434</v>
      </c>
      <c r="I315" s="87" t="s">
        <v>4557</v>
      </c>
      <c r="J315" s="87" t="s">
        <v>10815</v>
      </c>
      <c r="K315" s="88"/>
      <c r="L315" s="37" t="s">
        <v>14944</v>
      </c>
      <c r="M315" s="86" t="s">
        <v>10816</v>
      </c>
      <c r="N315" s="37" t="s">
        <v>12765</v>
      </c>
      <c r="O315" s="37" t="s">
        <v>12766</v>
      </c>
      <c r="P315" s="89">
        <v>0.21</v>
      </c>
      <c r="Q315" s="89">
        <v>7.05</v>
      </c>
      <c r="R315" s="90" t="str">
        <f t="shared" si="13"/>
        <v>千葉県船橋市習志野</v>
      </c>
      <c r="S315" s="59" t="s">
        <v>3522</v>
      </c>
      <c r="T315" s="59" t="s">
        <v>3522</v>
      </c>
      <c r="U315" s="111" t="s">
        <v>10817</v>
      </c>
      <c r="V315" s="60" t="str">
        <f t="shared" si="15"/>
        <v>Open map</v>
      </c>
      <c r="W315" s="91" t="s">
        <v>4038</v>
      </c>
      <c r="X315" s="89" t="s">
        <v>8587</v>
      </c>
      <c r="Y315" s="89" t="s">
        <v>4496</v>
      </c>
      <c r="Z315" s="89" t="s">
        <v>4358</v>
      </c>
      <c r="AA315" s="89"/>
      <c r="AB315" s="83">
        <v>30</v>
      </c>
      <c r="AC315" s="83">
        <v>16172</v>
      </c>
      <c r="AD315" s="83">
        <v>18292</v>
      </c>
      <c r="AE315" s="89">
        <v>16776</v>
      </c>
      <c r="AF315" s="83">
        <v>16800</v>
      </c>
      <c r="AG315" s="89"/>
      <c r="AH315" s="89"/>
      <c r="AI315" s="89"/>
      <c r="AJ315" s="83">
        <v>1</v>
      </c>
      <c r="AK315" s="83"/>
      <c r="AL315" s="83">
        <v>1.5</v>
      </c>
      <c r="AM315" s="83"/>
      <c r="AN315" s="83"/>
      <c r="AO315" s="83">
        <v>31932</v>
      </c>
      <c r="AP315" s="89">
        <v>1.5</v>
      </c>
      <c r="AQ315" s="89">
        <v>15156</v>
      </c>
      <c r="AR315" s="89">
        <v>150</v>
      </c>
      <c r="AS315" s="89">
        <v>3000</v>
      </c>
      <c r="AT315" s="89" t="s">
        <v>12025</v>
      </c>
      <c r="AU315" s="89">
        <v>1</v>
      </c>
      <c r="AV315" s="89">
        <v>16776</v>
      </c>
      <c r="AW315" s="89">
        <v>200</v>
      </c>
      <c r="AX315" s="89">
        <v>3509</v>
      </c>
      <c r="AY315" s="89" t="s">
        <v>12025</v>
      </c>
      <c r="AZ315" s="89">
        <v>268900000</v>
      </c>
      <c r="BA315" s="89">
        <v>220700000</v>
      </c>
      <c r="BB315" s="89">
        <v>130800000</v>
      </c>
      <c r="BC315" s="113" t="s">
        <v>10818</v>
      </c>
      <c r="BG315" s="165">
        <v>5210</v>
      </c>
      <c r="BH315" s="165">
        <v>298</v>
      </c>
    </row>
    <row r="316" spans="1:60" ht="18" hidden="1" customHeight="1">
      <c r="A316" s="83">
        <v>250127</v>
      </c>
      <c r="B316" s="84" t="s">
        <v>10819</v>
      </c>
      <c r="C316" s="82" t="str">
        <f t="shared" si="14"/>
        <v>Open</v>
      </c>
      <c r="D316" s="85"/>
      <c r="E316" s="85" t="s">
        <v>10820</v>
      </c>
      <c r="F316" s="110">
        <v>41625</v>
      </c>
      <c r="G316" s="110">
        <v>41634</v>
      </c>
      <c r="H316" s="87" t="s">
        <v>4446</v>
      </c>
      <c r="I316" s="87" t="s">
        <v>10821</v>
      </c>
      <c r="J316" s="87" t="s">
        <v>10822</v>
      </c>
      <c r="K316" s="88"/>
      <c r="L316" s="37" t="s">
        <v>14945</v>
      </c>
      <c r="M316" s="86" t="s">
        <v>10445</v>
      </c>
      <c r="N316" s="37" t="s">
        <v>12767</v>
      </c>
      <c r="O316" s="37" t="s">
        <v>12768</v>
      </c>
      <c r="P316" s="89">
        <v>2.72</v>
      </c>
      <c r="Q316" s="89">
        <v>55.86</v>
      </c>
      <c r="R316" s="90" t="str">
        <f t="shared" si="13"/>
        <v>山形県天童市芳賀</v>
      </c>
      <c r="S316" s="59" t="s">
        <v>3523</v>
      </c>
      <c r="T316" s="59" t="s">
        <v>3523</v>
      </c>
      <c r="U316" s="111" t="s">
        <v>11970</v>
      </c>
      <c r="V316" s="60" t="str">
        <f t="shared" si="15"/>
        <v>Open map</v>
      </c>
      <c r="W316" s="91" t="s">
        <v>4038</v>
      </c>
      <c r="X316" s="89" t="s">
        <v>10823</v>
      </c>
      <c r="Y316" s="89" t="s">
        <v>10824</v>
      </c>
      <c r="Z316" s="89" t="s">
        <v>10825</v>
      </c>
      <c r="AA316" s="89"/>
      <c r="AB316" s="83">
        <v>80</v>
      </c>
      <c r="AC316" s="83">
        <v>1052.33</v>
      </c>
      <c r="AD316" s="83">
        <v>1001.23</v>
      </c>
      <c r="AE316" s="89">
        <v>1378</v>
      </c>
      <c r="AF316" s="83">
        <v>1378</v>
      </c>
      <c r="AG316" s="89"/>
      <c r="AH316" s="89"/>
      <c r="AI316" s="89"/>
      <c r="AJ316" s="83">
        <v>1</v>
      </c>
      <c r="AK316" s="83"/>
      <c r="AL316" s="83">
        <v>1.2</v>
      </c>
      <c r="AM316" s="83"/>
      <c r="AN316" s="83"/>
      <c r="AO316" s="83">
        <v>2390</v>
      </c>
      <c r="AP316" s="89">
        <v>1.2</v>
      </c>
      <c r="AQ316" s="89">
        <v>1012</v>
      </c>
      <c r="AR316" s="89">
        <v>130</v>
      </c>
      <c r="AS316" s="89">
        <v>137</v>
      </c>
      <c r="AT316" s="89" t="s">
        <v>12023</v>
      </c>
      <c r="AU316" s="89">
        <v>1</v>
      </c>
      <c r="AV316" s="89">
        <v>1378</v>
      </c>
      <c r="AW316" s="89">
        <v>100</v>
      </c>
      <c r="AX316" s="89">
        <v>138</v>
      </c>
      <c r="AY316" s="89" t="s">
        <v>12023</v>
      </c>
      <c r="AZ316" s="89">
        <v>16000000</v>
      </c>
      <c r="BA316" s="89">
        <v>13500000</v>
      </c>
      <c r="BB316" s="89">
        <v>8300000</v>
      </c>
      <c r="BC316" s="113"/>
      <c r="BG316" s="165">
        <v>5211</v>
      </c>
      <c r="BH316" s="165">
        <v>299</v>
      </c>
    </row>
    <row r="317" spans="1:60" ht="18" hidden="1" customHeight="1">
      <c r="A317" s="83">
        <v>250128</v>
      </c>
      <c r="B317" s="84" t="s">
        <v>10826</v>
      </c>
      <c r="C317" s="82" t="str">
        <f t="shared" si="14"/>
        <v>Open</v>
      </c>
      <c r="D317" s="85"/>
      <c r="E317" s="85" t="s">
        <v>10820</v>
      </c>
      <c r="F317" s="110">
        <v>41673</v>
      </c>
      <c r="G317" s="110">
        <v>41689</v>
      </c>
      <c r="H317" s="87" t="s">
        <v>4274</v>
      </c>
      <c r="I317" s="87" t="s">
        <v>10827</v>
      </c>
      <c r="J317" s="87" t="s">
        <v>10828</v>
      </c>
      <c r="K317" s="88"/>
      <c r="L317" s="37" t="s">
        <v>14946</v>
      </c>
      <c r="M317" s="86" t="s">
        <v>10829</v>
      </c>
      <c r="N317" s="37" t="s">
        <v>12769</v>
      </c>
      <c r="O317" s="37" t="s">
        <v>12770</v>
      </c>
      <c r="P317" s="89">
        <v>0.36</v>
      </c>
      <c r="Q317" s="89">
        <v>5.14</v>
      </c>
      <c r="R317" s="90" t="str">
        <f t="shared" si="13"/>
        <v>茨城県ひたちなか市足崎字西原</v>
      </c>
      <c r="S317" s="59" t="s">
        <v>3524</v>
      </c>
      <c r="T317" s="59" t="s">
        <v>3524</v>
      </c>
      <c r="U317" s="111" t="s">
        <v>11971</v>
      </c>
      <c r="V317" s="60" t="str">
        <f t="shared" si="15"/>
        <v>Open map</v>
      </c>
      <c r="W317" s="91" t="s">
        <v>15</v>
      </c>
      <c r="X317" s="89" t="s">
        <v>8587</v>
      </c>
      <c r="Y317" s="89" t="s">
        <v>4496</v>
      </c>
      <c r="Z317" s="89" t="s">
        <v>10718</v>
      </c>
      <c r="AA317" s="89"/>
      <c r="AB317" s="83">
        <v>50</v>
      </c>
      <c r="AC317" s="83">
        <v>245.94</v>
      </c>
      <c r="AD317" s="83">
        <v>470.27</v>
      </c>
      <c r="AE317" s="89">
        <v>314</v>
      </c>
      <c r="AF317" s="83">
        <v>314</v>
      </c>
      <c r="AG317" s="89"/>
      <c r="AH317" s="89"/>
      <c r="AI317" s="89"/>
      <c r="AJ317" s="83">
        <v>1</v>
      </c>
      <c r="AK317" s="83"/>
      <c r="AL317" s="83">
        <v>1</v>
      </c>
      <c r="AM317" s="83"/>
      <c r="AN317" s="83"/>
      <c r="AO317" s="83">
        <v>535</v>
      </c>
      <c r="AP317" s="89">
        <v>1</v>
      </c>
      <c r="AQ317" s="89">
        <v>221</v>
      </c>
      <c r="AR317" s="89">
        <v>100</v>
      </c>
      <c r="AS317" s="89">
        <v>23</v>
      </c>
      <c r="AT317" s="89" t="s">
        <v>12025</v>
      </c>
      <c r="AU317" s="89">
        <v>1</v>
      </c>
      <c r="AV317" s="89">
        <v>314</v>
      </c>
      <c r="AW317" s="89">
        <v>160</v>
      </c>
      <c r="AX317" s="89">
        <v>58</v>
      </c>
      <c r="AY317" s="89" t="s">
        <v>12025</v>
      </c>
      <c r="AZ317" s="89">
        <v>6300000</v>
      </c>
      <c r="BA317" s="89">
        <v>5700000</v>
      </c>
      <c r="BB317" s="89">
        <v>3300000</v>
      </c>
      <c r="BC317" s="113"/>
      <c r="BG317" s="165">
        <v>5212</v>
      </c>
      <c r="BH317" s="165">
        <v>300</v>
      </c>
    </row>
    <row r="318" spans="1:60" ht="18" hidden="1" customHeight="1">
      <c r="A318" s="83">
        <v>250129</v>
      </c>
      <c r="B318" s="84" t="s">
        <v>10830</v>
      </c>
      <c r="C318" s="82" t="str">
        <f t="shared" si="14"/>
        <v>Open</v>
      </c>
      <c r="D318" s="85"/>
      <c r="E318" s="85" t="s">
        <v>4217</v>
      </c>
      <c r="F318" s="110">
        <v>41729</v>
      </c>
      <c r="G318" s="110">
        <v>41737</v>
      </c>
      <c r="H318" s="87" t="s">
        <v>4303</v>
      </c>
      <c r="I318" s="87" t="s">
        <v>4839</v>
      </c>
      <c r="J318" s="87" t="s">
        <v>10831</v>
      </c>
      <c r="K318" s="88"/>
      <c r="L318" s="37" t="s">
        <v>14947</v>
      </c>
      <c r="M318" s="86" t="s">
        <v>10832</v>
      </c>
      <c r="N318" s="37" t="s">
        <v>12771</v>
      </c>
      <c r="O318" s="37" t="s">
        <v>12772</v>
      </c>
      <c r="P318" s="89">
        <v>0.32</v>
      </c>
      <c r="Q318" s="89">
        <v>5.83</v>
      </c>
      <c r="R318" s="90" t="str">
        <f t="shared" si="13"/>
        <v>東京都墨田区緑</v>
      </c>
      <c r="S318" s="59" t="s">
        <v>3525</v>
      </c>
      <c r="T318" s="59" t="s">
        <v>3525</v>
      </c>
      <c r="U318" s="111" t="s">
        <v>10474</v>
      </c>
      <c r="V318" s="60" t="str">
        <f t="shared" si="15"/>
        <v>Open map</v>
      </c>
      <c r="W318" s="91" t="s">
        <v>12274</v>
      </c>
      <c r="X318" s="89" t="s">
        <v>8587</v>
      </c>
      <c r="Y318" s="89" t="s">
        <v>10682</v>
      </c>
      <c r="Z318" s="89" t="s">
        <v>4792</v>
      </c>
      <c r="AA318" s="89"/>
      <c r="AB318" s="83">
        <v>30</v>
      </c>
      <c r="AC318" s="83">
        <v>77.42</v>
      </c>
      <c r="AD318" s="83">
        <v>232.26</v>
      </c>
      <c r="AE318" s="89">
        <v>94</v>
      </c>
      <c r="AF318" s="83">
        <v>97</v>
      </c>
      <c r="AG318" s="89"/>
      <c r="AH318" s="89"/>
      <c r="AI318" s="89"/>
      <c r="AJ318" s="83">
        <v>2.2999999999999998</v>
      </c>
      <c r="AK318" s="83"/>
      <c r="AL318" s="83" t="s">
        <v>1857</v>
      </c>
      <c r="AM318" s="83"/>
      <c r="AN318" s="83"/>
      <c r="AO318" s="83">
        <v>217</v>
      </c>
      <c r="AP318" s="89">
        <v>1.5</v>
      </c>
      <c r="AQ318" s="89">
        <v>141</v>
      </c>
      <c r="AR318" s="89">
        <v>100</v>
      </c>
      <c r="AS318" s="89">
        <v>15</v>
      </c>
      <c r="AT318" s="89" t="s">
        <v>12023</v>
      </c>
      <c r="AU318" s="89">
        <v>0.8</v>
      </c>
      <c r="AV318" s="89">
        <v>76</v>
      </c>
      <c r="AW318" s="89">
        <v>100</v>
      </c>
      <c r="AX318" s="89">
        <v>8</v>
      </c>
      <c r="AY318" s="89" t="s">
        <v>12023</v>
      </c>
      <c r="AZ318" s="89">
        <v>4200000</v>
      </c>
      <c r="BA318" s="89">
        <v>3700000</v>
      </c>
      <c r="BB318" s="89">
        <v>2200000</v>
      </c>
      <c r="BC318" s="113" t="s">
        <v>10495</v>
      </c>
      <c r="BG318" s="165">
        <v>5213</v>
      </c>
      <c r="BH318" s="165">
        <v>301</v>
      </c>
    </row>
    <row r="319" spans="1:60" ht="18" hidden="1" customHeight="1">
      <c r="A319" s="83">
        <v>250130</v>
      </c>
      <c r="B319" s="84" t="s">
        <v>10833</v>
      </c>
      <c r="C319" s="82" t="str">
        <f t="shared" si="14"/>
        <v>Open</v>
      </c>
      <c r="D319" s="85"/>
      <c r="E319" s="85" t="s">
        <v>4217</v>
      </c>
      <c r="F319" s="110">
        <v>41654</v>
      </c>
      <c r="G319" s="110">
        <v>41670</v>
      </c>
      <c r="H319" s="87" t="s">
        <v>4763</v>
      </c>
      <c r="I319" s="87" t="s">
        <v>6378</v>
      </c>
      <c r="J319" s="87" t="s">
        <v>10834</v>
      </c>
      <c r="K319" s="88"/>
      <c r="L319" s="37" t="s">
        <v>14948</v>
      </c>
      <c r="M319" s="86" t="s">
        <v>10835</v>
      </c>
      <c r="N319" s="37" t="s">
        <v>12773</v>
      </c>
      <c r="O319" s="37" t="s">
        <v>12774</v>
      </c>
      <c r="P319" s="89">
        <v>0.33</v>
      </c>
      <c r="Q319" s="89">
        <v>11.26</v>
      </c>
      <c r="R319" s="90" t="str">
        <f t="shared" si="13"/>
        <v>兵庫県宝塚市中筋</v>
      </c>
      <c r="S319" s="59" t="s">
        <v>3526</v>
      </c>
      <c r="T319" s="59" t="s">
        <v>3526</v>
      </c>
      <c r="U319" s="111" t="s">
        <v>10836</v>
      </c>
      <c r="V319" s="60" t="str">
        <f t="shared" si="15"/>
        <v>Open map</v>
      </c>
      <c r="W319" s="91" t="s">
        <v>4038</v>
      </c>
      <c r="X319" s="89" t="s">
        <v>10823</v>
      </c>
      <c r="Y319" s="89" t="s">
        <v>4381</v>
      </c>
      <c r="Z319" s="89" t="s">
        <v>10825</v>
      </c>
      <c r="AA319" s="89"/>
      <c r="AB319" s="83">
        <v>15</v>
      </c>
      <c r="AC319" s="83">
        <v>1487.79</v>
      </c>
      <c r="AD319" s="83">
        <v>1641.25</v>
      </c>
      <c r="AE319" s="89">
        <v>2165</v>
      </c>
      <c r="AF319" s="83">
        <v>2165</v>
      </c>
      <c r="AG319" s="89"/>
      <c r="AH319" s="89"/>
      <c r="AI319" s="89"/>
      <c r="AJ319" s="83">
        <v>1</v>
      </c>
      <c r="AK319" s="83"/>
      <c r="AL319" s="83">
        <v>1</v>
      </c>
      <c r="AM319" s="83"/>
      <c r="AN319" s="83"/>
      <c r="AO319" s="83">
        <v>4133</v>
      </c>
      <c r="AP319" s="89">
        <v>1</v>
      </c>
      <c r="AQ319" s="89">
        <v>1837</v>
      </c>
      <c r="AR319" s="89">
        <v>100</v>
      </c>
      <c r="AS319" s="89">
        <v>186</v>
      </c>
      <c r="AT319" s="89" t="s">
        <v>12023</v>
      </c>
      <c r="AU319" s="89">
        <v>1</v>
      </c>
      <c r="AV319" s="89">
        <v>2165</v>
      </c>
      <c r="AW319" s="89">
        <v>100</v>
      </c>
      <c r="AX319" s="89">
        <v>219</v>
      </c>
      <c r="AY319" s="89" t="s">
        <v>12023</v>
      </c>
      <c r="AZ319" s="89">
        <v>24300000</v>
      </c>
      <c r="BA319" s="89">
        <v>20600000</v>
      </c>
      <c r="BB319" s="89">
        <v>12600000</v>
      </c>
      <c r="BC319" s="113" t="s">
        <v>10837</v>
      </c>
      <c r="BG319" s="165">
        <v>5214</v>
      </c>
      <c r="BH319" s="165">
        <v>302</v>
      </c>
    </row>
    <row r="320" spans="1:60" ht="18" hidden="1" customHeight="1">
      <c r="A320" s="83">
        <v>250131</v>
      </c>
      <c r="B320" s="84" t="s">
        <v>10838</v>
      </c>
      <c r="C320" s="82" t="str">
        <f t="shared" si="14"/>
        <v>Open</v>
      </c>
      <c r="D320" s="85"/>
      <c r="E320" s="85" t="s">
        <v>10591</v>
      </c>
      <c r="F320" s="110">
        <v>41680</v>
      </c>
      <c r="G320" s="110">
        <v>41726</v>
      </c>
      <c r="H320" s="87" t="s">
        <v>10839</v>
      </c>
      <c r="I320" s="87" t="s">
        <v>10840</v>
      </c>
      <c r="J320" s="87" t="s">
        <v>10841</v>
      </c>
      <c r="K320" s="88"/>
      <c r="L320" s="37" t="s">
        <v>14949</v>
      </c>
      <c r="M320" s="86" t="s">
        <v>10842</v>
      </c>
      <c r="N320" s="37" t="s">
        <v>12775</v>
      </c>
      <c r="O320" s="37" t="s">
        <v>14453</v>
      </c>
      <c r="P320" s="89">
        <v>0.04</v>
      </c>
      <c r="Q320" s="89">
        <v>18.54</v>
      </c>
      <c r="R320" s="90" t="str">
        <f t="shared" si="13"/>
        <v>東京都足立区花畑</v>
      </c>
      <c r="S320" s="59" t="s">
        <v>3527</v>
      </c>
      <c r="T320" s="59" t="s">
        <v>3527</v>
      </c>
      <c r="U320" s="111" t="s">
        <v>10843</v>
      </c>
      <c r="V320" s="60" t="str">
        <f t="shared" si="15"/>
        <v>Open map</v>
      </c>
      <c r="W320" s="91" t="s">
        <v>4038</v>
      </c>
      <c r="X320" s="89" t="s">
        <v>10596</v>
      </c>
      <c r="Y320" s="89" t="s">
        <v>10609</v>
      </c>
      <c r="Z320" s="89" t="s">
        <v>10511</v>
      </c>
      <c r="AA320" s="89"/>
      <c r="AB320" s="83">
        <v>30</v>
      </c>
      <c r="AC320" s="83">
        <v>4982.1000000000004</v>
      </c>
      <c r="AD320" s="83">
        <v>6323</v>
      </c>
      <c r="AE320" s="89">
        <v>6354</v>
      </c>
      <c r="AF320" s="83">
        <v>6354</v>
      </c>
      <c r="AG320" s="89"/>
      <c r="AH320" s="89"/>
      <c r="AI320" s="89"/>
      <c r="AJ320" s="83">
        <v>1</v>
      </c>
      <c r="AK320" s="83"/>
      <c r="AL320" s="83">
        <v>1.5</v>
      </c>
      <c r="AM320" s="83"/>
      <c r="AN320" s="83"/>
      <c r="AO320" s="83">
        <v>14958</v>
      </c>
      <c r="AP320" s="89">
        <v>1.5</v>
      </c>
      <c r="AQ320" s="89">
        <v>7207</v>
      </c>
      <c r="AR320" s="89">
        <v>100</v>
      </c>
      <c r="AS320" s="89">
        <v>757</v>
      </c>
      <c r="AT320" s="89" t="s">
        <v>12023</v>
      </c>
      <c r="AU320" s="89">
        <v>1</v>
      </c>
      <c r="AV320" s="89">
        <v>6354</v>
      </c>
      <c r="AW320" s="89">
        <v>110</v>
      </c>
      <c r="AX320" s="89">
        <v>715</v>
      </c>
      <c r="AY320" s="89" t="s">
        <v>12023</v>
      </c>
      <c r="AZ320" s="89">
        <v>85500000</v>
      </c>
      <c r="BA320" s="89">
        <v>71800000</v>
      </c>
      <c r="BB320" s="89">
        <v>44000000</v>
      </c>
      <c r="BC320" s="113" t="s">
        <v>10844</v>
      </c>
      <c r="BG320" s="165">
        <v>5215</v>
      </c>
      <c r="BH320" s="165">
        <v>303</v>
      </c>
    </row>
    <row r="321" spans="1:61" ht="18" hidden="1" customHeight="1">
      <c r="A321" s="83">
        <v>250132</v>
      </c>
      <c r="B321" s="84" t="s">
        <v>10845</v>
      </c>
      <c r="C321" s="82" t="str">
        <f t="shared" si="14"/>
        <v>Open</v>
      </c>
      <c r="D321" s="85"/>
      <c r="E321" s="85" t="s">
        <v>4217</v>
      </c>
      <c r="F321" s="110">
        <v>41659</v>
      </c>
      <c r="G321" s="110">
        <v>41676</v>
      </c>
      <c r="H321" s="87" t="s">
        <v>4313</v>
      </c>
      <c r="I321" s="87" t="s">
        <v>10846</v>
      </c>
      <c r="J321" s="87" t="s">
        <v>10847</v>
      </c>
      <c r="K321" s="88"/>
      <c r="L321" s="37" t="s">
        <v>14950</v>
      </c>
      <c r="M321" s="86" t="s">
        <v>10848</v>
      </c>
      <c r="N321" s="37" t="s">
        <v>12776</v>
      </c>
      <c r="O321" s="37" t="s">
        <v>12777</v>
      </c>
      <c r="P321" s="89">
        <v>0.24</v>
      </c>
      <c r="Q321" s="89">
        <v>42.03</v>
      </c>
      <c r="R321" s="90" t="str">
        <f t="shared" si="13"/>
        <v>岐阜県可児市川合</v>
      </c>
      <c r="S321" s="59" t="s">
        <v>3528</v>
      </c>
      <c r="T321" s="59" t="s">
        <v>3528</v>
      </c>
      <c r="U321" s="111" t="s">
        <v>10849</v>
      </c>
      <c r="V321" s="60" t="str">
        <f t="shared" si="15"/>
        <v>Open map</v>
      </c>
      <c r="W321" s="91" t="s">
        <v>4038</v>
      </c>
      <c r="X321" s="89" t="s">
        <v>10596</v>
      </c>
      <c r="Y321" s="89" t="s">
        <v>10636</v>
      </c>
      <c r="Z321" s="89" t="s">
        <v>10850</v>
      </c>
      <c r="AA321" s="89"/>
      <c r="AB321" s="83">
        <v>25</v>
      </c>
      <c r="AC321" s="83">
        <v>1443.3</v>
      </c>
      <c r="AD321" s="83">
        <v>1826.89</v>
      </c>
      <c r="AE321" s="89">
        <v>1733</v>
      </c>
      <c r="AF321" s="83">
        <v>1733</v>
      </c>
      <c r="AG321" s="89"/>
      <c r="AH321" s="89"/>
      <c r="AI321" s="89"/>
      <c r="AJ321" s="83">
        <v>0.8</v>
      </c>
      <c r="AK321" s="83"/>
      <c r="AL321" s="83">
        <v>1.4</v>
      </c>
      <c r="AM321" s="83"/>
      <c r="AN321" s="83"/>
      <c r="AO321" s="83">
        <v>3455</v>
      </c>
      <c r="AP321" s="89">
        <v>1.4</v>
      </c>
      <c r="AQ321" s="89">
        <v>2068</v>
      </c>
      <c r="AR321" s="89">
        <v>120</v>
      </c>
      <c r="AS321" s="89">
        <v>249</v>
      </c>
      <c r="AT321" s="89" t="s">
        <v>12023</v>
      </c>
      <c r="AU321" s="89">
        <v>0.8</v>
      </c>
      <c r="AV321" s="89">
        <v>1387</v>
      </c>
      <c r="AW321" s="89">
        <v>100</v>
      </c>
      <c r="AX321" s="89">
        <v>140</v>
      </c>
      <c r="AY321" s="89" t="s">
        <v>12023</v>
      </c>
      <c r="AZ321" s="89">
        <v>21300000</v>
      </c>
      <c r="BA321" s="89">
        <v>18100000</v>
      </c>
      <c r="BB321" s="89">
        <v>10900000</v>
      </c>
      <c r="BC321" s="113"/>
      <c r="BG321" s="165">
        <v>5216</v>
      </c>
      <c r="BH321" s="165">
        <v>304</v>
      </c>
    </row>
    <row r="322" spans="1:61" ht="18" hidden="1" customHeight="1">
      <c r="A322" s="83">
        <v>250134</v>
      </c>
      <c r="B322" s="84" t="s">
        <v>10851</v>
      </c>
      <c r="C322" s="82" t="str">
        <f t="shared" si="14"/>
        <v>Open</v>
      </c>
      <c r="D322" s="85"/>
      <c r="E322" s="85" t="s">
        <v>10745</v>
      </c>
      <c r="F322" s="110">
        <v>41695</v>
      </c>
      <c r="G322" s="110">
        <v>41707</v>
      </c>
      <c r="H322" s="87" t="s">
        <v>4763</v>
      </c>
      <c r="I322" s="87" t="s">
        <v>5328</v>
      </c>
      <c r="J322" s="87" t="s">
        <v>10852</v>
      </c>
      <c r="K322" s="88"/>
      <c r="L322" s="37" t="s">
        <v>14951</v>
      </c>
      <c r="M322" s="86" t="s">
        <v>10853</v>
      </c>
      <c r="N322" s="37" t="s">
        <v>12778</v>
      </c>
      <c r="O322" s="37" t="s">
        <v>14454</v>
      </c>
      <c r="P322" s="89" t="s">
        <v>10446</v>
      </c>
      <c r="Q322" s="89">
        <v>7.0000000000000007E-2</v>
      </c>
      <c r="R322" s="90" t="str">
        <f t="shared" si="13"/>
        <v>兵庫県神戸市東灘区向洋町東</v>
      </c>
      <c r="S322" s="59" t="s">
        <v>3529</v>
      </c>
      <c r="T322" s="59" t="s">
        <v>3529</v>
      </c>
      <c r="U322" s="111" t="s">
        <v>10854</v>
      </c>
      <c r="V322" s="60" t="str">
        <f t="shared" si="15"/>
        <v>Open map</v>
      </c>
      <c r="W322" s="91" t="s">
        <v>4038</v>
      </c>
      <c r="X322" s="89" t="s">
        <v>8587</v>
      </c>
      <c r="Y322" s="89" t="s">
        <v>4381</v>
      </c>
      <c r="Z322" s="89" t="s">
        <v>4358</v>
      </c>
      <c r="AA322" s="89"/>
      <c r="AB322" s="83">
        <v>30</v>
      </c>
      <c r="AC322" s="83">
        <v>1840</v>
      </c>
      <c r="AD322" s="83">
        <v>1837.75</v>
      </c>
      <c r="AE322" s="89">
        <v>2087</v>
      </c>
      <c r="AF322" s="83">
        <v>2087</v>
      </c>
      <c r="AG322" s="89"/>
      <c r="AH322" s="89"/>
      <c r="AI322" s="89"/>
      <c r="AJ322" s="83">
        <v>1</v>
      </c>
      <c r="AK322" s="83"/>
      <c r="AL322" s="83">
        <v>1.2</v>
      </c>
      <c r="AM322" s="83"/>
      <c r="AN322" s="83"/>
      <c r="AO322" s="83">
        <v>3970</v>
      </c>
      <c r="AP322" s="89">
        <v>1.2</v>
      </c>
      <c r="AQ322" s="89">
        <v>1520</v>
      </c>
      <c r="AR322" s="89">
        <v>100</v>
      </c>
      <c r="AS322" s="89">
        <v>156</v>
      </c>
      <c r="AT322" s="89" t="s">
        <v>12023</v>
      </c>
      <c r="AU322" s="89">
        <v>1</v>
      </c>
      <c r="AV322" s="89">
        <v>2087</v>
      </c>
      <c r="AW322" s="89">
        <v>80</v>
      </c>
      <c r="AX322" s="89">
        <v>167</v>
      </c>
      <c r="AY322" s="89" t="s">
        <v>12023</v>
      </c>
      <c r="AZ322" s="89">
        <v>22400000</v>
      </c>
      <c r="BA322" s="89">
        <v>18800000</v>
      </c>
      <c r="BB322" s="89">
        <v>11400000</v>
      </c>
      <c r="BC322" s="113" t="s">
        <v>10496</v>
      </c>
      <c r="BG322" s="165">
        <v>5217</v>
      </c>
      <c r="BH322" s="165">
        <v>305</v>
      </c>
    </row>
    <row r="323" spans="1:61" ht="18" hidden="1" customHeight="1">
      <c r="A323" s="83">
        <v>250135</v>
      </c>
      <c r="B323" s="84" t="s">
        <v>10855</v>
      </c>
      <c r="C323" s="82" t="str">
        <f t="shared" si="14"/>
        <v>Open</v>
      </c>
      <c r="D323" s="85"/>
      <c r="E323" s="85" t="s">
        <v>10584</v>
      </c>
      <c r="F323" s="110">
        <v>41659</v>
      </c>
      <c r="G323" s="110">
        <v>41671</v>
      </c>
      <c r="H323" s="87" t="s">
        <v>10856</v>
      </c>
      <c r="I323" s="87" t="s">
        <v>10857</v>
      </c>
      <c r="J323" s="87" t="s">
        <v>10858</v>
      </c>
      <c r="K323" s="88"/>
      <c r="L323" s="37" t="s">
        <v>14952</v>
      </c>
      <c r="M323" s="86" t="s">
        <v>10447</v>
      </c>
      <c r="N323" s="37" t="s">
        <v>12779</v>
      </c>
      <c r="O323" s="37" t="s">
        <v>14455</v>
      </c>
      <c r="P323" s="89" t="s">
        <v>5304</v>
      </c>
      <c r="Q323" s="89">
        <v>0.15</v>
      </c>
      <c r="R323" s="90" t="str">
        <f t="shared" ref="R323:R386" si="16">CONCATENATE(H323,I323,J323)</f>
        <v>福岡県北九州市小倉北区赤坂海岸</v>
      </c>
      <c r="S323" s="59" t="s">
        <v>3530</v>
      </c>
      <c r="T323" s="59" t="s">
        <v>3530</v>
      </c>
      <c r="U323" s="111" t="s">
        <v>11972</v>
      </c>
      <c r="V323" s="60" t="str">
        <f t="shared" si="15"/>
        <v>Open map</v>
      </c>
      <c r="W323" s="91" t="s">
        <v>4038</v>
      </c>
      <c r="X323" s="89" t="s">
        <v>8587</v>
      </c>
      <c r="Y323" s="89" t="s">
        <v>10561</v>
      </c>
      <c r="Z323" s="89" t="s">
        <v>4443</v>
      </c>
      <c r="AA323" s="89"/>
      <c r="AB323" s="83">
        <v>20</v>
      </c>
      <c r="AC323" s="83" t="s">
        <v>1857</v>
      </c>
      <c r="AD323" s="83" t="s">
        <v>1857</v>
      </c>
      <c r="AE323" s="89">
        <v>1234</v>
      </c>
      <c r="AF323" s="83">
        <v>1234</v>
      </c>
      <c r="AG323" s="89"/>
      <c r="AH323" s="89"/>
      <c r="AI323" s="89"/>
      <c r="AJ323" s="83">
        <v>1</v>
      </c>
      <c r="AK323" s="83"/>
      <c r="AL323" s="83">
        <v>1.2</v>
      </c>
      <c r="AM323" s="83"/>
      <c r="AN323" s="83"/>
      <c r="AO323" s="83">
        <v>2058</v>
      </c>
      <c r="AP323" s="89">
        <v>1.2</v>
      </c>
      <c r="AQ323" s="89">
        <v>824</v>
      </c>
      <c r="AR323" s="89">
        <v>100</v>
      </c>
      <c r="AS323" s="89">
        <v>83</v>
      </c>
      <c r="AT323" s="89" t="s">
        <v>12023</v>
      </c>
      <c r="AU323" s="89">
        <v>1</v>
      </c>
      <c r="AV323" s="89">
        <v>1234</v>
      </c>
      <c r="AW323" s="89">
        <v>100</v>
      </c>
      <c r="AX323" s="89">
        <v>125</v>
      </c>
      <c r="AY323" s="89" t="s">
        <v>12023</v>
      </c>
      <c r="AZ323" s="89">
        <v>12300000</v>
      </c>
      <c r="BA323" s="89">
        <v>10400000</v>
      </c>
      <c r="BB323" s="89">
        <v>6300000</v>
      </c>
      <c r="BC323" s="113"/>
      <c r="BG323" s="165">
        <v>5218</v>
      </c>
      <c r="BH323" s="165">
        <v>306</v>
      </c>
    </row>
    <row r="324" spans="1:61" hidden="1">
      <c r="A324" s="116">
        <v>250136</v>
      </c>
      <c r="B324" s="117" t="s">
        <v>11120</v>
      </c>
      <c r="C324" s="156" t="str">
        <f t="shared" ref="C324:C387" si="17">HYPERLINK(CONCATENATE("C:\CollectionOfDataForAI\",A324),"Open")</f>
        <v>Open</v>
      </c>
      <c r="D324" s="163"/>
      <c r="E324" s="163"/>
      <c r="F324" s="119"/>
      <c r="G324" s="119"/>
      <c r="H324" s="120"/>
      <c r="I324" s="120"/>
      <c r="J324" s="120"/>
      <c r="K324" s="121"/>
      <c r="L324" s="157" t="s">
        <v>14953</v>
      </c>
      <c r="M324" s="157" t="s">
        <v>12086</v>
      </c>
      <c r="N324" s="157" t="s">
        <v>12780</v>
      </c>
      <c r="O324" s="157" t="s">
        <v>12781</v>
      </c>
      <c r="P324" s="123">
        <v>2.2200000000000002</v>
      </c>
      <c r="Q324" s="123">
        <v>47.36</v>
      </c>
      <c r="R324" s="124" t="str">
        <f t="shared" si="16"/>
        <v/>
      </c>
      <c r="S324" s="124"/>
      <c r="T324" s="124"/>
      <c r="U324" s="124" t="s">
        <v>11121</v>
      </c>
      <c r="V324" s="127" t="str">
        <f t="shared" ref="V324:V387" si="18">HYPERLINK(CONCATENATE("https://www.google.co.jp/maps/search/",IF(U324="",IF(S324 ="",R324,S324),U324)),"Open map")</f>
        <v>Open map</v>
      </c>
      <c r="W324" s="127"/>
      <c r="X324" s="123" t="s">
        <v>1840</v>
      </c>
      <c r="Y324" s="123"/>
      <c r="Z324" s="123" t="s">
        <v>1841</v>
      </c>
      <c r="AA324" s="123"/>
      <c r="AB324" s="116">
        <v>50</v>
      </c>
      <c r="AC324" s="116" t="s">
        <v>1857</v>
      </c>
      <c r="AD324" s="116" t="s">
        <v>1857</v>
      </c>
      <c r="AE324" s="123"/>
      <c r="AF324" s="116"/>
      <c r="AG324" s="123"/>
      <c r="AH324" s="123"/>
      <c r="AI324" s="123"/>
      <c r="AJ324" s="116">
        <v>1</v>
      </c>
      <c r="AK324" s="116"/>
      <c r="AL324" s="116">
        <v>1.5</v>
      </c>
      <c r="AM324" s="116"/>
      <c r="AN324" s="116"/>
      <c r="AO324" s="116"/>
      <c r="AP324" s="123"/>
      <c r="AQ324" s="123"/>
      <c r="AR324" s="123"/>
      <c r="AS324" s="123"/>
      <c r="AT324" s="123" t="s">
        <v>4235</v>
      </c>
      <c r="AU324" s="123"/>
      <c r="AV324" s="123"/>
      <c r="AW324" s="123"/>
      <c r="AX324" s="123"/>
      <c r="AY324" s="123" t="s">
        <v>12172</v>
      </c>
      <c r="AZ324" s="123"/>
      <c r="BA324" s="123"/>
      <c r="BB324" s="123"/>
      <c r="BC324" s="123"/>
      <c r="BD324" s="158" t="s">
        <v>14395</v>
      </c>
      <c r="BE324" s="123"/>
      <c r="BF324" s="123"/>
      <c r="BG324" s="123">
        <v>5219</v>
      </c>
      <c r="BH324" s="123"/>
      <c r="BI324" s="123"/>
    </row>
    <row r="325" spans="1:61" hidden="1">
      <c r="A325" s="133">
        <v>250137</v>
      </c>
      <c r="B325" s="6" t="s">
        <v>423</v>
      </c>
      <c r="C325" s="82" t="str">
        <f t="shared" si="17"/>
        <v>Open</v>
      </c>
      <c r="D325" s="152"/>
      <c r="E325" s="71" t="s">
        <v>4217</v>
      </c>
      <c r="F325" s="19"/>
      <c r="G325" s="19"/>
      <c r="H325" s="38" t="s">
        <v>1426</v>
      </c>
      <c r="I325" s="38" t="s">
        <v>1427</v>
      </c>
      <c r="J325" s="38" t="s">
        <v>1428</v>
      </c>
      <c r="K325" s="21"/>
      <c r="L325" s="37" t="s">
        <v>14918</v>
      </c>
      <c r="M325" s="37" t="s">
        <v>10999</v>
      </c>
      <c r="N325" s="37" t="s">
        <v>12782</v>
      </c>
      <c r="O325" s="37" t="s">
        <v>12783</v>
      </c>
      <c r="P325">
        <v>1.45</v>
      </c>
      <c r="Q325">
        <v>5.54</v>
      </c>
      <c r="R325" s="59" t="str">
        <f t="shared" si="16"/>
        <v>青森県三沢市中央町</v>
      </c>
      <c r="S325" s="59"/>
      <c r="T325" s="59" t="s">
        <v>4156</v>
      </c>
      <c r="U325" s="108" t="s">
        <v>11000</v>
      </c>
      <c r="V325" s="60" t="str">
        <f t="shared" si="18"/>
        <v>Open map</v>
      </c>
      <c r="W325" s="60"/>
      <c r="X325" t="s">
        <v>1840</v>
      </c>
      <c r="Y325" t="s">
        <v>1859</v>
      </c>
      <c r="Z325" t="s">
        <v>1841</v>
      </c>
      <c r="AB325" s="133">
        <v>90</v>
      </c>
      <c r="AC325" s="133" t="s">
        <v>1857</v>
      </c>
      <c r="AD325" s="133" t="s">
        <v>1857</v>
      </c>
      <c r="AE325">
        <v>707</v>
      </c>
      <c r="AF325" s="133">
        <v>707</v>
      </c>
      <c r="AJ325" s="133">
        <v>1</v>
      </c>
      <c r="AK325" s="133"/>
      <c r="AL325" s="133">
        <v>1.5</v>
      </c>
      <c r="AM325" s="133"/>
      <c r="AN325" s="133"/>
      <c r="AO325" s="133"/>
      <c r="AP325">
        <v>1.5</v>
      </c>
      <c r="AQ325">
        <v>1005</v>
      </c>
      <c r="AR325">
        <v>100</v>
      </c>
      <c r="AU325">
        <v>1</v>
      </c>
      <c r="AW325">
        <v>100</v>
      </c>
      <c r="AZ325">
        <v>10900000</v>
      </c>
      <c r="BA325">
        <v>9400000</v>
      </c>
      <c r="BD325" s="142" t="s">
        <v>14394</v>
      </c>
      <c r="BG325" s="165">
        <v>5220</v>
      </c>
    </row>
    <row r="326" spans="1:61" ht="18" hidden="1" customHeight="1">
      <c r="A326" s="83">
        <v>250138</v>
      </c>
      <c r="B326" s="84" t="s">
        <v>10859</v>
      </c>
      <c r="C326" s="82" t="str">
        <f t="shared" si="17"/>
        <v>Open</v>
      </c>
      <c r="D326" s="85"/>
      <c r="E326" s="85" t="s">
        <v>10568</v>
      </c>
      <c r="F326" s="110">
        <v>41701</v>
      </c>
      <c r="G326" s="110">
        <v>41735</v>
      </c>
      <c r="H326" s="87" t="s">
        <v>4920</v>
      </c>
      <c r="I326" s="87" t="s">
        <v>10860</v>
      </c>
      <c r="J326" s="87" t="s">
        <v>10861</v>
      </c>
      <c r="K326" s="88"/>
      <c r="L326" s="37" t="s">
        <v>14954</v>
      </c>
      <c r="M326" s="86" t="s">
        <v>10448</v>
      </c>
      <c r="N326" s="37" t="s">
        <v>12784</v>
      </c>
      <c r="O326" s="37" t="s">
        <v>12785</v>
      </c>
      <c r="P326" s="89">
        <v>0.16</v>
      </c>
      <c r="Q326" s="89">
        <v>8.75</v>
      </c>
      <c r="R326" s="90" t="str">
        <f t="shared" si="16"/>
        <v>大阪府豊中市穂積</v>
      </c>
      <c r="S326" s="59" t="s">
        <v>3531</v>
      </c>
      <c r="T326" s="59" t="s">
        <v>4157</v>
      </c>
      <c r="U326" s="111" t="s">
        <v>10862</v>
      </c>
      <c r="V326" s="60" t="str">
        <f t="shared" si="18"/>
        <v>Open map</v>
      </c>
      <c r="W326" s="91" t="s">
        <v>15</v>
      </c>
      <c r="X326" s="89" t="s">
        <v>8587</v>
      </c>
      <c r="Y326" s="89" t="s">
        <v>4496</v>
      </c>
      <c r="Z326" s="89" t="s">
        <v>4390</v>
      </c>
      <c r="AA326" s="89"/>
      <c r="AB326" s="83">
        <v>30</v>
      </c>
      <c r="AC326" s="83">
        <v>1444.57</v>
      </c>
      <c r="AD326" s="83">
        <v>1721.77</v>
      </c>
      <c r="AE326" s="89">
        <v>1652</v>
      </c>
      <c r="AF326" s="83">
        <v>1652</v>
      </c>
      <c r="AG326" s="89"/>
      <c r="AH326" s="89"/>
      <c r="AI326" s="89"/>
      <c r="AJ326" s="83">
        <v>1</v>
      </c>
      <c r="AK326" s="83"/>
      <c r="AL326" s="83">
        <v>1.5</v>
      </c>
      <c r="AM326" s="83"/>
      <c r="AN326" s="83"/>
      <c r="AO326" s="83">
        <v>3221</v>
      </c>
      <c r="AP326" s="89">
        <v>1.5</v>
      </c>
      <c r="AQ326" s="89">
        <v>1569</v>
      </c>
      <c r="AR326" s="89">
        <v>100</v>
      </c>
      <c r="AS326" s="89">
        <v>160</v>
      </c>
      <c r="AT326" s="89" t="s">
        <v>12023</v>
      </c>
      <c r="AU326" s="89">
        <v>1</v>
      </c>
      <c r="AV326" s="89">
        <v>1652</v>
      </c>
      <c r="AW326" s="89">
        <v>100</v>
      </c>
      <c r="AX326" s="89">
        <v>167</v>
      </c>
      <c r="AY326" s="89" t="s">
        <v>12023</v>
      </c>
      <c r="AZ326" s="89">
        <v>22800000</v>
      </c>
      <c r="BA326" s="89">
        <v>19700000</v>
      </c>
      <c r="BB326" s="89">
        <v>11700000</v>
      </c>
      <c r="BC326" s="113"/>
      <c r="BG326" s="165">
        <v>5221</v>
      </c>
      <c r="BH326" s="165">
        <v>307</v>
      </c>
    </row>
    <row r="327" spans="1:61" ht="18" hidden="1" customHeight="1">
      <c r="A327" s="83">
        <v>250140</v>
      </c>
      <c r="B327" s="84" t="s">
        <v>10863</v>
      </c>
      <c r="C327" s="82" t="str">
        <f t="shared" si="17"/>
        <v>Open</v>
      </c>
      <c r="D327" s="85"/>
      <c r="E327" s="85" t="s">
        <v>10864</v>
      </c>
      <c r="F327" s="110">
        <v>41736</v>
      </c>
      <c r="G327" s="110">
        <v>41753</v>
      </c>
      <c r="H327" s="87" t="s">
        <v>4266</v>
      </c>
      <c r="I327" s="87" t="s">
        <v>10865</v>
      </c>
      <c r="J327" s="87" t="s">
        <v>10866</v>
      </c>
      <c r="K327" s="88"/>
      <c r="L327" s="37" t="s">
        <v>14955</v>
      </c>
      <c r="M327" s="86" t="s">
        <v>10867</v>
      </c>
      <c r="N327" s="37" t="s">
        <v>12786</v>
      </c>
      <c r="O327" s="37" t="s">
        <v>12787</v>
      </c>
      <c r="P327" s="89">
        <v>0.18</v>
      </c>
      <c r="Q327" s="89">
        <v>15.42</v>
      </c>
      <c r="R327" s="90" t="str">
        <f t="shared" si="16"/>
        <v>青森県五所川原市大字姥萢字桜木</v>
      </c>
      <c r="S327" s="59" t="s">
        <v>3532</v>
      </c>
      <c r="T327" s="59" t="s">
        <v>4158</v>
      </c>
      <c r="U327" s="111" t="s">
        <v>10868</v>
      </c>
      <c r="V327" s="60" t="str">
        <f t="shared" si="18"/>
        <v>Open map</v>
      </c>
      <c r="W327" s="91" t="s">
        <v>4038</v>
      </c>
      <c r="X327" s="89" t="s">
        <v>8587</v>
      </c>
      <c r="Y327" s="89" t="s">
        <v>4496</v>
      </c>
      <c r="Z327" s="89" t="s">
        <v>10869</v>
      </c>
      <c r="AA327" s="89"/>
      <c r="AB327" s="83">
        <v>160</v>
      </c>
      <c r="AC327" s="83">
        <v>1510.22</v>
      </c>
      <c r="AD327" s="83">
        <v>1477.4</v>
      </c>
      <c r="AE327" s="89">
        <v>2007</v>
      </c>
      <c r="AF327" s="83">
        <v>2007</v>
      </c>
      <c r="AG327" s="89"/>
      <c r="AH327" s="89"/>
      <c r="AI327" s="89"/>
      <c r="AJ327" s="83">
        <v>1</v>
      </c>
      <c r="AK327" s="83"/>
      <c r="AL327" s="83">
        <v>1.2</v>
      </c>
      <c r="AM327" s="83"/>
      <c r="AN327" s="83"/>
      <c r="AO327" s="83">
        <v>3995</v>
      </c>
      <c r="AP327" s="89">
        <v>1.2</v>
      </c>
      <c r="AQ327" s="89">
        <v>1988</v>
      </c>
      <c r="AR327" s="89">
        <v>100</v>
      </c>
      <c r="AS327" s="89">
        <v>200</v>
      </c>
      <c r="AT327" s="89" t="s">
        <v>12023</v>
      </c>
      <c r="AU327" s="89">
        <v>1</v>
      </c>
      <c r="AV327" s="89">
        <v>2007</v>
      </c>
      <c r="AW327" s="89">
        <v>100</v>
      </c>
      <c r="AX327" s="89">
        <v>201</v>
      </c>
      <c r="AY327" s="89" t="s">
        <v>12023</v>
      </c>
      <c r="AZ327" s="89">
        <v>24000000</v>
      </c>
      <c r="BA327" s="89">
        <v>20400000</v>
      </c>
      <c r="BB327" s="89">
        <v>12500000</v>
      </c>
      <c r="BC327" s="113"/>
      <c r="BG327" s="165">
        <v>5222</v>
      </c>
      <c r="BH327" s="165">
        <v>308</v>
      </c>
    </row>
    <row r="328" spans="1:61" ht="18" hidden="1" customHeight="1">
      <c r="A328" s="83">
        <v>250141</v>
      </c>
      <c r="B328" s="84" t="s">
        <v>10870</v>
      </c>
      <c r="C328" s="82" t="str">
        <f t="shared" si="17"/>
        <v>Open</v>
      </c>
      <c r="D328" s="85"/>
      <c r="E328" s="85" t="s">
        <v>4241</v>
      </c>
      <c r="F328" s="110">
        <v>41662</v>
      </c>
      <c r="G328" s="110">
        <v>41675</v>
      </c>
      <c r="H328" s="87" t="s">
        <v>4920</v>
      </c>
      <c r="I328" s="87" t="s">
        <v>10871</v>
      </c>
      <c r="J328" s="87" t="s">
        <v>10872</v>
      </c>
      <c r="K328" s="88"/>
      <c r="L328" s="37" t="s">
        <v>14956</v>
      </c>
      <c r="M328" s="86" t="s">
        <v>10449</v>
      </c>
      <c r="N328" s="37" t="s">
        <v>12788</v>
      </c>
      <c r="O328" s="37" t="s">
        <v>14456</v>
      </c>
      <c r="P328" s="89" t="s">
        <v>10446</v>
      </c>
      <c r="Q328" s="89">
        <v>0.45</v>
      </c>
      <c r="R328" s="90" t="str">
        <f t="shared" si="16"/>
        <v>大阪府泉南市りんくう従来北</v>
      </c>
      <c r="S328" s="59" t="s">
        <v>3533</v>
      </c>
      <c r="T328" s="59" t="s">
        <v>3533</v>
      </c>
      <c r="U328" s="111" t="s">
        <v>11973</v>
      </c>
      <c r="V328" s="60" t="str">
        <f t="shared" si="18"/>
        <v>Open map</v>
      </c>
      <c r="W328" s="91" t="s">
        <v>4038</v>
      </c>
      <c r="X328" s="89" t="s">
        <v>8587</v>
      </c>
      <c r="Y328" s="89" t="s">
        <v>4496</v>
      </c>
      <c r="Z328" s="89" t="s">
        <v>4358</v>
      </c>
      <c r="AA328" s="89"/>
      <c r="AB328" s="83">
        <v>5</v>
      </c>
      <c r="AC328" s="83">
        <v>1615.62</v>
      </c>
      <c r="AD328" s="83">
        <v>1671.77</v>
      </c>
      <c r="AE328" s="89">
        <v>1940</v>
      </c>
      <c r="AF328" s="83">
        <v>1940</v>
      </c>
      <c r="AG328" s="89"/>
      <c r="AH328" s="89"/>
      <c r="AI328" s="89"/>
      <c r="AJ328" s="83">
        <v>1</v>
      </c>
      <c r="AK328" s="83"/>
      <c r="AL328" s="83">
        <v>1.2</v>
      </c>
      <c r="AM328" s="83"/>
      <c r="AN328" s="83"/>
      <c r="AO328" s="83">
        <v>3727</v>
      </c>
      <c r="AP328" s="89">
        <v>1.2</v>
      </c>
      <c r="AQ328" s="89">
        <v>1545</v>
      </c>
      <c r="AR328" s="89">
        <v>100</v>
      </c>
      <c r="AS328" s="89">
        <v>157</v>
      </c>
      <c r="AT328" s="89" t="s">
        <v>12023</v>
      </c>
      <c r="AU328" s="89">
        <v>1</v>
      </c>
      <c r="AV328" s="89">
        <v>1940</v>
      </c>
      <c r="AW328" s="89">
        <v>80</v>
      </c>
      <c r="AX328" s="89">
        <v>156</v>
      </c>
      <c r="AY328" s="89" t="s">
        <v>12023</v>
      </c>
      <c r="AZ328" s="89">
        <v>21300000</v>
      </c>
      <c r="BA328" s="89">
        <v>18300000</v>
      </c>
      <c r="BB328" s="89">
        <v>11300000</v>
      </c>
      <c r="BC328" s="113" t="s">
        <v>10485</v>
      </c>
      <c r="BG328" s="165">
        <v>5223</v>
      </c>
      <c r="BH328" s="165">
        <v>309</v>
      </c>
    </row>
    <row r="329" spans="1:61" ht="18" hidden="1" customHeight="1">
      <c r="A329" s="83">
        <v>250142</v>
      </c>
      <c r="B329" s="84" t="s">
        <v>10873</v>
      </c>
      <c r="C329" s="82" t="str">
        <f t="shared" si="17"/>
        <v>Open</v>
      </c>
      <c r="D329" s="85"/>
      <c r="E329" s="85" t="s">
        <v>10568</v>
      </c>
      <c r="F329" s="110">
        <v>41769</v>
      </c>
      <c r="G329" s="110">
        <v>41783</v>
      </c>
      <c r="H329" s="87" t="s">
        <v>10874</v>
      </c>
      <c r="I329" s="87" t="s">
        <v>10875</v>
      </c>
      <c r="J329" s="87" t="s">
        <v>10876</v>
      </c>
      <c r="K329" s="88"/>
      <c r="L329" s="37" t="s">
        <v>14957</v>
      </c>
      <c r="M329" s="86" t="s">
        <v>10877</v>
      </c>
      <c r="N329" s="37" t="s">
        <v>12789</v>
      </c>
      <c r="O329" s="37" t="s">
        <v>12790</v>
      </c>
      <c r="P329" s="89">
        <v>0.19</v>
      </c>
      <c r="Q329" s="89">
        <v>10.72</v>
      </c>
      <c r="R329" s="90" t="str">
        <f t="shared" si="16"/>
        <v>愛知県岡崎市福岡町字荒巻</v>
      </c>
      <c r="S329" s="59" t="s">
        <v>3534</v>
      </c>
      <c r="T329" s="59" t="s">
        <v>3534</v>
      </c>
      <c r="U329" s="111" t="s">
        <v>10878</v>
      </c>
      <c r="V329" s="60" t="str">
        <f t="shared" si="18"/>
        <v>Open map</v>
      </c>
      <c r="W329" s="91" t="s">
        <v>4038</v>
      </c>
      <c r="X329" s="89" t="s">
        <v>8587</v>
      </c>
      <c r="Y329" s="89" t="s">
        <v>4381</v>
      </c>
      <c r="Z329" s="89" t="s">
        <v>10572</v>
      </c>
      <c r="AA329" s="89"/>
      <c r="AB329" s="83">
        <v>30</v>
      </c>
      <c r="AC329" s="83">
        <v>2651.13</v>
      </c>
      <c r="AD329" s="83">
        <v>2594.0300000000002</v>
      </c>
      <c r="AE329" s="89">
        <v>2911</v>
      </c>
      <c r="AF329" s="83">
        <v>2911</v>
      </c>
      <c r="AG329" s="89"/>
      <c r="AH329" s="89"/>
      <c r="AI329" s="89"/>
      <c r="AJ329" s="83">
        <v>0.8</v>
      </c>
      <c r="AK329" s="83"/>
      <c r="AL329" s="83">
        <v>1.5</v>
      </c>
      <c r="AM329" s="83"/>
      <c r="AN329" s="83"/>
      <c r="AO329" s="83">
        <v>4918</v>
      </c>
      <c r="AP329" s="89">
        <v>1.5</v>
      </c>
      <c r="AQ329" s="89">
        <v>2589</v>
      </c>
      <c r="AR329" s="89">
        <v>130</v>
      </c>
      <c r="AS329" s="89">
        <v>338</v>
      </c>
      <c r="AT329" s="89" t="s">
        <v>12023</v>
      </c>
      <c r="AU329" s="89">
        <v>0.8</v>
      </c>
      <c r="AV329" s="89">
        <v>2329</v>
      </c>
      <c r="AW329" s="89">
        <v>110</v>
      </c>
      <c r="AX329" s="89">
        <v>257</v>
      </c>
      <c r="AY329" s="89" t="s">
        <v>12023</v>
      </c>
      <c r="AZ329" s="89">
        <v>30500000</v>
      </c>
      <c r="BA329" s="89">
        <v>25300000</v>
      </c>
      <c r="BB329" s="89">
        <v>14500000</v>
      </c>
      <c r="BC329" s="113"/>
      <c r="BG329" s="165">
        <v>5224</v>
      </c>
      <c r="BH329" s="165">
        <v>310</v>
      </c>
    </row>
    <row r="330" spans="1:61" ht="18" hidden="1" customHeight="1">
      <c r="A330" s="83">
        <v>250143</v>
      </c>
      <c r="B330" s="84" t="s">
        <v>10879</v>
      </c>
      <c r="C330" s="82" t="str">
        <f t="shared" si="17"/>
        <v>Open</v>
      </c>
      <c r="D330" s="85"/>
      <c r="E330" s="85" t="s">
        <v>4217</v>
      </c>
      <c r="F330" s="110">
        <v>41834</v>
      </c>
      <c r="G330" s="110">
        <v>41856</v>
      </c>
      <c r="H330" s="87" t="s">
        <v>6300</v>
      </c>
      <c r="I330" s="87" t="s">
        <v>10880</v>
      </c>
      <c r="J330" s="87" t="s">
        <v>10881</v>
      </c>
      <c r="K330" s="88"/>
      <c r="L330" s="37" t="s">
        <v>14958</v>
      </c>
      <c r="M330" s="86" t="s">
        <v>10450</v>
      </c>
      <c r="N330" s="37" t="s">
        <v>12791</v>
      </c>
      <c r="O330" s="37" t="s">
        <v>12792</v>
      </c>
      <c r="P330" s="89">
        <v>0.02</v>
      </c>
      <c r="Q330" s="89">
        <v>0.08</v>
      </c>
      <c r="R330" s="90" t="str">
        <f t="shared" si="16"/>
        <v>徳島県鳴門市瀬戸町明神字丸山</v>
      </c>
      <c r="S330" s="59" t="s">
        <v>3535</v>
      </c>
      <c r="T330" s="59" t="s">
        <v>3535</v>
      </c>
      <c r="U330" s="111" t="s">
        <v>10882</v>
      </c>
      <c r="V330" s="60" t="str">
        <f t="shared" si="18"/>
        <v>Open map</v>
      </c>
      <c r="W330" s="91" t="s">
        <v>12274</v>
      </c>
      <c r="X330" s="89" t="s">
        <v>8587</v>
      </c>
      <c r="Y330" s="89" t="s">
        <v>4381</v>
      </c>
      <c r="Z330" s="89" t="s">
        <v>4390</v>
      </c>
      <c r="AA330" s="89"/>
      <c r="AB330" s="83">
        <v>30</v>
      </c>
      <c r="AC330" s="83">
        <v>2922.5</v>
      </c>
      <c r="AD330" s="83">
        <v>3641.4</v>
      </c>
      <c r="AE330" s="89">
        <v>2856</v>
      </c>
      <c r="AF330" s="83">
        <v>3485</v>
      </c>
      <c r="AG330" s="89"/>
      <c r="AH330" s="89"/>
      <c r="AI330" s="89"/>
      <c r="AJ330" s="83">
        <v>1</v>
      </c>
      <c r="AK330" s="83"/>
      <c r="AL330" s="83">
        <v>1.8</v>
      </c>
      <c r="AM330" s="83"/>
      <c r="AN330" s="83"/>
      <c r="AO330" s="83">
        <v>6880</v>
      </c>
      <c r="AP330" s="89">
        <v>1.8</v>
      </c>
      <c r="AQ330" s="89">
        <v>3710</v>
      </c>
      <c r="AR330" s="89">
        <v>100</v>
      </c>
      <c r="AS330" s="89">
        <v>372</v>
      </c>
      <c r="AT330" s="89" t="s">
        <v>12023</v>
      </c>
      <c r="AU330" s="89">
        <v>1</v>
      </c>
      <c r="AV330" s="89">
        <v>2856</v>
      </c>
      <c r="AW330" s="89">
        <v>100</v>
      </c>
      <c r="AX330" s="89">
        <v>286</v>
      </c>
      <c r="AY330" s="89" t="s">
        <v>12023</v>
      </c>
      <c r="AZ330" s="89">
        <v>41000000</v>
      </c>
      <c r="BA330" s="89">
        <v>34100000</v>
      </c>
      <c r="BB330" s="89">
        <v>20400000</v>
      </c>
      <c r="BC330" s="113" t="s">
        <v>8886</v>
      </c>
      <c r="BG330" s="165">
        <v>5225</v>
      </c>
      <c r="BH330" s="165">
        <v>311</v>
      </c>
    </row>
    <row r="331" spans="1:61" hidden="1">
      <c r="A331" s="133">
        <v>250144</v>
      </c>
      <c r="B331" s="6" t="s">
        <v>429</v>
      </c>
      <c r="C331" s="82" t="str">
        <f t="shared" si="17"/>
        <v>Open</v>
      </c>
      <c r="D331" s="71"/>
      <c r="E331" s="71" t="s">
        <v>10426</v>
      </c>
      <c r="F331" s="19">
        <v>41743</v>
      </c>
      <c r="G331" s="19">
        <v>41751</v>
      </c>
      <c r="H331" s="38" t="s">
        <v>1357</v>
      </c>
      <c r="I331" s="38" t="s">
        <v>1502</v>
      </c>
      <c r="J331" s="38" t="s">
        <v>1503</v>
      </c>
      <c r="K331" s="21"/>
      <c r="L331" s="37" t="s">
        <v>14959</v>
      </c>
      <c r="M331" s="37" t="s">
        <v>10451</v>
      </c>
      <c r="N331" s="37" t="s">
        <v>12793</v>
      </c>
      <c r="O331" s="37" t="s">
        <v>12794</v>
      </c>
      <c r="P331">
        <v>0.05</v>
      </c>
      <c r="Q331">
        <v>23.04</v>
      </c>
      <c r="R331" s="59" t="str">
        <f t="shared" si="16"/>
        <v>埼玉県草加市栄町</v>
      </c>
      <c r="S331" s="59" t="s">
        <v>3536</v>
      </c>
      <c r="T331" s="59" t="s">
        <v>3536</v>
      </c>
      <c r="U331" s="108" t="s">
        <v>11974</v>
      </c>
      <c r="V331" s="60" t="str">
        <f t="shared" si="18"/>
        <v>Open map</v>
      </c>
      <c r="W331" s="91" t="s">
        <v>12274</v>
      </c>
      <c r="X331" t="s">
        <v>1846</v>
      </c>
      <c r="Y331" t="s">
        <v>1861</v>
      </c>
      <c r="Z331" t="s">
        <v>1850</v>
      </c>
      <c r="AB331" s="133">
        <v>30</v>
      </c>
      <c r="AC331" s="133">
        <v>282.11</v>
      </c>
      <c r="AD331" s="133">
        <v>832.87</v>
      </c>
      <c r="AE331">
        <v>481</v>
      </c>
      <c r="AF331" s="133">
        <v>425</v>
      </c>
      <c r="AJ331" s="133">
        <v>1.5</v>
      </c>
      <c r="AK331" s="133"/>
      <c r="AL331" s="133" t="s">
        <v>1857</v>
      </c>
      <c r="AM331" s="133"/>
      <c r="AN331" s="133"/>
      <c r="AO331" s="133">
        <v>623</v>
      </c>
      <c r="AT331" s="89" t="s">
        <v>12173</v>
      </c>
      <c r="AY331" s="89" t="s">
        <v>12174</v>
      </c>
      <c r="AZ331">
        <v>9500000</v>
      </c>
      <c r="BA331">
        <v>8000000</v>
      </c>
      <c r="BG331" s="165">
        <v>5226</v>
      </c>
      <c r="BH331" s="165">
        <v>312</v>
      </c>
    </row>
    <row r="332" spans="1:61" ht="18" hidden="1" customHeight="1">
      <c r="A332" s="83">
        <v>250145</v>
      </c>
      <c r="B332" s="84" t="s">
        <v>10883</v>
      </c>
      <c r="C332" s="82" t="str">
        <f t="shared" si="17"/>
        <v>Open</v>
      </c>
      <c r="D332" s="85"/>
      <c r="E332" s="85" t="s">
        <v>4217</v>
      </c>
      <c r="F332" s="110">
        <v>41674</v>
      </c>
      <c r="G332" s="110">
        <v>41683</v>
      </c>
      <c r="H332" s="87" t="s">
        <v>4920</v>
      </c>
      <c r="I332" s="87" t="s">
        <v>10884</v>
      </c>
      <c r="J332" s="87" t="s">
        <v>10885</v>
      </c>
      <c r="K332" s="88"/>
      <c r="L332" s="37" t="s">
        <v>14960</v>
      </c>
      <c r="M332" s="86" t="s">
        <v>10886</v>
      </c>
      <c r="N332" s="37" t="s">
        <v>12795</v>
      </c>
      <c r="O332" s="37" t="s">
        <v>14457</v>
      </c>
      <c r="P332" s="89" t="s">
        <v>5304</v>
      </c>
      <c r="Q332" s="89">
        <v>0.12</v>
      </c>
      <c r="R332" s="90" t="str">
        <f t="shared" si="16"/>
        <v>大阪府大阪市港区海岸通</v>
      </c>
      <c r="S332" s="59" t="s">
        <v>3537</v>
      </c>
      <c r="T332" s="59" t="s">
        <v>3537</v>
      </c>
      <c r="U332" s="111" t="s">
        <v>10887</v>
      </c>
      <c r="V332" s="60" t="str">
        <f t="shared" si="18"/>
        <v>Open map</v>
      </c>
      <c r="W332" s="91" t="s">
        <v>12274</v>
      </c>
      <c r="X332" s="89" t="s">
        <v>10888</v>
      </c>
      <c r="Y332" s="89" t="s">
        <v>10889</v>
      </c>
      <c r="Z332" s="89" t="s">
        <v>10890</v>
      </c>
      <c r="AA332" s="89"/>
      <c r="AB332" s="83">
        <v>30</v>
      </c>
      <c r="AC332" s="83">
        <v>106.96</v>
      </c>
      <c r="AD332" s="83">
        <v>209.78</v>
      </c>
      <c r="AE332" s="89">
        <v>130</v>
      </c>
      <c r="AF332" s="83">
        <v>176</v>
      </c>
      <c r="AG332" s="89"/>
      <c r="AH332" s="89"/>
      <c r="AI332" s="89"/>
      <c r="AJ332" s="83">
        <v>3</v>
      </c>
      <c r="AK332" s="83"/>
      <c r="AL332" s="83" t="s">
        <v>1857</v>
      </c>
      <c r="AM332" s="83"/>
      <c r="AN332" s="83"/>
      <c r="AO332" s="83">
        <v>436</v>
      </c>
      <c r="AP332" s="89">
        <v>2</v>
      </c>
      <c r="AQ332" s="89">
        <v>260</v>
      </c>
      <c r="AR332" s="89">
        <v>100</v>
      </c>
      <c r="AS332" s="89">
        <v>26</v>
      </c>
      <c r="AT332" s="89" t="s">
        <v>12023</v>
      </c>
      <c r="AU332" s="89">
        <v>1</v>
      </c>
      <c r="AV332" s="89">
        <v>130</v>
      </c>
      <c r="AW332" s="89">
        <v>100</v>
      </c>
      <c r="AX332" s="89">
        <v>13</v>
      </c>
      <c r="AY332" s="89" t="s">
        <v>12023</v>
      </c>
      <c r="AZ332" s="89">
        <v>4400000</v>
      </c>
      <c r="BA332" s="89">
        <v>3900000</v>
      </c>
      <c r="BB332" s="89">
        <v>2400000</v>
      </c>
      <c r="BC332" s="113" t="s">
        <v>10891</v>
      </c>
      <c r="BG332" s="165">
        <v>5227</v>
      </c>
      <c r="BH332" s="165">
        <v>313</v>
      </c>
    </row>
    <row r="333" spans="1:61" ht="18" customHeight="1">
      <c r="A333" s="83">
        <v>250146</v>
      </c>
      <c r="B333" s="84" t="s">
        <v>10892</v>
      </c>
      <c r="C333" s="82" t="str">
        <f t="shared" si="17"/>
        <v>Open</v>
      </c>
      <c r="D333" s="85"/>
      <c r="E333" s="85" t="s">
        <v>4217</v>
      </c>
      <c r="F333" s="110">
        <v>41722</v>
      </c>
      <c r="G333" s="110">
        <v>41731</v>
      </c>
      <c r="H333" s="87" t="s">
        <v>10893</v>
      </c>
      <c r="I333" s="87" t="s">
        <v>5651</v>
      </c>
      <c r="J333" s="87" t="s">
        <v>1489</v>
      </c>
      <c r="K333" s="88"/>
      <c r="L333" s="37" t="s">
        <v>14961</v>
      </c>
      <c r="M333" s="86" t="s">
        <v>10452</v>
      </c>
      <c r="N333" s="37" t="s">
        <v>12796</v>
      </c>
      <c r="O333" s="37" t="s">
        <v>12797</v>
      </c>
      <c r="P333" s="89">
        <v>2.33</v>
      </c>
      <c r="Q333" s="89">
        <v>55.55</v>
      </c>
      <c r="R333" s="90" t="str">
        <f t="shared" si="16"/>
        <v>山形県天童市芳賀</v>
      </c>
      <c r="S333" s="59" t="s">
        <v>3538</v>
      </c>
      <c r="T333" s="59" t="s">
        <v>4159</v>
      </c>
      <c r="U333" s="111" t="s">
        <v>10475</v>
      </c>
      <c r="V333" s="60" t="str">
        <f t="shared" si="18"/>
        <v>Open map</v>
      </c>
      <c r="W333" s="91" t="s">
        <v>4038</v>
      </c>
      <c r="X333" s="89" t="s">
        <v>10888</v>
      </c>
      <c r="Y333" s="89" t="s">
        <v>10894</v>
      </c>
      <c r="Z333" s="89" t="s">
        <v>10718</v>
      </c>
      <c r="AA333" s="89"/>
      <c r="AB333" s="83">
        <v>100</v>
      </c>
      <c r="AC333" s="83">
        <v>864.23</v>
      </c>
      <c r="AD333" s="83">
        <v>864.23</v>
      </c>
      <c r="AE333" s="89">
        <v>1264</v>
      </c>
      <c r="AF333" s="83">
        <v>1264</v>
      </c>
      <c r="AG333" s="89"/>
      <c r="AH333" s="89"/>
      <c r="AI333" s="89"/>
      <c r="AJ333" s="83">
        <v>1</v>
      </c>
      <c r="AK333" s="83"/>
      <c r="AL333" s="83">
        <v>1</v>
      </c>
      <c r="AM333" s="83"/>
      <c r="AN333" s="83"/>
      <c r="AO333" s="83">
        <v>2043</v>
      </c>
      <c r="AP333" s="89">
        <v>1</v>
      </c>
      <c r="AQ333" s="89">
        <v>779</v>
      </c>
      <c r="AR333" s="89">
        <v>100</v>
      </c>
      <c r="AS333" s="89">
        <v>78</v>
      </c>
      <c r="AT333" s="89" t="s">
        <v>12023</v>
      </c>
      <c r="AU333" s="89">
        <v>1</v>
      </c>
      <c r="AV333" s="89">
        <v>1264</v>
      </c>
      <c r="AW333" s="89">
        <v>100</v>
      </c>
      <c r="AX333" s="89">
        <v>127</v>
      </c>
      <c r="AY333" s="89" t="s">
        <v>12023</v>
      </c>
      <c r="AZ333" s="89">
        <v>12600000</v>
      </c>
      <c r="BA333" s="89">
        <v>10900000</v>
      </c>
      <c r="BB333" s="89">
        <v>6600000</v>
      </c>
      <c r="BC333" s="113"/>
      <c r="BG333" s="165">
        <v>5228</v>
      </c>
      <c r="BH333" s="165">
        <v>314</v>
      </c>
    </row>
    <row r="334" spans="1:61" ht="18" hidden="1" customHeight="1">
      <c r="A334" s="83">
        <v>250148</v>
      </c>
      <c r="B334" s="84" t="s">
        <v>10895</v>
      </c>
      <c r="C334" s="82" t="str">
        <f t="shared" si="17"/>
        <v>Open</v>
      </c>
      <c r="D334" s="85"/>
      <c r="E334" s="85" t="s">
        <v>10896</v>
      </c>
      <c r="F334" s="110">
        <v>41708</v>
      </c>
      <c r="G334" s="110">
        <v>41724</v>
      </c>
      <c r="H334" s="87" t="s">
        <v>10897</v>
      </c>
      <c r="I334" s="87" t="s">
        <v>10898</v>
      </c>
      <c r="J334" s="87" t="s">
        <v>10899</v>
      </c>
      <c r="K334" s="88"/>
      <c r="L334" s="37" t="s">
        <v>14962</v>
      </c>
      <c r="M334" s="86" t="s">
        <v>10900</v>
      </c>
      <c r="N334" s="37" t="s">
        <v>12798</v>
      </c>
      <c r="O334" s="37" t="s">
        <v>12799</v>
      </c>
      <c r="P334" s="89">
        <v>1.1100000000000001</v>
      </c>
      <c r="Q334" s="89">
        <v>17.21</v>
      </c>
      <c r="R334" s="90" t="str">
        <f t="shared" si="16"/>
        <v>東京都足立区保木間</v>
      </c>
      <c r="S334" s="59" t="s">
        <v>3539</v>
      </c>
      <c r="T334" s="59" t="s">
        <v>3539</v>
      </c>
      <c r="U334" s="111" t="s">
        <v>10901</v>
      </c>
      <c r="V334" s="60" t="str">
        <f t="shared" si="18"/>
        <v>Open map</v>
      </c>
      <c r="W334" s="91" t="s">
        <v>4038</v>
      </c>
      <c r="X334" s="89" t="s">
        <v>10888</v>
      </c>
      <c r="Y334" s="89" t="s">
        <v>10894</v>
      </c>
      <c r="Z334" s="89" t="s">
        <v>10718</v>
      </c>
      <c r="AA334" s="89"/>
      <c r="AB334" s="83">
        <v>30</v>
      </c>
      <c r="AC334" s="83">
        <v>672.29</v>
      </c>
      <c r="AD334" s="83">
        <v>659.24</v>
      </c>
      <c r="AE334" s="89">
        <v>789</v>
      </c>
      <c r="AF334" s="83">
        <v>789</v>
      </c>
      <c r="AG334" s="89"/>
      <c r="AH334" s="89"/>
      <c r="AI334" s="89"/>
      <c r="AJ334" s="83">
        <v>0.8</v>
      </c>
      <c r="AK334" s="83"/>
      <c r="AL334" s="83">
        <v>1.5</v>
      </c>
      <c r="AM334" s="83"/>
      <c r="AN334" s="83"/>
      <c r="AO334" s="83">
        <v>1392</v>
      </c>
      <c r="AP334" s="89">
        <v>1.5</v>
      </c>
      <c r="AQ334" s="89">
        <v>760</v>
      </c>
      <c r="AR334" s="89">
        <v>100</v>
      </c>
      <c r="AS334" s="89">
        <v>78</v>
      </c>
      <c r="AT334" s="89" t="s">
        <v>12023</v>
      </c>
      <c r="AU334" s="89">
        <v>0.8</v>
      </c>
      <c r="AV334" s="89">
        <v>632</v>
      </c>
      <c r="AW334" s="89">
        <v>100</v>
      </c>
      <c r="AX334" s="89">
        <v>64</v>
      </c>
      <c r="AY334" s="89" t="s">
        <v>12023</v>
      </c>
      <c r="AZ334" s="89">
        <v>8700000</v>
      </c>
      <c r="BA334" s="89">
        <v>7500000</v>
      </c>
      <c r="BB334" s="89">
        <v>4700000</v>
      </c>
      <c r="BC334" s="113"/>
      <c r="BG334" s="165">
        <v>5229</v>
      </c>
      <c r="BH334" s="165">
        <v>315</v>
      </c>
    </row>
    <row r="335" spans="1:61" ht="18" hidden="1" customHeight="1">
      <c r="A335" s="83">
        <v>250149</v>
      </c>
      <c r="B335" s="84" t="s">
        <v>10902</v>
      </c>
      <c r="C335" s="82" t="str">
        <f t="shared" si="17"/>
        <v>Open</v>
      </c>
      <c r="D335" s="85"/>
      <c r="E335" s="85" t="s">
        <v>10896</v>
      </c>
      <c r="F335" s="110">
        <v>41842</v>
      </c>
      <c r="G335" s="110">
        <v>41879</v>
      </c>
      <c r="H335" s="87" t="s">
        <v>10903</v>
      </c>
      <c r="I335" s="87" t="s">
        <v>4427</v>
      </c>
      <c r="J335" s="87" t="s">
        <v>10904</v>
      </c>
      <c r="K335" s="88"/>
      <c r="L335" s="37" t="s">
        <v>14752</v>
      </c>
      <c r="M335" s="86" t="s">
        <v>10905</v>
      </c>
      <c r="N335" s="37" t="s">
        <v>12800</v>
      </c>
      <c r="O335" s="37" t="s">
        <v>12801</v>
      </c>
      <c r="P335" s="89">
        <v>0.11</v>
      </c>
      <c r="Q335" s="89">
        <v>5.94</v>
      </c>
      <c r="R335" s="90" t="str">
        <f t="shared" si="16"/>
        <v>島根県出雲市天神町</v>
      </c>
      <c r="S335" s="59" t="s">
        <v>3540</v>
      </c>
      <c r="T335" s="59" t="s">
        <v>3540</v>
      </c>
      <c r="U335" s="111" t="s">
        <v>10906</v>
      </c>
      <c r="V335" s="60" t="str">
        <f t="shared" si="18"/>
        <v>Open map</v>
      </c>
      <c r="W335" s="91" t="s">
        <v>4038</v>
      </c>
      <c r="X335" s="89" t="s">
        <v>8587</v>
      </c>
      <c r="Y335" s="89" t="s">
        <v>10889</v>
      </c>
      <c r="Z335" s="89" t="s">
        <v>10907</v>
      </c>
      <c r="AA335" s="89"/>
      <c r="AB335" s="83">
        <v>65</v>
      </c>
      <c r="AC335" s="83">
        <v>2586.37</v>
      </c>
      <c r="AD335" s="83">
        <v>4288.75</v>
      </c>
      <c r="AE335" s="89">
        <v>3090</v>
      </c>
      <c r="AF335" s="83">
        <v>3090</v>
      </c>
      <c r="AG335" s="89"/>
      <c r="AH335" s="89"/>
      <c r="AI335" s="89"/>
      <c r="AJ335" s="83">
        <v>1</v>
      </c>
      <c r="AK335" s="83"/>
      <c r="AL335" s="83">
        <v>1.2</v>
      </c>
      <c r="AM335" s="83"/>
      <c r="AN335" s="83"/>
      <c r="AO335" s="83">
        <v>6098</v>
      </c>
      <c r="AP335" s="89">
        <v>1.6</v>
      </c>
      <c r="AQ335" s="89">
        <v>3008</v>
      </c>
      <c r="AR335" s="89">
        <v>100</v>
      </c>
      <c r="AS335" s="89">
        <v>305</v>
      </c>
      <c r="AT335" s="89" t="s">
        <v>12023</v>
      </c>
      <c r="AU335" s="89">
        <v>1</v>
      </c>
      <c r="AV335" s="89">
        <v>3090</v>
      </c>
      <c r="AW335" s="89">
        <v>130</v>
      </c>
      <c r="AX335" s="89">
        <v>403</v>
      </c>
      <c r="AY335" s="89" t="s">
        <v>12023</v>
      </c>
      <c r="AZ335" s="89">
        <v>37600000</v>
      </c>
      <c r="BA335" s="89">
        <v>31500000</v>
      </c>
      <c r="BB335" s="89">
        <v>17200000</v>
      </c>
      <c r="BC335" s="113" t="s">
        <v>10491</v>
      </c>
      <c r="BG335" s="165">
        <v>5230</v>
      </c>
      <c r="BH335" s="165">
        <v>316</v>
      </c>
    </row>
    <row r="336" spans="1:61" ht="18" hidden="1" customHeight="1">
      <c r="A336" s="83">
        <v>250150</v>
      </c>
      <c r="B336" s="84" t="s">
        <v>10908</v>
      </c>
      <c r="C336" s="82" t="str">
        <f t="shared" si="17"/>
        <v>Open</v>
      </c>
      <c r="D336" s="85"/>
      <c r="E336" s="85" t="s">
        <v>4217</v>
      </c>
      <c r="F336" s="110">
        <v>41780</v>
      </c>
      <c r="G336" s="110">
        <v>41795</v>
      </c>
      <c r="H336" s="87" t="s">
        <v>4535</v>
      </c>
      <c r="I336" s="87" t="s">
        <v>7187</v>
      </c>
      <c r="J336" s="87" t="s">
        <v>10909</v>
      </c>
      <c r="K336" s="88"/>
      <c r="L336" s="37" t="s">
        <v>14963</v>
      </c>
      <c r="M336" s="86" t="s">
        <v>10453</v>
      </c>
      <c r="N336" s="37" t="s">
        <v>12802</v>
      </c>
      <c r="O336" s="37" t="s">
        <v>12803</v>
      </c>
      <c r="P336" s="89">
        <v>0.13</v>
      </c>
      <c r="Q336" s="89">
        <v>15.77</v>
      </c>
      <c r="R336" s="90" t="str">
        <f t="shared" si="16"/>
        <v>愛知県刈谷市半城土町大組</v>
      </c>
      <c r="S336" s="59" t="s">
        <v>3541</v>
      </c>
      <c r="T336" s="59" t="s">
        <v>3541</v>
      </c>
      <c r="U336" s="111" t="s">
        <v>10910</v>
      </c>
      <c r="V336" s="60" t="str">
        <f t="shared" si="18"/>
        <v>Open map</v>
      </c>
      <c r="W336" s="91" t="s">
        <v>4038</v>
      </c>
      <c r="X336" s="89" t="s">
        <v>8587</v>
      </c>
      <c r="Y336" s="89" t="s">
        <v>4496</v>
      </c>
      <c r="Z336" s="89" t="s">
        <v>4390</v>
      </c>
      <c r="AA336" s="89"/>
      <c r="AB336" s="83">
        <v>30</v>
      </c>
      <c r="AC336" s="83">
        <v>993.55</v>
      </c>
      <c r="AD336" s="83">
        <v>1989.98</v>
      </c>
      <c r="AE336" s="89">
        <v>1532</v>
      </c>
      <c r="AF336" s="83">
        <v>1463</v>
      </c>
      <c r="AG336" s="89"/>
      <c r="AH336" s="89"/>
      <c r="AI336" s="89"/>
      <c r="AJ336" s="83">
        <v>1</v>
      </c>
      <c r="AK336" s="83"/>
      <c r="AL336" s="83">
        <v>1.5</v>
      </c>
      <c r="AM336" s="83"/>
      <c r="AN336" s="83"/>
      <c r="AO336" s="83">
        <v>2889</v>
      </c>
      <c r="AP336" s="89">
        <v>1.5</v>
      </c>
      <c r="AQ336" s="89">
        <v>1182</v>
      </c>
      <c r="AR336" s="89">
        <v>100</v>
      </c>
      <c r="AS336" s="89">
        <v>119</v>
      </c>
      <c r="AT336" s="89" t="s">
        <v>12023</v>
      </c>
      <c r="AU336" s="89">
        <v>1</v>
      </c>
      <c r="AV336" s="89">
        <v>1532</v>
      </c>
      <c r="AW336" s="89">
        <v>100</v>
      </c>
      <c r="AX336" s="89">
        <v>154</v>
      </c>
      <c r="AY336" s="89" t="s">
        <v>12023</v>
      </c>
      <c r="AZ336" s="89">
        <v>17800000</v>
      </c>
      <c r="BA336" s="89">
        <v>15300000</v>
      </c>
      <c r="BB336" s="89">
        <v>9300000</v>
      </c>
      <c r="BC336" s="113" t="s">
        <v>7700</v>
      </c>
      <c r="BG336" s="165">
        <v>5231</v>
      </c>
      <c r="BH336" s="165">
        <v>317</v>
      </c>
    </row>
    <row r="337" spans="1:60" ht="18" hidden="1" customHeight="1">
      <c r="A337" s="83">
        <v>250151</v>
      </c>
      <c r="B337" s="84" t="s">
        <v>10911</v>
      </c>
      <c r="C337" s="82" t="str">
        <f t="shared" si="17"/>
        <v>Open</v>
      </c>
      <c r="D337" s="85"/>
      <c r="E337" s="85" t="s">
        <v>4217</v>
      </c>
      <c r="F337" s="110">
        <v>41782</v>
      </c>
      <c r="G337" s="110">
        <v>41816</v>
      </c>
      <c r="H337" s="87" t="s">
        <v>4663</v>
      </c>
      <c r="I337" s="87" t="s">
        <v>10912</v>
      </c>
      <c r="J337" s="87" t="s">
        <v>10913</v>
      </c>
      <c r="K337" s="88"/>
      <c r="L337" s="37" t="s">
        <v>14964</v>
      </c>
      <c r="M337" s="86" t="s">
        <v>10454</v>
      </c>
      <c r="N337" s="37" t="s">
        <v>12804</v>
      </c>
      <c r="O337" s="37" t="s">
        <v>12805</v>
      </c>
      <c r="P337" s="89">
        <v>0.44</v>
      </c>
      <c r="Q337" s="89">
        <v>2.4300000000000002</v>
      </c>
      <c r="R337" s="90" t="str">
        <f t="shared" si="16"/>
        <v>秋田県秋田市寺内蛭根</v>
      </c>
      <c r="S337" s="59" t="s">
        <v>3542</v>
      </c>
      <c r="T337" s="59" t="s">
        <v>3542</v>
      </c>
      <c r="U337" s="111" t="s">
        <v>10914</v>
      </c>
      <c r="V337" s="60" t="str">
        <f t="shared" si="18"/>
        <v>Open map</v>
      </c>
      <c r="W337" s="91" t="s">
        <v>4038</v>
      </c>
      <c r="X337" s="89" t="s">
        <v>10915</v>
      </c>
      <c r="Y337" s="89" t="s">
        <v>10916</v>
      </c>
      <c r="Z337" s="89" t="s">
        <v>4358</v>
      </c>
      <c r="AA337" s="89"/>
      <c r="AB337" s="83">
        <v>100</v>
      </c>
      <c r="AC337" s="83">
        <v>7862.01</v>
      </c>
      <c r="AD337" s="83">
        <v>7750.11</v>
      </c>
      <c r="AE337" s="89">
        <v>8755</v>
      </c>
      <c r="AF337" s="83">
        <v>8755</v>
      </c>
      <c r="AG337" s="89"/>
      <c r="AH337" s="89"/>
      <c r="AI337" s="89"/>
      <c r="AJ337" s="83">
        <v>1</v>
      </c>
      <c r="AK337" s="83"/>
      <c r="AL337" s="83">
        <v>1.2</v>
      </c>
      <c r="AM337" s="83"/>
      <c r="AN337" s="83"/>
      <c r="AO337" s="83">
        <v>15031</v>
      </c>
      <c r="AP337" s="89">
        <v>1.2</v>
      </c>
      <c r="AQ337" s="89">
        <v>6276</v>
      </c>
      <c r="AR337" s="89">
        <v>100</v>
      </c>
      <c r="AS337" s="89">
        <v>629</v>
      </c>
      <c r="AT337" s="89" t="s">
        <v>12023</v>
      </c>
      <c r="AU337" s="89">
        <v>1</v>
      </c>
      <c r="AV337" s="89">
        <v>8755</v>
      </c>
      <c r="AW337" s="89">
        <v>100</v>
      </c>
      <c r="AX337" s="89">
        <v>877</v>
      </c>
      <c r="AY337" s="89" t="s">
        <v>12023</v>
      </c>
      <c r="AZ337" s="89">
        <v>90800000</v>
      </c>
      <c r="BA337" s="89">
        <v>76000000</v>
      </c>
      <c r="BB337" s="89">
        <v>45900000</v>
      </c>
      <c r="BC337" s="113"/>
      <c r="BG337" s="165">
        <v>5232</v>
      </c>
      <c r="BH337" s="165">
        <v>318</v>
      </c>
    </row>
    <row r="338" spans="1:60" ht="18" hidden="1" customHeight="1">
      <c r="A338" s="83">
        <v>250152</v>
      </c>
      <c r="B338" s="84" t="s">
        <v>10917</v>
      </c>
      <c r="C338" s="82" t="str">
        <f t="shared" si="17"/>
        <v>Open</v>
      </c>
      <c r="D338" s="85"/>
      <c r="E338" s="85" t="s">
        <v>4217</v>
      </c>
      <c r="F338" s="110">
        <v>41843</v>
      </c>
      <c r="G338" s="110">
        <v>41890</v>
      </c>
      <c r="H338" s="87" t="s">
        <v>4920</v>
      </c>
      <c r="I338" s="87" t="s">
        <v>10918</v>
      </c>
      <c r="J338" s="87" t="s">
        <v>10919</v>
      </c>
      <c r="K338" s="88"/>
      <c r="L338" s="37" t="s">
        <v>14965</v>
      </c>
      <c r="M338" s="86" t="s">
        <v>10455</v>
      </c>
      <c r="N338" s="37" t="s">
        <v>12806</v>
      </c>
      <c r="O338" s="37" t="s">
        <v>14458</v>
      </c>
      <c r="P338" s="89">
        <v>2.17</v>
      </c>
      <c r="Q338" s="89">
        <v>6.91</v>
      </c>
      <c r="R338" s="90" t="str">
        <f t="shared" si="16"/>
        <v>大阪府浪速区恵美須東</v>
      </c>
      <c r="S338" s="59" t="s">
        <v>3543</v>
      </c>
      <c r="T338" s="59" t="s">
        <v>3543</v>
      </c>
      <c r="U338" s="111" t="s">
        <v>11975</v>
      </c>
      <c r="V338" s="60" t="str">
        <f t="shared" si="18"/>
        <v>Open map</v>
      </c>
      <c r="W338" s="91" t="s">
        <v>4038</v>
      </c>
      <c r="X338" s="89" t="s">
        <v>10560</v>
      </c>
      <c r="Y338" s="89" t="s">
        <v>4496</v>
      </c>
      <c r="Z338" s="89" t="s">
        <v>10589</v>
      </c>
      <c r="AA338" s="89"/>
      <c r="AB338" s="83">
        <v>15</v>
      </c>
      <c r="AC338" s="83" t="s">
        <v>1857</v>
      </c>
      <c r="AD338" s="83">
        <v>6951.12</v>
      </c>
      <c r="AE338" s="89">
        <v>7658</v>
      </c>
      <c r="AF338" s="83">
        <v>7733</v>
      </c>
      <c r="AG338" s="89"/>
      <c r="AH338" s="89"/>
      <c r="AI338" s="89"/>
      <c r="AJ338" s="83">
        <v>1</v>
      </c>
      <c r="AK338" s="83"/>
      <c r="AL338" s="83">
        <v>1.5</v>
      </c>
      <c r="AM338" s="83"/>
      <c r="AN338" s="83"/>
      <c r="AO338" s="83">
        <v>17615</v>
      </c>
      <c r="AP338" s="89">
        <v>1.5</v>
      </c>
      <c r="AQ338" s="89">
        <v>7885</v>
      </c>
      <c r="AR338" s="89">
        <v>100</v>
      </c>
      <c r="AS338" s="89">
        <v>794</v>
      </c>
      <c r="AT338" s="89" t="s">
        <v>12023</v>
      </c>
      <c r="AU338" s="89">
        <v>1</v>
      </c>
      <c r="AV338" s="89">
        <v>7600</v>
      </c>
      <c r="AW338" s="89">
        <v>80</v>
      </c>
      <c r="AX338" s="89">
        <v>610</v>
      </c>
      <c r="AY338" s="89" t="s">
        <v>12023</v>
      </c>
      <c r="AZ338" s="89">
        <v>97500000</v>
      </c>
      <c r="BA338" s="89">
        <v>82300000</v>
      </c>
      <c r="BB338" s="89">
        <v>50200000</v>
      </c>
      <c r="BC338" s="113" t="s">
        <v>10494</v>
      </c>
      <c r="BG338" s="165">
        <v>5233</v>
      </c>
      <c r="BH338" s="165">
        <v>319</v>
      </c>
    </row>
    <row r="339" spans="1:60" ht="18" hidden="1" customHeight="1">
      <c r="A339" s="83">
        <v>250153</v>
      </c>
      <c r="B339" s="84" t="s">
        <v>10920</v>
      </c>
      <c r="C339" s="82" t="str">
        <f t="shared" si="17"/>
        <v>Open</v>
      </c>
      <c r="D339" s="85"/>
      <c r="E339" s="85" t="s">
        <v>4217</v>
      </c>
      <c r="F339" s="110">
        <v>41795</v>
      </c>
      <c r="G339" s="110">
        <v>41803</v>
      </c>
      <c r="H339" s="87" t="s">
        <v>10921</v>
      </c>
      <c r="I339" s="87" t="s">
        <v>10922</v>
      </c>
      <c r="J339" s="87" t="s">
        <v>10923</v>
      </c>
      <c r="K339" s="88"/>
      <c r="L339" s="37" t="s">
        <v>14966</v>
      </c>
      <c r="M339" s="86" t="s">
        <v>10456</v>
      </c>
      <c r="N339" s="37" t="s">
        <v>12807</v>
      </c>
      <c r="O339" s="37" t="s">
        <v>12808</v>
      </c>
      <c r="P339" s="89">
        <v>0.11</v>
      </c>
      <c r="Q339" s="89">
        <v>21.84</v>
      </c>
      <c r="R339" s="90" t="str">
        <f t="shared" si="16"/>
        <v>山形県川口市上青木</v>
      </c>
      <c r="S339" s="59" t="s">
        <v>3544</v>
      </c>
      <c r="T339" s="59" t="s">
        <v>3544</v>
      </c>
      <c r="U339" s="111" t="s">
        <v>10924</v>
      </c>
      <c r="V339" s="60" t="str">
        <f t="shared" si="18"/>
        <v>Open map</v>
      </c>
      <c r="W339" s="91" t="s">
        <v>4038</v>
      </c>
      <c r="X339" s="89" t="s">
        <v>10925</v>
      </c>
      <c r="Y339" s="89" t="s">
        <v>10926</v>
      </c>
      <c r="Z339" s="89" t="s">
        <v>10718</v>
      </c>
      <c r="AA339" s="89"/>
      <c r="AB339" s="83">
        <v>30</v>
      </c>
      <c r="AC339" s="83">
        <v>907.8</v>
      </c>
      <c r="AD339" s="83">
        <v>907.8</v>
      </c>
      <c r="AE339" s="89">
        <v>907.8</v>
      </c>
      <c r="AF339" s="83">
        <v>977</v>
      </c>
      <c r="AG339" s="89"/>
      <c r="AH339" s="89"/>
      <c r="AI339" s="89"/>
      <c r="AJ339" s="83">
        <v>1</v>
      </c>
      <c r="AK339" s="83"/>
      <c r="AL339" s="83">
        <v>1.5</v>
      </c>
      <c r="AM339" s="83"/>
      <c r="AN339" s="83"/>
      <c r="AO339" s="83">
        <v>1844</v>
      </c>
      <c r="AP339" s="89">
        <v>1.5</v>
      </c>
      <c r="AQ339" s="89">
        <v>867</v>
      </c>
      <c r="AR339" s="89">
        <v>100</v>
      </c>
      <c r="AS339" s="89">
        <v>88</v>
      </c>
      <c r="AT339" s="89" t="s">
        <v>12023</v>
      </c>
      <c r="AU339" s="89">
        <v>1</v>
      </c>
      <c r="AV339" s="89">
        <v>977</v>
      </c>
      <c r="AW339" s="89">
        <v>100</v>
      </c>
      <c r="AX339" s="89">
        <v>98</v>
      </c>
      <c r="AY339" s="89" t="s">
        <v>12023</v>
      </c>
      <c r="AZ339" s="89">
        <v>11500000</v>
      </c>
      <c r="BA339" s="89">
        <v>10000000</v>
      </c>
      <c r="BB339" s="89">
        <v>6000000</v>
      </c>
      <c r="BC339" s="113"/>
      <c r="BG339" s="165">
        <v>5234</v>
      </c>
      <c r="BH339" s="165">
        <v>320</v>
      </c>
    </row>
    <row r="340" spans="1:60" ht="18" hidden="1" customHeight="1">
      <c r="A340" s="83">
        <v>250154</v>
      </c>
      <c r="B340" s="84" t="s">
        <v>10927</v>
      </c>
      <c r="C340" s="82" t="str">
        <f t="shared" si="17"/>
        <v>Open</v>
      </c>
      <c r="D340" s="85"/>
      <c r="E340" s="85" t="s">
        <v>4217</v>
      </c>
      <c r="F340" s="110">
        <v>41799</v>
      </c>
      <c r="G340" s="110">
        <v>41823</v>
      </c>
      <c r="H340" s="87" t="s">
        <v>4278</v>
      </c>
      <c r="I340" s="87" t="s">
        <v>10928</v>
      </c>
      <c r="J340" s="87" t="s">
        <v>10929</v>
      </c>
      <c r="K340" s="88"/>
      <c r="L340" s="37" t="s">
        <v>14967</v>
      </c>
      <c r="M340" s="86" t="s">
        <v>10930</v>
      </c>
      <c r="N340" s="37" t="s">
        <v>12809</v>
      </c>
      <c r="O340" s="37" t="s">
        <v>12810</v>
      </c>
      <c r="P340" s="89">
        <v>0.12</v>
      </c>
      <c r="Q340" s="89">
        <v>0.33</v>
      </c>
      <c r="R340" s="90" t="str">
        <f t="shared" si="16"/>
        <v>宮城県気仙沼市本浜町</v>
      </c>
      <c r="S340" s="59" t="s">
        <v>3545</v>
      </c>
      <c r="T340" s="59" t="s">
        <v>3545</v>
      </c>
      <c r="U340" s="111" t="s">
        <v>10931</v>
      </c>
      <c r="V340" s="60" t="str">
        <f t="shared" si="18"/>
        <v>Open map</v>
      </c>
      <c r="W340" s="91" t="s">
        <v>4038</v>
      </c>
      <c r="X340" s="89" t="s">
        <v>8587</v>
      </c>
      <c r="Y340" s="89" t="s">
        <v>10932</v>
      </c>
      <c r="Z340" s="89" t="s">
        <v>4443</v>
      </c>
      <c r="AA340" s="89"/>
      <c r="AB340" s="83">
        <v>40</v>
      </c>
      <c r="AC340" s="83">
        <v>4302.5</v>
      </c>
      <c r="AD340" s="83">
        <v>4587.18</v>
      </c>
      <c r="AE340" s="89">
        <v>4643</v>
      </c>
      <c r="AF340" s="83">
        <v>5268</v>
      </c>
      <c r="AG340" s="89"/>
      <c r="AH340" s="89"/>
      <c r="AI340" s="89"/>
      <c r="AJ340" s="83">
        <v>1</v>
      </c>
      <c r="AK340" s="83"/>
      <c r="AL340" s="83">
        <v>1.8</v>
      </c>
      <c r="AM340" s="83"/>
      <c r="AN340" s="83"/>
      <c r="AO340" s="83">
        <v>9922</v>
      </c>
      <c r="AP340" s="89">
        <v>1.8</v>
      </c>
      <c r="AQ340" s="89">
        <v>5602</v>
      </c>
      <c r="AR340" s="89">
        <v>100</v>
      </c>
      <c r="AS340" s="89">
        <v>566</v>
      </c>
      <c r="AT340" s="89" t="s">
        <v>12023</v>
      </c>
      <c r="AU340" s="89">
        <v>1</v>
      </c>
      <c r="AV340" s="89">
        <v>4320</v>
      </c>
      <c r="AW340" s="89">
        <v>100</v>
      </c>
      <c r="AX340" s="89">
        <v>433</v>
      </c>
      <c r="AY340" s="89" t="s">
        <v>12023</v>
      </c>
      <c r="AZ340" s="89">
        <v>60300000</v>
      </c>
      <c r="BA340" s="89">
        <v>50900000</v>
      </c>
      <c r="BB340" s="89">
        <v>31100000</v>
      </c>
      <c r="BC340" s="113" t="s">
        <v>10497</v>
      </c>
      <c r="BG340" s="165">
        <v>5235</v>
      </c>
      <c r="BH340" s="165">
        <v>321</v>
      </c>
    </row>
    <row r="341" spans="1:60" ht="18" hidden="1" customHeight="1">
      <c r="A341" s="83">
        <v>250155</v>
      </c>
      <c r="B341" s="84" t="s">
        <v>10933</v>
      </c>
      <c r="C341" s="82" t="str">
        <f t="shared" si="17"/>
        <v>Open</v>
      </c>
      <c r="D341" s="85"/>
      <c r="E341" s="85" t="s">
        <v>10896</v>
      </c>
      <c r="F341" s="110">
        <v>41738</v>
      </c>
      <c r="G341" s="110">
        <v>41747</v>
      </c>
      <c r="H341" s="87" t="s">
        <v>6008</v>
      </c>
      <c r="I341" s="87" t="s">
        <v>9183</v>
      </c>
      <c r="J341" s="87" t="s">
        <v>10934</v>
      </c>
      <c r="K341" s="88"/>
      <c r="L341" s="37" t="s">
        <v>14915</v>
      </c>
      <c r="M341" s="86" t="s">
        <v>10935</v>
      </c>
      <c r="N341" s="37" t="s">
        <v>12811</v>
      </c>
      <c r="O341" s="37" t="s">
        <v>12812</v>
      </c>
      <c r="P341" s="89">
        <v>0.22</v>
      </c>
      <c r="Q341" s="89">
        <v>6.11</v>
      </c>
      <c r="R341" s="90" t="str">
        <f t="shared" si="16"/>
        <v>大分県大分市大字鴛野</v>
      </c>
      <c r="S341" s="59" t="s">
        <v>3546</v>
      </c>
      <c r="T341" s="59" t="s">
        <v>3489</v>
      </c>
      <c r="U341" s="111" t="s">
        <v>10936</v>
      </c>
      <c r="V341" s="60" t="str">
        <f t="shared" si="18"/>
        <v>Open map</v>
      </c>
      <c r="W341" s="91" t="s">
        <v>4038</v>
      </c>
      <c r="X341" s="89" t="s">
        <v>10888</v>
      </c>
      <c r="Y341" s="89" t="s">
        <v>4496</v>
      </c>
      <c r="Z341" s="89" t="s">
        <v>10937</v>
      </c>
      <c r="AA341" s="89"/>
      <c r="AB341" s="83">
        <v>15</v>
      </c>
      <c r="AC341" s="83">
        <v>532.07000000000005</v>
      </c>
      <c r="AD341" s="83">
        <v>727.76</v>
      </c>
      <c r="AE341" s="89">
        <v>632</v>
      </c>
      <c r="AF341" s="83">
        <v>632</v>
      </c>
      <c r="AG341" s="89"/>
      <c r="AH341" s="89"/>
      <c r="AI341" s="89"/>
      <c r="AJ341" s="83">
        <v>1</v>
      </c>
      <c r="AK341" s="83"/>
      <c r="AL341" s="83">
        <v>1.5</v>
      </c>
      <c r="AM341" s="83"/>
      <c r="AN341" s="83"/>
      <c r="AO341" s="83">
        <v>1425</v>
      </c>
      <c r="AP341" s="89">
        <v>1.5</v>
      </c>
      <c r="AQ341" s="89">
        <v>793</v>
      </c>
      <c r="AR341" s="89">
        <v>100</v>
      </c>
      <c r="AS341" s="89">
        <v>82</v>
      </c>
      <c r="AT341" s="89" t="s">
        <v>10938</v>
      </c>
      <c r="AU341" s="89">
        <v>1</v>
      </c>
      <c r="AV341" s="89">
        <v>632</v>
      </c>
      <c r="AW341" s="89">
        <v>100</v>
      </c>
      <c r="AX341" s="89">
        <v>64</v>
      </c>
      <c r="AY341" s="89" t="s">
        <v>10938</v>
      </c>
      <c r="AZ341" s="89">
        <v>13800000</v>
      </c>
      <c r="BA341" s="89">
        <v>11600000</v>
      </c>
      <c r="BB341" s="89">
        <v>6900000</v>
      </c>
      <c r="BC341" s="113"/>
      <c r="BG341" s="165">
        <v>5236</v>
      </c>
      <c r="BH341" s="165">
        <v>322</v>
      </c>
    </row>
    <row r="342" spans="1:60" ht="18" hidden="1" customHeight="1">
      <c r="A342" s="83">
        <v>250156</v>
      </c>
      <c r="B342" s="84" t="s">
        <v>10939</v>
      </c>
      <c r="C342" s="82" t="str">
        <f t="shared" si="17"/>
        <v>Open</v>
      </c>
      <c r="D342" s="85"/>
      <c r="E342" s="85" t="s">
        <v>10603</v>
      </c>
      <c r="F342" s="110">
        <v>41809</v>
      </c>
      <c r="G342" s="110">
        <v>41823</v>
      </c>
      <c r="H342" s="87" t="s">
        <v>10940</v>
      </c>
      <c r="I342" s="87" t="s">
        <v>5328</v>
      </c>
      <c r="J342" s="87" t="s">
        <v>10941</v>
      </c>
      <c r="K342" s="88"/>
      <c r="L342" s="37" t="s">
        <v>14968</v>
      </c>
      <c r="M342" s="86" t="s">
        <v>10942</v>
      </c>
      <c r="N342" s="37" t="s">
        <v>12813</v>
      </c>
      <c r="O342" s="37" t="s">
        <v>12814</v>
      </c>
      <c r="P342" s="89">
        <v>0.57999999999999996</v>
      </c>
      <c r="Q342" s="89">
        <v>4.25</v>
      </c>
      <c r="R342" s="90" t="str">
        <f t="shared" si="16"/>
        <v>兵庫県神戸市垂水区多聞町</v>
      </c>
      <c r="S342" s="59" t="s">
        <v>3547</v>
      </c>
      <c r="T342" s="59" t="s">
        <v>3547</v>
      </c>
      <c r="U342" s="111" t="s">
        <v>11976</v>
      </c>
      <c r="V342" s="60" t="str">
        <f t="shared" si="18"/>
        <v>Open map</v>
      </c>
      <c r="W342" s="91" t="s">
        <v>4038</v>
      </c>
      <c r="X342" s="89" t="s">
        <v>10943</v>
      </c>
      <c r="Y342" s="89" t="s">
        <v>4381</v>
      </c>
      <c r="Z342" s="89" t="s">
        <v>4358</v>
      </c>
      <c r="AA342" s="89"/>
      <c r="AB342" s="83">
        <v>5</v>
      </c>
      <c r="AC342" s="83">
        <v>1834.2</v>
      </c>
      <c r="AD342" s="83">
        <v>1389</v>
      </c>
      <c r="AE342" s="89">
        <v>2406</v>
      </c>
      <c r="AF342" s="83">
        <v>2406</v>
      </c>
      <c r="AG342" s="89"/>
      <c r="AH342" s="89"/>
      <c r="AI342" s="89"/>
      <c r="AJ342" s="83">
        <v>1</v>
      </c>
      <c r="AK342" s="83"/>
      <c r="AL342" s="83">
        <v>1.5</v>
      </c>
      <c r="AM342" s="83"/>
      <c r="AN342" s="83"/>
      <c r="AO342" s="83">
        <v>4962</v>
      </c>
      <c r="AP342" s="89">
        <v>1.5</v>
      </c>
      <c r="AQ342" s="89">
        <v>1824</v>
      </c>
      <c r="AR342" s="89">
        <v>100</v>
      </c>
      <c r="AS342" s="89">
        <v>183</v>
      </c>
      <c r="AT342" s="89" t="s">
        <v>12023</v>
      </c>
      <c r="AU342" s="89">
        <v>1</v>
      </c>
      <c r="AV342" s="89">
        <v>2406</v>
      </c>
      <c r="AW342" s="89">
        <v>80</v>
      </c>
      <c r="AX342" s="89">
        <v>193</v>
      </c>
      <c r="AY342" s="89" t="s">
        <v>12023</v>
      </c>
      <c r="AZ342" s="89">
        <v>27200000</v>
      </c>
      <c r="BA342" s="89">
        <v>22700000</v>
      </c>
      <c r="BB342" s="89">
        <v>13700000</v>
      </c>
      <c r="BC342" s="113" t="s">
        <v>10485</v>
      </c>
      <c r="BG342" s="165">
        <v>5237</v>
      </c>
      <c r="BH342" s="165">
        <v>323</v>
      </c>
    </row>
    <row r="343" spans="1:60" ht="18" hidden="1" customHeight="1">
      <c r="A343" s="83">
        <v>250157</v>
      </c>
      <c r="B343" s="84" t="s">
        <v>10944</v>
      </c>
      <c r="C343" s="82" t="str">
        <f t="shared" si="17"/>
        <v>Open</v>
      </c>
      <c r="D343" s="85"/>
      <c r="E343" s="85" t="s">
        <v>10945</v>
      </c>
      <c r="F343" s="110">
        <v>41711</v>
      </c>
      <c r="G343" s="110">
        <v>41718</v>
      </c>
      <c r="H343" s="87" t="s">
        <v>10946</v>
      </c>
      <c r="I343" s="87" t="s">
        <v>10947</v>
      </c>
      <c r="J343" s="87" t="s">
        <v>10948</v>
      </c>
      <c r="K343" s="88"/>
      <c r="L343" s="37" t="s">
        <v>14969</v>
      </c>
      <c r="M343" s="86" t="s">
        <v>10949</v>
      </c>
      <c r="N343" s="37" t="s">
        <v>12815</v>
      </c>
      <c r="O343" s="37" t="s">
        <v>12816</v>
      </c>
      <c r="P343" s="89">
        <v>0.12</v>
      </c>
      <c r="Q343" s="89">
        <v>2.64</v>
      </c>
      <c r="R343" s="90" t="str">
        <f t="shared" si="16"/>
        <v>広島県広島市西区観音新町</v>
      </c>
      <c r="S343" s="59" t="s">
        <v>3548</v>
      </c>
      <c r="T343" s="59" t="s">
        <v>3548</v>
      </c>
      <c r="U343" s="111" t="s">
        <v>11977</v>
      </c>
      <c r="V343" s="60" t="str">
        <f t="shared" si="18"/>
        <v>Open map</v>
      </c>
      <c r="W343" s="91" t="s">
        <v>12274</v>
      </c>
      <c r="X343" s="89" t="s">
        <v>10950</v>
      </c>
      <c r="Y343" s="89" t="s">
        <v>10951</v>
      </c>
      <c r="Z343" s="89" t="s">
        <v>10952</v>
      </c>
      <c r="AA343" s="89"/>
      <c r="AB343" s="83">
        <v>30</v>
      </c>
      <c r="AC343" s="83">
        <v>2395.41</v>
      </c>
      <c r="AD343" s="83">
        <v>3017.63</v>
      </c>
      <c r="AE343" s="89">
        <v>260</v>
      </c>
      <c r="AF343" s="83">
        <v>260</v>
      </c>
      <c r="AG343" s="89"/>
      <c r="AH343" s="89"/>
      <c r="AI343" s="89"/>
      <c r="AJ343" s="83">
        <v>1</v>
      </c>
      <c r="AK343" s="83"/>
      <c r="AL343" s="83">
        <v>1.5</v>
      </c>
      <c r="AM343" s="83"/>
      <c r="AN343" s="83"/>
      <c r="AO343" s="83">
        <v>636</v>
      </c>
      <c r="AP343" s="89">
        <v>1.5</v>
      </c>
      <c r="AQ343" s="89">
        <v>376</v>
      </c>
      <c r="AR343" s="89">
        <v>80</v>
      </c>
      <c r="AS343" s="89">
        <v>31</v>
      </c>
      <c r="AT343" s="89" t="s">
        <v>10953</v>
      </c>
      <c r="AU343" s="89">
        <v>1</v>
      </c>
      <c r="AV343" s="89">
        <v>260</v>
      </c>
      <c r="AW343" s="89">
        <v>80</v>
      </c>
      <c r="AX343" s="89">
        <v>21</v>
      </c>
      <c r="AY343" s="89" t="s">
        <v>10953</v>
      </c>
      <c r="AZ343" s="89">
        <v>6900000</v>
      </c>
      <c r="BA343" s="89">
        <v>5900000</v>
      </c>
      <c r="BB343" s="89">
        <v>3600000</v>
      </c>
      <c r="BC343" s="113" t="s">
        <v>10954</v>
      </c>
      <c r="BG343" s="165">
        <v>5238</v>
      </c>
      <c r="BH343" s="165">
        <v>324</v>
      </c>
    </row>
    <row r="344" spans="1:60" ht="18" hidden="1" customHeight="1">
      <c r="A344" s="83">
        <v>250158</v>
      </c>
      <c r="B344" s="84" t="s">
        <v>10955</v>
      </c>
      <c r="C344" s="82" t="str">
        <f t="shared" si="17"/>
        <v>Open</v>
      </c>
      <c r="D344" s="85"/>
      <c r="E344" s="85" t="s">
        <v>4217</v>
      </c>
      <c r="F344" s="110">
        <v>41767</v>
      </c>
      <c r="G344" s="110">
        <v>41779</v>
      </c>
      <c r="H344" s="87" t="s">
        <v>10956</v>
      </c>
      <c r="I344" s="87" t="s">
        <v>10957</v>
      </c>
      <c r="J344" s="87" t="s">
        <v>10958</v>
      </c>
      <c r="K344" s="88"/>
      <c r="L344" s="37" t="s">
        <v>14970</v>
      </c>
      <c r="M344" s="86" t="s">
        <v>10959</v>
      </c>
      <c r="N344" s="37" t="s">
        <v>12817</v>
      </c>
      <c r="O344" s="37" t="s">
        <v>12818</v>
      </c>
      <c r="P344" s="89">
        <v>0.62</v>
      </c>
      <c r="Q344" s="89">
        <v>2.78</v>
      </c>
      <c r="R344" s="90" t="str">
        <f t="shared" si="16"/>
        <v>徳島県阿南市日開野町西居</v>
      </c>
      <c r="S344" s="59" t="s">
        <v>3549</v>
      </c>
      <c r="T344" s="59" t="s">
        <v>3549</v>
      </c>
      <c r="U344" s="111" t="s">
        <v>11978</v>
      </c>
      <c r="V344" s="60" t="str">
        <f t="shared" si="18"/>
        <v>Open map</v>
      </c>
      <c r="W344" s="91" t="s">
        <v>4038</v>
      </c>
      <c r="X344" s="89" t="s">
        <v>10888</v>
      </c>
      <c r="Y344" s="89" t="s">
        <v>4381</v>
      </c>
      <c r="Z344" s="89" t="s">
        <v>10718</v>
      </c>
      <c r="AA344" s="89"/>
      <c r="AB344" s="83">
        <v>30</v>
      </c>
      <c r="AC344" s="83">
        <v>2239.17</v>
      </c>
      <c r="AD344" s="83">
        <v>2171.62</v>
      </c>
      <c r="AE344" s="89">
        <v>2540</v>
      </c>
      <c r="AF344" s="83">
        <v>2498</v>
      </c>
      <c r="AG344" s="89"/>
      <c r="AH344" s="89"/>
      <c r="AI344" s="89"/>
      <c r="AJ344" s="83">
        <v>0.8</v>
      </c>
      <c r="AK344" s="83"/>
      <c r="AL344" s="83">
        <v>0.8</v>
      </c>
      <c r="AM344" s="83"/>
      <c r="AN344" s="83"/>
      <c r="AO344" s="83">
        <v>3294</v>
      </c>
      <c r="AP344" s="89">
        <v>0.8</v>
      </c>
      <c r="AQ344" s="89">
        <v>1191</v>
      </c>
      <c r="AR344" s="89">
        <v>100</v>
      </c>
      <c r="AS344" s="89">
        <v>120</v>
      </c>
      <c r="AT344" s="89" t="s">
        <v>12023</v>
      </c>
      <c r="AU344" s="89">
        <v>0.8</v>
      </c>
      <c r="AV344" s="89">
        <v>2032</v>
      </c>
      <c r="AW344" s="89">
        <v>80</v>
      </c>
      <c r="AX344" s="89">
        <v>164</v>
      </c>
      <c r="AY344" s="89" t="s">
        <v>12023</v>
      </c>
      <c r="AZ344" s="89">
        <v>19300000</v>
      </c>
      <c r="BA344" s="89">
        <v>16400000</v>
      </c>
      <c r="BB344" s="89">
        <v>9900000</v>
      </c>
      <c r="BC344" s="113" t="s">
        <v>8932</v>
      </c>
      <c r="BG344" s="165">
        <v>5239</v>
      </c>
      <c r="BH344" s="165">
        <v>325</v>
      </c>
    </row>
    <row r="345" spans="1:60" hidden="1">
      <c r="A345" s="134">
        <v>250159</v>
      </c>
      <c r="B345" s="6" t="s">
        <v>11122</v>
      </c>
      <c r="C345" s="82" t="str">
        <f t="shared" si="17"/>
        <v>Open</v>
      </c>
      <c r="D345" s="71"/>
      <c r="E345" s="71"/>
      <c r="F345" s="19">
        <v>41962</v>
      </c>
      <c r="G345" s="19">
        <v>41978</v>
      </c>
      <c r="H345" s="38" t="s">
        <v>1331</v>
      </c>
      <c r="I345" s="38" t="s">
        <v>2390</v>
      </c>
      <c r="J345" s="38" t="s">
        <v>2391</v>
      </c>
      <c r="K345" s="21"/>
      <c r="L345" s="37" t="s">
        <v>14971</v>
      </c>
      <c r="M345" s="37" t="s">
        <v>12087</v>
      </c>
      <c r="N345" s="37" t="s">
        <v>12819</v>
      </c>
      <c r="O345" s="37" t="s">
        <v>12820</v>
      </c>
      <c r="P345" s="89">
        <v>0.91</v>
      </c>
      <c r="Q345" s="89">
        <v>58.29</v>
      </c>
      <c r="R345" s="59" t="str">
        <f t="shared" si="16"/>
        <v>山形県彦根市大字蟹沢</v>
      </c>
      <c r="S345" s="59" t="s">
        <v>3550</v>
      </c>
      <c r="T345" s="59"/>
      <c r="U345" s="108" t="s">
        <v>11979</v>
      </c>
      <c r="V345" s="60" t="str">
        <f t="shared" si="18"/>
        <v>Open map</v>
      </c>
      <c r="W345" s="60" t="s">
        <v>4038</v>
      </c>
      <c r="X345" t="s">
        <v>1840</v>
      </c>
      <c r="Y345" t="s">
        <v>1844</v>
      </c>
      <c r="Z345" t="s">
        <v>1843</v>
      </c>
      <c r="AB345" s="134">
        <v>85</v>
      </c>
      <c r="AC345" s="134" t="s">
        <v>1857</v>
      </c>
      <c r="AD345" s="134" t="s">
        <v>1857</v>
      </c>
      <c r="AE345">
        <v>1261</v>
      </c>
      <c r="AF345" s="134">
        <v>1255</v>
      </c>
      <c r="AJ345" s="134">
        <v>1</v>
      </c>
      <c r="AK345" s="134"/>
      <c r="AL345" s="134">
        <v>1</v>
      </c>
      <c r="AM345" s="134"/>
      <c r="AN345" s="134"/>
      <c r="AO345" s="134">
        <v>1932</v>
      </c>
      <c r="AT345" s="94" t="s">
        <v>12173</v>
      </c>
      <c r="AY345" s="94" t="s">
        <v>12170</v>
      </c>
      <c r="BD345" s="142" t="s">
        <v>4217</v>
      </c>
      <c r="BG345" s="165">
        <v>5240</v>
      </c>
      <c r="BH345" s="165">
        <v>326</v>
      </c>
    </row>
    <row r="346" spans="1:60" ht="18" hidden="1" customHeight="1">
      <c r="A346" s="83">
        <v>250160</v>
      </c>
      <c r="B346" s="84" t="s">
        <v>10960</v>
      </c>
      <c r="C346" s="82" t="str">
        <f t="shared" si="17"/>
        <v>Open</v>
      </c>
      <c r="D346" s="85"/>
      <c r="E346" s="85" t="s">
        <v>4217</v>
      </c>
      <c r="F346" s="110">
        <v>41709</v>
      </c>
      <c r="G346" s="110">
        <v>41725</v>
      </c>
      <c r="H346" s="87" t="s">
        <v>4278</v>
      </c>
      <c r="I346" s="87" t="s">
        <v>10961</v>
      </c>
      <c r="J346" s="87" t="s">
        <v>10962</v>
      </c>
      <c r="K346" s="88"/>
      <c r="L346" s="37" t="s">
        <v>14972</v>
      </c>
      <c r="M346" s="86" t="s">
        <v>10963</v>
      </c>
      <c r="N346" s="37" t="s">
        <v>12821</v>
      </c>
      <c r="O346" s="37" t="s">
        <v>12822</v>
      </c>
      <c r="P346" s="89">
        <v>0.74</v>
      </c>
      <c r="Q346" s="89">
        <v>28.84</v>
      </c>
      <c r="R346" s="90" t="str">
        <f t="shared" si="16"/>
        <v>宮城県加美郡加美町</v>
      </c>
      <c r="S346" s="59" t="s">
        <v>3551</v>
      </c>
      <c r="T346" s="59" t="s">
        <v>3551</v>
      </c>
      <c r="U346" s="111" t="s">
        <v>10476</v>
      </c>
      <c r="V346" s="60" t="str">
        <f t="shared" si="18"/>
        <v>Open map</v>
      </c>
      <c r="W346" s="91" t="s">
        <v>4038</v>
      </c>
      <c r="X346" s="89" t="s">
        <v>8587</v>
      </c>
      <c r="Y346" s="89" t="s">
        <v>4381</v>
      </c>
      <c r="Z346" s="89" t="s">
        <v>10964</v>
      </c>
      <c r="AA346" s="89"/>
      <c r="AB346" s="83">
        <v>75</v>
      </c>
      <c r="AC346" s="83">
        <v>742.65</v>
      </c>
      <c r="AD346" s="83">
        <v>725.7</v>
      </c>
      <c r="AE346" s="89">
        <v>967</v>
      </c>
      <c r="AF346" s="83">
        <v>967</v>
      </c>
      <c r="AG346" s="89"/>
      <c r="AH346" s="89"/>
      <c r="AI346" s="89"/>
      <c r="AJ346" s="83">
        <v>1</v>
      </c>
      <c r="AK346" s="83"/>
      <c r="AL346" s="83">
        <v>1.5</v>
      </c>
      <c r="AM346" s="83"/>
      <c r="AN346" s="83"/>
      <c r="AO346" s="83">
        <v>1550</v>
      </c>
      <c r="AP346" s="89">
        <v>1.5</v>
      </c>
      <c r="AQ346" s="89">
        <v>807</v>
      </c>
      <c r="AR346" s="89">
        <v>100</v>
      </c>
      <c r="AS346" s="89">
        <v>81</v>
      </c>
      <c r="AT346" s="89" t="s">
        <v>12023</v>
      </c>
      <c r="AU346" s="89">
        <v>1</v>
      </c>
      <c r="AV346" s="89">
        <v>967</v>
      </c>
      <c r="AW346" s="89">
        <v>80</v>
      </c>
      <c r="AX346" s="89">
        <v>78</v>
      </c>
      <c r="AY346" s="89" t="s">
        <v>12023</v>
      </c>
      <c r="AZ346" s="89">
        <v>11800000</v>
      </c>
      <c r="BA346" s="89">
        <v>10000000</v>
      </c>
      <c r="BB346" s="89">
        <v>5400000</v>
      </c>
      <c r="BC346" s="113"/>
      <c r="BG346" s="165">
        <v>5241</v>
      </c>
      <c r="BH346" s="165">
        <v>327</v>
      </c>
    </row>
    <row r="347" spans="1:60" hidden="1">
      <c r="A347" s="134">
        <v>250161</v>
      </c>
      <c r="B347" s="6" t="s">
        <v>11514</v>
      </c>
      <c r="C347" s="82" t="str">
        <f t="shared" si="17"/>
        <v>Open</v>
      </c>
      <c r="D347" s="152"/>
      <c r="E347" s="71" t="s">
        <v>10425</v>
      </c>
      <c r="F347" s="19">
        <v>41870</v>
      </c>
      <c r="G347" s="19">
        <v>41884</v>
      </c>
      <c r="H347" s="38" t="s">
        <v>1412</v>
      </c>
      <c r="I347" s="38" t="s">
        <v>1413</v>
      </c>
      <c r="J347" s="38" t="s">
        <v>2394</v>
      </c>
      <c r="K347" s="21"/>
      <c r="L347" s="37" t="s">
        <v>14973</v>
      </c>
      <c r="M347" s="37" t="s">
        <v>10457</v>
      </c>
      <c r="N347" s="37" t="s">
        <v>12823</v>
      </c>
      <c r="O347" s="37" t="s">
        <v>12824</v>
      </c>
      <c r="P347">
        <v>0.12</v>
      </c>
      <c r="Q347">
        <v>0.92</v>
      </c>
      <c r="R347" s="59" t="str">
        <f t="shared" si="16"/>
        <v>滋賀県大津市竜ヶ丘</v>
      </c>
      <c r="S347" s="59" t="s">
        <v>3552</v>
      </c>
      <c r="T347" s="59" t="s">
        <v>3552</v>
      </c>
      <c r="U347" s="108" t="s">
        <v>10477</v>
      </c>
      <c r="V347" s="60" t="str">
        <f t="shared" si="18"/>
        <v>Open map</v>
      </c>
      <c r="W347" s="60" t="s">
        <v>4038</v>
      </c>
      <c r="X347" t="s">
        <v>1840</v>
      </c>
      <c r="Y347" t="s">
        <v>1859</v>
      </c>
      <c r="Z347" t="s">
        <v>1841</v>
      </c>
      <c r="AB347" s="134">
        <v>30</v>
      </c>
      <c r="AC347" s="134">
        <v>2698.96</v>
      </c>
      <c r="AD347" s="134">
        <v>3140.67</v>
      </c>
      <c r="AE347">
        <v>1144</v>
      </c>
      <c r="AF347" s="134">
        <v>1144</v>
      </c>
      <c r="AJ347" s="134">
        <v>1</v>
      </c>
      <c r="AK347" s="134"/>
      <c r="AL347" s="134">
        <v>1.2</v>
      </c>
      <c r="AM347" s="134"/>
      <c r="AN347" s="134"/>
      <c r="AO347" s="134">
        <v>2060</v>
      </c>
      <c r="AP347">
        <v>1.2</v>
      </c>
      <c r="AQ347">
        <f>812+260</f>
        <v>1072</v>
      </c>
      <c r="AR347">
        <v>100</v>
      </c>
      <c r="AS347">
        <f>85+26</f>
        <v>111</v>
      </c>
      <c r="AT347" s="89" t="s">
        <v>4235</v>
      </c>
      <c r="AU347">
        <v>1</v>
      </c>
      <c r="AV347" s="89">
        <v>988</v>
      </c>
      <c r="AW347">
        <v>80</v>
      </c>
      <c r="AX347" s="89">
        <v>80</v>
      </c>
      <c r="AY347" s="89" t="s">
        <v>4235</v>
      </c>
      <c r="AZ347">
        <v>11900000</v>
      </c>
      <c r="BA347">
        <v>10200000</v>
      </c>
      <c r="BB347" s="89">
        <v>6300000</v>
      </c>
      <c r="BC347" s="113" t="s">
        <v>12024</v>
      </c>
      <c r="BG347" s="165">
        <v>5242</v>
      </c>
      <c r="BH347" s="165">
        <v>328</v>
      </c>
    </row>
    <row r="348" spans="1:60" ht="18" hidden="1" customHeight="1">
      <c r="A348" s="83">
        <v>250162</v>
      </c>
      <c r="B348" s="84" t="s">
        <v>10965</v>
      </c>
      <c r="C348" s="82" t="str">
        <f t="shared" si="17"/>
        <v>Open</v>
      </c>
      <c r="D348" s="85"/>
      <c r="E348" s="85" t="s">
        <v>4217</v>
      </c>
      <c r="F348" s="110">
        <v>41855</v>
      </c>
      <c r="G348" s="110">
        <v>41879</v>
      </c>
      <c r="H348" s="87" t="s">
        <v>4521</v>
      </c>
      <c r="I348" s="87" t="s">
        <v>10966</v>
      </c>
      <c r="J348" s="87" t="s">
        <v>10967</v>
      </c>
      <c r="K348" s="88"/>
      <c r="L348" s="37" t="s">
        <v>14974</v>
      </c>
      <c r="M348" s="86" t="s">
        <v>10458</v>
      </c>
      <c r="N348" s="37" t="s">
        <v>12825</v>
      </c>
      <c r="O348" s="37" t="s">
        <v>12826</v>
      </c>
      <c r="P348" s="89">
        <v>0.28000000000000003</v>
      </c>
      <c r="Q348" s="89">
        <v>10.99</v>
      </c>
      <c r="R348" s="90" t="str">
        <f t="shared" si="16"/>
        <v>高知県吾川郡いの町波川字近見</v>
      </c>
      <c r="S348" s="59" t="s">
        <v>3553</v>
      </c>
      <c r="T348" s="59" t="s">
        <v>3553</v>
      </c>
      <c r="U348" s="111" t="s">
        <v>11980</v>
      </c>
      <c r="V348" s="60" t="str">
        <f t="shared" si="18"/>
        <v>Open map</v>
      </c>
      <c r="W348" s="91" t="s">
        <v>4038</v>
      </c>
      <c r="X348" s="89" t="s">
        <v>10823</v>
      </c>
      <c r="Y348" s="89" t="s">
        <v>4892</v>
      </c>
      <c r="Z348" s="89" t="s">
        <v>10968</v>
      </c>
      <c r="AA348" s="89"/>
      <c r="AB348" s="83"/>
      <c r="AC348" s="83">
        <v>754.26</v>
      </c>
      <c r="AD348" s="83">
        <v>2046.5</v>
      </c>
      <c r="AE348" s="89">
        <v>1053</v>
      </c>
      <c r="AF348" s="83">
        <v>981</v>
      </c>
      <c r="AG348" s="89"/>
      <c r="AH348" s="89"/>
      <c r="AI348" s="89"/>
      <c r="AJ348" s="83">
        <v>1</v>
      </c>
      <c r="AK348" s="83"/>
      <c r="AL348" s="83">
        <v>1.2</v>
      </c>
      <c r="AM348" s="83"/>
      <c r="AN348" s="83"/>
      <c r="AO348" s="83">
        <v>2208</v>
      </c>
      <c r="AP348" s="89">
        <v>1.2</v>
      </c>
      <c r="AQ348" s="89">
        <v>989</v>
      </c>
      <c r="AR348" s="89">
        <v>120</v>
      </c>
      <c r="AS348" s="89">
        <v>126</v>
      </c>
      <c r="AT348" s="89" t="s">
        <v>12023</v>
      </c>
      <c r="AU348" s="89">
        <v>1</v>
      </c>
      <c r="AV348" s="89">
        <v>1007</v>
      </c>
      <c r="AW348" s="89">
        <v>100</v>
      </c>
      <c r="AX348" s="89">
        <v>101</v>
      </c>
      <c r="AY348" s="89" t="s">
        <v>12023</v>
      </c>
      <c r="AZ348" s="89">
        <v>16200000</v>
      </c>
      <c r="BA348" s="89">
        <v>14000000</v>
      </c>
      <c r="BB348" s="89">
        <v>8500000</v>
      </c>
      <c r="BC348" s="113" t="s">
        <v>10498</v>
      </c>
      <c r="BG348" s="165">
        <v>5243</v>
      </c>
      <c r="BH348" s="165">
        <v>329</v>
      </c>
    </row>
    <row r="349" spans="1:60" ht="18" hidden="1" customHeight="1">
      <c r="A349" s="83">
        <v>250163</v>
      </c>
      <c r="B349" s="84" t="s">
        <v>10969</v>
      </c>
      <c r="C349" s="82" t="str">
        <f t="shared" si="17"/>
        <v>Open</v>
      </c>
      <c r="D349" s="85"/>
      <c r="E349" s="85" t="s">
        <v>10584</v>
      </c>
      <c r="F349" s="110">
        <v>41778</v>
      </c>
      <c r="G349" s="110">
        <v>41802</v>
      </c>
      <c r="H349" s="87" t="s">
        <v>10710</v>
      </c>
      <c r="I349" s="87" t="s">
        <v>5172</v>
      </c>
      <c r="J349" s="87" t="s">
        <v>10970</v>
      </c>
      <c r="K349" s="88"/>
      <c r="L349" s="37" t="s">
        <v>14975</v>
      </c>
      <c r="M349" s="86" t="s">
        <v>10459</v>
      </c>
      <c r="N349" s="37" t="s">
        <v>12827</v>
      </c>
      <c r="O349" s="37" t="s">
        <v>12828</v>
      </c>
      <c r="P349" s="89">
        <v>0.51</v>
      </c>
      <c r="Q349" s="89">
        <v>9.75</v>
      </c>
      <c r="R349" s="90" t="str">
        <f t="shared" si="16"/>
        <v>山形県鶴岡市千石町</v>
      </c>
      <c r="S349" s="59" t="s">
        <v>3554</v>
      </c>
      <c r="T349" s="59" t="s">
        <v>3554</v>
      </c>
      <c r="U349" s="111" t="s">
        <v>11981</v>
      </c>
      <c r="V349" s="60" t="str">
        <f t="shared" si="18"/>
        <v>Open map</v>
      </c>
      <c r="W349" s="91" t="s">
        <v>4038</v>
      </c>
      <c r="X349" s="89" t="s">
        <v>8587</v>
      </c>
      <c r="Y349" s="89" t="s">
        <v>4381</v>
      </c>
      <c r="Z349" s="89" t="s">
        <v>4358</v>
      </c>
      <c r="AA349" s="89"/>
      <c r="AB349" s="83">
        <v>115</v>
      </c>
      <c r="AC349" s="83">
        <v>3050.66</v>
      </c>
      <c r="AD349" s="83">
        <v>2998.16</v>
      </c>
      <c r="AE349" s="89">
        <v>3584</v>
      </c>
      <c r="AF349" s="83">
        <v>3584</v>
      </c>
      <c r="AG349" s="89"/>
      <c r="AH349" s="89"/>
      <c r="AI349" s="89"/>
      <c r="AJ349" s="83">
        <v>1</v>
      </c>
      <c r="AK349" s="83"/>
      <c r="AL349" s="83">
        <v>0.8</v>
      </c>
      <c r="AM349" s="83"/>
      <c r="AN349" s="83"/>
      <c r="AO349" s="83">
        <v>5718</v>
      </c>
      <c r="AP349" s="89">
        <v>0.8</v>
      </c>
      <c r="AQ349" s="89">
        <v>1960</v>
      </c>
      <c r="AR349" s="89">
        <v>130</v>
      </c>
      <c r="AS349" s="89">
        <v>257</v>
      </c>
      <c r="AT349" s="89" t="s">
        <v>12023</v>
      </c>
      <c r="AU349" s="89">
        <v>1</v>
      </c>
      <c r="AV349" s="89">
        <v>3584</v>
      </c>
      <c r="AW349" s="89">
        <v>100</v>
      </c>
      <c r="AX349" s="89">
        <v>360</v>
      </c>
      <c r="AY349" s="89" t="s">
        <v>12023</v>
      </c>
      <c r="AZ349" s="89">
        <v>36000000</v>
      </c>
      <c r="BA349" s="89">
        <v>30500000</v>
      </c>
      <c r="BB349" s="89">
        <v>18600000</v>
      </c>
      <c r="BC349" s="113" t="s">
        <v>7147</v>
      </c>
      <c r="BG349" s="165">
        <v>5244</v>
      </c>
      <c r="BH349" s="165">
        <v>330</v>
      </c>
    </row>
    <row r="350" spans="1:60" ht="18" hidden="1" customHeight="1">
      <c r="A350" s="83">
        <v>250164</v>
      </c>
      <c r="B350" s="84" t="s">
        <v>10971</v>
      </c>
      <c r="C350" s="82" t="str">
        <f t="shared" si="17"/>
        <v>Open</v>
      </c>
      <c r="D350" s="85"/>
      <c r="E350" s="85" t="s">
        <v>4217</v>
      </c>
      <c r="F350" s="110">
        <v>41782</v>
      </c>
      <c r="G350" s="110">
        <v>41790</v>
      </c>
      <c r="H350" s="87" t="s">
        <v>4535</v>
      </c>
      <c r="I350" s="87" t="s">
        <v>10972</v>
      </c>
      <c r="J350" s="87" t="s">
        <v>10973</v>
      </c>
      <c r="K350" s="88"/>
      <c r="L350" s="37" t="s">
        <v>14976</v>
      </c>
      <c r="M350" s="86" t="s">
        <v>10460</v>
      </c>
      <c r="N350" s="37" t="s">
        <v>12829</v>
      </c>
      <c r="O350" s="37" t="s">
        <v>12830</v>
      </c>
      <c r="P350" s="89" t="s">
        <v>5304</v>
      </c>
      <c r="Q350" s="89">
        <v>0.59</v>
      </c>
      <c r="R350" s="90" t="str">
        <f t="shared" si="16"/>
        <v>愛知県知多郡美浜町奥田三ケ市</v>
      </c>
      <c r="S350" s="59" t="s">
        <v>3555</v>
      </c>
      <c r="T350" s="59" t="s">
        <v>3555</v>
      </c>
      <c r="U350" s="111" t="s">
        <v>10478</v>
      </c>
      <c r="V350" s="60" t="str">
        <f t="shared" si="18"/>
        <v>Open map</v>
      </c>
      <c r="W350" s="91" t="s">
        <v>4038</v>
      </c>
      <c r="X350" s="89" t="s">
        <v>8587</v>
      </c>
      <c r="Y350" s="89" t="s">
        <v>4381</v>
      </c>
      <c r="Z350" s="89" t="s">
        <v>4358</v>
      </c>
      <c r="AA350" s="89"/>
      <c r="AB350" s="83">
        <v>25</v>
      </c>
      <c r="AC350" s="83">
        <v>1222.22</v>
      </c>
      <c r="AD350" s="83">
        <v>1168.5</v>
      </c>
      <c r="AE350" s="89">
        <v>1467</v>
      </c>
      <c r="AF350" s="83">
        <v>1467</v>
      </c>
      <c r="AG350" s="89"/>
      <c r="AH350" s="89"/>
      <c r="AI350" s="89"/>
      <c r="AJ350" s="83">
        <v>0.8</v>
      </c>
      <c r="AK350" s="83"/>
      <c r="AL350" s="83">
        <v>1</v>
      </c>
      <c r="AM350" s="83"/>
      <c r="AN350" s="83"/>
      <c r="AO350" s="83">
        <v>2013</v>
      </c>
      <c r="AP350" s="89">
        <v>1</v>
      </c>
      <c r="AQ350" s="89">
        <v>839</v>
      </c>
      <c r="AR350" s="89">
        <v>100</v>
      </c>
      <c r="AS350" s="89">
        <v>85</v>
      </c>
      <c r="AT350" s="89" t="s">
        <v>12023</v>
      </c>
      <c r="AU350" s="89">
        <v>0.8</v>
      </c>
      <c r="AV350" s="89">
        <v>1174</v>
      </c>
      <c r="AW350" s="89">
        <v>100</v>
      </c>
      <c r="AX350" s="89">
        <v>118</v>
      </c>
      <c r="AY350" s="89" t="s">
        <v>12023</v>
      </c>
      <c r="AZ350" s="89">
        <v>12200000</v>
      </c>
      <c r="BA350" s="89">
        <v>10400000</v>
      </c>
      <c r="BB350" s="89">
        <v>6200000</v>
      </c>
      <c r="BC350" s="113"/>
      <c r="BG350" s="165">
        <v>5245</v>
      </c>
      <c r="BH350" s="165">
        <v>331</v>
      </c>
    </row>
    <row r="351" spans="1:60" ht="18" hidden="1" customHeight="1">
      <c r="A351" s="83">
        <v>250165</v>
      </c>
      <c r="B351" s="84" t="s">
        <v>10974</v>
      </c>
      <c r="C351" s="82" t="str">
        <f t="shared" si="17"/>
        <v>Open</v>
      </c>
      <c r="D351" s="85"/>
      <c r="E351" s="85" t="s">
        <v>4217</v>
      </c>
      <c r="F351" s="110">
        <v>41802</v>
      </c>
      <c r="G351" s="110">
        <v>41814</v>
      </c>
      <c r="H351" s="87" t="s">
        <v>10975</v>
      </c>
      <c r="I351" s="87" t="s">
        <v>7370</v>
      </c>
      <c r="J351" s="87" t="s">
        <v>10976</v>
      </c>
      <c r="K351" s="88"/>
      <c r="L351" s="37" t="s">
        <v>14768</v>
      </c>
      <c r="M351" s="86" t="s">
        <v>10977</v>
      </c>
      <c r="N351" s="37" t="s">
        <v>12831</v>
      </c>
      <c r="O351" s="37" t="s">
        <v>12832</v>
      </c>
      <c r="P351" s="89">
        <v>0.51</v>
      </c>
      <c r="Q351" s="89">
        <v>3.25</v>
      </c>
      <c r="R351" s="90" t="str">
        <f t="shared" si="16"/>
        <v>長野県諏訪市中洲福島</v>
      </c>
      <c r="S351" s="59" t="s">
        <v>3556</v>
      </c>
      <c r="T351" s="59" t="s">
        <v>3556</v>
      </c>
      <c r="U351" s="111" t="s">
        <v>10479</v>
      </c>
      <c r="V351" s="60" t="str">
        <f t="shared" si="18"/>
        <v>Open map</v>
      </c>
      <c r="W351" s="91" t="s">
        <v>12274</v>
      </c>
      <c r="X351" s="89" t="s">
        <v>8587</v>
      </c>
      <c r="Y351" s="89" t="s">
        <v>10978</v>
      </c>
      <c r="Z351" s="89" t="s">
        <v>10549</v>
      </c>
      <c r="AA351" s="89"/>
      <c r="AB351" s="83">
        <v>45</v>
      </c>
      <c r="AC351" s="83">
        <v>381.38</v>
      </c>
      <c r="AD351" s="83">
        <v>411.54</v>
      </c>
      <c r="AE351" s="89">
        <v>617</v>
      </c>
      <c r="AF351" s="83">
        <v>617</v>
      </c>
      <c r="AG351" s="89"/>
      <c r="AH351" s="89"/>
      <c r="AI351" s="89"/>
      <c r="AJ351" s="83">
        <v>1</v>
      </c>
      <c r="AK351" s="83"/>
      <c r="AL351" s="83">
        <v>1.5</v>
      </c>
      <c r="AM351" s="83"/>
      <c r="AN351" s="83"/>
      <c r="AO351" s="83">
        <v>1454</v>
      </c>
      <c r="AP351" s="89">
        <v>1.5</v>
      </c>
      <c r="AQ351" s="89">
        <v>671</v>
      </c>
      <c r="AR351" s="89">
        <v>150</v>
      </c>
      <c r="AS351" s="89">
        <v>102</v>
      </c>
      <c r="AT351" s="89" t="s">
        <v>12023</v>
      </c>
      <c r="AU351" s="89">
        <v>1</v>
      </c>
      <c r="AV351" s="89">
        <v>617</v>
      </c>
      <c r="AW351" s="89">
        <v>130</v>
      </c>
      <c r="AX351" s="89">
        <v>82</v>
      </c>
      <c r="AY351" s="89" t="s">
        <v>12023</v>
      </c>
      <c r="AZ351" s="89">
        <v>13500000</v>
      </c>
      <c r="BA351" s="89">
        <v>11400000</v>
      </c>
      <c r="BB351" s="89">
        <v>7100000</v>
      </c>
      <c r="BC351" s="113" t="s">
        <v>10495</v>
      </c>
      <c r="BG351" s="165">
        <v>5246</v>
      </c>
      <c r="BH351" s="165">
        <v>332</v>
      </c>
    </row>
    <row r="352" spans="1:60" ht="18" hidden="1" customHeight="1">
      <c r="A352" s="83">
        <v>250166</v>
      </c>
      <c r="B352" s="84" t="s">
        <v>10979</v>
      </c>
      <c r="C352" s="82" t="str">
        <f t="shared" si="17"/>
        <v>Open</v>
      </c>
      <c r="D352" s="85"/>
      <c r="E352" s="85" t="s">
        <v>4217</v>
      </c>
      <c r="F352" s="110">
        <v>41806</v>
      </c>
      <c r="G352" s="110">
        <v>41813</v>
      </c>
      <c r="H352" s="87" t="s">
        <v>10980</v>
      </c>
      <c r="I352" s="87" t="s">
        <v>4629</v>
      </c>
      <c r="J352" s="87" t="s">
        <v>10981</v>
      </c>
      <c r="K352" s="88"/>
      <c r="L352" s="37" t="s">
        <v>14977</v>
      </c>
      <c r="M352" s="86" t="s">
        <v>10461</v>
      </c>
      <c r="N352" s="37" t="s">
        <v>12833</v>
      </c>
      <c r="O352" s="37" t="s">
        <v>12834</v>
      </c>
      <c r="P352" s="89">
        <v>0.06</v>
      </c>
      <c r="Q352" s="89">
        <v>1.46</v>
      </c>
      <c r="R352" s="90" t="str">
        <f t="shared" si="16"/>
        <v>和歌山県和歌山市湊</v>
      </c>
      <c r="S352" s="59" t="s">
        <v>3557</v>
      </c>
      <c r="T352" s="59"/>
      <c r="U352" s="111" t="s">
        <v>11982</v>
      </c>
      <c r="V352" s="60" t="str">
        <f t="shared" si="18"/>
        <v>Open map</v>
      </c>
      <c r="W352" s="91" t="s">
        <v>4038</v>
      </c>
      <c r="X352" s="89" t="s">
        <v>8587</v>
      </c>
      <c r="Y352" s="89" t="s">
        <v>4381</v>
      </c>
      <c r="Z352" s="89" t="s">
        <v>10982</v>
      </c>
      <c r="AA352" s="89"/>
      <c r="AB352" s="83">
        <v>5</v>
      </c>
      <c r="AC352" s="83">
        <v>213.79</v>
      </c>
      <c r="AD352" s="83">
        <v>213.79</v>
      </c>
      <c r="AE352" s="89">
        <v>245</v>
      </c>
      <c r="AF352" s="83">
        <v>245</v>
      </c>
      <c r="AG352" s="89"/>
      <c r="AH352" s="89"/>
      <c r="AI352" s="89"/>
      <c r="AJ352" s="83">
        <v>1</v>
      </c>
      <c r="AK352" s="83"/>
      <c r="AL352" s="83">
        <v>1.5</v>
      </c>
      <c r="AM352" s="83"/>
      <c r="AN352" s="83"/>
      <c r="AO352" s="83">
        <v>490</v>
      </c>
      <c r="AP352" s="89">
        <v>1.5</v>
      </c>
      <c r="AQ352" s="89">
        <v>245</v>
      </c>
      <c r="AR352" s="89">
        <v>100</v>
      </c>
      <c r="AS352" s="89">
        <v>25</v>
      </c>
      <c r="AT352" s="89" t="s">
        <v>12023</v>
      </c>
      <c r="AU352" s="89">
        <v>1</v>
      </c>
      <c r="AV352" s="89">
        <v>245</v>
      </c>
      <c r="AW352" s="89">
        <v>100</v>
      </c>
      <c r="AX352" s="89">
        <v>25</v>
      </c>
      <c r="AY352" s="89" t="s">
        <v>12023</v>
      </c>
      <c r="AZ352" s="89">
        <v>3900000</v>
      </c>
      <c r="BA352" s="89">
        <v>3500000</v>
      </c>
      <c r="BB352" s="89">
        <v>2100000</v>
      </c>
      <c r="BC352" s="113"/>
      <c r="BG352" s="165">
        <v>5247</v>
      </c>
      <c r="BH352" s="165">
        <v>333</v>
      </c>
    </row>
    <row r="353" spans="1:60" ht="18" hidden="1" customHeight="1">
      <c r="A353" s="83">
        <v>250167</v>
      </c>
      <c r="B353" s="84" t="s">
        <v>10983</v>
      </c>
      <c r="C353" s="82" t="str">
        <f t="shared" si="17"/>
        <v>Open</v>
      </c>
      <c r="D353" s="85"/>
      <c r="E353" s="85" t="s">
        <v>10820</v>
      </c>
      <c r="F353" s="110">
        <v>41835</v>
      </c>
      <c r="G353" s="110">
        <v>41845</v>
      </c>
      <c r="H353" s="87" t="s">
        <v>10984</v>
      </c>
      <c r="I353" s="87" t="s">
        <v>10985</v>
      </c>
      <c r="J353" s="87" t="s">
        <v>10986</v>
      </c>
      <c r="K353" s="88"/>
      <c r="L353" s="37" t="s">
        <v>14978</v>
      </c>
      <c r="M353" s="86" t="s">
        <v>10462</v>
      </c>
      <c r="N353" s="37" t="s">
        <v>12835</v>
      </c>
      <c r="O353" s="37" t="s">
        <v>14459</v>
      </c>
      <c r="P353" s="89">
        <v>0.52</v>
      </c>
      <c r="Q353" s="89">
        <v>27.48</v>
      </c>
      <c r="R353" s="90" t="str">
        <f t="shared" si="16"/>
        <v>埼玉県越谷市弥生町</v>
      </c>
      <c r="S353" s="59" t="s">
        <v>3558</v>
      </c>
      <c r="T353" s="59" t="s">
        <v>3558</v>
      </c>
      <c r="U353" s="111" t="s">
        <v>11983</v>
      </c>
      <c r="V353" s="60" t="str">
        <f t="shared" si="18"/>
        <v>Open map</v>
      </c>
      <c r="W353" s="91" t="s">
        <v>4038</v>
      </c>
      <c r="X353" s="89" t="s">
        <v>10987</v>
      </c>
      <c r="Y353" s="89" t="s">
        <v>4496</v>
      </c>
      <c r="Z353" s="89" t="s">
        <v>10988</v>
      </c>
      <c r="AA353" s="89"/>
      <c r="AB353" s="83">
        <v>45</v>
      </c>
      <c r="AC353" s="83">
        <v>406.1</v>
      </c>
      <c r="AD353" s="83">
        <v>759</v>
      </c>
      <c r="AE353" s="89">
        <v>490</v>
      </c>
      <c r="AF353" s="83">
        <v>485</v>
      </c>
      <c r="AG353" s="89"/>
      <c r="AH353" s="89"/>
      <c r="AI353" s="89"/>
      <c r="AJ353" s="83">
        <v>1</v>
      </c>
      <c r="AK353" s="83"/>
      <c r="AL353" s="83">
        <v>1.8</v>
      </c>
      <c r="AM353" s="83"/>
      <c r="AN353" s="83"/>
      <c r="AO353" s="83">
        <v>1278</v>
      </c>
      <c r="AP353" s="89">
        <v>1.8</v>
      </c>
      <c r="AQ353" s="89">
        <v>793</v>
      </c>
      <c r="AR353" s="89">
        <v>100</v>
      </c>
      <c r="AS353" s="89">
        <v>81</v>
      </c>
      <c r="AT353" s="89" t="s">
        <v>12023</v>
      </c>
      <c r="AU353" s="89">
        <v>1</v>
      </c>
      <c r="AV353" s="89">
        <v>490</v>
      </c>
      <c r="AW353" s="89">
        <v>100</v>
      </c>
      <c r="AX353" s="89">
        <v>50</v>
      </c>
      <c r="AY353" s="89" t="s">
        <v>12023</v>
      </c>
      <c r="AZ353" s="89">
        <v>8400000</v>
      </c>
      <c r="BA353" s="89">
        <v>7200000</v>
      </c>
      <c r="BB353" s="89">
        <v>4300000</v>
      </c>
      <c r="BC353" s="113"/>
      <c r="BG353" s="165">
        <v>5248</v>
      </c>
      <c r="BH353" s="165">
        <v>334</v>
      </c>
    </row>
    <row r="354" spans="1:60" ht="18" hidden="1" customHeight="1">
      <c r="A354" s="83">
        <v>250168</v>
      </c>
      <c r="B354" s="84" t="s">
        <v>10989</v>
      </c>
      <c r="C354" s="82" t="str">
        <f t="shared" si="17"/>
        <v>Open</v>
      </c>
      <c r="D354" s="85"/>
      <c r="E354" s="85" t="s">
        <v>10652</v>
      </c>
      <c r="F354" s="110">
        <v>41827</v>
      </c>
      <c r="G354" s="110">
        <v>41848</v>
      </c>
      <c r="H354" s="87" t="s">
        <v>10990</v>
      </c>
      <c r="I354" s="87" t="s">
        <v>10991</v>
      </c>
      <c r="J354" s="87" t="s">
        <v>10992</v>
      </c>
      <c r="K354" s="88"/>
      <c r="L354" s="37" t="s">
        <v>14979</v>
      </c>
      <c r="M354" s="86" t="s">
        <v>10993</v>
      </c>
      <c r="N354" s="37" t="s">
        <v>12836</v>
      </c>
      <c r="O354" s="37" t="s">
        <v>14460</v>
      </c>
      <c r="P354" s="89">
        <v>0.16</v>
      </c>
      <c r="Q354" s="89">
        <v>10.57</v>
      </c>
      <c r="R354" s="90" t="str">
        <f t="shared" si="16"/>
        <v>大阪府大阪市城東区蒲生</v>
      </c>
      <c r="S354" s="59" t="s">
        <v>3559</v>
      </c>
      <c r="T354" s="59" t="s">
        <v>3559</v>
      </c>
      <c r="U354" s="111" t="s">
        <v>10480</v>
      </c>
      <c r="V354" s="60" t="str">
        <f t="shared" si="18"/>
        <v>Open map</v>
      </c>
      <c r="W354" s="91" t="s">
        <v>4038</v>
      </c>
      <c r="X354" s="89" t="s">
        <v>10994</v>
      </c>
      <c r="Y354" s="89" t="s">
        <v>4496</v>
      </c>
      <c r="Z354" s="89" t="s">
        <v>10995</v>
      </c>
      <c r="AA354" s="89"/>
      <c r="AB354" s="83">
        <v>21</v>
      </c>
      <c r="AC354" s="83">
        <v>2329.98</v>
      </c>
      <c r="AD354" s="83">
        <v>4181.47</v>
      </c>
      <c r="AE354" s="89">
        <v>2837</v>
      </c>
      <c r="AF354" s="83">
        <v>2837</v>
      </c>
      <c r="AG354" s="89"/>
      <c r="AH354" s="89"/>
      <c r="AI354" s="89"/>
      <c r="AJ354" s="83">
        <v>0.8</v>
      </c>
      <c r="AK354" s="83"/>
      <c r="AL354" s="83">
        <v>1.6</v>
      </c>
      <c r="AM354" s="83"/>
      <c r="AN354" s="83"/>
      <c r="AO354" s="83">
        <v>6165</v>
      </c>
      <c r="AP354" s="89">
        <v>1.6</v>
      </c>
      <c r="AQ354" s="89">
        <v>3896</v>
      </c>
      <c r="AR354" s="89">
        <v>100</v>
      </c>
      <c r="AS354" s="89">
        <v>586</v>
      </c>
      <c r="AT354" s="89" t="s">
        <v>12023</v>
      </c>
      <c r="AU354" s="89">
        <v>0.8</v>
      </c>
      <c r="AV354" s="89">
        <v>2269</v>
      </c>
      <c r="AW354" s="89">
        <v>100</v>
      </c>
      <c r="AX354" s="89">
        <v>39</v>
      </c>
      <c r="AY354" s="89" t="s">
        <v>12023</v>
      </c>
      <c r="AZ354" s="89">
        <v>34600000</v>
      </c>
      <c r="BA354" s="89">
        <v>29200000</v>
      </c>
      <c r="BB354" s="89">
        <v>17700000</v>
      </c>
      <c r="BC354" s="113"/>
      <c r="BG354" s="165">
        <v>5249</v>
      </c>
      <c r="BH354" s="165">
        <v>335</v>
      </c>
    </row>
    <row r="355" spans="1:60" ht="18" hidden="1" customHeight="1">
      <c r="A355" s="83">
        <v>250169</v>
      </c>
      <c r="B355" s="84" t="s">
        <v>10996</v>
      </c>
      <c r="C355" s="82" t="str">
        <f t="shared" si="17"/>
        <v>Open</v>
      </c>
      <c r="D355" s="85"/>
      <c r="E355" s="85" t="s">
        <v>10896</v>
      </c>
      <c r="F355" s="110">
        <v>41768</v>
      </c>
      <c r="G355" s="110">
        <v>41803</v>
      </c>
      <c r="H355" s="87" t="s">
        <v>4412</v>
      </c>
      <c r="I355" s="87" t="s">
        <v>4427</v>
      </c>
      <c r="J355" s="87" t="s">
        <v>10997</v>
      </c>
      <c r="K355" s="88"/>
      <c r="L355" s="37" t="s">
        <v>14980</v>
      </c>
      <c r="M355" s="86" t="s">
        <v>10463</v>
      </c>
      <c r="N355" s="37" t="s">
        <v>12837</v>
      </c>
      <c r="O355" s="37" t="s">
        <v>12838</v>
      </c>
      <c r="P355" s="89">
        <v>0.05</v>
      </c>
      <c r="Q355" s="89">
        <v>10.02</v>
      </c>
      <c r="R355" s="90" t="str">
        <f t="shared" si="16"/>
        <v>島根県出雲市斐川町荘原</v>
      </c>
      <c r="S355" s="59"/>
      <c r="T355" s="59" t="s">
        <v>4160</v>
      </c>
      <c r="U355" s="111" t="s">
        <v>10998</v>
      </c>
      <c r="V355" s="60" t="str">
        <f t="shared" si="18"/>
        <v>Open map</v>
      </c>
      <c r="W355" s="91"/>
      <c r="X355" s="89" t="s">
        <v>8587</v>
      </c>
      <c r="Y355" s="89" t="s">
        <v>10894</v>
      </c>
      <c r="Z355" s="89" t="s">
        <v>4358</v>
      </c>
      <c r="AA355" s="89"/>
      <c r="AB355" s="83">
        <v>60</v>
      </c>
      <c r="AC355" s="83" t="s">
        <v>1857</v>
      </c>
      <c r="AD355" s="83" t="s">
        <v>1857</v>
      </c>
      <c r="AE355" s="89">
        <v>1459</v>
      </c>
      <c r="AF355" s="83">
        <v>1549</v>
      </c>
      <c r="AG355" s="89"/>
      <c r="AH355" s="89"/>
      <c r="AI355" s="89"/>
      <c r="AJ355" s="83">
        <v>1</v>
      </c>
      <c r="AK355" s="83"/>
      <c r="AL355" s="83">
        <v>1.5</v>
      </c>
      <c r="AM355" s="83"/>
      <c r="AN355" s="83"/>
      <c r="AO355" s="83"/>
      <c r="AP355" s="89">
        <v>1.5</v>
      </c>
      <c r="AQ355" s="89">
        <v>3087</v>
      </c>
      <c r="AR355" s="89">
        <v>100</v>
      </c>
      <c r="AS355" s="89">
        <v>312</v>
      </c>
      <c r="AT355" s="89" t="s">
        <v>12023</v>
      </c>
      <c r="AU355" s="89">
        <v>1</v>
      </c>
      <c r="AV355" s="89">
        <v>3268</v>
      </c>
      <c r="AW355" s="89">
        <v>100</v>
      </c>
      <c r="AX355" s="89">
        <v>329</v>
      </c>
      <c r="AY355" s="89" t="s">
        <v>12023</v>
      </c>
      <c r="AZ355" s="89">
        <v>15500000</v>
      </c>
      <c r="BA355" s="89">
        <v>13000000</v>
      </c>
      <c r="BB355" s="89">
        <v>10300000</v>
      </c>
      <c r="BC355" s="113" t="s">
        <v>10499</v>
      </c>
      <c r="BG355" s="165">
        <v>5250</v>
      </c>
      <c r="BH355" s="165">
        <v>336</v>
      </c>
    </row>
    <row r="356" spans="1:60" hidden="1">
      <c r="A356" s="134">
        <v>250170</v>
      </c>
      <c r="B356" s="6" t="s">
        <v>11027</v>
      </c>
      <c r="C356" s="82" t="str">
        <f t="shared" si="17"/>
        <v>Open</v>
      </c>
      <c r="D356" s="152"/>
      <c r="E356" s="71"/>
      <c r="F356" s="138">
        <v>41768</v>
      </c>
      <c r="G356" s="138">
        <v>41803</v>
      </c>
      <c r="H356" s="38" t="s">
        <v>1358</v>
      </c>
      <c r="I356" s="38" t="s">
        <v>1359</v>
      </c>
      <c r="J356" s="38" t="s">
        <v>2401</v>
      </c>
      <c r="K356" s="21"/>
      <c r="L356" s="37" t="s">
        <v>14980</v>
      </c>
      <c r="M356" s="37" t="s">
        <v>11028</v>
      </c>
      <c r="N356" s="37" t="s">
        <v>12839</v>
      </c>
      <c r="O356" s="37" t="s">
        <v>12840</v>
      </c>
      <c r="P356">
        <v>0.11</v>
      </c>
      <c r="Q356">
        <v>4.63</v>
      </c>
      <c r="R356" s="59" t="str">
        <f t="shared" si="16"/>
        <v>島根県出雲市斐川町荘原</v>
      </c>
      <c r="S356" s="59"/>
      <c r="T356" s="59"/>
      <c r="U356" s="108" t="s">
        <v>10481</v>
      </c>
      <c r="V356" s="60" t="str">
        <f t="shared" si="18"/>
        <v>Open map</v>
      </c>
      <c r="W356" s="60"/>
      <c r="X356" t="s">
        <v>1840</v>
      </c>
      <c r="Y356" t="s">
        <v>1859</v>
      </c>
      <c r="Z356" t="s">
        <v>1841</v>
      </c>
      <c r="AB356" s="134">
        <v>60</v>
      </c>
      <c r="AC356" s="134">
        <v>1438.41</v>
      </c>
      <c r="AD356" s="134">
        <v>1811.87</v>
      </c>
      <c r="AF356" s="134">
        <v>1809</v>
      </c>
      <c r="AJ356" s="134">
        <v>1</v>
      </c>
      <c r="AK356" s="134"/>
      <c r="AL356" s="134">
        <v>1.5</v>
      </c>
      <c r="AM356" s="134"/>
      <c r="AN356" s="134"/>
      <c r="AO356" s="134"/>
      <c r="AT356" s="94" t="s">
        <v>12175</v>
      </c>
      <c r="AY356" s="94" t="s">
        <v>4235</v>
      </c>
      <c r="BG356" s="165">
        <v>5251</v>
      </c>
      <c r="BH356" s="165">
        <v>337</v>
      </c>
    </row>
    <row r="357" spans="1:60" ht="18" hidden="1" customHeight="1">
      <c r="A357" s="83">
        <v>250171</v>
      </c>
      <c r="B357" s="84" t="s">
        <v>11427</v>
      </c>
      <c r="C357" s="82" t="str">
        <f t="shared" si="17"/>
        <v>Open</v>
      </c>
      <c r="D357" s="85"/>
      <c r="E357" s="85" t="s">
        <v>11428</v>
      </c>
      <c r="F357" s="110">
        <v>41827</v>
      </c>
      <c r="G357" s="110">
        <v>41842</v>
      </c>
      <c r="H357" s="87" t="s">
        <v>4583</v>
      </c>
      <c r="I357" s="87" t="s">
        <v>11429</v>
      </c>
      <c r="J357" s="87" t="s">
        <v>11430</v>
      </c>
      <c r="K357" s="88"/>
      <c r="L357" s="37" t="s">
        <v>14981</v>
      </c>
      <c r="M357" s="86" t="s">
        <v>11029</v>
      </c>
      <c r="N357" s="37" t="s">
        <v>12841</v>
      </c>
      <c r="O357" s="37" t="s">
        <v>12842</v>
      </c>
      <c r="P357" s="89">
        <v>0.43</v>
      </c>
      <c r="Q357" s="89">
        <v>5.61</v>
      </c>
      <c r="R357" s="90" t="str">
        <f t="shared" si="16"/>
        <v>愛知県西尾市平坂町</v>
      </c>
      <c r="S357" s="59" t="s">
        <v>3560</v>
      </c>
      <c r="T357" s="59" t="s">
        <v>3560</v>
      </c>
      <c r="U357" s="111" t="s">
        <v>11030</v>
      </c>
      <c r="V357" s="60" t="str">
        <f t="shared" si="18"/>
        <v>Open map</v>
      </c>
      <c r="W357" s="91" t="s">
        <v>4038</v>
      </c>
      <c r="X357" s="89" t="s">
        <v>11431</v>
      </c>
      <c r="Y357" s="89" t="s">
        <v>11432</v>
      </c>
      <c r="Z357" s="89" t="s">
        <v>4402</v>
      </c>
      <c r="AA357" s="89"/>
      <c r="AB357" s="83">
        <v>30</v>
      </c>
      <c r="AC357" s="83">
        <v>2720.45</v>
      </c>
      <c r="AD357" s="83">
        <v>2605.4699999999998</v>
      </c>
      <c r="AE357" s="89">
        <v>3043</v>
      </c>
      <c r="AF357" s="83">
        <v>3043</v>
      </c>
      <c r="AG357" s="89"/>
      <c r="AH357" s="89"/>
      <c r="AI357" s="89"/>
      <c r="AJ357" s="83">
        <v>0.8</v>
      </c>
      <c r="AK357" s="83"/>
      <c r="AL357" s="83">
        <v>1.2</v>
      </c>
      <c r="AM357" s="83"/>
      <c r="AN357" s="83"/>
      <c r="AO357" s="83">
        <v>4548</v>
      </c>
      <c r="AP357" s="89">
        <v>1.2</v>
      </c>
      <c r="AQ357" s="89">
        <v>2054</v>
      </c>
      <c r="AR357" s="89">
        <v>100</v>
      </c>
      <c r="AS357" s="89">
        <v>207</v>
      </c>
      <c r="AT357" s="89" t="s">
        <v>12023</v>
      </c>
      <c r="AU357" s="89">
        <v>0.8</v>
      </c>
      <c r="AV357" s="89">
        <v>2434</v>
      </c>
      <c r="AW357" s="89">
        <v>100</v>
      </c>
      <c r="AX357" s="89">
        <v>244</v>
      </c>
      <c r="AY357" s="89" t="s">
        <v>12023</v>
      </c>
      <c r="AZ357" s="89">
        <v>25200000</v>
      </c>
      <c r="BA357" s="89">
        <v>21200000</v>
      </c>
      <c r="BB357" s="89">
        <v>12700000</v>
      </c>
      <c r="BC357" s="113" t="s">
        <v>7147</v>
      </c>
      <c r="BG357" s="165">
        <v>5252</v>
      </c>
      <c r="BH357" s="165">
        <v>338</v>
      </c>
    </row>
    <row r="358" spans="1:60" ht="18" hidden="1" customHeight="1">
      <c r="A358" s="83">
        <v>250172</v>
      </c>
      <c r="B358" s="84" t="s">
        <v>11433</v>
      </c>
      <c r="C358" s="82" t="str">
        <f t="shared" si="17"/>
        <v>Open</v>
      </c>
      <c r="D358" s="85"/>
      <c r="E358" s="85" t="s">
        <v>4217</v>
      </c>
      <c r="F358" s="110">
        <v>41799</v>
      </c>
      <c r="G358" s="110">
        <v>41824</v>
      </c>
      <c r="H358" s="87" t="s">
        <v>5120</v>
      </c>
      <c r="I358" s="87" t="s">
        <v>11434</v>
      </c>
      <c r="J358" s="87" t="s">
        <v>11435</v>
      </c>
      <c r="K358" s="88"/>
      <c r="L358" s="37" t="s">
        <v>14982</v>
      </c>
      <c r="M358" s="86" t="s">
        <v>11031</v>
      </c>
      <c r="N358" s="37" t="s">
        <v>12843</v>
      </c>
      <c r="O358" s="37" t="s">
        <v>14461</v>
      </c>
      <c r="P358" s="89">
        <v>0.13</v>
      </c>
      <c r="Q358" s="89">
        <v>5.47</v>
      </c>
      <c r="R358" s="90" t="str">
        <f t="shared" si="16"/>
        <v>三重県度会郡玉城町世古字小垣内</v>
      </c>
      <c r="S358" s="59" t="s">
        <v>3561</v>
      </c>
      <c r="T358" s="59" t="s">
        <v>3561</v>
      </c>
      <c r="U358" s="111" t="s">
        <v>11436</v>
      </c>
      <c r="V358" s="60" t="str">
        <f t="shared" si="18"/>
        <v>Open map</v>
      </c>
      <c r="W358" s="91" t="s">
        <v>4038</v>
      </c>
      <c r="X358" s="89" t="s">
        <v>8587</v>
      </c>
      <c r="Y358" s="89" t="s">
        <v>4409</v>
      </c>
      <c r="Z358" s="89" t="s">
        <v>11437</v>
      </c>
      <c r="AA358" s="89"/>
      <c r="AB358" s="83">
        <v>30</v>
      </c>
      <c r="AC358" s="83">
        <v>9391.7999999999993</v>
      </c>
      <c r="AD358" s="83">
        <v>9122.7000000000007</v>
      </c>
      <c r="AE358" s="89">
        <v>10571</v>
      </c>
      <c r="AF358" s="83">
        <v>10571</v>
      </c>
      <c r="AG358" s="89"/>
      <c r="AH358" s="89"/>
      <c r="AI358" s="89"/>
      <c r="AJ358" s="83">
        <v>0.8</v>
      </c>
      <c r="AK358" s="83"/>
      <c r="AL358" s="83">
        <v>1.2</v>
      </c>
      <c r="AM358" s="83"/>
      <c r="AN358" s="83"/>
      <c r="AO358" s="83">
        <v>13923</v>
      </c>
      <c r="AP358" s="89">
        <v>1.2</v>
      </c>
      <c r="AQ358" s="89">
        <v>5376</v>
      </c>
      <c r="AR358" s="89">
        <v>100</v>
      </c>
      <c r="AS358" s="89">
        <v>549</v>
      </c>
      <c r="AT358" s="89" t="s">
        <v>12023</v>
      </c>
      <c r="AU358" s="89">
        <v>0.8</v>
      </c>
      <c r="AV358" s="89">
        <v>8457</v>
      </c>
      <c r="AW358" s="89">
        <v>80</v>
      </c>
      <c r="AX358" s="89">
        <v>680</v>
      </c>
      <c r="AY358" s="89" t="s">
        <v>12023</v>
      </c>
      <c r="AZ358" s="89">
        <v>70400000</v>
      </c>
      <c r="BA358" s="89">
        <v>59000000</v>
      </c>
      <c r="BB358" s="89">
        <v>35000000</v>
      </c>
      <c r="BC358" s="113" t="s">
        <v>8905</v>
      </c>
      <c r="BG358" s="165">
        <v>5253</v>
      </c>
      <c r="BH358" s="165">
        <v>339</v>
      </c>
    </row>
    <row r="359" spans="1:60" ht="18" hidden="1" customHeight="1">
      <c r="A359" s="83">
        <v>250173</v>
      </c>
      <c r="B359" s="84" t="s">
        <v>11032</v>
      </c>
      <c r="C359" s="82" t="str">
        <f t="shared" si="17"/>
        <v>Open</v>
      </c>
      <c r="D359" s="85"/>
      <c r="E359" s="85" t="s">
        <v>4217</v>
      </c>
      <c r="F359" s="110">
        <v>41807</v>
      </c>
      <c r="G359" s="110">
        <v>41824</v>
      </c>
      <c r="H359" s="87" t="s">
        <v>11438</v>
      </c>
      <c r="I359" s="87" t="s">
        <v>11439</v>
      </c>
      <c r="J359" s="87" t="s">
        <v>11440</v>
      </c>
      <c r="K359" s="88"/>
      <c r="L359" s="37" t="s">
        <v>14983</v>
      </c>
      <c r="M359" s="86" t="s">
        <v>11033</v>
      </c>
      <c r="N359" s="37" t="s">
        <v>12844</v>
      </c>
      <c r="O359" s="37" t="s">
        <v>12845</v>
      </c>
      <c r="P359" s="89">
        <v>0.79</v>
      </c>
      <c r="Q359" s="89">
        <v>15.53</v>
      </c>
      <c r="R359" s="90" t="str">
        <f t="shared" si="16"/>
        <v>京都府京都市伏見区久我西出町</v>
      </c>
      <c r="S359" s="59" t="s">
        <v>3562</v>
      </c>
      <c r="T359" s="59" t="s">
        <v>3562</v>
      </c>
      <c r="U359" s="111" t="s">
        <v>11441</v>
      </c>
      <c r="V359" s="60" t="str">
        <f t="shared" si="18"/>
        <v>Open map</v>
      </c>
      <c r="W359" s="91" t="s">
        <v>4038</v>
      </c>
      <c r="X359" s="89" t="s">
        <v>8587</v>
      </c>
      <c r="Y359" s="89" t="s">
        <v>11377</v>
      </c>
      <c r="Z359" s="89" t="s">
        <v>4443</v>
      </c>
      <c r="AA359" s="89"/>
      <c r="AB359" s="83">
        <v>30</v>
      </c>
      <c r="AC359" s="83">
        <v>2066.35</v>
      </c>
      <c r="AD359" s="83">
        <v>2144.83</v>
      </c>
      <c r="AE359" s="89">
        <v>2260</v>
      </c>
      <c r="AF359" s="83">
        <v>2260</v>
      </c>
      <c r="AG359" s="89"/>
      <c r="AH359" s="89"/>
      <c r="AI359" s="89"/>
      <c r="AJ359" s="83">
        <v>1</v>
      </c>
      <c r="AK359" s="83"/>
      <c r="AL359" s="83">
        <v>0.55000000000000004</v>
      </c>
      <c r="AM359" s="83"/>
      <c r="AN359" s="83"/>
      <c r="AO359" s="83">
        <v>3695</v>
      </c>
      <c r="AP359" s="89">
        <v>0.55000000000000004</v>
      </c>
      <c r="AQ359" s="89">
        <v>699</v>
      </c>
      <c r="AR359" s="89">
        <v>100</v>
      </c>
      <c r="AS359" s="89">
        <v>71</v>
      </c>
      <c r="AT359" s="89" t="s">
        <v>12023</v>
      </c>
      <c r="AU359" s="89">
        <v>1</v>
      </c>
      <c r="AV359" s="89">
        <v>2260</v>
      </c>
      <c r="AW359" s="89">
        <v>80</v>
      </c>
      <c r="AX359" s="89">
        <v>187</v>
      </c>
      <c r="AY359" s="89" t="s">
        <v>12023</v>
      </c>
      <c r="AZ359" s="89">
        <v>23100000</v>
      </c>
      <c r="BA359" s="89">
        <v>20300000</v>
      </c>
      <c r="BB359" s="89">
        <v>12500000</v>
      </c>
      <c r="BC359" s="113" t="s">
        <v>7700</v>
      </c>
      <c r="BG359" s="165">
        <v>5254</v>
      </c>
      <c r="BH359" s="165">
        <v>340</v>
      </c>
    </row>
    <row r="360" spans="1:60" ht="18" hidden="1" customHeight="1">
      <c r="A360" s="83">
        <v>250174</v>
      </c>
      <c r="B360" s="84" t="s">
        <v>11442</v>
      </c>
      <c r="C360" s="82" t="str">
        <f t="shared" si="17"/>
        <v>Open</v>
      </c>
      <c r="D360" s="85"/>
      <c r="E360" s="85" t="s">
        <v>11443</v>
      </c>
      <c r="F360" s="110">
        <v>41836</v>
      </c>
      <c r="G360" s="110">
        <v>41848</v>
      </c>
      <c r="H360" s="87" t="s">
        <v>11444</v>
      </c>
      <c r="I360" s="87" t="s">
        <v>11445</v>
      </c>
      <c r="J360" s="87" t="s">
        <v>11446</v>
      </c>
      <c r="K360" s="88"/>
      <c r="L360" s="37" t="s">
        <v>14984</v>
      </c>
      <c r="M360" s="86" t="s">
        <v>11447</v>
      </c>
      <c r="N360" s="37" t="s">
        <v>12846</v>
      </c>
      <c r="O360" s="37" t="s">
        <v>12847</v>
      </c>
      <c r="P360" s="89">
        <v>0.06</v>
      </c>
      <c r="Q360" s="89">
        <v>1.95</v>
      </c>
      <c r="R360" s="90" t="str">
        <f t="shared" si="16"/>
        <v>三重県四日市市別名</v>
      </c>
      <c r="S360" s="59" t="s">
        <v>3563</v>
      </c>
      <c r="T360" s="59" t="s">
        <v>3563</v>
      </c>
      <c r="U360" s="111" t="s">
        <v>11448</v>
      </c>
      <c r="V360" s="60" t="str">
        <f t="shared" si="18"/>
        <v>Open map</v>
      </c>
      <c r="W360" s="91" t="s">
        <v>4038</v>
      </c>
      <c r="X360" s="89" t="s">
        <v>11241</v>
      </c>
      <c r="Y360" s="89" t="s">
        <v>4409</v>
      </c>
      <c r="Z360" s="89" t="s">
        <v>11449</v>
      </c>
      <c r="AA360" s="89"/>
      <c r="AB360" s="83">
        <v>30</v>
      </c>
      <c r="AC360" s="83">
        <v>2728.68</v>
      </c>
      <c r="AD360" s="83">
        <v>2625.78</v>
      </c>
      <c r="AE360" s="89">
        <v>2947</v>
      </c>
      <c r="AF360" s="83">
        <v>2947</v>
      </c>
      <c r="AG360" s="89"/>
      <c r="AH360" s="89"/>
      <c r="AI360" s="89"/>
      <c r="AJ360" s="83">
        <v>0.8</v>
      </c>
      <c r="AK360" s="83"/>
      <c r="AL360" s="83">
        <v>1.2</v>
      </c>
      <c r="AM360" s="83"/>
      <c r="AN360" s="83" t="s">
        <v>1857</v>
      </c>
      <c r="AO360" s="83">
        <v>4668</v>
      </c>
      <c r="AP360" s="89">
        <v>1.2</v>
      </c>
      <c r="AQ360" s="89">
        <v>1748</v>
      </c>
      <c r="AR360" s="89">
        <v>100</v>
      </c>
      <c r="AS360" s="89">
        <v>176</v>
      </c>
      <c r="AT360" s="89" t="s">
        <v>12023</v>
      </c>
      <c r="AU360" s="89">
        <v>0.8</v>
      </c>
      <c r="AV360" s="89">
        <v>2357</v>
      </c>
      <c r="AW360" s="89">
        <v>80</v>
      </c>
      <c r="AX360" s="89">
        <v>189</v>
      </c>
      <c r="AY360" s="89" t="s">
        <v>12023</v>
      </c>
      <c r="AZ360" s="89">
        <v>24600000</v>
      </c>
      <c r="BA360" s="89">
        <v>20700000</v>
      </c>
      <c r="BB360" s="89">
        <v>12500000</v>
      </c>
      <c r="BC360" s="113" t="s">
        <v>11425</v>
      </c>
      <c r="BG360" s="165">
        <v>5255</v>
      </c>
      <c r="BH360" s="165">
        <v>341</v>
      </c>
    </row>
    <row r="361" spans="1:60" ht="18" hidden="1" customHeight="1">
      <c r="A361" s="83">
        <v>250175</v>
      </c>
      <c r="B361" s="84" t="s">
        <v>11034</v>
      </c>
      <c r="C361" s="82" t="str">
        <f t="shared" si="17"/>
        <v>Open</v>
      </c>
      <c r="D361" s="85"/>
      <c r="E361" s="85" t="s">
        <v>4241</v>
      </c>
      <c r="F361" s="110">
        <v>41766</v>
      </c>
      <c r="G361" s="110">
        <v>41772</v>
      </c>
      <c r="H361" s="87" t="s">
        <v>11450</v>
      </c>
      <c r="I361" s="87" t="s">
        <v>11451</v>
      </c>
      <c r="J361" s="87" t="s">
        <v>11452</v>
      </c>
      <c r="K361" s="88"/>
      <c r="L361" s="37" t="s">
        <v>14985</v>
      </c>
      <c r="M361" s="86" t="s">
        <v>12056</v>
      </c>
      <c r="N361" s="37" t="s">
        <v>12848</v>
      </c>
      <c r="O361" s="37" t="s">
        <v>12849</v>
      </c>
      <c r="P361" s="89">
        <v>0.18</v>
      </c>
      <c r="Q361" s="89">
        <v>41.37</v>
      </c>
      <c r="R361" s="90" t="str">
        <f t="shared" si="16"/>
        <v>高知県高知市五台山</v>
      </c>
      <c r="S361" s="59" t="s">
        <v>3564</v>
      </c>
      <c r="T361" s="59" t="s">
        <v>3564</v>
      </c>
      <c r="U361" s="111" t="s">
        <v>12055</v>
      </c>
      <c r="V361" s="60" t="str">
        <f t="shared" si="18"/>
        <v>Open map</v>
      </c>
      <c r="W361" s="91" t="s">
        <v>15</v>
      </c>
      <c r="X361" s="89" t="s">
        <v>11453</v>
      </c>
      <c r="Y361" s="89" t="s">
        <v>4496</v>
      </c>
      <c r="Z361" s="89" t="s">
        <v>4792</v>
      </c>
      <c r="AA361" s="89"/>
      <c r="AB361" s="83"/>
      <c r="AC361" s="83">
        <v>99.72</v>
      </c>
      <c r="AD361" s="83">
        <v>140.33000000000001</v>
      </c>
      <c r="AE361" s="89">
        <v>140</v>
      </c>
      <c r="AF361" s="83">
        <v>143</v>
      </c>
      <c r="AG361" s="89"/>
      <c r="AH361" s="89"/>
      <c r="AI361" s="89"/>
      <c r="AJ361" s="83">
        <v>0.8</v>
      </c>
      <c r="AK361" s="83"/>
      <c r="AL361" s="83">
        <v>0.8</v>
      </c>
      <c r="AM361" s="83"/>
      <c r="AN361" s="83"/>
      <c r="AO361" s="83">
        <v>187</v>
      </c>
      <c r="AP361" s="89">
        <v>1.6</v>
      </c>
      <c r="AQ361" s="89">
        <v>148</v>
      </c>
      <c r="AR361" s="89">
        <v>100</v>
      </c>
      <c r="AS361" s="89">
        <v>15</v>
      </c>
      <c r="AT361" s="89" t="s">
        <v>12023</v>
      </c>
      <c r="AU361" s="89">
        <v>0.8</v>
      </c>
      <c r="AV361" s="89">
        <v>39</v>
      </c>
      <c r="AW361" s="89">
        <v>100</v>
      </c>
      <c r="AX361" s="89">
        <v>5</v>
      </c>
      <c r="AY361" s="89" t="s">
        <v>12023</v>
      </c>
      <c r="AZ361" s="89">
        <v>1900000</v>
      </c>
      <c r="BA361" s="89">
        <v>1900000</v>
      </c>
      <c r="BB361" s="89">
        <v>1800000</v>
      </c>
      <c r="BC361" s="113"/>
      <c r="BG361" s="165">
        <v>5256</v>
      </c>
      <c r="BH361" s="165">
        <v>342</v>
      </c>
    </row>
    <row r="362" spans="1:60" ht="18" hidden="1" customHeight="1">
      <c r="A362" s="83">
        <v>250176</v>
      </c>
      <c r="B362" s="84" t="s">
        <v>11035</v>
      </c>
      <c r="C362" s="82" t="str">
        <f t="shared" si="17"/>
        <v>Open</v>
      </c>
      <c r="D362" s="85"/>
      <c r="E362" s="85" t="s">
        <v>4217</v>
      </c>
      <c r="F362" s="110">
        <v>41838</v>
      </c>
      <c r="G362" s="110">
        <v>41855</v>
      </c>
      <c r="H362" s="87" t="s">
        <v>11454</v>
      </c>
      <c r="I362" s="87" t="s">
        <v>8703</v>
      </c>
      <c r="J362" s="87" t="s">
        <v>11455</v>
      </c>
      <c r="K362" s="88"/>
      <c r="L362" s="37" t="s">
        <v>14986</v>
      </c>
      <c r="M362" s="86" t="s">
        <v>11456</v>
      </c>
      <c r="N362" s="37" t="s">
        <v>12850</v>
      </c>
      <c r="O362" s="37" t="s">
        <v>12851</v>
      </c>
      <c r="P362" s="89">
        <v>0.06</v>
      </c>
      <c r="Q362" s="89">
        <v>7.15</v>
      </c>
      <c r="R362" s="90" t="str">
        <f t="shared" si="16"/>
        <v>富山県高岡市蓮花寺</v>
      </c>
      <c r="S362" s="59" t="s">
        <v>3565</v>
      </c>
      <c r="T362" s="59"/>
      <c r="U362" s="111" t="s">
        <v>11457</v>
      </c>
      <c r="V362" s="60" t="str">
        <f t="shared" si="18"/>
        <v>Open map</v>
      </c>
      <c r="W362" s="91" t="s">
        <v>4038</v>
      </c>
      <c r="X362" s="89" t="s">
        <v>11458</v>
      </c>
      <c r="Y362" s="89" t="s">
        <v>11274</v>
      </c>
      <c r="Z362" s="89" t="s">
        <v>4402</v>
      </c>
      <c r="AA362" s="89"/>
      <c r="AB362" s="83">
        <v>150</v>
      </c>
      <c r="AC362" s="83">
        <v>2683.31</v>
      </c>
      <c r="AD362" s="83">
        <v>2968</v>
      </c>
      <c r="AE362" s="89">
        <v>3419</v>
      </c>
      <c r="AF362" s="83">
        <v>3419</v>
      </c>
      <c r="AG362" s="89"/>
      <c r="AH362" s="89"/>
      <c r="AI362" s="89"/>
      <c r="AJ362" s="83">
        <v>1</v>
      </c>
      <c r="AK362" s="83"/>
      <c r="AL362" s="83">
        <v>1.5</v>
      </c>
      <c r="AM362" s="83"/>
      <c r="AN362" s="83"/>
      <c r="AO362" s="83">
        <v>6626</v>
      </c>
      <c r="AP362" s="89">
        <v>1.5</v>
      </c>
      <c r="AQ362" s="89">
        <v>3027</v>
      </c>
      <c r="AR362" s="89">
        <v>100</v>
      </c>
      <c r="AS362" s="89">
        <v>304</v>
      </c>
      <c r="AT362" s="89" t="s">
        <v>12023</v>
      </c>
      <c r="AU362" s="89">
        <v>1</v>
      </c>
      <c r="AV362" s="89">
        <v>3419</v>
      </c>
      <c r="AW362" s="89">
        <v>100</v>
      </c>
      <c r="AX362" s="89">
        <v>353</v>
      </c>
      <c r="AY362" s="89" t="s">
        <v>12023</v>
      </c>
      <c r="AZ362" s="89">
        <v>37100000</v>
      </c>
      <c r="BA362" s="89">
        <v>31100000</v>
      </c>
      <c r="BB362" s="89">
        <v>18800000</v>
      </c>
      <c r="BC362" s="113" t="s">
        <v>11459</v>
      </c>
      <c r="BG362" s="165">
        <v>5257</v>
      </c>
      <c r="BH362" s="165">
        <v>343</v>
      </c>
    </row>
    <row r="363" spans="1:60" hidden="1">
      <c r="A363" s="134">
        <v>250177</v>
      </c>
      <c r="B363" s="6" t="s">
        <v>11515</v>
      </c>
      <c r="C363" s="82" t="str">
        <f t="shared" si="17"/>
        <v>Open</v>
      </c>
      <c r="D363" s="71"/>
      <c r="E363" s="71"/>
      <c r="F363" s="19">
        <v>42143</v>
      </c>
      <c r="G363" s="19">
        <v>42160</v>
      </c>
      <c r="H363" s="38" t="s">
        <v>1412</v>
      </c>
      <c r="I363" s="38" t="s">
        <v>1413</v>
      </c>
      <c r="J363" s="38" t="s">
        <v>2394</v>
      </c>
      <c r="K363" s="21"/>
      <c r="L363" s="37" t="s">
        <v>14973</v>
      </c>
      <c r="M363" s="37" t="s">
        <v>11036</v>
      </c>
      <c r="N363" s="37" t="s">
        <v>12852</v>
      </c>
      <c r="O363" s="37" t="s">
        <v>12853</v>
      </c>
      <c r="P363" s="89">
        <v>0.78</v>
      </c>
      <c r="Q363" s="89">
        <v>0.88</v>
      </c>
      <c r="R363" s="59" t="str">
        <f t="shared" si="16"/>
        <v>滋賀県大津市竜ヶ丘</v>
      </c>
      <c r="S363" s="59" t="s">
        <v>3552</v>
      </c>
      <c r="T363" s="59"/>
      <c r="U363" s="108" t="s">
        <v>11037</v>
      </c>
      <c r="V363" s="60" t="str">
        <f t="shared" si="18"/>
        <v>Open map</v>
      </c>
      <c r="W363" s="60" t="s">
        <v>4038</v>
      </c>
      <c r="X363" t="s">
        <v>1840</v>
      </c>
      <c r="Y363" t="s">
        <v>1844</v>
      </c>
      <c r="Z363" t="s">
        <v>1843</v>
      </c>
      <c r="AB363" s="134">
        <v>30</v>
      </c>
      <c r="AC363" s="134">
        <v>488.3</v>
      </c>
      <c r="AD363" s="134">
        <v>457.2</v>
      </c>
      <c r="AE363">
        <v>605</v>
      </c>
      <c r="AF363" s="134">
        <v>652</v>
      </c>
      <c r="AJ363" s="134">
        <v>1</v>
      </c>
      <c r="AK363" s="134"/>
      <c r="AL363" s="134">
        <v>1.2</v>
      </c>
      <c r="AM363" s="134"/>
      <c r="AN363" s="134"/>
      <c r="AO363" s="134">
        <v>1152</v>
      </c>
      <c r="BG363" s="165">
        <v>5258</v>
      </c>
      <c r="BH363" s="165">
        <v>344</v>
      </c>
    </row>
    <row r="364" spans="1:60" hidden="1">
      <c r="A364" s="134">
        <v>250178</v>
      </c>
      <c r="B364" s="6" t="s">
        <v>11516</v>
      </c>
      <c r="C364" s="82" t="str">
        <f t="shared" si="17"/>
        <v>Open</v>
      </c>
      <c r="D364" s="71"/>
      <c r="E364" s="71"/>
      <c r="F364" s="19">
        <v>42143</v>
      </c>
      <c r="G364" s="19">
        <v>42160</v>
      </c>
      <c r="H364" s="38" t="s">
        <v>1412</v>
      </c>
      <c r="I364" s="38" t="s">
        <v>1413</v>
      </c>
      <c r="J364" s="38" t="s">
        <v>2394</v>
      </c>
      <c r="K364" s="21"/>
      <c r="L364" s="37" t="s">
        <v>14973</v>
      </c>
      <c r="M364" s="37" t="s">
        <v>11517</v>
      </c>
      <c r="N364" s="37" t="s">
        <v>12852</v>
      </c>
      <c r="O364" s="37" t="s">
        <v>12853</v>
      </c>
      <c r="P364" s="89">
        <v>0.78</v>
      </c>
      <c r="Q364" s="89">
        <v>0.88</v>
      </c>
      <c r="R364" s="59" t="str">
        <f t="shared" si="16"/>
        <v>滋賀県大津市竜ヶ丘</v>
      </c>
      <c r="S364" s="59"/>
      <c r="T364" s="59"/>
      <c r="U364" s="108" t="s">
        <v>11037</v>
      </c>
      <c r="V364" s="60" t="str">
        <f t="shared" si="18"/>
        <v>Open map</v>
      </c>
      <c r="W364" s="60"/>
      <c r="X364" t="s">
        <v>1840</v>
      </c>
      <c r="Y364" t="s">
        <v>1844</v>
      </c>
      <c r="Z364" t="s">
        <v>1843</v>
      </c>
      <c r="AB364" s="134">
        <v>30</v>
      </c>
      <c r="AC364" s="134">
        <v>455</v>
      </c>
      <c r="AD364" s="134">
        <v>432</v>
      </c>
      <c r="AF364" s="134">
        <v>611</v>
      </c>
      <c r="AJ364" s="134">
        <v>1</v>
      </c>
      <c r="AK364" s="134"/>
      <c r="AL364" s="134">
        <v>1.2</v>
      </c>
      <c r="AM364" s="134"/>
      <c r="AN364" s="134"/>
      <c r="AO364" s="134"/>
      <c r="BG364" s="165">
        <v>5259</v>
      </c>
      <c r="BH364" s="165">
        <v>345</v>
      </c>
    </row>
    <row r="365" spans="1:60" hidden="1">
      <c r="A365" s="134">
        <v>250179</v>
      </c>
      <c r="B365" s="6" t="s">
        <v>11518</v>
      </c>
      <c r="C365" s="82" t="str">
        <f t="shared" si="17"/>
        <v>Open</v>
      </c>
      <c r="D365" s="71"/>
      <c r="E365" s="71"/>
      <c r="F365" s="19">
        <v>42143</v>
      </c>
      <c r="G365" s="19">
        <v>42160</v>
      </c>
      <c r="H365" s="38" t="s">
        <v>1412</v>
      </c>
      <c r="I365" s="38" t="s">
        <v>1413</v>
      </c>
      <c r="J365" s="38" t="s">
        <v>2394</v>
      </c>
      <c r="K365" s="21"/>
      <c r="L365" s="37" t="s">
        <v>14973</v>
      </c>
      <c r="M365" s="37" t="s">
        <v>11036</v>
      </c>
      <c r="N365" s="37" t="s">
        <v>12852</v>
      </c>
      <c r="O365" s="37" t="s">
        <v>12853</v>
      </c>
      <c r="P365" s="89">
        <v>0.78</v>
      </c>
      <c r="Q365" s="89">
        <v>0.88</v>
      </c>
      <c r="R365" s="59" t="str">
        <f t="shared" si="16"/>
        <v>滋賀県大津市竜ヶ丘</v>
      </c>
      <c r="S365" s="59"/>
      <c r="T365" s="59"/>
      <c r="U365" s="108" t="s">
        <v>11519</v>
      </c>
      <c r="V365" s="60" t="str">
        <f t="shared" si="18"/>
        <v>Open map</v>
      </c>
      <c r="W365" s="60"/>
      <c r="X365" t="s">
        <v>1840</v>
      </c>
      <c r="Y365" t="s">
        <v>1844</v>
      </c>
      <c r="Z365" t="s">
        <v>1843</v>
      </c>
      <c r="AB365" s="134">
        <v>30</v>
      </c>
      <c r="AC365" s="134">
        <v>333.25</v>
      </c>
      <c r="AD365" s="134">
        <v>302.25</v>
      </c>
      <c r="AF365" s="134">
        <v>437</v>
      </c>
      <c r="AJ365" s="134">
        <v>1</v>
      </c>
      <c r="AK365" s="134"/>
      <c r="AL365" s="134">
        <v>1.2</v>
      </c>
      <c r="AM365" s="134"/>
      <c r="AN365" s="134"/>
      <c r="AO365" s="134"/>
      <c r="BG365" s="165">
        <v>5260</v>
      </c>
      <c r="BH365" s="165">
        <v>346</v>
      </c>
    </row>
    <row r="366" spans="1:60" hidden="1">
      <c r="A366" s="134">
        <v>250180</v>
      </c>
      <c r="B366" s="6" t="s">
        <v>11520</v>
      </c>
      <c r="C366" s="82" t="str">
        <f t="shared" si="17"/>
        <v>Open</v>
      </c>
      <c r="D366" s="71"/>
      <c r="E366" s="71"/>
      <c r="F366" s="19">
        <v>42143</v>
      </c>
      <c r="G366" s="19">
        <v>42160</v>
      </c>
      <c r="H366" s="38" t="s">
        <v>1412</v>
      </c>
      <c r="I366" s="38" t="s">
        <v>1413</v>
      </c>
      <c r="J366" s="38" t="s">
        <v>2394</v>
      </c>
      <c r="K366" s="21"/>
      <c r="L366" s="37" t="s">
        <v>14973</v>
      </c>
      <c r="M366" s="37" t="s">
        <v>11036</v>
      </c>
      <c r="N366" s="37" t="s">
        <v>12852</v>
      </c>
      <c r="O366" s="37" t="s">
        <v>12853</v>
      </c>
      <c r="P366" s="89">
        <v>0.78</v>
      </c>
      <c r="Q366" s="89">
        <v>0.88</v>
      </c>
      <c r="R366" s="59" t="str">
        <f t="shared" si="16"/>
        <v>滋賀県大津市竜ヶ丘</v>
      </c>
      <c r="S366" s="59" t="s">
        <v>3552</v>
      </c>
      <c r="T366" s="59"/>
      <c r="U366" s="108" t="s">
        <v>11037</v>
      </c>
      <c r="V366" s="60" t="str">
        <f t="shared" si="18"/>
        <v>Open map</v>
      </c>
      <c r="W366" s="60" t="s">
        <v>4038</v>
      </c>
      <c r="X366" t="s">
        <v>1840</v>
      </c>
      <c r="Y366" t="s">
        <v>1844</v>
      </c>
      <c r="Z366" t="s">
        <v>1843</v>
      </c>
      <c r="AB366" s="134">
        <v>30</v>
      </c>
      <c r="AC366" s="134">
        <v>390</v>
      </c>
      <c r="AD366" s="134">
        <v>360</v>
      </c>
      <c r="AE366">
        <v>464</v>
      </c>
      <c r="AF366" s="134">
        <v>489</v>
      </c>
      <c r="AJ366" s="134">
        <v>1</v>
      </c>
      <c r="AK366" s="134"/>
      <c r="AL366" s="134">
        <v>1.2</v>
      </c>
      <c r="AM366" s="134"/>
      <c r="AN366" s="134"/>
      <c r="AO366" s="134">
        <v>1183</v>
      </c>
      <c r="BG366" s="165">
        <v>5261</v>
      </c>
      <c r="BH366" s="165">
        <v>347</v>
      </c>
    </row>
    <row r="367" spans="1:60" hidden="1">
      <c r="A367" s="134">
        <v>250181</v>
      </c>
      <c r="B367" s="6" t="s">
        <v>11521</v>
      </c>
      <c r="C367" s="82" t="str">
        <f t="shared" si="17"/>
        <v>Open</v>
      </c>
      <c r="D367" s="71"/>
      <c r="E367" s="71"/>
      <c r="F367" s="19">
        <v>41853</v>
      </c>
      <c r="G367" s="19">
        <v>41863</v>
      </c>
      <c r="H367" s="38" t="s">
        <v>1519</v>
      </c>
      <c r="I367" s="38" t="s">
        <v>1520</v>
      </c>
      <c r="J367" s="38" t="s">
        <v>1521</v>
      </c>
      <c r="K367" s="21"/>
      <c r="L367" s="37" t="s">
        <v>14986</v>
      </c>
      <c r="M367" s="37" t="s">
        <v>12088</v>
      </c>
      <c r="N367" s="37" t="s">
        <v>12854</v>
      </c>
      <c r="O367" s="37" t="s">
        <v>12855</v>
      </c>
      <c r="P367" s="89">
        <v>0.83</v>
      </c>
      <c r="Q367" s="89">
        <v>7.16</v>
      </c>
      <c r="R367" s="59" t="str">
        <f t="shared" si="16"/>
        <v>富山県高岡市蓮花寺</v>
      </c>
      <c r="S367" s="59" t="s">
        <v>3565</v>
      </c>
      <c r="T367" s="59"/>
      <c r="U367" s="108" t="s">
        <v>11522</v>
      </c>
      <c r="V367" s="60" t="str">
        <f t="shared" si="18"/>
        <v>Open map</v>
      </c>
      <c r="W367" s="60" t="s">
        <v>4038</v>
      </c>
      <c r="X367" t="s">
        <v>1840</v>
      </c>
      <c r="Y367" t="s">
        <v>1844</v>
      </c>
      <c r="Z367" t="s">
        <v>1841</v>
      </c>
      <c r="AB367" s="134">
        <v>150</v>
      </c>
      <c r="AC367" s="134">
        <v>1087.31</v>
      </c>
      <c r="AD367" s="134">
        <v>999.98</v>
      </c>
      <c r="AE367">
        <v>1379</v>
      </c>
      <c r="AF367" s="134">
        <v>1379</v>
      </c>
      <c r="AJ367" s="134">
        <v>1</v>
      </c>
      <c r="AK367" s="134"/>
      <c r="AL367" s="134">
        <v>1.5</v>
      </c>
      <c r="AM367" s="134"/>
      <c r="AN367" s="134"/>
      <c r="AO367" s="134">
        <v>2716</v>
      </c>
      <c r="BG367" s="165">
        <v>5262</v>
      </c>
      <c r="BH367" s="165">
        <v>348</v>
      </c>
    </row>
    <row r="368" spans="1:60" ht="18" hidden="1" customHeight="1">
      <c r="A368" s="83">
        <v>250182</v>
      </c>
      <c r="B368" s="84" t="s">
        <v>11460</v>
      </c>
      <c r="C368" s="82" t="str">
        <f t="shared" si="17"/>
        <v>Open</v>
      </c>
      <c r="D368" s="85"/>
      <c r="E368" s="85" t="s">
        <v>4241</v>
      </c>
      <c r="F368" s="110">
        <v>41827</v>
      </c>
      <c r="G368" s="110">
        <v>41839</v>
      </c>
      <c r="H368" s="87" t="s">
        <v>11461</v>
      </c>
      <c r="I368" s="87" t="s">
        <v>5651</v>
      </c>
      <c r="J368" s="87" t="s">
        <v>11462</v>
      </c>
      <c r="K368" s="88"/>
      <c r="L368" s="37" t="s">
        <v>14987</v>
      </c>
      <c r="M368" s="86" t="s">
        <v>11038</v>
      </c>
      <c r="N368" s="37" t="s">
        <v>12856</v>
      </c>
      <c r="O368" s="37" t="s">
        <v>14462</v>
      </c>
      <c r="P368" s="89">
        <v>0.93</v>
      </c>
      <c r="Q368" s="89">
        <v>59.86</v>
      </c>
      <c r="R368" s="90" t="str">
        <f t="shared" si="16"/>
        <v>山形県天童市寺津</v>
      </c>
      <c r="S368" s="59" t="s">
        <v>3566</v>
      </c>
      <c r="T368" s="59" t="s">
        <v>3566</v>
      </c>
      <c r="U368" s="111" t="s">
        <v>11039</v>
      </c>
      <c r="V368" s="60" t="str">
        <f t="shared" si="18"/>
        <v>Open map</v>
      </c>
      <c r="W368" s="91" t="s">
        <v>4038</v>
      </c>
      <c r="X368" s="89" t="s">
        <v>11463</v>
      </c>
      <c r="Y368" s="89" t="s">
        <v>4409</v>
      </c>
      <c r="Z368" s="89" t="s">
        <v>11464</v>
      </c>
      <c r="AA368" s="89"/>
      <c r="AB368" s="83">
        <v>80</v>
      </c>
      <c r="AC368" s="83">
        <v>660.68</v>
      </c>
      <c r="AD368" s="83">
        <v>850.3</v>
      </c>
      <c r="AE368" s="89">
        <v>810</v>
      </c>
      <c r="AF368" s="83">
        <v>810</v>
      </c>
      <c r="AG368" s="89"/>
      <c r="AH368" s="89"/>
      <c r="AI368" s="89"/>
      <c r="AJ368" s="83">
        <v>1</v>
      </c>
      <c r="AK368" s="83"/>
      <c r="AL368" s="83">
        <v>1.5</v>
      </c>
      <c r="AM368" s="83"/>
      <c r="AN368" s="83"/>
      <c r="AO368" s="83">
        <v>1734</v>
      </c>
      <c r="AP368" s="89">
        <v>1.5</v>
      </c>
      <c r="AQ368" s="89">
        <v>924</v>
      </c>
      <c r="AR368" s="89">
        <v>100</v>
      </c>
      <c r="AS368" s="89">
        <v>93</v>
      </c>
      <c r="AT368" s="89" t="s">
        <v>12023</v>
      </c>
      <c r="AU368" s="89">
        <v>1</v>
      </c>
      <c r="AV368" s="89">
        <v>810</v>
      </c>
      <c r="AW368" s="89">
        <v>80</v>
      </c>
      <c r="AX368" s="89">
        <v>65</v>
      </c>
      <c r="AY368" s="89" t="s">
        <v>12023</v>
      </c>
      <c r="AZ368" s="89">
        <v>10300000</v>
      </c>
      <c r="BA368" s="89">
        <v>8900000</v>
      </c>
      <c r="BB368" s="89">
        <v>5400000</v>
      </c>
      <c r="BC368" s="113" t="s">
        <v>11465</v>
      </c>
      <c r="BG368" s="165">
        <v>5263</v>
      </c>
      <c r="BH368" s="165">
        <v>349</v>
      </c>
    </row>
    <row r="369" spans="1:61" ht="18" hidden="1" customHeight="1">
      <c r="A369" s="83">
        <v>250183</v>
      </c>
      <c r="B369" s="84" t="s">
        <v>11466</v>
      </c>
      <c r="C369" s="82" t="str">
        <f t="shared" si="17"/>
        <v>Open</v>
      </c>
      <c r="D369" s="85"/>
      <c r="E369" s="85" t="s">
        <v>11223</v>
      </c>
      <c r="F369" s="110">
        <v>41887</v>
      </c>
      <c r="G369" s="110">
        <v>41892</v>
      </c>
      <c r="H369" s="87" t="s">
        <v>11461</v>
      </c>
      <c r="I369" s="87" t="s">
        <v>6340</v>
      </c>
      <c r="J369" s="87" t="s">
        <v>11467</v>
      </c>
      <c r="K369" s="88"/>
      <c r="L369" s="37" t="s">
        <v>14988</v>
      </c>
      <c r="M369" s="86" t="s">
        <v>11040</v>
      </c>
      <c r="N369" s="37" t="s">
        <v>12857</v>
      </c>
      <c r="O369" s="37" t="s">
        <v>12858</v>
      </c>
      <c r="P369" s="89">
        <v>0.25</v>
      </c>
      <c r="Q369" s="89">
        <v>70.11</v>
      </c>
      <c r="R369" s="90" t="str">
        <f t="shared" si="16"/>
        <v>山形県米沢市花沢町</v>
      </c>
      <c r="S369" s="59" t="s">
        <v>3567</v>
      </c>
      <c r="T369" s="59" t="s">
        <v>3567</v>
      </c>
      <c r="U369" s="111" t="s">
        <v>11468</v>
      </c>
      <c r="V369" s="60" t="str">
        <f t="shared" si="18"/>
        <v>Open map</v>
      </c>
      <c r="W369" s="91" t="s">
        <v>4038</v>
      </c>
      <c r="X369" s="89" t="s">
        <v>8587</v>
      </c>
      <c r="Y369" s="89" t="s">
        <v>11469</v>
      </c>
      <c r="Z369" s="89" t="s">
        <v>11275</v>
      </c>
      <c r="AA369" s="89"/>
      <c r="AB369" s="83">
        <v>200</v>
      </c>
      <c r="AC369" s="83">
        <v>1403.09</v>
      </c>
      <c r="AD369" s="83">
        <v>4692.3500000000004</v>
      </c>
      <c r="AE369" s="89">
        <v>1405</v>
      </c>
      <c r="AF369" s="83">
        <v>1405</v>
      </c>
      <c r="AG369" s="89"/>
      <c r="AH369" s="89"/>
      <c r="AI369" s="89"/>
      <c r="AJ369" s="83">
        <v>1</v>
      </c>
      <c r="AK369" s="83"/>
      <c r="AL369" s="83">
        <v>1.4</v>
      </c>
      <c r="AM369" s="83"/>
      <c r="AN369" s="83"/>
      <c r="AO369" s="83">
        <v>2749</v>
      </c>
      <c r="AP369" s="89">
        <v>1.4</v>
      </c>
      <c r="AQ369" s="89">
        <v>1344</v>
      </c>
      <c r="AR369" s="89">
        <v>100</v>
      </c>
      <c r="AS369" s="89">
        <v>136</v>
      </c>
      <c r="AT369" s="89" t="s">
        <v>12023</v>
      </c>
      <c r="AU369" s="89">
        <v>1</v>
      </c>
      <c r="AV369" s="89">
        <v>1405</v>
      </c>
      <c r="AW369" s="89">
        <v>100</v>
      </c>
      <c r="AX369" s="89">
        <v>139</v>
      </c>
      <c r="AY369" s="89" t="s">
        <v>12023</v>
      </c>
      <c r="AZ369" s="89">
        <v>16000000</v>
      </c>
      <c r="BA369" s="89">
        <v>13500000</v>
      </c>
      <c r="BB369" s="89">
        <v>8000000</v>
      </c>
      <c r="BC369" s="113"/>
      <c r="BG369" s="165">
        <v>5264</v>
      </c>
      <c r="BH369" s="165">
        <v>350</v>
      </c>
    </row>
    <row r="370" spans="1:61" ht="18" hidden="1" customHeight="1">
      <c r="A370" s="83">
        <v>250184</v>
      </c>
      <c r="B370" s="84" t="s">
        <v>11041</v>
      </c>
      <c r="C370" s="82" t="str">
        <f t="shared" si="17"/>
        <v>Open</v>
      </c>
      <c r="D370" s="85"/>
      <c r="E370" s="85" t="s">
        <v>11470</v>
      </c>
      <c r="F370" s="110">
        <v>41803</v>
      </c>
      <c r="G370" s="110">
        <v>41832</v>
      </c>
      <c r="H370" s="87" t="s">
        <v>4511</v>
      </c>
      <c r="I370" s="87" t="s">
        <v>11471</v>
      </c>
      <c r="J370" s="87" t="s">
        <v>11472</v>
      </c>
      <c r="K370" s="88"/>
      <c r="L370" s="37" t="s">
        <v>14989</v>
      </c>
      <c r="M370" s="86" t="s">
        <v>11042</v>
      </c>
      <c r="N370" s="37" t="s">
        <v>12859</v>
      </c>
      <c r="O370" s="37" t="s">
        <v>12860</v>
      </c>
      <c r="P370" s="89">
        <v>9.59</v>
      </c>
      <c r="Q370" s="89">
        <v>10.98</v>
      </c>
      <c r="R370" s="90" t="str">
        <f t="shared" si="16"/>
        <v>千葉県鎌ヶ谷市新鎌ヶ谷</v>
      </c>
      <c r="S370" s="59" t="s">
        <v>3568</v>
      </c>
      <c r="T370" s="59" t="s">
        <v>3568</v>
      </c>
      <c r="U370" s="111" t="s">
        <v>11984</v>
      </c>
      <c r="V370" s="60" t="str">
        <f t="shared" si="18"/>
        <v>Open map</v>
      </c>
      <c r="W370" s="91" t="s">
        <v>15</v>
      </c>
      <c r="X370" s="89" t="s">
        <v>8587</v>
      </c>
      <c r="Y370" s="89" t="s">
        <v>4409</v>
      </c>
      <c r="Z370" s="89" t="s">
        <v>11473</v>
      </c>
      <c r="AA370" s="89"/>
      <c r="AB370" s="83">
        <v>30</v>
      </c>
      <c r="AC370" s="83">
        <v>264.64999999999998</v>
      </c>
      <c r="AD370" s="83">
        <v>265</v>
      </c>
      <c r="AE370" s="89">
        <v>333</v>
      </c>
      <c r="AF370" s="83">
        <v>333</v>
      </c>
      <c r="AG370" s="89"/>
      <c r="AH370" s="89"/>
      <c r="AI370" s="89"/>
      <c r="AJ370" s="83">
        <v>0.8</v>
      </c>
      <c r="AK370" s="83"/>
      <c r="AL370" s="83">
        <v>1.4</v>
      </c>
      <c r="AM370" s="83"/>
      <c r="AN370" s="83"/>
      <c r="AO370" s="83">
        <v>432</v>
      </c>
      <c r="AP370" s="89">
        <v>1.4</v>
      </c>
      <c r="AQ370" s="89">
        <v>219</v>
      </c>
      <c r="AR370" s="89">
        <v>180</v>
      </c>
      <c r="AS370" s="89">
        <v>41</v>
      </c>
      <c r="AT370" s="89" t="s">
        <v>12023</v>
      </c>
      <c r="AU370" s="89">
        <v>0.64</v>
      </c>
      <c r="AV370" s="89">
        <v>213</v>
      </c>
      <c r="AW370" s="89">
        <v>140</v>
      </c>
      <c r="AX370" s="89">
        <v>30</v>
      </c>
      <c r="AY370" s="89" t="s">
        <v>12023</v>
      </c>
      <c r="AZ370" s="89">
        <v>8000000</v>
      </c>
      <c r="BA370" s="89">
        <v>7600000</v>
      </c>
      <c r="BB370" s="89">
        <v>4630000</v>
      </c>
      <c r="BC370" s="113" t="s">
        <v>8935</v>
      </c>
      <c r="BG370" s="165">
        <v>5265</v>
      </c>
      <c r="BH370" s="165">
        <v>351</v>
      </c>
    </row>
    <row r="371" spans="1:61" ht="18" hidden="1" customHeight="1">
      <c r="A371" s="83">
        <v>250185</v>
      </c>
      <c r="B371" s="84" t="s">
        <v>11474</v>
      </c>
      <c r="C371" s="82" t="str">
        <f t="shared" si="17"/>
        <v>Open</v>
      </c>
      <c r="D371" s="85"/>
      <c r="E371" s="85" t="s">
        <v>11219</v>
      </c>
      <c r="F371" s="110">
        <v>41831</v>
      </c>
      <c r="G371" s="110">
        <v>41838</v>
      </c>
      <c r="H371" s="87" t="s">
        <v>4511</v>
      </c>
      <c r="I371" s="87" t="s">
        <v>9847</v>
      </c>
      <c r="J371" s="87" t="s">
        <v>11475</v>
      </c>
      <c r="K371" s="88"/>
      <c r="L371" s="37" t="s">
        <v>14746</v>
      </c>
      <c r="M371" s="86" t="s">
        <v>11476</v>
      </c>
      <c r="N371" s="37" t="s">
        <v>12861</v>
      </c>
      <c r="O371" s="37" t="s">
        <v>12862</v>
      </c>
      <c r="P371" s="89">
        <v>1.47</v>
      </c>
      <c r="Q371" s="89">
        <v>11.35</v>
      </c>
      <c r="R371" s="90" t="str">
        <f t="shared" si="16"/>
        <v>千葉県八千代市大和田新田字天谷</v>
      </c>
      <c r="S371" s="59" t="s">
        <v>3569</v>
      </c>
      <c r="T371" s="59"/>
      <c r="U371" s="111" t="s">
        <v>11985</v>
      </c>
      <c r="V371" s="60" t="str">
        <f t="shared" si="18"/>
        <v>Open map</v>
      </c>
      <c r="W371" s="91" t="s">
        <v>4038</v>
      </c>
      <c r="X371" s="89" t="s">
        <v>11323</v>
      </c>
      <c r="Y371" s="89" t="s">
        <v>4496</v>
      </c>
      <c r="Z371" s="89" t="s">
        <v>4402</v>
      </c>
      <c r="AA371" s="89"/>
      <c r="AB371" s="83">
        <v>30</v>
      </c>
      <c r="AC371" s="83">
        <v>436.65</v>
      </c>
      <c r="AD371" s="83">
        <v>555.94000000000005</v>
      </c>
      <c r="AE371" s="89">
        <v>516</v>
      </c>
      <c r="AF371" s="83">
        <v>516</v>
      </c>
      <c r="AG371" s="89"/>
      <c r="AH371" s="89"/>
      <c r="AI371" s="89"/>
      <c r="AJ371" s="83">
        <v>1</v>
      </c>
      <c r="AK371" s="83"/>
      <c r="AL371" s="83">
        <v>1.5</v>
      </c>
      <c r="AM371" s="83"/>
      <c r="AN371" s="83"/>
      <c r="AO371" s="83">
        <v>1126</v>
      </c>
      <c r="AP371" s="89">
        <v>1.5</v>
      </c>
      <c r="AQ371" s="89">
        <v>610</v>
      </c>
      <c r="AR371" s="89">
        <v>130</v>
      </c>
      <c r="AS371" s="89">
        <v>81</v>
      </c>
      <c r="AT371" s="89" t="s">
        <v>12023</v>
      </c>
      <c r="AU371" s="89">
        <v>1</v>
      </c>
      <c r="AV371" s="89">
        <v>516</v>
      </c>
      <c r="AW371" s="89">
        <v>100</v>
      </c>
      <c r="AX371" s="89">
        <v>53</v>
      </c>
      <c r="AY371" s="89" t="s">
        <v>12023</v>
      </c>
      <c r="AZ371" s="148">
        <v>8</v>
      </c>
      <c r="BA371" s="89">
        <v>6800000</v>
      </c>
      <c r="BB371" s="89">
        <v>4000000</v>
      </c>
      <c r="BC371" s="113"/>
      <c r="BG371" s="165">
        <v>5266</v>
      </c>
      <c r="BH371" s="165">
        <v>352</v>
      </c>
    </row>
    <row r="372" spans="1:61" ht="18" hidden="1" customHeight="1">
      <c r="A372" s="83">
        <v>250186</v>
      </c>
      <c r="B372" s="84" t="s">
        <v>11477</v>
      </c>
      <c r="C372" s="82" t="str">
        <f t="shared" si="17"/>
        <v>Open</v>
      </c>
      <c r="D372" s="85"/>
      <c r="E372" s="85" t="s">
        <v>11219</v>
      </c>
      <c r="F372" s="110">
        <v>41809</v>
      </c>
      <c r="G372" s="110">
        <v>41836</v>
      </c>
      <c r="H372" s="87" t="s">
        <v>4820</v>
      </c>
      <c r="I372" s="87" t="s">
        <v>11478</v>
      </c>
      <c r="J372" s="87" t="s">
        <v>11479</v>
      </c>
      <c r="K372" s="88"/>
      <c r="L372" s="37" t="s">
        <v>14990</v>
      </c>
      <c r="M372" s="86" t="s">
        <v>11480</v>
      </c>
      <c r="N372" s="37" t="s">
        <v>12863</v>
      </c>
      <c r="O372" s="37" t="s">
        <v>12864</v>
      </c>
      <c r="P372" s="89">
        <v>0.35</v>
      </c>
      <c r="Q372" s="89">
        <v>102.94</v>
      </c>
      <c r="R372" s="90" t="str">
        <f t="shared" si="16"/>
        <v>長野県岡谷市長地権現町</v>
      </c>
      <c r="S372" s="59" t="s">
        <v>3570</v>
      </c>
      <c r="T372" s="59" t="s">
        <v>3570</v>
      </c>
      <c r="U372" s="111" t="s">
        <v>11986</v>
      </c>
      <c r="V372" s="60" t="str">
        <f t="shared" si="18"/>
        <v>Open map</v>
      </c>
      <c r="W372" s="91" t="s">
        <v>4038</v>
      </c>
      <c r="X372" s="89" t="s">
        <v>11331</v>
      </c>
      <c r="Y372" s="89" t="s">
        <v>11274</v>
      </c>
      <c r="Z372" s="89" t="s">
        <v>4402</v>
      </c>
      <c r="AA372" s="89"/>
      <c r="AB372" s="83">
        <v>45</v>
      </c>
      <c r="AC372" s="83" t="s">
        <v>1857</v>
      </c>
      <c r="AD372" s="83" t="s">
        <v>1857</v>
      </c>
      <c r="AE372" s="89">
        <v>4314</v>
      </c>
      <c r="AF372" s="83">
        <v>4314</v>
      </c>
      <c r="AG372" s="89"/>
      <c r="AH372" s="89"/>
      <c r="AI372" s="89"/>
      <c r="AJ372" s="83">
        <v>1</v>
      </c>
      <c r="AK372" s="83"/>
      <c r="AL372" s="83">
        <v>1.5</v>
      </c>
      <c r="AM372" s="83"/>
      <c r="AN372" s="83"/>
      <c r="AO372" s="83">
        <v>8249</v>
      </c>
      <c r="AP372" s="89">
        <v>1.5</v>
      </c>
      <c r="AQ372" s="89">
        <v>3935</v>
      </c>
      <c r="AR372" s="89">
        <v>150</v>
      </c>
      <c r="AS372" s="89">
        <v>597</v>
      </c>
      <c r="AT372" s="89" t="s">
        <v>12023</v>
      </c>
      <c r="AU372" s="89">
        <v>1</v>
      </c>
      <c r="AV372" s="89">
        <v>4314</v>
      </c>
      <c r="AW372" s="89">
        <v>100</v>
      </c>
      <c r="AX372" s="89">
        <v>436</v>
      </c>
      <c r="AY372" s="89" t="s">
        <v>12023</v>
      </c>
      <c r="AZ372" s="89">
        <v>51100000</v>
      </c>
      <c r="BA372" s="89">
        <v>42600000</v>
      </c>
      <c r="BB372" s="89">
        <v>25500000</v>
      </c>
      <c r="BC372" s="113"/>
      <c r="BG372" s="165">
        <v>5267</v>
      </c>
      <c r="BH372" s="165">
        <v>353</v>
      </c>
    </row>
    <row r="373" spans="1:61" ht="18" hidden="1" customHeight="1">
      <c r="A373" s="116">
        <v>250187</v>
      </c>
      <c r="B373" s="117" t="s">
        <v>12090</v>
      </c>
      <c r="C373" s="156" t="str">
        <f t="shared" si="17"/>
        <v>Open</v>
      </c>
      <c r="D373" s="118"/>
      <c r="E373" s="118" t="s">
        <v>11219</v>
      </c>
      <c r="F373" s="159">
        <v>41795</v>
      </c>
      <c r="G373" s="159">
        <v>41796</v>
      </c>
      <c r="H373" s="120" t="s">
        <v>4920</v>
      </c>
      <c r="I373" s="120" t="s">
        <v>10670</v>
      </c>
      <c r="J373" s="120" t="s">
        <v>11481</v>
      </c>
      <c r="K373" s="121"/>
      <c r="L373" s="157" t="s">
        <v>14991</v>
      </c>
      <c r="M373" s="157" t="s">
        <v>12089</v>
      </c>
      <c r="N373" s="157" t="s">
        <v>12865</v>
      </c>
      <c r="O373" s="157" t="s">
        <v>12866</v>
      </c>
      <c r="P373" s="123">
        <v>1.01</v>
      </c>
      <c r="Q373" s="123">
        <v>13.96</v>
      </c>
      <c r="R373" s="124" t="str">
        <f t="shared" si="16"/>
        <v>大阪府守口市梅園町</v>
      </c>
      <c r="S373" s="124" t="s">
        <v>3571</v>
      </c>
      <c r="T373" s="124"/>
      <c r="U373" s="125" t="s">
        <v>12091</v>
      </c>
      <c r="V373" s="127" t="str">
        <f t="shared" si="18"/>
        <v>Open map</v>
      </c>
      <c r="W373" s="127" t="s">
        <v>15</v>
      </c>
      <c r="X373" s="123" t="s">
        <v>8587</v>
      </c>
      <c r="Y373" s="123" t="s">
        <v>4496</v>
      </c>
      <c r="Z373" s="123"/>
      <c r="AA373" s="123"/>
      <c r="AB373" s="116"/>
      <c r="AC373" s="116">
        <v>142.24</v>
      </c>
      <c r="AD373" s="116">
        <v>268.8</v>
      </c>
      <c r="AE373" s="123">
        <v>142</v>
      </c>
      <c r="AF373" s="116" t="s">
        <v>1857</v>
      </c>
      <c r="AG373" s="123"/>
      <c r="AH373" s="123"/>
      <c r="AI373" s="123"/>
      <c r="AJ373" s="116" t="s">
        <v>1857</v>
      </c>
      <c r="AK373" s="116"/>
      <c r="AL373" s="116" t="s">
        <v>1857</v>
      </c>
      <c r="AM373" s="116"/>
      <c r="AN373" s="116"/>
      <c r="AO373" s="116">
        <v>135</v>
      </c>
      <c r="AP373" s="123"/>
      <c r="AQ373" s="123"/>
      <c r="AR373" s="123"/>
      <c r="AS373" s="123"/>
      <c r="AT373" s="123"/>
      <c r="AU373" s="123"/>
      <c r="AV373" s="123"/>
      <c r="AW373" s="123"/>
      <c r="AX373" s="123"/>
      <c r="AY373" s="123"/>
      <c r="AZ373" s="123"/>
      <c r="BA373" s="123"/>
      <c r="BB373" s="123"/>
      <c r="BC373" s="160"/>
      <c r="BD373" s="158"/>
      <c r="BE373" s="123"/>
      <c r="BF373" s="123"/>
      <c r="BG373" s="123">
        <v>5268</v>
      </c>
      <c r="BH373" s="165">
        <v>354</v>
      </c>
      <c r="BI373" s="123"/>
    </row>
    <row r="374" spans="1:61" ht="18" hidden="1" customHeight="1">
      <c r="A374" s="83">
        <v>250188</v>
      </c>
      <c r="B374" s="84" t="s">
        <v>11043</v>
      </c>
      <c r="C374" s="82" t="str">
        <f t="shared" si="17"/>
        <v>Open</v>
      </c>
      <c r="D374" s="85"/>
      <c r="E374" s="85" t="s">
        <v>11221</v>
      </c>
      <c r="F374" s="110">
        <v>41882</v>
      </c>
      <c r="G374" s="110">
        <v>41898</v>
      </c>
      <c r="H374" s="87" t="s">
        <v>4361</v>
      </c>
      <c r="I374" s="87" t="s">
        <v>11482</v>
      </c>
      <c r="J374" s="87" t="s">
        <v>2408</v>
      </c>
      <c r="K374" s="88"/>
      <c r="L374" s="37" t="s">
        <v>14992</v>
      </c>
      <c r="M374" s="86" t="s">
        <v>11483</v>
      </c>
      <c r="N374" s="37" t="s">
        <v>12867</v>
      </c>
      <c r="O374" s="37" t="s">
        <v>12868</v>
      </c>
      <c r="P374" s="89">
        <v>2.56</v>
      </c>
      <c r="Q374" s="89">
        <v>11.13</v>
      </c>
      <c r="R374" s="90" t="str">
        <f t="shared" si="16"/>
        <v>神奈川県横浜市旭区東希望が丘</v>
      </c>
      <c r="S374" s="59" t="s">
        <v>3572</v>
      </c>
      <c r="T374" s="59" t="s">
        <v>3572</v>
      </c>
      <c r="U374" s="111" t="s">
        <v>11484</v>
      </c>
      <c r="V374" s="60" t="str">
        <f t="shared" si="18"/>
        <v>Open map</v>
      </c>
      <c r="W374" s="91" t="s">
        <v>4038</v>
      </c>
      <c r="X374" s="89" t="s">
        <v>8587</v>
      </c>
      <c r="Y374" s="89" t="s">
        <v>11485</v>
      </c>
      <c r="Z374" s="89" t="s">
        <v>11486</v>
      </c>
      <c r="AA374" s="89"/>
      <c r="AB374" s="83">
        <v>30</v>
      </c>
      <c r="AC374" s="83">
        <v>1068.45</v>
      </c>
      <c r="AD374" s="83">
        <v>1999.29</v>
      </c>
      <c r="AE374" s="89">
        <v>1298</v>
      </c>
      <c r="AF374" s="83">
        <v>1272</v>
      </c>
      <c r="AG374" s="89"/>
      <c r="AH374" s="89"/>
      <c r="AI374" s="89"/>
      <c r="AJ374" s="83">
        <v>1</v>
      </c>
      <c r="AK374" s="83"/>
      <c r="AL374" s="83">
        <v>2</v>
      </c>
      <c r="AM374" s="83"/>
      <c r="AN374" s="83"/>
      <c r="AO374" s="83">
        <v>3808</v>
      </c>
      <c r="AP374" s="89">
        <v>1.89</v>
      </c>
      <c r="AQ374" s="89">
        <v>265</v>
      </c>
      <c r="AR374" s="89">
        <v>130</v>
      </c>
      <c r="AS374" s="89">
        <v>29</v>
      </c>
      <c r="AT374" s="89" t="s">
        <v>12023</v>
      </c>
      <c r="AU374" s="89">
        <v>1</v>
      </c>
      <c r="AV374" s="89">
        <v>609</v>
      </c>
      <c r="AW374" s="89">
        <v>100</v>
      </c>
      <c r="AX374" s="89">
        <v>57</v>
      </c>
      <c r="AY374" s="89" t="s">
        <v>12023</v>
      </c>
      <c r="AZ374" s="89">
        <v>27500000</v>
      </c>
      <c r="BA374" s="89">
        <v>22800000</v>
      </c>
      <c r="BB374" s="89">
        <v>13900000</v>
      </c>
      <c r="BC374" s="113" t="s">
        <v>11426</v>
      </c>
      <c r="BG374" s="165">
        <v>5269</v>
      </c>
      <c r="BH374" s="165">
        <v>355</v>
      </c>
    </row>
    <row r="375" spans="1:61" ht="18" hidden="1" customHeight="1">
      <c r="A375" s="83">
        <v>250189</v>
      </c>
      <c r="B375" s="84" t="s">
        <v>11487</v>
      </c>
      <c r="C375" s="82" t="str">
        <f t="shared" si="17"/>
        <v>Open</v>
      </c>
      <c r="D375" s="85"/>
      <c r="E375" s="85" t="s">
        <v>11219</v>
      </c>
      <c r="F375" s="110">
        <v>41901</v>
      </c>
      <c r="G375" s="110">
        <v>41933</v>
      </c>
      <c r="H375" s="87" t="s">
        <v>9488</v>
      </c>
      <c r="I375" s="87" t="s">
        <v>11488</v>
      </c>
      <c r="J375" s="87" t="s">
        <v>11489</v>
      </c>
      <c r="K375" s="88"/>
      <c r="L375" s="37" t="s">
        <v>14993</v>
      </c>
      <c r="M375" s="86" t="s">
        <v>11490</v>
      </c>
      <c r="N375" s="37" t="s">
        <v>12869</v>
      </c>
      <c r="O375" s="37" t="s">
        <v>12870</v>
      </c>
      <c r="P375" s="89">
        <v>0.34</v>
      </c>
      <c r="Q375" s="89">
        <v>26.23</v>
      </c>
      <c r="R375" s="90" t="str">
        <f t="shared" si="16"/>
        <v>宮崎県都城市上川東</v>
      </c>
      <c r="S375" s="59" t="s">
        <v>3573</v>
      </c>
      <c r="T375" s="59" t="s">
        <v>3573</v>
      </c>
      <c r="U375" s="111" t="s">
        <v>11044</v>
      </c>
      <c r="V375" s="60" t="str">
        <f t="shared" si="18"/>
        <v>Open map</v>
      </c>
      <c r="W375" s="91" t="s">
        <v>4038</v>
      </c>
      <c r="X375" s="89" t="s">
        <v>11491</v>
      </c>
      <c r="Y375" s="89" t="s">
        <v>11377</v>
      </c>
      <c r="Z375" s="89" t="s">
        <v>4402</v>
      </c>
      <c r="AA375" s="89"/>
      <c r="AB375" s="83">
        <v>13</v>
      </c>
      <c r="AC375" s="83">
        <v>3484.33</v>
      </c>
      <c r="AD375" s="83">
        <v>4073.07</v>
      </c>
      <c r="AE375" s="89">
        <v>4126</v>
      </c>
      <c r="AF375" s="83">
        <v>4176</v>
      </c>
      <c r="AG375" s="89"/>
      <c r="AH375" s="89"/>
      <c r="AI375" s="89"/>
      <c r="AJ375" s="83">
        <v>1</v>
      </c>
      <c r="AK375" s="83"/>
      <c r="AL375" s="83">
        <v>1.2</v>
      </c>
      <c r="AM375" s="83"/>
      <c r="AN375" s="83"/>
      <c r="AO375" s="83">
        <v>9381</v>
      </c>
      <c r="AP375" s="89">
        <v>1.2</v>
      </c>
      <c r="AQ375" s="89">
        <v>5166</v>
      </c>
      <c r="AR375" s="89">
        <v>130</v>
      </c>
      <c r="AS375" s="89">
        <v>680</v>
      </c>
      <c r="AT375" s="89" t="s">
        <v>12023</v>
      </c>
      <c r="AU375" s="89">
        <v>1</v>
      </c>
      <c r="AV375" s="89">
        <v>4215</v>
      </c>
      <c r="AW375" s="89">
        <v>100</v>
      </c>
      <c r="AX375" s="89">
        <v>426</v>
      </c>
      <c r="AY375" s="89" t="s">
        <v>12023</v>
      </c>
      <c r="AZ375" s="89">
        <v>58100000</v>
      </c>
      <c r="BA375" s="89">
        <v>48600000</v>
      </c>
      <c r="BB375" s="89">
        <v>29600000</v>
      </c>
      <c r="BC375" s="113" t="s">
        <v>8905</v>
      </c>
      <c r="BG375" s="165">
        <v>5270</v>
      </c>
      <c r="BH375" s="165">
        <v>356</v>
      </c>
    </row>
    <row r="376" spans="1:61" ht="18" hidden="1" customHeight="1">
      <c r="A376" s="116">
        <v>250190</v>
      </c>
      <c r="B376" s="117" t="s">
        <v>11492</v>
      </c>
      <c r="C376" s="156" t="str">
        <f t="shared" si="17"/>
        <v>Open</v>
      </c>
      <c r="D376" s="118"/>
      <c r="E376" s="118" t="s">
        <v>11493</v>
      </c>
      <c r="F376" s="159">
        <v>41899</v>
      </c>
      <c r="G376" s="159">
        <v>41913</v>
      </c>
      <c r="H376" s="120" t="s">
        <v>11494</v>
      </c>
      <c r="I376" s="120" t="s">
        <v>11495</v>
      </c>
      <c r="J376" s="120" t="s">
        <v>11496</v>
      </c>
      <c r="K376" s="121"/>
      <c r="L376" s="157" t="s">
        <v>15337</v>
      </c>
      <c r="M376" s="157" t="s">
        <v>11497</v>
      </c>
      <c r="N376" s="157" t="s">
        <v>12871</v>
      </c>
      <c r="O376" s="157" t="s">
        <v>12872</v>
      </c>
      <c r="P376" s="123">
        <v>0.18</v>
      </c>
      <c r="Q376" s="123">
        <v>4.18</v>
      </c>
      <c r="R376" s="124" t="str">
        <f t="shared" si="16"/>
        <v>神奈川県川崎市川崎区鈴木町</v>
      </c>
      <c r="S376" s="124" t="s">
        <v>3574</v>
      </c>
      <c r="T376" s="124" t="s">
        <v>3574</v>
      </c>
      <c r="U376" s="125" t="s">
        <v>11987</v>
      </c>
      <c r="V376" s="127" t="str">
        <f t="shared" si="18"/>
        <v>Open map</v>
      </c>
      <c r="W376" s="127" t="s">
        <v>4038</v>
      </c>
      <c r="X376" s="123" t="s">
        <v>11331</v>
      </c>
      <c r="Y376" s="123" t="s">
        <v>4496</v>
      </c>
      <c r="Z376" s="123"/>
      <c r="AA376" s="123"/>
      <c r="AB376" s="116">
        <v>30</v>
      </c>
      <c r="AC376" s="116">
        <v>1246.47</v>
      </c>
      <c r="AD376" s="116">
        <v>2310.7800000000002</v>
      </c>
      <c r="AE376" s="123">
        <v>1630</v>
      </c>
      <c r="AF376" s="116">
        <v>1630</v>
      </c>
      <c r="AG376" s="123"/>
      <c r="AH376" s="123"/>
      <c r="AI376" s="123"/>
      <c r="AJ376" s="116">
        <v>1</v>
      </c>
      <c r="AK376" s="116"/>
      <c r="AL376" s="116">
        <v>1.5</v>
      </c>
      <c r="AM376" s="116"/>
      <c r="AN376" s="116"/>
      <c r="AO376" s="116">
        <v>3657</v>
      </c>
      <c r="AP376" s="123">
        <v>1.5</v>
      </c>
      <c r="AQ376" s="123">
        <v>999</v>
      </c>
      <c r="AR376" s="123">
        <v>100</v>
      </c>
      <c r="AS376" s="123">
        <v>108</v>
      </c>
      <c r="AT376" s="123" t="s">
        <v>11498</v>
      </c>
      <c r="AU376" s="123">
        <v>1</v>
      </c>
      <c r="AV376" s="123">
        <v>1593</v>
      </c>
      <c r="AW376" s="123">
        <v>80</v>
      </c>
      <c r="AX376" s="123">
        <v>171</v>
      </c>
      <c r="AY376" s="123" t="s">
        <v>11499</v>
      </c>
      <c r="AZ376" s="123">
        <v>21500000</v>
      </c>
      <c r="BA376" s="123">
        <v>18300000</v>
      </c>
      <c r="BB376" s="123">
        <v>11400000</v>
      </c>
      <c r="BC376" s="160" t="s">
        <v>11500</v>
      </c>
      <c r="BD376" s="158"/>
      <c r="BE376" s="123"/>
      <c r="BF376" s="123"/>
      <c r="BG376" s="123">
        <v>5271</v>
      </c>
      <c r="BH376" s="165">
        <v>357</v>
      </c>
      <c r="BI376" s="123"/>
    </row>
    <row r="377" spans="1:61" ht="18" hidden="1" customHeight="1">
      <c r="A377" s="83">
        <v>250191</v>
      </c>
      <c r="B377" s="84" t="s">
        <v>11501</v>
      </c>
      <c r="C377" s="82" t="str">
        <f t="shared" si="17"/>
        <v>Open</v>
      </c>
      <c r="D377" s="85"/>
      <c r="E377" s="85" t="s">
        <v>4241</v>
      </c>
      <c r="F377" s="110">
        <v>41821</v>
      </c>
      <c r="G377" s="110">
        <v>41834</v>
      </c>
      <c r="H377" s="87" t="s">
        <v>4361</v>
      </c>
      <c r="I377" s="87" t="s">
        <v>5591</v>
      </c>
      <c r="J377" s="87" t="s">
        <v>11502</v>
      </c>
      <c r="K377" s="88"/>
      <c r="L377" s="37" t="s">
        <v>14994</v>
      </c>
      <c r="M377" s="86" t="s">
        <v>11503</v>
      </c>
      <c r="N377" s="37" t="s">
        <v>12873</v>
      </c>
      <c r="O377" s="37" t="s">
        <v>12874</v>
      </c>
      <c r="P377" s="89">
        <v>0.21</v>
      </c>
      <c r="Q377" s="89">
        <v>3.03</v>
      </c>
      <c r="R377" s="90" t="str">
        <f t="shared" si="16"/>
        <v>神奈川県横浜市鶴見区鶴見中央</v>
      </c>
      <c r="S377" s="59" t="s">
        <v>3575</v>
      </c>
      <c r="T377" s="59" t="s">
        <v>4161</v>
      </c>
      <c r="U377" s="111" t="s">
        <v>11988</v>
      </c>
      <c r="V377" s="60" t="str">
        <f t="shared" si="18"/>
        <v>Open map</v>
      </c>
      <c r="W377" s="91" t="s">
        <v>4038</v>
      </c>
      <c r="X377" s="89" t="s">
        <v>11241</v>
      </c>
      <c r="Y377" s="89" t="s">
        <v>11274</v>
      </c>
      <c r="Z377" s="89" t="s">
        <v>11504</v>
      </c>
      <c r="AA377" s="89"/>
      <c r="AB377" s="83">
        <v>25</v>
      </c>
      <c r="AC377" s="83">
        <v>830.46</v>
      </c>
      <c r="AD377" s="83">
        <v>814.74</v>
      </c>
      <c r="AE377" s="89">
        <v>1055</v>
      </c>
      <c r="AF377" s="83">
        <v>1055</v>
      </c>
      <c r="AG377" s="89"/>
      <c r="AH377" s="89"/>
      <c r="AI377" s="89"/>
      <c r="AJ377" s="83">
        <v>1</v>
      </c>
      <c r="AK377" s="83"/>
      <c r="AL377" s="83">
        <v>1.5</v>
      </c>
      <c r="AM377" s="83"/>
      <c r="AN377" s="83"/>
      <c r="AO377" s="83">
        <v>2331</v>
      </c>
      <c r="AP377" s="89">
        <v>1.42</v>
      </c>
      <c r="AQ377" s="89">
        <v>1492</v>
      </c>
      <c r="AR377" s="89">
        <v>100</v>
      </c>
      <c r="AS377" s="89">
        <v>151</v>
      </c>
      <c r="AT377" s="89" t="s">
        <v>11505</v>
      </c>
      <c r="AU377" s="89">
        <v>1</v>
      </c>
      <c r="AV377" s="89">
        <v>839</v>
      </c>
      <c r="AW377" s="89">
        <v>100</v>
      </c>
      <c r="AX377" s="89">
        <v>72</v>
      </c>
      <c r="AY377" s="89" t="s">
        <v>11506</v>
      </c>
      <c r="AZ377" s="89">
        <v>15800000</v>
      </c>
      <c r="BA377" s="89">
        <v>13800000</v>
      </c>
      <c r="BB377" s="89">
        <v>8400000</v>
      </c>
      <c r="BC377" s="113" t="s">
        <v>11507</v>
      </c>
      <c r="BG377" s="165">
        <v>5272</v>
      </c>
      <c r="BH377" s="165">
        <v>358</v>
      </c>
    </row>
    <row r="378" spans="1:61" ht="18" hidden="1" customHeight="1">
      <c r="A378" s="83">
        <v>250192</v>
      </c>
      <c r="B378" s="84" t="s">
        <v>11045</v>
      </c>
      <c r="C378" s="82" t="str">
        <f t="shared" si="17"/>
        <v>Open</v>
      </c>
      <c r="D378" s="85"/>
      <c r="E378" s="85" t="s">
        <v>4241</v>
      </c>
      <c r="F378" s="110">
        <v>41856</v>
      </c>
      <c r="G378" s="110">
        <v>41866</v>
      </c>
      <c r="H378" s="87" t="s">
        <v>4560</v>
      </c>
      <c r="I378" s="87" t="s">
        <v>4866</v>
      </c>
      <c r="J378" s="87" t="s">
        <v>4732</v>
      </c>
      <c r="K378" s="88"/>
      <c r="L378" s="37" t="s">
        <v>14995</v>
      </c>
      <c r="M378" s="86" t="s">
        <v>11046</v>
      </c>
      <c r="N378" s="37" t="s">
        <v>12875</v>
      </c>
      <c r="O378" s="37" t="s">
        <v>12876</v>
      </c>
      <c r="P378" s="89">
        <v>0.85</v>
      </c>
      <c r="Q378" s="89">
        <v>0.28999999999999998</v>
      </c>
      <c r="R378" s="90" t="str">
        <f t="shared" si="16"/>
        <v>青森県青森市港町</v>
      </c>
      <c r="S378" s="59" t="s">
        <v>3576</v>
      </c>
      <c r="T378" s="59" t="s">
        <v>3576</v>
      </c>
      <c r="U378" s="111" t="s">
        <v>11047</v>
      </c>
      <c r="V378" s="60" t="str">
        <f t="shared" si="18"/>
        <v>Open map</v>
      </c>
      <c r="W378" s="91" t="s">
        <v>4038</v>
      </c>
      <c r="X378" s="89" t="s">
        <v>11508</v>
      </c>
      <c r="Y378" s="89" t="s">
        <v>4409</v>
      </c>
      <c r="Z378" s="89" t="s">
        <v>11509</v>
      </c>
      <c r="AA378" s="89"/>
      <c r="AB378" s="83">
        <v>75</v>
      </c>
      <c r="AC378" s="83">
        <v>1490.36</v>
      </c>
      <c r="AD378" s="83">
        <v>1895.83</v>
      </c>
      <c r="AE378" s="89">
        <v>1695</v>
      </c>
      <c r="AF378" s="83">
        <v>1695</v>
      </c>
      <c r="AG378" s="89"/>
      <c r="AH378" s="89"/>
      <c r="AI378" s="89"/>
      <c r="AJ378" s="83">
        <v>1</v>
      </c>
      <c r="AK378" s="83"/>
      <c r="AL378" s="83">
        <v>1.2</v>
      </c>
      <c r="AM378" s="83"/>
      <c r="AN378" s="83"/>
      <c r="AO378" s="83">
        <v>2765</v>
      </c>
      <c r="AP378" s="89">
        <v>1.2</v>
      </c>
      <c r="AQ378" s="89">
        <v>1070</v>
      </c>
      <c r="AR378" s="89">
        <v>100</v>
      </c>
      <c r="AS378" s="89">
        <v>127</v>
      </c>
      <c r="AT378" s="89" t="s">
        <v>12023</v>
      </c>
      <c r="AU378" s="89">
        <v>1</v>
      </c>
      <c r="AV378" s="89">
        <v>1695</v>
      </c>
      <c r="AW378" s="89">
        <v>100</v>
      </c>
      <c r="AX378" s="89">
        <v>176</v>
      </c>
      <c r="AY378" s="89" t="s">
        <v>12023</v>
      </c>
      <c r="AZ378" s="89">
        <v>16000000</v>
      </c>
      <c r="BA378" s="89">
        <v>13500000</v>
      </c>
      <c r="BB378" s="89">
        <v>8100000</v>
      </c>
      <c r="BC378" s="113"/>
      <c r="BG378" s="165">
        <v>5273</v>
      </c>
      <c r="BH378" s="165">
        <v>359</v>
      </c>
    </row>
    <row r="379" spans="1:61" ht="18" hidden="1" customHeight="1">
      <c r="A379" s="83">
        <v>250193</v>
      </c>
      <c r="B379" s="84" t="s">
        <v>11510</v>
      </c>
      <c r="C379" s="82" t="str">
        <f t="shared" si="17"/>
        <v>Open</v>
      </c>
      <c r="D379" s="85"/>
      <c r="E379" s="85" t="s">
        <v>11224</v>
      </c>
      <c r="F379" s="110">
        <v>41901</v>
      </c>
      <c r="G379" s="110">
        <v>41916</v>
      </c>
      <c r="H379" s="87" t="s">
        <v>4274</v>
      </c>
      <c r="I379" s="87" t="s">
        <v>11511</v>
      </c>
      <c r="J379" s="87" t="s">
        <v>11512</v>
      </c>
      <c r="K379" s="88"/>
      <c r="L379" s="37" t="s">
        <v>14996</v>
      </c>
      <c r="M379" s="86" t="s">
        <v>11513</v>
      </c>
      <c r="N379" s="37" t="s">
        <v>12877</v>
      </c>
      <c r="O379" s="37" t="s">
        <v>12878</v>
      </c>
      <c r="P379" s="89">
        <v>0.21</v>
      </c>
      <c r="Q379" s="89">
        <v>100.54</v>
      </c>
      <c r="R379" s="90" t="str">
        <f t="shared" si="16"/>
        <v>茨城県渋川市白井</v>
      </c>
      <c r="S379" s="59" t="s">
        <v>3577</v>
      </c>
      <c r="T379" s="59" t="s">
        <v>3577</v>
      </c>
      <c r="U379" s="111" t="s">
        <v>11048</v>
      </c>
      <c r="V379" s="60" t="str">
        <f t="shared" si="18"/>
        <v>Open map</v>
      </c>
      <c r="W379" s="91" t="s">
        <v>4038</v>
      </c>
      <c r="X379" s="89" t="s">
        <v>11323</v>
      </c>
      <c r="Y379" s="89" t="s">
        <v>4409</v>
      </c>
      <c r="Z379" s="89" t="s">
        <v>4402</v>
      </c>
      <c r="AA379" s="89"/>
      <c r="AB379" s="83">
        <v>40</v>
      </c>
      <c r="AC379" s="83">
        <v>2082.92</v>
      </c>
      <c r="AD379" s="83">
        <v>2036.31</v>
      </c>
      <c r="AE379" s="89">
        <v>2354</v>
      </c>
      <c r="AF379" s="83">
        <v>2354</v>
      </c>
      <c r="AG379" s="89"/>
      <c r="AH379" s="89"/>
      <c r="AI379" s="89"/>
      <c r="AJ379" s="83">
        <v>0.8</v>
      </c>
      <c r="AK379" s="83"/>
      <c r="AL379" s="83">
        <v>0.6</v>
      </c>
      <c r="AM379" s="83"/>
      <c r="AN379" s="83"/>
      <c r="AO379" s="83">
        <v>2770</v>
      </c>
      <c r="AP379" s="89">
        <v>0.6</v>
      </c>
      <c r="AQ379" s="89">
        <v>887</v>
      </c>
      <c r="AR379" s="89">
        <v>100</v>
      </c>
      <c r="AS379" s="89">
        <v>89</v>
      </c>
      <c r="AT379" s="89" t="s">
        <v>12023</v>
      </c>
      <c r="AU379" s="89">
        <v>0.8</v>
      </c>
      <c r="AV379" s="89">
        <v>1883</v>
      </c>
      <c r="AW379" s="89">
        <v>100</v>
      </c>
      <c r="AX379" s="89">
        <v>189</v>
      </c>
      <c r="AY379" s="89" t="s">
        <v>12023</v>
      </c>
      <c r="AZ379" s="89">
        <v>16900000</v>
      </c>
      <c r="BA379" s="89">
        <v>16900000</v>
      </c>
      <c r="BB379" s="89">
        <v>9800000</v>
      </c>
      <c r="BC379" s="113"/>
      <c r="BG379" s="165">
        <v>5274</v>
      </c>
      <c r="BH379" s="165">
        <v>360</v>
      </c>
    </row>
    <row r="380" spans="1:61" ht="18" hidden="1" customHeight="1">
      <c r="A380" s="95">
        <v>250194</v>
      </c>
      <c r="B380" s="96" t="s">
        <v>9862</v>
      </c>
      <c r="C380" s="82" t="str">
        <f t="shared" si="17"/>
        <v>Open</v>
      </c>
      <c r="D380" s="97"/>
      <c r="E380" s="97" t="s">
        <v>8713</v>
      </c>
      <c r="F380" s="109">
        <v>41821</v>
      </c>
      <c r="G380" s="109">
        <v>41851</v>
      </c>
      <c r="H380" s="99" t="s">
        <v>9863</v>
      </c>
      <c r="I380" s="99" t="s">
        <v>9864</v>
      </c>
      <c r="J380" s="99" t="s">
        <v>9865</v>
      </c>
      <c r="K380" s="100"/>
      <c r="L380" s="37" t="s">
        <v>14960</v>
      </c>
      <c r="M380" s="98" t="s">
        <v>9869</v>
      </c>
      <c r="N380" s="37" t="s">
        <v>12879</v>
      </c>
      <c r="O380" s="37" t="s">
        <v>12880</v>
      </c>
      <c r="P380" s="101" t="s">
        <v>9870</v>
      </c>
      <c r="Q380" s="101">
        <v>0.04</v>
      </c>
      <c r="R380" s="90" t="str">
        <f t="shared" si="16"/>
        <v>大阪府港区海岸通り</v>
      </c>
      <c r="S380" s="80" t="s">
        <v>9866</v>
      </c>
      <c r="T380" s="80" t="s">
        <v>4162</v>
      </c>
      <c r="U380" s="114" t="s">
        <v>9868</v>
      </c>
      <c r="V380" s="60" t="str">
        <f t="shared" si="18"/>
        <v>Open map</v>
      </c>
      <c r="W380" s="102" t="s">
        <v>4038</v>
      </c>
      <c r="X380" s="101" t="s">
        <v>1840</v>
      </c>
      <c r="Y380" s="101" t="s">
        <v>4710</v>
      </c>
      <c r="Z380" s="101" t="s">
        <v>9867</v>
      </c>
      <c r="AA380" s="101"/>
      <c r="AB380" s="95">
        <v>15</v>
      </c>
      <c r="AC380" s="95">
        <v>5313.02</v>
      </c>
      <c r="AD380" s="95">
        <v>5489.63</v>
      </c>
      <c r="AE380" s="101">
        <v>3526</v>
      </c>
      <c r="AF380" s="95">
        <v>3795</v>
      </c>
      <c r="AG380" s="101"/>
      <c r="AH380" s="101"/>
      <c r="AI380" s="101"/>
      <c r="AJ380" s="95" t="s">
        <v>1857</v>
      </c>
      <c r="AK380" s="95"/>
      <c r="AL380" s="95" t="s">
        <v>1857</v>
      </c>
      <c r="AM380" s="95"/>
      <c r="AN380" s="95"/>
      <c r="AO380" s="95">
        <v>4187</v>
      </c>
      <c r="AP380" s="101"/>
      <c r="AQ380" s="101"/>
      <c r="AR380" s="101"/>
      <c r="AS380" s="101"/>
      <c r="AT380" s="101" t="s">
        <v>4235</v>
      </c>
      <c r="AU380" s="101"/>
      <c r="AV380" s="101"/>
      <c r="AW380" s="101"/>
      <c r="AX380" s="101"/>
      <c r="AY380" s="101" t="s">
        <v>4235</v>
      </c>
      <c r="AZ380" s="101">
        <v>22700000</v>
      </c>
      <c r="BA380" s="101">
        <v>18700000</v>
      </c>
      <c r="BB380" s="101">
        <v>10900000</v>
      </c>
      <c r="BC380" s="112" t="s">
        <v>9871</v>
      </c>
      <c r="BG380" s="165">
        <v>5275</v>
      </c>
      <c r="BH380" s="165">
        <v>361</v>
      </c>
    </row>
    <row r="381" spans="1:61" ht="18" hidden="1" customHeight="1">
      <c r="A381" s="83">
        <v>250195</v>
      </c>
      <c r="B381" s="84" t="s">
        <v>9876</v>
      </c>
      <c r="C381" s="82" t="str">
        <f t="shared" si="17"/>
        <v>Open</v>
      </c>
      <c r="D381" s="85"/>
      <c r="E381" s="85" t="s">
        <v>4241</v>
      </c>
      <c r="F381" s="110">
        <v>41865</v>
      </c>
      <c r="G381" s="110">
        <v>41882</v>
      </c>
      <c r="H381" s="87" t="s">
        <v>9877</v>
      </c>
      <c r="I381" s="87" t="s">
        <v>9878</v>
      </c>
      <c r="J381" s="87" t="s">
        <v>9879</v>
      </c>
      <c r="K381" s="88"/>
      <c r="L381" s="37" t="s">
        <v>14892</v>
      </c>
      <c r="M381" s="86" t="s">
        <v>9880</v>
      </c>
      <c r="N381" s="37" t="s">
        <v>12881</v>
      </c>
      <c r="O381" s="37" t="s">
        <v>14463</v>
      </c>
      <c r="P381" s="89">
        <v>0.11</v>
      </c>
      <c r="Q381" s="89">
        <v>0.51</v>
      </c>
      <c r="R381" s="90" t="str">
        <f t="shared" si="16"/>
        <v>青森県八戸市湊高台</v>
      </c>
      <c r="S381" s="59" t="s">
        <v>9872</v>
      </c>
      <c r="T381" s="59" t="s">
        <v>3578</v>
      </c>
      <c r="U381" s="111" t="s">
        <v>9873</v>
      </c>
      <c r="V381" s="60" t="str">
        <f t="shared" si="18"/>
        <v>Open map</v>
      </c>
      <c r="W381" s="91" t="s">
        <v>4038</v>
      </c>
      <c r="X381" s="89" t="s">
        <v>8964</v>
      </c>
      <c r="Y381" s="89" t="s">
        <v>8723</v>
      </c>
      <c r="Z381" s="89" t="s">
        <v>8700</v>
      </c>
      <c r="AA381" s="89"/>
      <c r="AB381" s="83">
        <v>75</v>
      </c>
      <c r="AC381" s="83">
        <v>1969.44</v>
      </c>
      <c r="AD381" s="83">
        <v>1878.27</v>
      </c>
      <c r="AE381" s="89">
        <v>2430</v>
      </c>
      <c r="AF381" s="83">
        <v>2436</v>
      </c>
      <c r="AG381" s="89"/>
      <c r="AH381" s="89"/>
      <c r="AI381" s="89"/>
      <c r="AJ381" s="83">
        <v>1</v>
      </c>
      <c r="AK381" s="83"/>
      <c r="AL381" s="83">
        <v>1.5</v>
      </c>
      <c r="AM381" s="83"/>
      <c r="AN381" s="83"/>
      <c r="AO381" s="83">
        <v>5025</v>
      </c>
      <c r="AP381" s="89">
        <v>1.5</v>
      </c>
      <c r="AQ381" s="89">
        <v>2595</v>
      </c>
      <c r="AR381" s="89">
        <v>160</v>
      </c>
      <c r="AS381" s="89">
        <v>420</v>
      </c>
      <c r="AT381" s="89" t="s">
        <v>9874</v>
      </c>
      <c r="AU381" s="89">
        <v>1</v>
      </c>
      <c r="AV381" s="89">
        <v>2430</v>
      </c>
      <c r="AW381" s="89">
        <v>170</v>
      </c>
      <c r="AX381" s="89">
        <v>418</v>
      </c>
      <c r="AY381" s="89" t="s">
        <v>9874</v>
      </c>
      <c r="AZ381" s="89">
        <v>38800000</v>
      </c>
      <c r="BA381" s="89">
        <v>32300000</v>
      </c>
      <c r="BB381" s="89">
        <v>19500000</v>
      </c>
      <c r="BC381" s="113"/>
      <c r="BG381" s="165">
        <v>5276</v>
      </c>
      <c r="BH381" s="165">
        <v>362</v>
      </c>
    </row>
    <row r="382" spans="1:61" hidden="1">
      <c r="A382" s="131">
        <v>250196</v>
      </c>
      <c r="B382" s="6" t="s">
        <v>11123</v>
      </c>
      <c r="C382" s="82" t="str">
        <f t="shared" si="17"/>
        <v>Open</v>
      </c>
      <c r="D382" s="71"/>
      <c r="E382" s="71"/>
      <c r="F382" s="19"/>
      <c r="G382" s="19"/>
      <c r="H382" s="38" t="s">
        <v>5258</v>
      </c>
      <c r="I382" s="38"/>
      <c r="J382" s="38"/>
      <c r="K382" s="21"/>
      <c r="L382" s="37" t="s">
        <v>14997</v>
      </c>
      <c r="M382" s="37" t="s">
        <v>11124</v>
      </c>
      <c r="N382" s="37" t="s">
        <v>12882</v>
      </c>
      <c r="O382" s="37" t="s">
        <v>12883</v>
      </c>
      <c r="P382" s="89">
        <v>0.37</v>
      </c>
      <c r="Q382" s="89">
        <v>0.38</v>
      </c>
      <c r="R382" s="59" t="str">
        <f t="shared" si="16"/>
        <v>広島県</v>
      </c>
      <c r="S382" s="59"/>
      <c r="T382" s="59"/>
      <c r="U382" s="108" t="s">
        <v>11989</v>
      </c>
      <c r="V382" s="60" t="str">
        <f t="shared" si="18"/>
        <v>Open map</v>
      </c>
      <c r="W382" s="60"/>
      <c r="X382" t="s">
        <v>1840</v>
      </c>
      <c r="Y382" t="s">
        <v>9875</v>
      </c>
      <c r="Z382" t="s">
        <v>4939</v>
      </c>
      <c r="AB382" s="131">
        <v>30</v>
      </c>
      <c r="AC382" s="131">
        <v>217.5</v>
      </c>
      <c r="AD382" s="131">
        <v>586.25</v>
      </c>
      <c r="AF382" s="131">
        <v>287</v>
      </c>
      <c r="AJ382" s="131">
        <v>1</v>
      </c>
      <c r="AK382" s="131"/>
      <c r="AL382" s="131">
        <v>1.2</v>
      </c>
      <c r="AM382" s="131"/>
      <c r="AN382" s="131"/>
      <c r="AO382" s="131"/>
      <c r="BD382" s="142" t="s">
        <v>4217</v>
      </c>
      <c r="BG382" s="165">
        <v>5277</v>
      </c>
    </row>
    <row r="383" spans="1:61" ht="18" hidden="1" customHeight="1">
      <c r="A383" s="83">
        <v>250197</v>
      </c>
      <c r="B383" s="84" t="s">
        <v>9883</v>
      </c>
      <c r="C383" s="82" t="str">
        <f t="shared" si="17"/>
        <v>Open</v>
      </c>
      <c r="D383" s="85"/>
      <c r="E383" s="85" t="s">
        <v>9208</v>
      </c>
      <c r="F383" s="110">
        <v>41886</v>
      </c>
      <c r="G383" s="110">
        <v>41927</v>
      </c>
      <c r="H383" s="87" t="s">
        <v>9884</v>
      </c>
      <c r="I383" s="87" t="s">
        <v>9885</v>
      </c>
      <c r="J383" s="87" t="s">
        <v>9886</v>
      </c>
      <c r="K383" s="88"/>
      <c r="L383" s="37" t="s">
        <v>14998</v>
      </c>
      <c r="M383" s="86" t="s">
        <v>9887</v>
      </c>
      <c r="N383" s="37" t="s">
        <v>12884</v>
      </c>
      <c r="O383" s="37" t="s">
        <v>12885</v>
      </c>
      <c r="P383" s="89">
        <v>0.49</v>
      </c>
      <c r="Q383" s="89">
        <v>31.64</v>
      </c>
      <c r="R383" s="90" t="str">
        <f t="shared" si="16"/>
        <v>埼玉県さいたま市南区内谷</v>
      </c>
      <c r="S383" s="59" t="s">
        <v>9888</v>
      </c>
      <c r="T383" s="59" t="s">
        <v>3579</v>
      </c>
      <c r="U383" s="111" t="s">
        <v>9889</v>
      </c>
      <c r="V383" s="60" t="str">
        <f t="shared" si="18"/>
        <v>Open map</v>
      </c>
      <c r="W383" s="91" t="s">
        <v>4038</v>
      </c>
      <c r="X383" s="89" t="s">
        <v>8983</v>
      </c>
      <c r="Y383" s="89" t="s">
        <v>9890</v>
      </c>
      <c r="Z383" s="89" t="s">
        <v>4668</v>
      </c>
      <c r="AA383" s="89"/>
      <c r="AB383" s="83">
        <v>30</v>
      </c>
      <c r="AC383" s="83">
        <v>3929.78</v>
      </c>
      <c r="AD383" s="83">
        <v>7061.65</v>
      </c>
      <c r="AE383" s="89">
        <v>4349</v>
      </c>
      <c r="AF383" s="83">
        <v>4349</v>
      </c>
      <c r="AG383" s="89"/>
      <c r="AH383" s="89"/>
      <c r="AI383" s="89"/>
      <c r="AJ383" s="83">
        <v>1</v>
      </c>
      <c r="AK383" s="83"/>
      <c r="AL383" s="83">
        <v>1.9</v>
      </c>
      <c r="AM383" s="83"/>
      <c r="AN383" s="83"/>
      <c r="AO383" s="83">
        <v>11319</v>
      </c>
      <c r="AP383" s="89">
        <v>1.9</v>
      </c>
      <c r="AQ383" s="89">
        <v>6446</v>
      </c>
      <c r="AR383" s="89">
        <v>170</v>
      </c>
      <c r="AS383" s="89">
        <v>1107</v>
      </c>
      <c r="AT383" s="89" t="s">
        <v>4248</v>
      </c>
      <c r="AU383" s="89">
        <v>1</v>
      </c>
      <c r="AV383" s="89">
        <v>4349</v>
      </c>
      <c r="AW383" s="89">
        <v>100</v>
      </c>
      <c r="AX383" s="89">
        <v>440</v>
      </c>
      <c r="AY383" s="89" t="s">
        <v>9891</v>
      </c>
      <c r="AZ383" s="89">
        <v>76600000</v>
      </c>
      <c r="BA383" s="89">
        <v>63500000</v>
      </c>
      <c r="BB383" s="89">
        <v>38200000</v>
      </c>
      <c r="BC383" s="113" t="s">
        <v>9882</v>
      </c>
      <c r="BG383" s="165">
        <v>5278</v>
      </c>
      <c r="BH383" s="165">
        <v>363</v>
      </c>
    </row>
    <row r="384" spans="1:61" ht="18" hidden="1" customHeight="1">
      <c r="A384" s="83">
        <v>250198</v>
      </c>
      <c r="B384" s="84" t="s">
        <v>9892</v>
      </c>
      <c r="C384" s="82" t="str">
        <f t="shared" si="17"/>
        <v>Open</v>
      </c>
      <c r="D384" s="85"/>
      <c r="E384" s="85" t="s">
        <v>9123</v>
      </c>
      <c r="F384" s="110">
        <v>41842</v>
      </c>
      <c r="G384" s="110">
        <v>41852</v>
      </c>
      <c r="H384" s="87" t="s">
        <v>5777</v>
      </c>
      <c r="I384" s="87" t="s">
        <v>9893</v>
      </c>
      <c r="J384" s="87" t="s">
        <v>9894</v>
      </c>
      <c r="K384" s="88"/>
      <c r="L384" s="37" t="s">
        <v>14999</v>
      </c>
      <c r="M384" s="86" t="s">
        <v>9895</v>
      </c>
      <c r="N384" s="37" t="s">
        <v>12886</v>
      </c>
      <c r="O384" s="37" t="s">
        <v>12887</v>
      </c>
      <c r="P384" s="89">
        <v>0.03</v>
      </c>
      <c r="Q384" s="89">
        <v>4.55</v>
      </c>
      <c r="R384" s="90" t="str">
        <f t="shared" si="16"/>
        <v>石川県白山市番匠町</v>
      </c>
      <c r="S384" s="59" t="s">
        <v>9896</v>
      </c>
      <c r="T384" s="59" t="s">
        <v>3580</v>
      </c>
      <c r="U384" s="111" t="s">
        <v>9897</v>
      </c>
      <c r="V384" s="60" t="str">
        <f t="shared" si="18"/>
        <v>Open map</v>
      </c>
      <c r="W384" s="91" t="s">
        <v>4038</v>
      </c>
      <c r="X384" s="89" t="s">
        <v>8983</v>
      </c>
      <c r="Y384" s="89" t="s">
        <v>9188</v>
      </c>
      <c r="Z384" s="89" t="s">
        <v>9128</v>
      </c>
      <c r="AA384" s="89"/>
      <c r="AB384" s="83">
        <v>100</v>
      </c>
      <c r="AC384" s="83">
        <v>3002.19</v>
      </c>
      <c r="AD384" s="83">
        <v>2917.94</v>
      </c>
      <c r="AE384" s="89">
        <v>3355</v>
      </c>
      <c r="AF384" s="83">
        <v>3355</v>
      </c>
      <c r="AG384" s="89"/>
      <c r="AH384" s="89"/>
      <c r="AI384" s="89"/>
      <c r="AJ384" s="83">
        <v>0.6</v>
      </c>
      <c r="AK384" s="83"/>
      <c r="AL384" s="83">
        <v>0.6</v>
      </c>
      <c r="AM384" s="83"/>
      <c r="AN384" s="83" t="s">
        <v>1857</v>
      </c>
      <c r="AO384" s="83">
        <v>3449</v>
      </c>
      <c r="AP384" s="89">
        <v>0.6</v>
      </c>
      <c r="AQ384" s="89">
        <v>1260</v>
      </c>
      <c r="AR384" s="89">
        <v>100</v>
      </c>
      <c r="AS384" s="89">
        <v>128</v>
      </c>
      <c r="AT384" s="89" t="s">
        <v>4248</v>
      </c>
      <c r="AU384" s="89">
        <v>0.6</v>
      </c>
      <c r="AV384" s="89">
        <v>2013</v>
      </c>
      <c r="AW384" s="89">
        <v>100</v>
      </c>
      <c r="AX384" s="89">
        <v>104</v>
      </c>
      <c r="AY384" s="89" t="s">
        <v>4248</v>
      </c>
      <c r="AZ384" s="89">
        <v>21100000</v>
      </c>
      <c r="BA384" s="89">
        <v>18100000</v>
      </c>
      <c r="BB384" s="89">
        <v>11000000</v>
      </c>
      <c r="BC384" s="113" t="s">
        <v>8913</v>
      </c>
      <c r="BG384" s="165">
        <v>5279</v>
      </c>
      <c r="BH384" s="165">
        <v>364</v>
      </c>
    </row>
    <row r="385" spans="1:60" ht="18" hidden="1" customHeight="1">
      <c r="A385" s="83">
        <v>250199</v>
      </c>
      <c r="B385" s="84" t="s">
        <v>9898</v>
      </c>
      <c r="C385" s="82" t="str">
        <f t="shared" si="17"/>
        <v>Open</v>
      </c>
      <c r="D385" s="85"/>
      <c r="E385" s="85" t="s">
        <v>9581</v>
      </c>
      <c r="F385" s="110">
        <v>41921</v>
      </c>
      <c r="G385" s="110">
        <v>41933</v>
      </c>
      <c r="H385" s="87" t="s">
        <v>9899</v>
      </c>
      <c r="I385" s="87" t="s">
        <v>9900</v>
      </c>
      <c r="J385" s="87" t="s">
        <v>9901</v>
      </c>
      <c r="K385" s="88"/>
      <c r="L385" s="37" t="s">
        <v>15000</v>
      </c>
      <c r="M385" s="86" t="s">
        <v>9902</v>
      </c>
      <c r="N385" s="37" t="s">
        <v>12888</v>
      </c>
      <c r="O385" s="37" t="s">
        <v>12889</v>
      </c>
      <c r="P385" s="89">
        <v>0.43</v>
      </c>
      <c r="Q385" s="89">
        <v>6.39</v>
      </c>
      <c r="R385" s="90" t="str">
        <f t="shared" si="16"/>
        <v>鳥取県倉吉市伊木</v>
      </c>
      <c r="S385" s="59" t="s">
        <v>9903</v>
      </c>
      <c r="T385" s="59" t="s">
        <v>3581</v>
      </c>
      <c r="U385" s="111" t="s">
        <v>9904</v>
      </c>
      <c r="V385" s="60" t="str">
        <f t="shared" si="18"/>
        <v>Open map</v>
      </c>
      <c r="W385" s="91" t="s">
        <v>4038</v>
      </c>
      <c r="X385" s="89" t="s">
        <v>9515</v>
      </c>
      <c r="Y385" s="89" t="s">
        <v>9905</v>
      </c>
      <c r="Z385" s="89" t="s">
        <v>4668</v>
      </c>
      <c r="AA385" s="89"/>
      <c r="AB385" s="83">
        <v>85</v>
      </c>
      <c r="AC385" s="83">
        <v>2752.19</v>
      </c>
      <c r="AD385" s="83">
        <v>2636</v>
      </c>
      <c r="AE385" s="89">
        <v>2947</v>
      </c>
      <c r="AF385" s="83">
        <v>2947</v>
      </c>
      <c r="AG385" s="89"/>
      <c r="AH385" s="89"/>
      <c r="AI385" s="89"/>
      <c r="AJ385" s="83">
        <v>0.8</v>
      </c>
      <c r="AK385" s="83"/>
      <c r="AL385" s="83">
        <v>1</v>
      </c>
      <c r="AM385" s="83"/>
      <c r="AN385" s="83"/>
      <c r="AO385" s="83">
        <v>4399</v>
      </c>
      <c r="AP385" s="89">
        <v>1</v>
      </c>
      <c r="AQ385" s="89">
        <v>2042</v>
      </c>
      <c r="AR385" s="89">
        <v>150</v>
      </c>
      <c r="AS385" s="89">
        <v>313</v>
      </c>
      <c r="AT385" s="89" t="s">
        <v>9906</v>
      </c>
      <c r="AU385" s="89">
        <v>0.8</v>
      </c>
      <c r="AV385" s="89">
        <v>2357</v>
      </c>
      <c r="AW385" s="89">
        <v>100</v>
      </c>
      <c r="AX385" s="89">
        <v>241</v>
      </c>
      <c r="AY385" s="89" t="s">
        <v>4248</v>
      </c>
      <c r="AZ385" s="89">
        <v>28100000</v>
      </c>
      <c r="BA385" s="89">
        <v>24000000</v>
      </c>
      <c r="BB385" s="89">
        <v>14100000</v>
      </c>
      <c r="BC385" s="113"/>
      <c r="BG385" s="165">
        <v>5280</v>
      </c>
      <c r="BH385" s="165">
        <v>365</v>
      </c>
    </row>
    <row r="386" spans="1:60" hidden="1">
      <c r="A386" s="1">
        <v>250200</v>
      </c>
      <c r="B386" s="6" t="s">
        <v>481</v>
      </c>
      <c r="C386" s="82" t="str">
        <f t="shared" si="17"/>
        <v>Open</v>
      </c>
      <c r="D386" s="71"/>
      <c r="E386" s="71"/>
      <c r="F386" s="19">
        <v>41904</v>
      </c>
      <c r="G386" s="19">
        <v>41919</v>
      </c>
      <c r="H386" s="38" t="s">
        <v>1357</v>
      </c>
      <c r="I386" s="38" t="s">
        <v>1373</v>
      </c>
      <c r="J386" s="38" t="s">
        <v>1542</v>
      </c>
      <c r="K386" s="21"/>
      <c r="L386" s="37" t="s">
        <v>15001</v>
      </c>
      <c r="M386" s="37" t="s">
        <v>12075</v>
      </c>
      <c r="N386" s="37" t="s">
        <v>12890</v>
      </c>
      <c r="O386" s="37" t="s">
        <v>12891</v>
      </c>
      <c r="P386" s="89">
        <v>0.66</v>
      </c>
      <c r="Q386" s="89">
        <v>21.21</v>
      </c>
      <c r="R386" s="59" t="str">
        <f t="shared" si="16"/>
        <v>埼玉県三郷市彦成</v>
      </c>
      <c r="S386" s="59" t="s">
        <v>3582</v>
      </c>
      <c r="T386" s="59"/>
      <c r="U386" s="108" t="s">
        <v>11990</v>
      </c>
      <c r="V386" s="60" t="str">
        <f t="shared" si="18"/>
        <v>Open map</v>
      </c>
      <c r="W386" s="60" t="s">
        <v>4038</v>
      </c>
      <c r="X386" t="s">
        <v>1840</v>
      </c>
      <c r="Y386" t="s">
        <v>1859</v>
      </c>
      <c r="Z386" t="s">
        <v>1872</v>
      </c>
      <c r="AB386" s="131">
        <v>30</v>
      </c>
      <c r="AC386" s="131" t="s">
        <v>1857</v>
      </c>
      <c r="AD386" s="131" t="s">
        <v>1857</v>
      </c>
      <c r="AE386">
        <v>406</v>
      </c>
      <c r="AF386" s="131">
        <v>406</v>
      </c>
      <c r="AJ386" s="1">
        <v>1</v>
      </c>
      <c r="AL386" s="1">
        <v>1.8</v>
      </c>
      <c r="AO386" s="131">
        <v>2469</v>
      </c>
      <c r="AT386" s="94" t="s">
        <v>4235</v>
      </c>
      <c r="AY386" s="94" t="s">
        <v>4235</v>
      </c>
      <c r="BG386" s="165">
        <v>5281</v>
      </c>
      <c r="BH386" s="165">
        <v>366</v>
      </c>
    </row>
    <row r="387" spans="1:60" ht="18" hidden="1" customHeight="1">
      <c r="A387" s="83">
        <v>250203</v>
      </c>
      <c r="B387" s="84" t="s">
        <v>9907</v>
      </c>
      <c r="C387" s="82" t="str">
        <f t="shared" si="17"/>
        <v>Open</v>
      </c>
      <c r="D387" s="85"/>
      <c r="E387" s="85" t="s">
        <v>9908</v>
      </c>
      <c r="F387" s="110">
        <v>41940</v>
      </c>
      <c r="G387" s="110">
        <v>41949</v>
      </c>
      <c r="H387" s="87" t="s">
        <v>9909</v>
      </c>
      <c r="I387" s="87" t="s">
        <v>9910</v>
      </c>
      <c r="J387" s="87" t="s">
        <v>9911</v>
      </c>
      <c r="K387" s="88"/>
      <c r="L387" s="37" t="s">
        <v>15002</v>
      </c>
      <c r="M387" s="86" t="s">
        <v>9912</v>
      </c>
      <c r="N387" s="37" t="s">
        <v>12892</v>
      </c>
      <c r="O387" s="37" t="s">
        <v>12893</v>
      </c>
      <c r="P387" s="89">
        <v>0.02</v>
      </c>
      <c r="Q387" s="89">
        <v>8.27</v>
      </c>
      <c r="R387" s="90" t="str">
        <f t="shared" ref="R387:R450" si="19">CONCATENATE(H387,I387,J387)</f>
        <v>佐賀県佐賀市諸富町大字為重石塚</v>
      </c>
      <c r="S387" s="59" t="s">
        <v>9913</v>
      </c>
      <c r="T387" s="59" t="s">
        <v>3583</v>
      </c>
      <c r="U387" s="111" t="s">
        <v>9914</v>
      </c>
      <c r="V387" s="60" t="str">
        <f t="shared" si="18"/>
        <v>Open map</v>
      </c>
      <c r="W387" s="91" t="s">
        <v>4038</v>
      </c>
      <c r="X387" s="89" t="s">
        <v>9915</v>
      </c>
      <c r="Y387" s="89" t="s">
        <v>4710</v>
      </c>
      <c r="Z387" s="89" t="s">
        <v>5370</v>
      </c>
      <c r="AA387" s="89"/>
      <c r="AB387" s="83">
        <v>20</v>
      </c>
      <c r="AC387" s="83">
        <v>1060.51</v>
      </c>
      <c r="AD387" s="83">
        <v>823.33</v>
      </c>
      <c r="AE387" s="89">
        <v>935</v>
      </c>
      <c r="AF387" s="83">
        <v>1344</v>
      </c>
      <c r="AG387" s="89"/>
      <c r="AH387" s="89"/>
      <c r="AI387" s="89"/>
      <c r="AJ387" s="83">
        <v>1</v>
      </c>
      <c r="AK387" s="83"/>
      <c r="AL387" s="83">
        <v>1.5</v>
      </c>
      <c r="AM387" s="83"/>
      <c r="AN387" s="83"/>
      <c r="AO387" s="83">
        <v>2131</v>
      </c>
      <c r="AP387" s="89">
        <v>1.5</v>
      </c>
      <c r="AQ387" s="89">
        <v>1196</v>
      </c>
      <c r="AR387" s="89">
        <v>100</v>
      </c>
      <c r="AS387" s="89">
        <v>121</v>
      </c>
      <c r="AT387" s="89" t="s">
        <v>8687</v>
      </c>
      <c r="AU387" s="89">
        <v>1</v>
      </c>
      <c r="AV387" s="89">
        <v>935</v>
      </c>
      <c r="AW387" s="89">
        <v>100</v>
      </c>
      <c r="AX387" s="89">
        <v>94</v>
      </c>
      <c r="AY387" s="89" t="s">
        <v>4513</v>
      </c>
      <c r="AZ387" s="89">
        <v>14700000</v>
      </c>
      <c r="BA387" s="89">
        <v>12400000</v>
      </c>
      <c r="BB387" s="89">
        <v>6800000</v>
      </c>
      <c r="BC387" s="113"/>
      <c r="BG387" s="165">
        <v>5282</v>
      </c>
      <c r="BH387" s="165">
        <v>367</v>
      </c>
    </row>
    <row r="388" spans="1:60" ht="18" hidden="1" customHeight="1">
      <c r="A388" s="83">
        <v>250204</v>
      </c>
      <c r="B388" s="84" t="s">
        <v>9916</v>
      </c>
      <c r="C388" s="82" t="str">
        <f t="shared" ref="C388:C451" si="20">HYPERLINK(CONCATENATE("C:\CollectionOfDataForAI\",A388),"Open")</f>
        <v>Open</v>
      </c>
      <c r="D388" s="85"/>
      <c r="E388" s="85" t="s">
        <v>4241</v>
      </c>
      <c r="F388" s="110">
        <v>41878</v>
      </c>
      <c r="G388" s="110">
        <v>41886</v>
      </c>
      <c r="H388" s="87" t="s">
        <v>5258</v>
      </c>
      <c r="I388" s="87" t="s">
        <v>4875</v>
      </c>
      <c r="J388" s="87" t="s">
        <v>9917</v>
      </c>
      <c r="K388" s="88"/>
      <c r="L388" s="37" t="s">
        <v>15003</v>
      </c>
      <c r="M388" s="86" t="s">
        <v>9918</v>
      </c>
      <c r="N388" s="37" t="s">
        <v>12894</v>
      </c>
      <c r="O388" s="37" t="s">
        <v>12895</v>
      </c>
      <c r="P388" s="89">
        <v>0.24</v>
      </c>
      <c r="Q388" s="89">
        <v>2.35</v>
      </c>
      <c r="R388" s="90" t="str">
        <f t="shared" si="19"/>
        <v>広島県広島市西区庚午中</v>
      </c>
      <c r="S388" s="59" t="s">
        <v>9919</v>
      </c>
      <c r="T388" s="59" t="s">
        <v>3584</v>
      </c>
      <c r="U388" s="111" t="s">
        <v>9920</v>
      </c>
      <c r="V388" s="60" t="str">
        <f t="shared" ref="V388:V451" si="21">HYPERLINK(CONCATENATE("https://www.google.co.jp/maps/search/",IF(U388="",IF(S388 ="",R388,S388),U388)),"Open map")</f>
        <v>Open map</v>
      </c>
      <c r="W388" s="91" t="s">
        <v>4038</v>
      </c>
      <c r="X388" s="89" t="s">
        <v>9921</v>
      </c>
      <c r="Y388" s="89" t="s">
        <v>4710</v>
      </c>
      <c r="Z388" s="89" t="s">
        <v>9121</v>
      </c>
      <c r="AA388" s="89"/>
      <c r="AB388" s="83">
        <v>30</v>
      </c>
      <c r="AC388" s="83">
        <v>318.2</v>
      </c>
      <c r="AD388" s="83">
        <v>309.60000000000002</v>
      </c>
      <c r="AE388" s="89">
        <v>389</v>
      </c>
      <c r="AF388" s="83">
        <v>389</v>
      </c>
      <c r="AG388" s="89"/>
      <c r="AH388" s="89"/>
      <c r="AI388" s="89"/>
      <c r="AJ388" s="83">
        <v>1</v>
      </c>
      <c r="AK388" s="83"/>
      <c r="AL388" s="83">
        <v>1</v>
      </c>
      <c r="AM388" s="83"/>
      <c r="AN388" s="83"/>
      <c r="AO388" s="83">
        <v>655</v>
      </c>
      <c r="AP388" s="89">
        <v>1</v>
      </c>
      <c r="AQ388" s="89">
        <v>363</v>
      </c>
      <c r="AR388" s="89">
        <v>110</v>
      </c>
      <c r="AS388" s="89">
        <v>43</v>
      </c>
      <c r="AT388" s="89" t="s">
        <v>4871</v>
      </c>
      <c r="AU388" s="89">
        <v>1</v>
      </c>
      <c r="AV388" s="89">
        <v>292</v>
      </c>
      <c r="AW388" s="89">
        <v>80</v>
      </c>
      <c r="AX388" s="89">
        <v>24</v>
      </c>
      <c r="AY388" s="89" t="s">
        <v>4871</v>
      </c>
      <c r="AZ388" s="89">
        <v>5100000</v>
      </c>
      <c r="BA388" s="89">
        <v>4500000</v>
      </c>
      <c r="BB388" s="89">
        <v>2700000</v>
      </c>
      <c r="BC388" s="113"/>
      <c r="BG388" s="165">
        <v>5283</v>
      </c>
      <c r="BH388" s="165">
        <v>368</v>
      </c>
    </row>
    <row r="389" spans="1:60" hidden="1">
      <c r="A389" s="1">
        <v>260101</v>
      </c>
      <c r="B389" s="6" t="s">
        <v>10121</v>
      </c>
      <c r="C389" s="82" t="str">
        <f t="shared" si="20"/>
        <v>Open</v>
      </c>
      <c r="D389" s="36"/>
      <c r="E389" s="36"/>
      <c r="F389" s="37"/>
      <c r="G389" s="37"/>
      <c r="H389" s="38" t="s">
        <v>1357</v>
      </c>
      <c r="I389" s="38" t="s">
        <v>1373</v>
      </c>
      <c r="J389" s="38" t="s">
        <v>1542</v>
      </c>
      <c r="K389" s="21"/>
      <c r="L389" s="37" t="s">
        <v>15001</v>
      </c>
      <c r="M389" s="37"/>
      <c r="N389" s="37" t="s">
        <v>14366</v>
      </c>
      <c r="O389" s="37" t="s">
        <v>14366</v>
      </c>
      <c r="R389" s="59" t="str">
        <f t="shared" si="19"/>
        <v>埼玉県三郷市彦成</v>
      </c>
      <c r="S389" s="59"/>
      <c r="T389" s="59"/>
      <c r="U389" s="108"/>
      <c r="V389" s="60" t="str">
        <f t="shared" si="21"/>
        <v>Open map</v>
      </c>
      <c r="W389" s="60"/>
      <c r="X389" t="s">
        <v>1840</v>
      </c>
      <c r="Y389" t="s">
        <v>1844</v>
      </c>
      <c r="Z389" t="s">
        <v>1867</v>
      </c>
      <c r="AB389" s="131"/>
      <c r="AC389" s="131" t="s">
        <v>1857</v>
      </c>
      <c r="AD389" s="131" t="s">
        <v>1857</v>
      </c>
      <c r="AF389" s="131">
        <v>1124</v>
      </c>
      <c r="AJ389" s="1">
        <v>1</v>
      </c>
      <c r="AL389" s="1">
        <v>1.2</v>
      </c>
      <c r="AO389" s="131"/>
      <c r="BD389" s="142" t="s">
        <v>4217</v>
      </c>
      <c r="BG389" s="165">
        <v>5284</v>
      </c>
    </row>
    <row r="390" spans="1:60" ht="18" hidden="1" customHeight="1">
      <c r="A390" s="83">
        <v>260102</v>
      </c>
      <c r="B390" s="84" t="s">
        <v>9924</v>
      </c>
      <c r="C390" s="82" t="str">
        <f t="shared" si="20"/>
        <v>Open</v>
      </c>
      <c r="D390" s="85"/>
      <c r="E390" s="85" t="s">
        <v>4241</v>
      </c>
      <c r="F390" s="110">
        <v>41892</v>
      </c>
      <c r="G390" s="110">
        <v>41928</v>
      </c>
      <c r="H390" s="87" t="s">
        <v>9925</v>
      </c>
      <c r="I390" s="87" t="s">
        <v>9926</v>
      </c>
      <c r="J390" s="87" t="s">
        <v>9927</v>
      </c>
      <c r="K390" s="88"/>
      <c r="L390" s="37" t="s">
        <v>15004</v>
      </c>
      <c r="M390" s="86" t="s">
        <v>9928</v>
      </c>
      <c r="N390" s="37" t="s">
        <v>12896</v>
      </c>
      <c r="O390" s="37" t="s">
        <v>12897</v>
      </c>
      <c r="P390" s="89">
        <v>7.0000000000000007E-2</v>
      </c>
      <c r="Q390" s="89">
        <v>0.84</v>
      </c>
      <c r="R390" s="90" t="str">
        <f t="shared" si="19"/>
        <v>鳥取県境港市竹内団地</v>
      </c>
      <c r="S390" s="59" t="s">
        <v>9929</v>
      </c>
      <c r="T390" s="59" t="s">
        <v>9923</v>
      </c>
      <c r="U390" s="111" t="s">
        <v>9923</v>
      </c>
      <c r="V390" s="60" t="str">
        <f t="shared" si="21"/>
        <v>Open map</v>
      </c>
      <c r="W390" s="91" t="s">
        <v>4038</v>
      </c>
      <c r="X390" s="89" t="s">
        <v>8983</v>
      </c>
      <c r="Y390" s="89" t="s">
        <v>4710</v>
      </c>
      <c r="Z390" s="89" t="s">
        <v>4926</v>
      </c>
      <c r="AA390" s="89"/>
      <c r="AB390" s="83">
        <v>55</v>
      </c>
      <c r="AC390" s="83">
        <v>4818.68</v>
      </c>
      <c r="AD390" s="83">
        <v>4509.8</v>
      </c>
      <c r="AE390" s="89">
        <v>5615</v>
      </c>
      <c r="AF390" s="83">
        <v>5615</v>
      </c>
      <c r="AG390" s="89"/>
      <c r="AH390" s="89"/>
      <c r="AI390" s="89"/>
      <c r="AJ390" s="83">
        <v>1</v>
      </c>
      <c r="AK390" s="83"/>
      <c r="AL390" s="83">
        <v>2</v>
      </c>
      <c r="AM390" s="83"/>
      <c r="AN390" s="83"/>
      <c r="AO390" s="83">
        <v>11415</v>
      </c>
      <c r="AP390" s="89">
        <v>2</v>
      </c>
      <c r="AQ390" s="89">
        <v>6019</v>
      </c>
      <c r="AR390" s="89">
        <v>100</v>
      </c>
      <c r="AS390" s="89">
        <v>602</v>
      </c>
      <c r="AT390" s="89" t="s">
        <v>4248</v>
      </c>
      <c r="AU390" s="89">
        <v>1</v>
      </c>
      <c r="AV390" s="89">
        <v>5396</v>
      </c>
      <c r="AW390" s="89">
        <v>100</v>
      </c>
      <c r="AX390" s="89">
        <v>540</v>
      </c>
      <c r="AY390" s="89" t="s">
        <v>4248</v>
      </c>
      <c r="AZ390" s="89">
        <v>58000000</v>
      </c>
      <c r="BA390" s="89">
        <v>47000000</v>
      </c>
      <c r="BB390" s="89">
        <v>28500000</v>
      </c>
      <c r="BC390" s="113"/>
      <c r="BG390" s="165">
        <v>5285</v>
      </c>
      <c r="BH390" s="165">
        <v>369</v>
      </c>
    </row>
    <row r="391" spans="1:60" ht="18" hidden="1" customHeight="1">
      <c r="A391" s="83">
        <v>260103</v>
      </c>
      <c r="B391" s="84" t="s">
        <v>9930</v>
      </c>
      <c r="C391" s="82" t="str">
        <f t="shared" si="20"/>
        <v>Open</v>
      </c>
      <c r="D391" s="85"/>
      <c r="E391" s="85" t="s">
        <v>9931</v>
      </c>
      <c r="F391" s="110">
        <v>41918</v>
      </c>
      <c r="G391" s="110">
        <v>41931</v>
      </c>
      <c r="H391" s="87" t="s">
        <v>8610</v>
      </c>
      <c r="I391" s="87" t="s">
        <v>9932</v>
      </c>
      <c r="J391" s="87" t="s">
        <v>9933</v>
      </c>
      <c r="K391" s="88"/>
      <c r="L391" s="37" t="s">
        <v>15005</v>
      </c>
      <c r="M391" s="86" t="s">
        <v>9934</v>
      </c>
      <c r="N391" s="37" t="s">
        <v>12898</v>
      </c>
      <c r="O391" s="37" t="s">
        <v>14464</v>
      </c>
      <c r="P391" s="89">
        <v>0.19</v>
      </c>
      <c r="Q391" s="89">
        <v>108.41</v>
      </c>
      <c r="R391" s="90" t="str">
        <f t="shared" si="19"/>
        <v>長野県南佐久郡南牧村</v>
      </c>
      <c r="S391" s="59" t="s">
        <v>9935</v>
      </c>
      <c r="T391" s="59" t="s">
        <v>9936</v>
      </c>
      <c r="U391" s="111" t="s">
        <v>9937</v>
      </c>
      <c r="V391" s="60" t="str">
        <f t="shared" si="21"/>
        <v>Open map</v>
      </c>
      <c r="W391" s="91" t="s">
        <v>4038</v>
      </c>
      <c r="X391" s="89" t="s">
        <v>9278</v>
      </c>
      <c r="Y391" s="89" t="s">
        <v>9938</v>
      </c>
      <c r="Z391" s="89" t="s">
        <v>9508</v>
      </c>
      <c r="AA391" s="89"/>
      <c r="AB391" s="83">
        <v>50</v>
      </c>
      <c r="AC391" s="83">
        <v>636.4</v>
      </c>
      <c r="AD391" s="83">
        <v>618.17999999999995</v>
      </c>
      <c r="AE391" s="89">
        <v>963</v>
      </c>
      <c r="AF391" s="83">
        <v>963</v>
      </c>
      <c r="AG391" s="89"/>
      <c r="AH391" s="89"/>
      <c r="AI391" s="89"/>
      <c r="AJ391" s="83">
        <v>1</v>
      </c>
      <c r="AK391" s="83"/>
      <c r="AL391" s="83">
        <v>1.5</v>
      </c>
      <c r="AM391" s="83"/>
      <c r="AN391" s="83"/>
      <c r="AO391" s="83">
        <v>2064</v>
      </c>
      <c r="AP391" s="89">
        <v>1.5</v>
      </c>
      <c r="AQ391" s="89">
        <v>1064</v>
      </c>
      <c r="AR391" s="89">
        <v>110</v>
      </c>
      <c r="AS391" s="89">
        <v>119</v>
      </c>
      <c r="AT391" s="89" t="s">
        <v>4248</v>
      </c>
      <c r="AU391" s="89">
        <v>1</v>
      </c>
      <c r="AV391" s="89">
        <v>963</v>
      </c>
      <c r="AW391" s="89">
        <v>160</v>
      </c>
      <c r="AX391" s="89">
        <v>156</v>
      </c>
      <c r="AY391" s="89" t="s">
        <v>4248</v>
      </c>
      <c r="AZ391" s="89">
        <v>14500000</v>
      </c>
      <c r="BA391" s="89">
        <v>12300000</v>
      </c>
      <c r="BB391" s="89">
        <v>7500000</v>
      </c>
      <c r="BC391" s="113"/>
      <c r="BG391" s="165">
        <v>5286</v>
      </c>
      <c r="BH391" s="165">
        <v>370</v>
      </c>
    </row>
    <row r="392" spans="1:60" ht="18" hidden="1" customHeight="1">
      <c r="A392" s="83">
        <v>260104</v>
      </c>
      <c r="B392" s="84" t="s">
        <v>9941</v>
      </c>
      <c r="C392" s="82" t="str">
        <f t="shared" si="20"/>
        <v>Open</v>
      </c>
      <c r="D392" s="85"/>
      <c r="E392" s="85" t="s">
        <v>4217</v>
      </c>
      <c r="F392" s="110">
        <v>41876</v>
      </c>
      <c r="G392" s="110">
        <v>41884</v>
      </c>
      <c r="H392" s="87" t="s">
        <v>9404</v>
      </c>
      <c r="I392" s="87" t="s">
        <v>5695</v>
      </c>
      <c r="J392" s="87" t="s">
        <v>9942</v>
      </c>
      <c r="K392" s="88"/>
      <c r="L392" s="37" t="s">
        <v>14787</v>
      </c>
      <c r="M392" s="86" t="s">
        <v>9943</v>
      </c>
      <c r="N392" s="37" t="s">
        <v>12899</v>
      </c>
      <c r="O392" s="37" t="s">
        <v>12900</v>
      </c>
      <c r="P392" s="89">
        <v>1.23</v>
      </c>
      <c r="Q392" s="89">
        <v>42.21</v>
      </c>
      <c r="R392" s="90" t="str">
        <f t="shared" si="19"/>
        <v>岐阜県各務原市蘇原青雲町</v>
      </c>
      <c r="S392" s="59" t="s">
        <v>9944</v>
      </c>
      <c r="T392" s="59" t="s">
        <v>9944</v>
      </c>
      <c r="U392" s="111" t="s">
        <v>9945</v>
      </c>
      <c r="V392" s="60" t="str">
        <f t="shared" si="21"/>
        <v>Open map</v>
      </c>
      <c r="W392" s="91" t="s">
        <v>4038</v>
      </c>
      <c r="X392" s="89" t="s">
        <v>8983</v>
      </c>
      <c r="Y392" s="89" t="s">
        <v>4710</v>
      </c>
      <c r="Z392" s="89" t="s">
        <v>4668</v>
      </c>
      <c r="AA392" s="89"/>
      <c r="AB392" s="83">
        <v>30</v>
      </c>
      <c r="AC392" s="83">
        <v>626.88</v>
      </c>
      <c r="AD392" s="83">
        <v>579.38</v>
      </c>
      <c r="AE392" s="89">
        <v>744</v>
      </c>
      <c r="AF392" s="83">
        <v>744</v>
      </c>
      <c r="AG392" s="89"/>
      <c r="AH392" s="89"/>
      <c r="AI392" s="89"/>
      <c r="AJ392" s="83">
        <v>1</v>
      </c>
      <c r="AK392" s="83"/>
      <c r="AL392" s="83">
        <v>1.2</v>
      </c>
      <c r="AM392" s="83"/>
      <c r="AN392" s="83"/>
      <c r="AO392" s="83">
        <v>1180</v>
      </c>
      <c r="AP392" s="89">
        <v>1.2</v>
      </c>
      <c r="AQ392" s="89">
        <v>436</v>
      </c>
      <c r="AR392" s="89">
        <v>180</v>
      </c>
      <c r="AS392" s="89">
        <v>79</v>
      </c>
      <c r="AT392" s="89" t="s">
        <v>4271</v>
      </c>
      <c r="AU392" s="89">
        <v>1</v>
      </c>
      <c r="AV392" s="89">
        <v>744</v>
      </c>
      <c r="AW392" s="89">
        <v>110</v>
      </c>
      <c r="AX392" s="89">
        <v>82</v>
      </c>
      <c r="AY392" s="89" t="s">
        <v>4271</v>
      </c>
      <c r="AZ392" s="89">
        <v>9000000</v>
      </c>
      <c r="BA392" s="89">
        <v>7700000</v>
      </c>
      <c r="BB392" s="89">
        <v>4600000</v>
      </c>
      <c r="BC392" s="113"/>
      <c r="BG392" s="165">
        <v>5287</v>
      </c>
      <c r="BH392" s="165">
        <v>371</v>
      </c>
    </row>
    <row r="393" spans="1:60" ht="18" hidden="1" customHeight="1">
      <c r="A393" s="83">
        <v>260105</v>
      </c>
      <c r="B393" s="84" t="s">
        <v>9947</v>
      </c>
      <c r="C393" s="82" t="str">
        <f t="shared" si="20"/>
        <v>Open</v>
      </c>
      <c r="D393" s="85"/>
      <c r="E393" s="85" t="s">
        <v>4217</v>
      </c>
      <c r="F393" s="110">
        <v>41873</v>
      </c>
      <c r="G393" s="110">
        <v>41883</v>
      </c>
      <c r="H393" s="87" t="s">
        <v>5128</v>
      </c>
      <c r="I393" s="87" t="s">
        <v>9948</v>
      </c>
      <c r="J393" s="87" t="s">
        <v>9949</v>
      </c>
      <c r="K393" s="88"/>
      <c r="L393" s="37" t="s">
        <v>15006</v>
      </c>
      <c r="M393" s="86" t="s">
        <v>9950</v>
      </c>
      <c r="N393" s="37" t="s">
        <v>12901</v>
      </c>
      <c r="O393" s="37" t="s">
        <v>12902</v>
      </c>
      <c r="P393" s="89">
        <v>0.35</v>
      </c>
      <c r="Q393" s="89">
        <v>25.57</v>
      </c>
      <c r="R393" s="90" t="str">
        <f t="shared" si="19"/>
        <v>埼玉県戸田市笹目</v>
      </c>
      <c r="S393" s="59" t="s">
        <v>9951</v>
      </c>
      <c r="T393" s="59" t="s">
        <v>9940</v>
      </c>
      <c r="U393" s="111" t="s">
        <v>9946</v>
      </c>
      <c r="V393" s="60" t="str">
        <f t="shared" si="21"/>
        <v>Open map</v>
      </c>
      <c r="W393" s="91" t="s">
        <v>4038</v>
      </c>
      <c r="X393" s="89" t="s">
        <v>8983</v>
      </c>
      <c r="Y393" s="89" t="s">
        <v>4656</v>
      </c>
      <c r="Z393" s="89" t="s">
        <v>5370</v>
      </c>
      <c r="AA393" s="89"/>
      <c r="AB393" s="83">
        <v>30</v>
      </c>
      <c r="AC393" s="83">
        <v>499.55</v>
      </c>
      <c r="AD393" s="83">
        <v>826.76</v>
      </c>
      <c r="AE393" s="89">
        <v>620</v>
      </c>
      <c r="AF393" s="83">
        <v>620</v>
      </c>
      <c r="AG393" s="89"/>
      <c r="AH393" s="89"/>
      <c r="AI393" s="89"/>
      <c r="AJ393" s="83">
        <v>1</v>
      </c>
      <c r="AK393" s="83"/>
      <c r="AL393" s="83">
        <v>1.5</v>
      </c>
      <c r="AM393" s="83"/>
      <c r="AN393" s="83"/>
      <c r="AO393" s="83">
        <v>1407</v>
      </c>
      <c r="AP393" s="89">
        <v>1.5</v>
      </c>
      <c r="AQ393" s="89">
        <v>787</v>
      </c>
      <c r="AR393" s="89">
        <v>130</v>
      </c>
      <c r="AS393" s="89">
        <v>103</v>
      </c>
      <c r="AT393" s="89" t="s">
        <v>4248</v>
      </c>
      <c r="AU393" s="89">
        <v>1</v>
      </c>
      <c r="AV393" s="89">
        <v>620</v>
      </c>
      <c r="AW393" s="89">
        <v>100</v>
      </c>
      <c r="AX393" s="89">
        <v>66</v>
      </c>
      <c r="AY393" s="89" t="s">
        <v>4248</v>
      </c>
      <c r="AZ393" s="89">
        <v>9700000</v>
      </c>
      <c r="BA393" s="89">
        <v>8300000</v>
      </c>
      <c r="BB393" s="89">
        <v>5000000</v>
      </c>
      <c r="BC393" s="113"/>
      <c r="BG393" s="165">
        <v>5288</v>
      </c>
      <c r="BH393" s="165">
        <v>372</v>
      </c>
    </row>
    <row r="394" spans="1:60" ht="18" hidden="1" customHeight="1">
      <c r="A394" s="83">
        <v>260106</v>
      </c>
      <c r="B394" s="84" t="s">
        <v>9955</v>
      </c>
      <c r="C394" s="82" t="str">
        <f t="shared" si="20"/>
        <v>Open</v>
      </c>
      <c r="D394" s="85"/>
      <c r="E394" s="85" t="s">
        <v>9956</v>
      </c>
      <c r="F394" s="110">
        <v>41971</v>
      </c>
      <c r="G394" s="110">
        <v>42030</v>
      </c>
      <c r="H394" s="87" t="s">
        <v>9957</v>
      </c>
      <c r="I394" s="87" t="s">
        <v>9958</v>
      </c>
      <c r="J394" s="87" t="s">
        <v>9959</v>
      </c>
      <c r="K394" s="88"/>
      <c r="L394" s="37" t="s">
        <v>15007</v>
      </c>
      <c r="M394" s="86" t="s">
        <v>9952</v>
      </c>
      <c r="N394" s="37" t="s">
        <v>12903</v>
      </c>
      <c r="O394" s="37" t="s">
        <v>12904</v>
      </c>
      <c r="P394" s="89">
        <v>0.06</v>
      </c>
      <c r="Q394" s="89">
        <v>1.06</v>
      </c>
      <c r="R394" s="90" t="str">
        <f t="shared" si="19"/>
        <v>和歌山県和歌山市西浜</v>
      </c>
      <c r="S394" s="59" t="s">
        <v>9960</v>
      </c>
      <c r="T394" s="59" t="s">
        <v>9961</v>
      </c>
      <c r="U394" s="111" t="s">
        <v>9962</v>
      </c>
      <c r="V394" s="60" t="str">
        <f t="shared" si="21"/>
        <v>Open map</v>
      </c>
      <c r="W394" s="91" t="s">
        <v>4038</v>
      </c>
      <c r="X394" s="89" t="s">
        <v>9214</v>
      </c>
      <c r="Y394" s="89" t="s">
        <v>8723</v>
      </c>
      <c r="Z394" s="89" t="s">
        <v>8700</v>
      </c>
      <c r="AA394" s="89"/>
      <c r="AB394" s="83">
        <v>30</v>
      </c>
      <c r="AC394" s="83">
        <v>2697.6</v>
      </c>
      <c r="AD394" s="83">
        <v>2621.8</v>
      </c>
      <c r="AE394" s="89">
        <v>3049</v>
      </c>
      <c r="AF394" s="83">
        <v>3049</v>
      </c>
      <c r="AG394" s="89"/>
      <c r="AH394" s="89"/>
      <c r="AI394" s="89"/>
      <c r="AJ394" s="83">
        <v>0.8</v>
      </c>
      <c r="AK394" s="83"/>
      <c r="AL394" s="83">
        <v>1.5</v>
      </c>
      <c r="AM394" s="83"/>
      <c r="AN394" s="83"/>
      <c r="AO394" s="83">
        <v>5308</v>
      </c>
      <c r="AP394" s="89">
        <v>1.5</v>
      </c>
      <c r="AQ394" s="89">
        <v>2869</v>
      </c>
      <c r="AR394" s="89">
        <v>100</v>
      </c>
      <c r="AS394" s="89">
        <v>293</v>
      </c>
      <c r="AT394" s="89" t="s">
        <v>8687</v>
      </c>
      <c r="AU394" s="89">
        <v>0.8</v>
      </c>
      <c r="AV394" s="89">
        <v>2439</v>
      </c>
      <c r="AW394" s="89">
        <v>100</v>
      </c>
      <c r="AX394" s="89">
        <v>249</v>
      </c>
      <c r="AY394" s="89" t="s">
        <v>8687</v>
      </c>
      <c r="AZ394" s="89">
        <v>28400000</v>
      </c>
      <c r="BA394" s="89">
        <v>24000000</v>
      </c>
      <c r="BB394" s="89">
        <v>14000000</v>
      </c>
      <c r="BC394" s="113"/>
      <c r="BG394" s="165">
        <v>5289</v>
      </c>
      <c r="BH394" s="165">
        <v>373</v>
      </c>
    </row>
    <row r="395" spans="1:60" ht="18" hidden="1" customHeight="1">
      <c r="A395" s="83">
        <v>260107</v>
      </c>
      <c r="B395" s="84" t="s">
        <v>9953</v>
      </c>
      <c r="C395" s="82" t="str">
        <f t="shared" si="20"/>
        <v>Open</v>
      </c>
      <c r="D395" s="85"/>
      <c r="E395" s="85" t="s">
        <v>4217</v>
      </c>
      <c r="F395" s="110">
        <v>42079</v>
      </c>
      <c r="G395" s="110">
        <v>42091</v>
      </c>
      <c r="H395" s="87" t="s">
        <v>4681</v>
      </c>
      <c r="I395" s="87" t="s">
        <v>9965</v>
      </c>
      <c r="J395" s="87" t="s">
        <v>9966</v>
      </c>
      <c r="K395" s="88"/>
      <c r="L395" s="37" t="s">
        <v>15008</v>
      </c>
      <c r="M395" s="86" t="s">
        <v>9967</v>
      </c>
      <c r="N395" s="37" t="s">
        <v>12905</v>
      </c>
      <c r="O395" s="37" t="s">
        <v>14465</v>
      </c>
      <c r="P395" s="89">
        <v>0.11</v>
      </c>
      <c r="Q395" s="89">
        <v>56.85</v>
      </c>
      <c r="R395" s="90" t="str">
        <f t="shared" si="19"/>
        <v>滋賀県栗東市安養寺</v>
      </c>
      <c r="S395" s="59"/>
      <c r="T395" s="59" t="s">
        <v>9954</v>
      </c>
      <c r="U395" s="111" t="s">
        <v>9968</v>
      </c>
      <c r="V395" s="60" t="str">
        <f t="shared" si="21"/>
        <v>Open map</v>
      </c>
      <c r="W395" s="91"/>
      <c r="X395" s="89" t="s">
        <v>8983</v>
      </c>
      <c r="Y395" s="89" t="s">
        <v>4710</v>
      </c>
      <c r="Z395" s="89" t="s">
        <v>4668</v>
      </c>
      <c r="AA395" s="89"/>
      <c r="AB395" s="83">
        <v>30</v>
      </c>
      <c r="AC395" s="83">
        <v>189.68</v>
      </c>
      <c r="AD395" s="83">
        <v>2070.87</v>
      </c>
      <c r="AE395" s="89">
        <v>2710</v>
      </c>
      <c r="AF395" s="83">
        <v>2450</v>
      </c>
      <c r="AG395" s="89"/>
      <c r="AH395" s="89"/>
      <c r="AI395" s="89"/>
      <c r="AJ395" s="83">
        <v>0.8</v>
      </c>
      <c r="AK395" s="83"/>
      <c r="AL395" s="83">
        <v>1.2</v>
      </c>
      <c r="AM395" s="83"/>
      <c r="AN395" s="83"/>
      <c r="AO395" s="83">
        <v>3514</v>
      </c>
      <c r="AP395" s="89">
        <v>1.2</v>
      </c>
      <c r="AQ395" s="89">
        <v>1554</v>
      </c>
      <c r="AR395" s="89">
        <v>100</v>
      </c>
      <c r="AS395" s="89">
        <v>159</v>
      </c>
      <c r="AT395" s="89" t="s">
        <v>9969</v>
      </c>
      <c r="AU395" s="89">
        <v>0.8</v>
      </c>
      <c r="AV395" s="89">
        <v>1960</v>
      </c>
      <c r="AW395" s="89">
        <v>80</v>
      </c>
      <c r="AX395" s="89">
        <v>160</v>
      </c>
      <c r="AY395" s="89" t="s">
        <v>9970</v>
      </c>
      <c r="AZ395" s="89">
        <v>22200000</v>
      </c>
      <c r="BA395" s="89">
        <v>18500000</v>
      </c>
      <c r="BB395" s="89">
        <v>9800000</v>
      </c>
      <c r="BC395" s="113"/>
      <c r="BG395" s="165">
        <v>5290</v>
      </c>
      <c r="BH395" s="165">
        <v>374</v>
      </c>
    </row>
    <row r="396" spans="1:60" ht="18" hidden="1" customHeight="1">
      <c r="A396" s="83">
        <v>260108</v>
      </c>
      <c r="B396" s="84" t="s">
        <v>9963</v>
      </c>
      <c r="C396" s="82" t="str">
        <f t="shared" si="20"/>
        <v>Open</v>
      </c>
      <c r="D396" s="85"/>
      <c r="E396" s="85" t="s">
        <v>4217</v>
      </c>
      <c r="F396" s="110">
        <v>41846</v>
      </c>
      <c r="G396" s="110">
        <v>41880</v>
      </c>
      <c r="H396" s="87" t="s">
        <v>9972</v>
      </c>
      <c r="I396" s="87" t="s">
        <v>5191</v>
      </c>
      <c r="J396" s="87" t="s">
        <v>9973</v>
      </c>
      <c r="K396" s="88"/>
      <c r="L396" s="37" t="s">
        <v>14751</v>
      </c>
      <c r="M396" s="86" t="s">
        <v>9976</v>
      </c>
      <c r="N396" s="37" t="s">
        <v>12906</v>
      </c>
      <c r="O396" s="37" t="s">
        <v>14466</v>
      </c>
      <c r="P396" s="89">
        <v>0.52</v>
      </c>
      <c r="Q396" s="89">
        <v>2.87</v>
      </c>
      <c r="R396" s="90" t="str">
        <f t="shared" si="19"/>
        <v>愛知県名古屋市港区当知</v>
      </c>
      <c r="S396" s="59" t="s">
        <v>3585</v>
      </c>
      <c r="T396" s="59" t="s">
        <v>9964</v>
      </c>
      <c r="U396" s="111" t="s">
        <v>9974</v>
      </c>
      <c r="V396" s="60" t="str">
        <f t="shared" si="21"/>
        <v>Open map</v>
      </c>
      <c r="W396" s="91" t="s">
        <v>4038</v>
      </c>
      <c r="X396" s="89" t="s">
        <v>8983</v>
      </c>
      <c r="Y396" s="89" t="s">
        <v>4710</v>
      </c>
      <c r="Z396" s="89" t="s">
        <v>4668</v>
      </c>
      <c r="AA396" s="89"/>
      <c r="AB396" s="83">
        <v>30</v>
      </c>
      <c r="AC396" s="83">
        <v>9923.06</v>
      </c>
      <c r="AD396" s="83">
        <v>11612.5</v>
      </c>
      <c r="AE396" s="89">
        <v>11586</v>
      </c>
      <c r="AF396" s="83">
        <v>11586</v>
      </c>
      <c r="AG396" s="89"/>
      <c r="AH396" s="89"/>
      <c r="AI396" s="89"/>
      <c r="AJ396" s="83">
        <v>0.8</v>
      </c>
      <c r="AK396" s="83"/>
      <c r="AL396" s="83">
        <v>1.2</v>
      </c>
      <c r="AM396" s="83"/>
      <c r="AN396" s="83"/>
      <c r="AO396" s="83">
        <v>18451</v>
      </c>
      <c r="AP396" s="89">
        <v>1.2</v>
      </c>
      <c r="AQ396" s="89">
        <v>7278</v>
      </c>
      <c r="AR396" s="89">
        <v>100</v>
      </c>
      <c r="AS396" s="89">
        <v>729</v>
      </c>
      <c r="AT396" s="89" t="s">
        <v>9881</v>
      </c>
      <c r="AU396" s="89">
        <v>0.8</v>
      </c>
      <c r="AV396" s="89">
        <v>8344</v>
      </c>
      <c r="AW396" s="89">
        <v>80</v>
      </c>
      <c r="AX396" s="89">
        <v>675</v>
      </c>
      <c r="AY396" s="89" t="s">
        <v>9975</v>
      </c>
      <c r="AZ396" s="89">
        <v>97200000</v>
      </c>
      <c r="BA396" s="89">
        <v>82000000</v>
      </c>
      <c r="BB396" s="89">
        <v>49600000</v>
      </c>
      <c r="BC396" s="113" t="s">
        <v>9971</v>
      </c>
      <c r="BG396" s="165">
        <v>5291</v>
      </c>
      <c r="BH396" s="165">
        <v>375</v>
      </c>
    </row>
    <row r="397" spans="1:60" ht="18" hidden="1" customHeight="1">
      <c r="A397" s="83">
        <v>260109</v>
      </c>
      <c r="B397" s="84" t="s">
        <v>9977</v>
      </c>
      <c r="C397" s="82" t="str">
        <f t="shared" si="20"/>
        <v>Open</v>
      </c>
      <c r="D397" s="85"/>
      <c r="E397" s="85" t="s">
        <v>9978</v>
      </c>
      <c r="F397" s="110">
        <v>41842</v>
      </c>
      <c r="G397" s="110">
        <v>41857</v>
      </c>
      <c r="H397" s="87" t="s">
        <v>9650</v>
      </c>
      <c r="I397" s="87" t="s">
        <v>9979</v>
      </c>
      <c r="J397" s="87" t="s">
        <v>9980</v>
      </c>
      <c r="K397" s="88"/>
      <c r="L397" s="37" t="s">
        <v>15009</v>
      </c>
      <c r="M397" s="86" t="s">
        <v>9981</v>
      </c>
      <c r="N397" s="37" t="s">
        <v>12907</v>
      </c>
      <c r="O397" s="37" t="s">
        <v>12908</v>
      </c>
      <c r="P397" s="89">
        <v>0.18</v>
      </c>
      <c r="Q397" s="89">
        <v>27.81</v>
      </c>
      <c r="R397" s="90" t="str">
        <f t="shared" si="19"/>
        <v>埼玉県越谷市谷中町</v>
      </c>
      <c r="S397" s="59" t="s">
        <v>3586</v>
      </c>
      <c r="T397" s="59" t="s">
        <v>9982</v>
      </c>
      <c r="U397" s="111" t="s">
        <v>9983</v>
      </c>
      <c r="V397" s="60" t="str">
        <f t="shared" si="21"/>
        <v>Open map</v>
      </c>
      <c r="W397" s="91" t="s">
        <v>12274</v>
      </c>
      <c r="X397" s="89" t="s">
        <v>9984</v>
      </c>
      <c r="Y397" s="89" t="s">
        <v>4656</v>
      </c>
      <c r="Z397" s="89" t="s">
        <v>9985</v>
      </c>
      <c r="AA397" s="89"/>
      <c r="AB397" s="83">
        <v>45</v>
      </c>
      <c r="AC397" s="83">
        <v>398</v>
      </c>
      <c r="AD397" s="83">
        <v>736.95</v>
      </c>
      <c r="AE397" s="89">
        <v>523</v>
      </c>
      <c r="AF397" s="83">
        <v>523</v>
      </c>
      <c r="AG397" s="89"/>
      <c r="AH397" s="89"/>
      <c r="AI397" s="89"/>
      <c r="AJ397" s="83">
        <v>1</v>
      </c>
      <c r="AK397" s="83"/>
      <c r="AL397" s="83">
        <v>1.5</v>
      </c>
      <c r="AM397" s="83"/>
      <c r="AN397" s="83"/>
      <c r="AO397" s="83">
        <v>1231</v>
      </c>
      <c r="AP397" s="89">
        <v>1.5</v>
      </c>
      <c r="AQ397" s="89">
        <v>714</v>
      </c>
      <c r="AR397" s="89">
        <v>100</v>
      </c>
      <c r="AS397" s="89">
        <v>73</v>
      </c>
      <c r="AT397" s="89" t="s">
        <v>9939</v>
      </c>
      <c r="AU397" s="89">
        <v>1</v>
      </c>
      <c r="AV397" s="89">
        <v>517</v>
      </c>
      <c r="AW397" s="89">
        <v>100</v>
      </c>
      <c r="AX397" s="89">
        <v>53</v>
      </c>
      <c r="AY397" s="89" t="s">
        <v>9986</v>
      </c>
      <c r="AZ397" s="89">
        <v>12200000</v>
      </c>
      <c r="BA397" s="89">
        <v>10500000</v>
      </c>
      <c r="BB397" s="89">
        <v>6400000</v>
      </c>
      <c r="BC397" s="113"/>
      <c r="BG397" s="165">
        <v>5292</v>
      </c>
      <c r="BH397" s="165">
        <v>376</v>
      </c>
    </row>
    <row r="398" spans="1:60" ht="18" hidden="1" customHeight="1">
      <c r="A398" s="83">
        <v>260110</v>
      </c>
      <c r="B398" s="84" t="s">
        <v>9989</v>
      </c>
      <c r="C398" s="82" t="str">
        <f t="shared" si="20"/>
        <v>Open</v>
      </c>
      <c r="D398" s="85"/>
      <c r="E398" s="85" t="s">
        <v>9922</v>
      </c>
      <c r="F398" s="110">
        <v>41815</v>
      </c>
      <c r="G398" s="110">
        <v>41828</v>
      </c>
      <c r="H398" s="87" t="s">
        <v>9990</v>
      </c>
      <c r="I398" s="87" t="s">
        <v>9991</v>
      </c>
      <c r="J398" s="87" t="s">
        <v>9992</v>
      </c>
      <c r="K398" s="88"/>
      <c r="L398" s="37" t="s">
        <v>14975</v>
      </c>
      <c r="M398" s="86" t="s">
        <v>9993</v>
      </c>
      <c r="N398" s="37" t="s">
        <v>12909</v>
      </c>
      <c r="O398" s="37" t="s">
        <v>12910</v>
      </c>
      <c r="P398" s="89">
        <v>0.53</v>
      </c>
      <c r="Q398" s="89">
        <v>9.7200000000000006</v>
      </c>
      <c r="R398" s="90" t="str">
        <f t="shared" si="19"/>
        <v>山形県鶴岡市千石町</v>
      </c>
      <c r="S398" s="59" t="s">
        <v>3587</v>
      </c>
      <c r="T398" s="59"/>
      <c r="U398" s="111" t="s">
        <v>9987</v>
      </c>
      <c r="V398" s="60" t="str">
        <f t="shared" si="21"/>
        <v>Open map</v>
      </c>
      <c r="W398" s="91" t="s">
        <v>4038</v>
      </c>
      <c r="X398" s="89" t="s">
        <v>9994</v>
      </c>
      <c r="Y398" s="89" t="s">
        <v>9995</v>
      </c>
      <c r="Z398" s="89" t="s">
        <v>9996</v>
      </c>
      <c r="AA398" s="89"/>
      <c r="AB398" s="83">
        <v>115</v>
      </c>
      <c r="AC398" s="83">
        <v>1037</v>
      </c>
      <c r="AD398" s="83">
        <v>1928.28</v>
      </c>
      <c r="AE398" s="89">
        <v>1260</v>
      </c>
      <c r="AF398" s="83">
        <v>1260</v>
      </c>
      <c r="AG398" s="89"/>
      <c r="AH398" s="89"/>
      <c r="AI398" s="89"/>
      <c r="AJ398" s="83">
        <v>1</v>
      </c>
      <c r="AK398" s="83"/>
      <c r="AL398" s="83">
        <v>0.8</v>
      </c>
      <c r="AM398" s="83"/>
      <c r="AN398" s="83"/>
      <c r="AO398" s="83">
        <v>2100</v>
      </c>
      <c r="AP398" s="89">
        <v>0.8</v>
      </c>
      <c r="AQ398" s="89">
        <v>730</v>
      </c>
      <c r="AR398" s="89">
        <v>130</v>
      </c>
      <c r="AS398" s="89">
        <v>96</v>
      </c>
      <c r="AT398" s="89" t="s">
        <v>9969</v>
      </c>
      <c r="AU398" s="89">
        <v>1</v>
      </c>
      <c r="AV398" s="89">
        <v>1260</v>
      </c>
      <c r="AW398" s="89">
        <v>100</v>
      </c>
      <c r="AX398" s="89">
        <v>128</v>
      </c>
      <c r="AY398" s="89" t="s">
        <v>4248</v>
      </c>
      <c r="AZ398" s="89">
        <v>14650000</v>
      </c>
      <c r="BA398" s="89">
        <v>12650000</v>
      </c>
      <c r="BB398" s="89">
        <v>7700000</v>
      </c>
      <c r="BC398" s="113" t="s">
        <v>8913</v>
      </c>
      <c r="BG398" s="165">
        <v>5293</v>
      </c>
      <c r="BH398" s="165">
        <v>377</v>
      </c>
    </row>
    <row r="399" spans="1:60" ht="18" hidden="1" customHeight="1">
      <c r="A399" s="83">
        <v>260111</v>
      </c>
      <c r="B399" s="84" t="s">
        <v>9988</v>
      </c>
      <c r="C399" s="82" t="str">
        <f t="shared" si="20"/>
        <v>Open</v>
      </c>
      <c r="D399" s="85"/>
      <c r="E399" s="85" t="s">
        <v>4217</v>
      </c>
      <c r="F399" s="110">
        <v>41880</v>
      </c>
      <c r="G399" s="110">
        <v>41897</v>
      </c>
      <c r="H399" s="87" t="s">
        <v>4681</v>
      </c>
      <c r="I399" s="87" t="s">
        <v>9998</v>
      </c>
      <c r="J399" s="87" t="s">
        <v>9999</v>
      </c>
      <c r="K399" s="88"/>
      <c r="L399" s="37" t="s">
        <v>15010</v>
      </c>
      <c r="M399" s="86" t="s">
        <v>9997</v>
      </c>
      <c r="N399" s="37" t="s">
        <v>12911</v>
      </c>
      <c r="O399" s="37" t="s">
        <v>14467</v>
      </c>
      <c r="P399" s="89">
        <v>0.27</v>
      </c>
      <c r="Q399" s="89">
        <v>0.28000000000000003</v>
      </c>
      <c r="R399" s="90" t="str">
        <f t="shared" si="19"/>
        <v>滋賀県守山市水保町字北川</v>
      </c>
      <c r="S399" s="59" t="s">
        <v>3588</v>
      </c>
      <c r="T399" s="59" t="s">
        <v>3588</v>
      </c>
      <c r="U399" s="111" t="s">
        <v>10000</v>
      </c>
      <c r="V399" s="60" t="str">
        <f t="shared" si="21"/>
        <v>Open map</v>
      </c>
      <c r="W399" s="91" t="s">
        <v>4038</v>
      </c>
      <c r="X399" s="89" t="s">
        <v>8964</v>
      </c>
      <c r="Y399" s="89" t="s">
        <v>4710</v>
      </c>
      <c r="Z399" s="89" t="s">
        <v>4926</v>
      </c>
      <c r="AA399" s="89"/>
      <c r="AB399" s="83">
        <v>85</v>
      </c>
      <c r="AC399" s="83">
        <v>1152.54</v>
      </c>
      <c r="AD399" s="83">
        <v>1032.44</v>
      </c>
      <c r="AE399" s="89">
        <v>1543</v>
      </c>
      <c r="AF399" s="83">
        <v>1538</v>
      </c>
      <c r="AG399" s="89"/>
      <c r="AH399" s="89"/>
      <c r="AI399" s="89"/>
      <c r="AJ399" s="83">
        <v>1</v>
      </c>
      <c r="AK399" s="83"/>
      <c r="AL399" s="83">
        <v>1.5</v>
      </c>
      <c r="AM399" s="83"/>
      <c r="AN399" s="83"/>
      <c r="AO399" s="83">
        <v>3077</v>
      </c>
      <c r="AP399" s="89">
        <v>1.5</v>
      </c>
      <c r="AQ399" s="89">
        <v>1534</v>
      </c>
      <c r="AR399" s="89">
        <v>100</v>
      </c>
      <c r="AS399" s="89">
        <v>155</v>
      </c>
      <c r="AT399" s="89" t="s">
        <v>4248</v>
      </c>
      <c r="AU399" s="89">
        <v>1</v>
      </c>
      <c r="AV399" s="89">
        <v>1517</v>
      </c>
      <c r="AW399" s="89">
        <v>100</v>
      </c>
      <c r="AX399" s="89">
        <v>152</v>
      </c>
      <c r="AY399" s="89" t="s">
        <v>4248</v>
      </c>
      <c r="AZ399" s="89">
        <v>22000000</v>
      </c>
      <c r="BA399" s="89">
        <v>18300000</v>
      </c>
      <c r="BB399" s="89">
        <v>11000000</v>
      </c>
      <c r="BC399" s="113" t="s">
        <v>10001</v>
      </c>
      <c r="BG399" s="165">
        <v>5294</v>
      </c>
      <c r="BH399" s="165">
        <v>378</v>
      </c>
    </row>
    <row r="400" spans="1:60" ht="18" hidden="1" customHeight="1">
      <c r="A400" s="83">
        <v>260112</v>
      </c>
      <c r="B400" s="84" t="s">
        <v>10003</v>
      </c>
      <c r="C400" s="82" t="str">
        <f t="shared" si="20"/>
        <v>Open</v>
      </c>
      <c r="D400" s="85"/>
      <c r="E400" s="85" t="s">
        <v>9752</v>
      </c>
      <c r="F400" s="110">
        <v>41911</v>
      </c>
      <c r="G400" s="110">
        <v>41918</v>
      </c>
      <c r="H400" s="87" t="s">
        <v>9762</v>
      </c>
      <c r="I400" s="87" t="s">
        <v>10004</v>
      </c>
      <c r="J400" s="87" t="s">
        <v>10005</v>
      </c>
      <c r="K400" s="88"/>
      <c r="L400" s="37" t="s">
        <v>15011</v>
      </c>
      <c r="M400" s="86" t="s">
        <v>10006</v>
      </c>
      <c r="N400" s="37" t="s">
        <v>12912</v>
      </c>
      <c r="O400" s="37" t="s">
        <v>12913</v>
      </c>
      <c r="P400" s="89">
        <v>0.98</v>
      </c>
      <c r="Q400" s="89">
        <v>15.91</v>
      </c>
      <c r="R400" s="90" t="str">
        <f t="shared" si="19"/>
        <v>大阪府東大阪市稲葉</v>
      </c>
      <c r="S400" s="59" t="s">
        <v>3589</v>
      </c>
      <c r="T400" s="59" t="s">
        <v>3589</v>
      </c>
      <c r="U400" s="111" t="s">
        <v>10007</v>
      </c>
      <c r="V400" s="60" t="str">
        <f t="shared" si="21"/>
        <v>Open map</v>
      </c>
      <c r="W400" s="91" t="s">
        <v>4038</v>
      </c>
      <c r="X400" s="89" t="s">
        <v>10008</v>
      </c>
      <c r="Y400" s="89" t="s">
        <v>8723</v>
      </c>
      <c r="Z400" s="89" t="s">
        <v>8700</v>
      </c>
      <c r="AA400" s="89"/>
      <c r="AB400" s="83">
        <v>29</v>
      </c>
      <c r="AC400" s="83">
        <v>596.92499999999995</v>
      </c>
      <c r="AD400" s="83">
        <v>577.45000000000005</v>
      </c>
      <c r="AE400" s="89">
        <v>676</v>
      </c>
      <c r="AF400" s="83">
        <v>681</v>
      </c>
      <c r="AG400" s="89"/>
      <c r="AH400" s="89"/>
      <c r="AI400" s="89"/>
      <c r="AJ400" s="83">
        <v>1</v>
      </c>
      <c r="AK400" s="83"/>
      <c r="AL400" s="83">
        <v>1.5</v>
      </c>
      <c r="AM400" s="83"/>
      <c r="AN400" s="83"/>
      <c r="AO400" s="83">
        <v>1366</v>
      </c>
      <c r="AP400" s="89">
        <v>1.5</v>
      </c>
      <c r="AQ400" s="89">
        <v>690</v>
      </c>
      <c r="AR400" s="89">
        <v>100</v>
      </c>
      <c r="AS400" s="89">
        <v>70</v>
      </c>
      <c r="AT400" s="89" t="s">
        <v>10009</v>
      </c>
      <c r="AU400" s="89">
        <v>1</v>
      </c>
      <c r="AV400" s="89">
        <v>676</v>
      </c>
      <c r="AW400" s="89">
        <v>80</v>
      </c>
      <c r="AX400" s="89">
        <v>55</v>
      </c>
      <c r="AY400" s="89" t="s">
        <v>4248</v>
      </c>
      <c r="AZ400" s="89">
        <v>10000000</v>
      </c>
      <c r="BA400" s="89">
        <v>8500000</v>
      </c>
      <c r="BB400" s="89">
        <v>4400000</v>
      </c>
      <c r="BC400" s="113"/>
      <c r="BG400" s="165">
        <v>5295</v>
      </c>
      <c r="BH400" s="165">
        <v>379</v>
      </c>
    </row>
    <row r="401" spans="1:60" ht="18" hidden="1" customHeight="1">
      <c r="A401" s="83">
        <v>260113</v>
      </c>
      <c r="B401" s="84" t="s">
        <v>10002</v>
      </c>
      <c r="C401" s="82" t="str">
        <f t="shared" si="20"/>
        <v>Open</v>
      </c>
      <c r="D401" s="85"/>
      <c r="E401" s="85" t="s">
        <v>9112</v>
      </c>
      <c r="F401" s="110">
        <v>41891</v>
      </c>
      <c r="G401" s="110">
        <v>41895</v>
      </c>
      <c r="H401" s="87" t="s">
        <v>9650</v>
      </c>
      <c r="I401" s="87" t="s">
        <v>10010</v>
      </c>
      <c r="J401" s="87" t="s">
        <v>10011</v>
      </c>
      <c r="K401" s="88"/>
      <c r="L401" s="37" t="s">
        <v>15012</v>
      </c>
      <c r="M401" s="86" t="s">
        <v>10012</v>
      </c>
      <c r="N401" s="37" t="s">
        <v>12914</v>
      </c>
      <c r="O401" s="37" t="s">
        <v>12915</v>
      </c>
      <c r="P401" s="89">
        <v>0.13</v>
      </c>
      <c r="Q401" s="89">
        <v>7.88</v>
      </c>
      <c r="R401" s="90" t="str">
        <f t="shared" si="19"/>
        <v>埼玉県三郷市彦成</v>
      </c>
      <c r="S401" s="59" t="s">
        <v>3590</v>
      </c>
      <c r="T401" s="59" t="s">
        <v>3590</v>
      </c>
      <c r="U401" s="111" t="s">
        <v>10013</v>
      </c>
      <c r="V401" s="60" t="str">
        <f t="shared" si="21"/>
        <v>Open map</v>
      </c>
      <c r="W401" s="91" t="s">
        <v>4038</v>
      </c>
      <c r="X401" s="89" t="s">
        <v>8983</v>
      </c>
      <c r="Y401" s="89" t="s">
        <v>8977</v>
      </c>
      <c r="Z401" s="89" t="s">
        <v>8718</v>
      </c>
      <c r="AA401" s="89"/>
      <c r="AB401" s="83">
        <v>40</v>
      </c>
      <c r="AC401" s="83">
        <v>61.168999999999997</v>
      </c>
      <c r="AD401" s="83">
        <v>61.168999999999997</v>
      </c>
      <c r="AE401" s="89">
        <v>97</v>
      </c>
      <c r="AF401" s="83">
        <v>97</v>
      </c>
      <c r="AG401" s="89"/>
      <c r="AH401" s="89"/>
      <c r="AI401" s="89"/>
      <c r="AJ401" s="83">
        <v>1</v>
      </c>
      <c r="AK401" s="83"/>
      <c r="AL401" s="83">
        <v>1.5</v>
      </c>
      <c r="AM401" s="83"/>
      <c r="AN401" s="83"/>
      <c r="AO401" s="83">
        <v>200</v>
      </c>
      <c r="AP401" s="89">
        <v>2.5</v>
      </c>
      <c r="AQ401" s="89">
        <v>172</v>
      </c>
      <c r="AR401" s="89">
        <v>100</v>
      </c>
      <c r="AS401" s="89">
        <v>18</v>
      </c>
      <c r="AT401" s="89" t="s">
        <v>8687</v>
      </c>
      <c r="AU401" s="89">
        <v>1</v>
      </c>
      <c r="AV401" s="89">
        <v>28</v>
      </c>
      <c r="AW401" s="89">
        <v>100</v>
      </c>
      <c r="AX401" s="89">
        <v>6</v>
      </c>
      <c r="AY401" s="89" t="s">
        <v>8687</v>
      </c>
      <c r="AZ401" s="89">
        <v>2500000</v>
      </c>
      <c r="BA401" s="89">
        <v>2300000</v>
      </c>
      <c r="BB401" s="89">
        <v>1400000</v>
      </c>
      <c r="BC401" s="113"/>
      <c r="BG401" s="165">
        <v>5296</v>
      </c>
      <c r="BH401" s="165">
        <v>380</v>
      </c>
    </row>
    <row r="402" spans="1:60" ht="18" hidden="1" customHeight="1">
      <c r="A402" s="83">
        <v>260114</v>
      </c>
      <c r="B402" s="84" t="s">
        <v>10015</v>
      </c>
      <c r="C402" s="82" t="str">
        <f t="shared" si="20"/>
        <v>Open</v>
      </c>
      <c r="D402" s="85"/>
      <c r="E402" s="85" t="s">
        <v>4217</v>
      </c>
      <c r="F402" s="110">
        <v>42131</v>
      </c>
      <c r="G402" s="110">
        <v>42165</v>
      </c>
      <c r="H402" s="87" t="s">
        <v>5774</v>
      </c>
      <c r="I402" s="87" t="s">
        <v>10016</v>
      </c>
      <c r="J402" s="87" t="s">
        <v>10017</v>
      </c>
      <c r="K402" s="88"/>
      <c r="L402" s="37" t="s">
        <v>15013</v>
      </c>
      <c r="M402" s="86" t="s">
        <v>10018</v>
      </c>
      <c r="N402" s="37" t="s">
        <v>12916</v>
      </c>
      <c r="O402" s="37" t="s">
        <v>12917</v>
      </c>
      <c r="P402" s="89">
        <v>0.51</v>
      </c>
      <c r="Q402" s="89">
        <v>28.83</v>
      </c>
      <c r="R402" s="90" t="str">
        <f t="shared" si="19"/>
        <v>奈良県奈良市登美ケ丘</v>
      </c>
      <c r="S402" s="59" t="s">
        <v>3591</v>
      </c>
      <c r="T402" s="59" t="s">
        <v>4163</v>
      </c>
      <c r="U402" s="111" t="s">
        <v>10019</v>
      </c>
      <c r="V402" s="60" t="str">
        <f t="shared" si="21"/>
        <v>Open map</v>
      </c>
      <c r="W402" s="91" t="s">
        <v>4038</v>
      </c>
      <c r="X402" s="89" t="s">
        <v>8964</v>
      </c>
      <c r="Y402" s="89" t="s">
        <v>4710</v>
      </c>
      <c r="Z402" s="89" t="s">
        <v>9094</v>
      </c>
      <c r="AA402" s="89"/>
      <c r="AB402" s="83">
        <v>30</v>
      </c>
      <c r="AC402" s="83" t="s">
        <v>1857</v>
      </c>
      <c r="AD402" s="83" t="s">
        <v>1857</v>
      </c>
      <c r="AE402" s="89">
        <v>2076</v>
      </c>
      <c r="AF402" s="83">
        <v>2267</v>
      </c>
      <c r="AG402" s="89"/>
      <c r="AH402" s="89"/>
      <c r="AI402" s="89"/>
      <c r="AJ402" s="83">
        <v>1</v>
      </c>
      <c r="AK402" s="83"/>
      <c r="AL402" s="83">
        <v>1</v>
      </c>
      <c r="AM402" s="83"/>
      <c r="AN402" s="83"/>
      <c r="AO402" s="83">
        <v>244</v>
      </c>
      <c r="AP402" s="89">
        <v>1</v>
      </c>
      <c r="AQ402" s="89">
        <v>88</v>
      </c>
      <c r="AR402" s="89">
        <v>100</v>
      </c>
      <c r="AS402" s="89">
        <v>9</v>
      </c>
      <c r="AT402" s="89" t="s">
        <v>4248</v>
      </c>
      <c r="AU402" s="89">
        <v>0.8</v>
      </c>
      <c r="AV402" s="89">
        <v>156</v>
      </c>
      <c r="AW402" s="89">
        <v>80</v>
      </c>
      <c r="AX402" s="89">
        <v>13</v>
      </c>
      <c r="AY402" s="89" t="s">
        <v>4248</v>
      </c>
      <c r="AZ402" s="89">
        <v>2700000</v>
      </c>
      <c r="BA402" s="89">
        <v>1700000</v>
      </c>
      <c r="BB402" s="89">
        <v>1380000</v>
      </c>
      <c r="BC402" s="113"/>
      <c r="BG402" s="165">
        <v>5297</v>
      </c>
      <c r="BH402" s="165">
        <v>381</v>
      </c>
    </row>
    <row r="403" spans="1:60" ht="18" hidden="1" customHeight="1">
      <c r="A403" s="83">
        <v>260115</v>
      </c>
      <c r="B403" s="84" t="s">
        <v>10014</v>
      </c>
      <c r="C403" s="82" t="str">
        <f t="shared" si="20"/>
        <v>Open</v>
      </c>
      <c r="D403" s="85"/>
      <c r="E403" s="85" t="s">
        <v>4217</v>
      </c>
      <c r="F403" s="110">
        <v>41891</v>
      </c>
      <c r="G403" s="110">
        <v>41897</v>
      </c>
      <c r="H403" s="87" t="s">
        <v>5777</v>
      </c>
      <c r="I403" s="87" t="s">
        <v>10023</v>
      </c>
      <c r="J403" s="87" t="s">
        <v>10024</v>
      </c>
      <c r="K403" s="88"/>
      <c r="L403" s="37" t="s">
        <v>14999</v>
      </c>
      <c r="M403" s="86" t="s">
        <v>10020</v>
      </c>
      <c r="N403" s="37" t="s">
        <v>12918</v>
      </c>
      <c r="O403" s="37" t="s">
        <v>12919</v>
      </c>
      <c r="P403" s="89">
        <v>0.09</v>
      </c>
      <c r="Q403" s="89">
        <v>4.45</v>
      </c>
      <c r="R403" s="90" t="str">
        <f t="shared" si="19"/>
        <v>石川県白山市番匠町</v>
      </c>
      <c r="S403" s="59" t="s">
        <v>3580</v>
      </c>
      <c r="T403" s="59" t="s">
        <v>3580</v>
      </c>
      <c r="U403" s="111" t="s">
        <v>10025</v>
      </c>
      <c r="V403" s="60" t="str">
        <f t="shared" si="21"/>
        <v>Open map</v>
      </c>
      <c r="W403" s="91" t="s">
        <v>4038</v>
      </c>
      <c r="X403" s="89" t="s">
        <v>10026</v>
      </c>
      <c r="Y403" s="89" t="s">
        <v>10022</v>
      </c>
      <c r="Z403" s="89" t="s">
        <v>10027</v>
      </c>
      <c r="AA403" s="89"/>
      <c r="AB403" s="83">
        <v>100</v>
      </c>
      <c r="AC403" s="83">
        <v>1242.5999999999999</v>
      </c>
      <c r="AD403" s="83">
        <v>1165.8499999999999</v>
      </c>
      <c r="AE403" s="89">
        <v>1446</v>
      </c>
      <c r="AF403" s="83">
        <v>1467</v>
      </c>
      <c r="AG403" s="89"/>
      <c r="AH403" s="89"/>
      <c r="AI403" s="89"/>
      <c r="AJ403" s="83">
        <v>0.6</v>
      </c>
      <c r="AK403" s="83"/>
      <c r="AL403" s="83">
        <v>0.6</v>
      </c>
      <c r="AM403" s="83"/>
      <c r="AN403" s="83"/>
      <c r="AO403" s="83">
        <v>1446</v>
      </c>
      <c r="AP403" s="89">
        <v>0.6</v>
      </c>
      <c r="AQ403" s="89">
        <v>578</v>
      </c>
      <c r="AR403" s="89">
        <v>130</v>
      </c>
      <c r="AS403" s="89">
        <v>77</v>
      </c>
      <c r="AT403" s="89" t="s">
        <v>4248</v>
      </c>
      <c r="AU403" s="89">
        <v>0.6</v>
      </c>
      <c r="AV403" s="89">
        <v>868</v>
      </c>
      <c r="AW403" s="89">
        <v>80</v>
      </c>
      <c r="AX403" s="89">
        <v>71</v>
      </c>
      <c r="AY403" s="89" t="s">
        <v>4248</v>
      </c>
      <c r="AZ403" s="89">
        <v>10500000</v>
      </c>
      <c r="BA403" s="89">
        <v>9000000</v>
      </c>
      <c r="BB403" s="89">
        <v>5000000</v>
      </c>
      <c r="BC403" s="113"/>
      <c r="BG403" s="165">
        <v>5298</v>
      </c>
      <c r="BH403" s="165">
        <v>382</v>
      </c>
    </row>
    <row r="404" spans="1:60" ht="18" hidden="1" customHeight="1">
      <c r="A404" s="95">
        <v>260116</v>
      </c>
      <c r="B404" s="96" t="s">
        <v>10021</v>
      </c>
      <c r="C404" s="82" t="str">
        <f t="shared" si="20"/>
        <v>Open</v>
      </c>
      <c r="D404" s="97"/>
      <c r="E404" s="97" t="s">
        <v>11235</v>
      </c>
      <c r="F404" s="109">
        <v>41953</v>
      </c>
      <c r="G404" s="109">
        <v>41967</v>
      </c>
      <c r="H404" s="99" t="s">
        <v>11236</v>
      </c>
      <c r="I404" s="99" t="s">
        <v>11237</v>
      </c>
      <c r="J404" s="99" t="s">
        <v>11238</v>
      </c>
      <c r="K404" s="100"/>
      <c r="L404" s="37" t="s">
        <v>15014</v>
      </c>
      <c r="M404" s="98" t="s">
        <v>11239</v>
      </c>
      <c r="N404" s="37" t="s">
        <v>12920</v>
      </c>
      <c r="O404" s="37" t="s">
        <v>14468</v>
      </c>
      <c r="P404" s="101">
        <v>0.11</v>
      </c>
      <c r="Q404" s="101">
        <v>8.49</v>
      </c>
      <c r="R404" s="90" t="str">
        <f t="shared" si="19"/>
        <v>富山県富山市千石町</v>
      </c>
      <c r="S404" s="80" t="s">
        <v>3592</v>
      </c>
      <c r="T404" s="80" t="s">
        <v>3592</v>
      </c>
      <c r="U404" s="114" t="s">
        <v>11240</v>
      </c>
      <c r="V404" s="60" t="str">
        <f t="shared" si="21"/>
        <v>Open map</v>
      </c>
      <c r="W404" s="102" t="s">
        <v>4038</v>
      </c>
      <c r="X404" s="101" t="s">
        <v>11241</v>
      </c>
      <c r="Y404" s="101" t="s">
        <v>11242</v>
      </c>
      <c r="Z404" s="101" t="s">
        <v>11243</v>
      </c>
      <c r="AA404" s="101"/>
      <c r="AB404" s="95">
        <v>150</v>
      </c>
      <c r="AC404" s="95">
        <v>880.51</v>
      </c>
      <c r="AD404" s="95">
        <v>840.16</v>
      </c>
      <c r="AE404" s="101">
        <v>1085</v>
      </c>
      <c r="AF404" s="95">
        <v>1085</v>
      </c>
      <c r="AG404" s="101"/>
      <c r="AH404" s="101"/>
      <c r="AI404" s="101"/>
      <c r="AJ404" s="95">
        <v>1</v>
      </c>
      <c r="AK404" s="95"/>
      <c r="AL404" s="95">
        <v>1.2</v>
      </c>
      <c r="AM404" s="95"/>
      <c r="AN404" s="95"/>
      <c r="AO404" s="95">
        <v>2315</v>
      </c>
      <c r="AP404" s="101">
        <v>1.2</v>
      </c>
      <c r="AQ404" s="101">
        <v>970</v>
      </c>
      <c r="AR404" s="101">
        <v>130</v>
      </c>
      <c r="AS404" s="101">
        <v>129</v>
      </c>
      <c r="AT404" s="101" t="s">
        <v>11244</v>
      </c>
      <c r="AU404" s="101">
        <v>1</v>
      </c>
      <c r="AV404" s="101">
        <v>1085</v>
      </c>
      <c r="AW404" s="101">
        <v>100</v>
      </c>
      <c r="AX404" s="101">
        <v>111</v>
      </c>
      <c r="AY404" s="101" t="s">
        <v>11244</v>
      </c>
      <c r="AZ404" s="101">
        <v>16400000</v>
      </c>
      <c r="BA404" s="101">
        <v>14000000</v>
      </c>
      <c r="BB404" s="101">
        <v>8100000</v>
      </c>
      <c r="BC404" s="112" t="s">
        <v>8892</v>
      </c>
      <c r="BG404" s="165">
        <v>5299</v>
      </c>
      <c r="BH404" s="165">
        <v>383</v>
      </c>
    </row>
    <row r="405" spans="1:60" ht="18" hidden="1" customHeight="1">
      <c r="A405" s="83">
        <v>260117</v>
      </c>
      <c r="B405" s="84" t="s">
        <v>11247</v>
      </c>
      <c r="C405" s="82" t="str">
        <f t="shared" si="20"/>
        <v>Open</v>
      </c>
      <c r="D405" s="85"/>
      <c r="E405" s="85" t="s">
        <v>11248</v>
      </c>
      <c r="F405" s="110">
        <v>42058</v>
      </c>
      <c r="G405" s="110">
        <v>42076</v>
      </c>
      <c r="H405" s="87" t="s">
        <v>11249</v>
      </c>
      <c r="I405" s="87" t="s">
        <v>11245</v>
      </c>
      <c r="J405" s="87" t="s">
        <v>11250</v>
      </c>
      <c r="K405" s="88"/>
      <c r="L405" s="37" t="s">
        <v>15015</v>
      </c>
      <c r="M405" s="86" t="s">
        <v>11251</v>
      </c>
      <c r="N405" s="37" t="s">
        <v>12921</v>
      </c>
      <c r="O405" s="37" t="s">
        <v>12922</v>
      </c>
      <c r="P405" s="89">
        <v>0.52</v>
      </c>
      <c r="Q405" s="89">
        <v>1.22</v>
      </c>
      <c r="R405" s="90" t="str">
        <f t="shared" si="19"/>
        <v>大分県津久見市平岩</v>
      </c>
      <c r="S405" s="59" t="s">
        <v>3593</v>
      </c>
      <c r="T405" s="59" t="s">
        <v>4164</v>
      </c>
      <c r="U405" s="111" t="s">
        <v>11991</v>
      </c>
      <c r="V405" s="60" t="str">
        <f t="shared" si="21"/>
        <v>Open map</v>
      </c>
      <c r="W405" s="91" t="s">
        <v>4038</v>
      </c>
      <c r="X405" s="89" t="s">
        <v>11252</v>
      </c>
      <c r="Y405" s="89" t="s">
        <v>11253</v>
      </c>
      <c r="Z405" s="89" t="s">
        <v>11254</v>
      </c>
      <c r="AA405" s="89"/>
      <c r="AB405" s="83">
        <v>10</v>
      </c>
      <c r="AC405" s="83">
        <v>1967.32</v>
      </c>
      <c r="AD405" s="83">
        <v>3255.71</v>
      </c>
      <c r="AE405" s="89">
        <v>2255</v>
      </c>
      <c r="AF405" s="83">
        <v>2255</v>
      </c>
      <c r="AG405" s="89"/>
      <c r="AH405" s="89"/>
      <c r="AI405" s="89"/>
      <c r="AJ405" s="83">
        <v>1</v>
      </c>
      <c r="AK405" s="83"/>
      <c r="AL405" s="83">
        <v>1.5</v>
      </c>
      <c r="AM405" s="83"/>
      <c r="AN405" s="83"/>
      <c r="AO405" s="83">
        <v>5127</v>
      </c>
      <c r="AP405" s="89">
        <v>1.5</v>
      </c>
      <c r="AQ405" s="89">
        <v>2872</v>
      </c>
      <c r="AR405" s="89">
        <v>100</v>
      </c>
      <c r="AS405" s="89">
        <v>320</v>
      </c>
      <c r="AT405" s="89" t="s">
        <v>11255</v>
      </c>
      <c r="AU405" s="89">
        <v>1</v>
      </c>
      <c r="AV405" s="89">
        <v>2255</v>
      </c>
      <c r="AW405" s="89">
        <v>110</v>
      </c>
      <c r="AX405" s="89">
        <v>229</v>
      </c>
      <c r="AY405" s="89" t="s">
        <v>11255</v>
      </c>
      <c r="AZ405" s="89">
        <v>32800000</v>
      </c>
      <c r="BA405" s="89">
        <v>27600000</v>
      </c>
      <c r="BB405" s="89">
        <v>16800000</v>
      </c>
      <c r="BC405" s="113"/>
      <c r="BG405" s="165">
        <v>5300</v>
      </c>
      <c r="BH405" s="165">
        <v>384</v>
      </c>
    </row>
    <row r="406" spans="1:60" ht="18" hidden="1" customHeight="1">
      <c r="A406" s="83">
        <v>260118</v>
      </c>
      <c r="B406" s="84" t="s">
        <v>10028</v>
      </c>
      <c r="C406" s="82" t="str">
        <f t="shared" si="20"/>
        <v>Open</v>
      </c>
      <c r="D406" s="85"/>
      <c r="E406" s="85" t="s">
        <v>4217</v>
      </c>
      <c r="F406" s="110">
        <v>41870</v>
      </c>
      <c r="G406" s="110">
        <v>41879</v>
      </c>
      <c r="H406" s="87" t="s">
        <v>4820</v>
      </c>
      <c r="I406" s="87" t="s">
        <v>7513</v>
      </c>
      <c r="J406" s="87" t="s">
        <v>11256</v>
      </c>
      <c r="K406" s="88"/>
      <c r="L406" s="37" t="s">
        <v>14790</v>
      </c>
      <c r="M406" s="86" t="s">
        <v>10029</v>
      </c>
      <c r="N406" s="37" t="s">
        <v>12923</v>
      </c>
      <c r="O406" s="37" t="s">
        <v>12924</v>
      </c>
      <c r="P406" s="89">
        <v>0.11</v>
      </c>
      <c r="Q406" s="89">
        <v>54.27</v>
      </c>
      <c r="R406" s="90" t="str">
        <f t="shared" si="19"/>
        <v>長野県中野市大字三ツ和字柳下</v>
      </c>
      <c r="S406" s="59" t="s">
        <v>3594</v>
      </c>
      <c r="T406" s="59" t="s">
        <v>4165</v>
      </c>
      <c r="U406" s="111" t="s">
        <v>11257</v>
      </c>
      <c r="V406" s="60" t="str">
        <f t="shared" si="21"/>
        <v>Open map</v>
      </c>
      <c r="W406" s="91" t="s">
        <v>4038</v>
      </c>
      <c r="X406" s="89" t="s">
        <v>11252</v>
      </c>
      <c r="Y406" s="89" t="s">
        <v>11258</v>
      </c>
      <c r="Z406" s="89" t="s">
        <v>4443</v>
      </c>
      <c r="AA406" s="89"/>
      <c r="AB406" s="83">
        <v>99</v>
      </c>
      <c r="AC406" s="83">
        <v>1057.3399999999999</v>
      </c>
      <c r="AD406" s="83">
        <v>1273</v>
      </c>
      <c r="AE406" s="89">
        <v>1273</v>
      </c>
      <c r="AF406" s="83">
        <v>999.26</v>
      </c>
      <c r="AG406" s="89"/>
      <c r="AH406" s="89"/>
      <c r="AI406" s="89"/>
      <c r="AJ406" s="83">
        <v>1</v>
      </c>
      <c r="AK406" s="83"/>
      <c r="AL406" s="83">
        <v>1.5</v>
      </c>
      <c r="AM406" s="83"/>
      <c r="AN406" s="83"/>
      <c r="AO406" s="83">
        <v>2557</v>
      </c>
      <c r="AP406" s="89">
        <v>1.5</v>
      </c>
      <c r="AQ406" s="89">
        <v>1284</v>
      </c>
      <c r="AR406" s="89">
        <v>190</v>
      </c>
      <c r="AS406" s="89">
        <v>245</v>
      </c>
      <c r="AT406" s="89" t="s">
        <v>12023</v>
      </c>
      <c r="AU406" s="89">
        <v>1</v>
      </c>
      <c r="AV406" s="89">
        <v>1273</v>
      </c>
      <c r="AW406" s="89">
        <v>110</v>
      </c>
      <c r="AX406" s="89">
        <v>141</v>
      </c>
      <c r="AY406" s="89" t="s">
        <v>12023</v>
      </c>
      <c r="AZ406" s="89">
        <v>20700000</v>
      </c>
      <c r="BA406" s="89">
        <v>17500000</v>
      </c>
      <c r="BB406" s="89">
        <v>10300000</v>
      </c>
      <c r="BC406" s="113" t="s">
        <v>8932</v>
      </c>
      <c r="BG406" s="165">
        <v>5301</v>
      </c>
      <c r="BH406" s="165">
        <v>385</v>
      </c>
    </row>
    <row r="407" spans="1:60" ht="18" hidden="1" customHeight="1">
      <c r="A407" s="83">
        <v>260119</v>
      </c>
      <c r="B407" s="84" t="s">
        <v>12057</v>
      </c>
      <c r="C407" s="82" t="str">
        <f t="shared" si="20"/>
        <v>Open</v>
      </c>
      <c r="D407" s="85"/>
      <c r="E407" s="85" t="s">
        <v>11222</v>
      </c>
      <c r="F407" s="110">
        <v>41953</v>
      </c>
      <c r="G407" s="110">
        <v>41964</v>
      </c>
      <c r="H407" s="87" t="s">
        <v>11259</v>
      </c>
      <c r="I407" s="87" t="s">
        <v>4541</v>
      </c>
      <c r="J407" s="87" t="s">
        <v>11260</v>
      </c>
      <c r="K407" s="88"/>
      <c r="L407" s="37" t="s">
        <v>15016</v>
      </c>
      <c r="M407" s="86" t="s">
        <v>12059</v>
      </c>
      <c r="N407" s="37" t="s">
        <v>12925</v>
      </c>
      <c r="O407" s="37" t="s">
        <v>14469</v>
      </c>
      <c r="P407" s="89">
        <v>0.18</v>
      </c>
      <c r="Q407" s="89">
        <v>20.51</v>
      </c>
      <c r="R407" s="90" t="str">
        <f t="shared" si="19"/>
        <v>埼玉県戸田市大字新曽稲荷</v>
      </c>
      <c r="S407" s="59" t="s">
        <v>3595</v>
      </c>
      <c r="T407" s="59" t="s">
        <v>3595</v>
      </c>
      <c r="U407" s="111" t="s">
        <v>12058</v>
      </c>
      <c r="V407" s="60" t="str">
        <f t="shared" si="21"/>
        <v>Open map</v>
      </c>
      <c r="W407" s="91" t="s">
        <v>4038</v>
      </c>
      <c r="X407" s="89" t="s">
        <v>11241</v>
      </c>
      <c r="Y407" s="89" t="s">
        <v>4892</v>
      </c>
      <c r="Z407" s="89" t="s">
        <v>11261</v>
      </c>
      <c r="AA407" s="89"/>
      <c r="AB407" s="83"/>
      <c r="AC407" s="83">
        <v>926.73</v>
      </c>
      <c r="AD407" s="83">
        <v>2207.81</v>
      </c>
      <c r="AE407" s="89">
        <v>1061</v>
      </c>
      <c r="AF407" s="83">
        <v>1061</v>
      </c>
      <c r="AG407" s="89"/>
      <c r="AH407" s="89"/>
      <c r="AI407" s="89"/>
      <c r="AJ407" s="83">
        <v>0.8</v>
      </c>
      <c r="AK407" s="83"/>
      <c r="AL407" s="83">
        <v>0.8</v>
      </c>
      <c r="AM407" s="83"/>
      <c r="AN407" s="83"/>
      <c r="AO407" s="83">
        <v>1459</v>
      </c>
      <c r="AP407" s="89">
        <v>0.8</v>
      </c>
      <c r="AQ407" s="89">
        <v>526</v>
      </c>
      <c r="AR407" s="89">
        <v>100</v>
      </c>
      <c r="AS407" s="89">
        <v>53</v>
      </c>
      <c r="AT407" s="89" t="s">
        <v>11262</v>
      </c>
      <c r="AU407" s="89">
        <v>0.8</v>
      </c>
      <c r="AV407" s="89">
        <v>849</v>
      </c>
      <c r="AW407" s="89">
        <v>100</v>
      </c>
      <c r="AX407" s="89">
        <v>85</v>
      </c>
      <c r="AY407" s="89" t="s">
        <v>11262</v>
      </c>
      <c r="AZ407" s="89">
        <v>10200000</v>
      </c>
      <c r="BA407" s="89">
        <v>8800000</v>
      </c>
      <c r="BB407" s="89">
        <v>5400000</v>
      </c>
      <c r="BC407" s="113" t="s">
        <v>7700</v>
      </c>
      <c r="BG407" s="165">
        <v>5302</v>
      </c>
      <c r="BH407" s="165">
        <v>386</v>
      </c>
    </row>
    <row r="408" spans="1:60" ht="18" hidden="1" customHeight="1">
      <c r="A408" s="83">
        <v>260120</v>
      </c>
      <c r="B408" s="84" t="s">
        <v>10030</v>
      </c>
      <c r="C408" s="82" t="str">
        <f t="shared" si="20"/>
        <v>Open</v>
      </c>
      <c r="D408" s="85"/>
      <c r="E408" s="85" t="s">
        <v>11248</v>
      </c>
      <c r="F408" s="110">
        <v>41974</v>
      </c>
      <c r="G408" s="110">
        <v>41995</v>
      </c>
      <c r="H408" s="87" t="s">
        <v>5120</v>
      </c>
      <c r="I408" s="87" t="s">
        <v>11263</v>
      </c>
      <c r="J408" s="87" t="s">
        <v>4863</v>
      </c>
      <c r="K408" s="88"/>
      <c r="L408" s="37" t="s">
        <v>15017</v>
      </c>
      <c r="M408" s="86" t="s">
        <v>10031</v>
      </c>
      <c r="N408" s="37" t="s">
        <v>12926</v>
      </c>
      <c r="O408" s="37" t="s">
        <v>14470</v>
      </c>
      <c r="P408" s="89">
        <v>0.17</v>
      </c>
      <c r="Q408" s="89">
        <v>1.45</v>
      </c>
      <c r="R408" s="90" t="str">
        <f t="shared" si="19"/>
        <v>三重県津市本町</v>
      </c>
      <c r="S408" s="59" t="s">
        <v>3596</v>
      </c>
      <c r="T408" s="59" t="s">
        <v>3596</v>
      </c>
      <c r="U408" s="111" t="s">
        <v>10030</v>
      </c>
      <c r="V408" s="60" t="str">
        <f t="shared" si="21"/>
        <v>Open map</v>
      </c>
      <c r="W408" s="91" t="s">
        <v>4038</v>
      </c>
      <c r="X408" s="89" t="s">
        <v>8587</v>
      </c>
      <c r="Y408" s="89" t="s">
        <v>11264</v>
      </c>
      <c r="Z408" s="89" t="s">
        <v>4402</v>
      </c>
      <c r="AA408" s="89"/>
      <c r="AB408" s="83"/>
      <c r="AC408" s="83">
        <v>1007.15</v>
      </c>
      <c r="AD408" s="83">
        <v>1046.78</v>
      </c>
      <c r="AE408" s="89">
        <v>1411</v>
      </c>
      <c r="AF408" s="83">
        <v>1308</v>
      </c>
      <c r="AG408" s="89"/>
      <c r="AH408" s="89"/>
      <c r="AI408" s="89"/>
      <c r="AJ408" s="83">
        <v>1</v>
      </c>
      <c r="AK408" s="83"/>
      <c r="AL408" s="83">
        <v>0.8</v>
      </c>
      <c r="AM408" s="83"/>
      <c r="AN408" s="83"/>
      <c r="AO408" s="83">
        <v>2291</v>
      </c>
      <c r="AP408" s="89">
        <v>0.8</v>
      </c>
      <c r="AQ408" s="89">
        <v>880</v>
      </c>
      <c r="AR408" s="89">
        <v>100</v>
      </c>
      <c r="AS408" s="89">
        <v>89</v>
      </c>
      <c r="AT408" s="89" t="s">
        <v>12023</v>
      </c>
      <c r="AU408" s="89">
        <v>1</v>
      </c>
      <c r="AV408" s="89">
        <v>1412</v>
      </c>
      <c r="AW408" s="89">
        <v>100</v>
      </c>
      <c r="AX408" s="89">
        <v>143</v>
      </c>
      <c r="AY408" s="89" t="s">
        <v>12023</v>
      </c>
      <c r="AZ408" s="89">
        <v>15300000</v>
      </c>
      <c r="BA408" s="89">
        <v>13300000</v>
      </c>
      <c r="BB408" s="89">
        <v>8000000</v>
      </c>
      <c r="BC408" s="113" t="s">
        <v>11227</v>
      </c>
      <c r="BG408" s="165">
        <v>5303</v>
      </c>
      <c r="BH408" s="165">
        <v>387</v>
      </c>
    </row>
    <row r="409" spans="1:60" ht="18" hidden="1" customHeight="1">
      <c r="A409" s="83">
        <v>260122</v>
      </c>
      <c r="B409" s="84" t="s">
        <v>11265</v>
      </c>
      <c r="C409" s="82" t="str">
        <f t="shared" si="20"/>
        <v>Open</v>
      </c>
      <c r="D409" s="85"/>
      <c r="E409" s="85" t="s">
        <v>11266</v>
      </c>
      <c r="F409" s="110">
        <v>41883</v>
      </c>
      <c r="G409" s="110">
        <v>41886</v>
      </c>
      <c r="H409" s="87" t="s">
        <v>4274</v>
      </c>
      <c r="I409" s="87" t="s">
        <v>11267</v>
      </c>
      <c r="J409" s="87" t="s">
        <v>11268</v>
      </c>
      <c r="K409" s="88"/>
      <c r="L409" s="37" t="s">
        <v>15018</v>
      </c>
      <c r="M409" s="86" t="s">
        <v>10032</v>
      </c>
      <c r="N409" s="37" t="s">
        <v>12927</v>
      </c>
      <c r="O409" s="37" t="s">
        <v>12928</v>
      </c>
      <c r="P409" s="89">
        <v>0.67</v>
      </c>
      <c r="Q409" s="89">
        <v>28.99</v>
      </c>
      <c r="R409" s="90" t="str">
        <f t="shared" si="19"/>
        <v>茨城県取手市藤代南</v>
      </c>
      <c r="S409" s="59" t="s">
        <v>3597</v>
      </c>
      <c r="T409" s="59" t="s">
        <v>3597</v>
      </c>
      <c r="U409" s="111" t="s">
        <v>11992</v>
      </c>
      <c r="V409" s="60" t="str">
        <f t="shared" si="21"/>
        <v>Open map</v>
      </c>
      <c r="W409" s="91" t="s">
        <v>4038</v>
      </c>
      <c r="X409" s="89" t="s">
        <v>11269</v>
      </c>
      <c r="Y409" s="89" t="s">
        <v>4409</v>
      </c>
      <c r="Z409" s="89" t="s">
        <v>4402</v>
      </c>
      <c r="AA409" s="89"/>
      <c r="AB409" s="83">
        <v>30</v>
      </c>
      <c r="AC409" s="83">
        <v>299.88</v>
      </c>
      <c r="AD409" s="83">
        <v>299.88</v>
      </c>
      <c r="AE409" s="89">
        <v>360</v>
      </c>
      <c r="AF409" s="83">
        <v>360</v>
      </c>
      <c r="AG409" s="89"/>
      <c r="AH409" s="89"/>
      <c r="AI409" s="89"/>
      <c r="AJ409" s="83">
        <v>1</v>
      </c>
      <c r="AK409" s="83"/>
      <c r="AL409" s="83">
        <v>1.5</v>
      </c>
      <c r="AM409" s="83"/>
      <c r="AN409" s="83"/>
      <c r="AO409" s="83">
        <v>774</v>
      </c>
      <c r="AP409" s="89">
        <v>1.5</v>
      </c>
      <c r="AQ409" s="89">
        <v>414</v>
      </c>
      <c r="AR409" s="89">
        <v>110</v>
      </c>
      <c r="AS409" s="89">
        <v>46</v>
      </c>
      <c r="AT409" s="89" t="s">
        <v>12023</v>
      </c>
      <c r="AU409" s="89">
        <v>1</v>
      </c>
      <c r="AV409" s="89">
        <v>360</v>
      </c>
      <c r="AW409" s="89">
        <v>100</v>
      </c>
      <c r="AX409" s="89">
        <v>36</v>
      </c>
      <c r="AY409" s="89" t="s">
        <v>12023</v>
      </c>
      <c r="AZ409" s="89">
        <v>6200000</v>
      </c>
      <c r="BA409" s="89">
        <v>5500000</v>
      </c>
      <c r="BB409" s="89">
        <v>3350000</v>
      </c>
      <c r="BC409" s="113"/>
      <c r="BG409" s="165">
        <v>5304</v>
      </c>
      <c r="BH409" s="165">
        <v>388</v>
      </c>
    </row>
    <row r="410" spans="1:60" ht="18" hidden="1" customHeight="1">
      <c r="A410" s="83">
        <v>260123</v>
      </c>
      <c r="B410" s="84" t="s">
        <v>10033</v>
      </c>
      <c r="C410" s="82" t="str">
        <f t="shared" si="20"/>
        <v>Open</v>
      </c>
      <c r="D410" s="85"/>
      <c r="E410" s="85" t="s">
        <v>4217</v>
      </c>
      <c r="F410" s="110">
        <v>41993</v>
      </c>
      <c r="G410" s="110">
        <v>42035</v>
      </c>
      <c r="H410" s="87" t="s">
        <v>11270</v>
      </c>
      <c r="I410" s="87" t="s">
        <v>11271</v>
      </c>
      <c r="J410" s="87" t="s">
        <v>11272</v>
      </c>
      <c r="K410" s="88"/>
      <c r="L410" s="37" t="s">
        <v>15019</v>
      </c>
      <c r="M410" s="86" t="s">
        <v>11273</v>
      </c>
      <c r="N410" s="37" t="s">
        <v>12929</v>
      </c>
      <c r="O410" s="37" t="s">
        <v>12930</v>
      </c>
      <c r="P410" s="89">
        <v>0.09</v>
      </c>
      <c r="Q410" s="89">
        <v>2.92</v>
      </c>
      <c r="R410" s="90" t="str">
        <f t="shared" si="19"/>
        <v>石川県金沢市大河端町</v>
      </c>
      <c r="S410" s="59" t="s">
        <v>3598</v>
      </c>
      <c r="T410" s="59" t="s">
        <v>3598</v>
      </c>
      <c r="U410" s="111" t="s">
        <v>11993</v>
      </c>
      <c r="V410" s="60" t="str">
        <f t="shared" si="21"/>
        <v>Open map</v>
      </c>
      <c r="W410" s="91" t="s">
        <v>4038</v>
      </c>
      <c r="X410" s="89" t="s">
        <v>11241</v>
      </c>
      <c r="Y410" s="89" t="s">
        <v>11274</v>
      </c>
      <c r="Z410" s="89" t="s">
        <v>11275</v>
      </c>
      <c r="AA410" s="89"/>
      <c r="AB410" s="83">
        <v>120</v>
      </c>
      <c r="AC410" s="83">
        <v>5238.8</v>
      </c>
      <c r="AD410" s="83">
        <v>5007.49</v>
      </c>
      <c r="AE410" s="89">
        <v>5531</v>
      </c>
      <c r="AF410" s="83">
        <v>5531</v>
      </c>
      <c r="AG410" s="89"/>
      <c r="AH410" s="89"/>
      <c r="AI410" s="89"/>
      <c r="AJ410" s="83">
        <v>0.8</v>
      </c>
      <c r="AK410" s="83"/>
      <c r="AL410" s="83">
        <v>1.5</v>
      </c>
      <c r="AM410" s="83"/>
      <c r="AN410" s="83"/>
      <c r="AO410" s="83">
        <v>9622</v>
      </c>
      <c r="AP410" s="89">
        <v>1.5</v>
      </c>
      <c r="AQ410" s="89">
        <v>5197</v>
      </c>
      <c r="AR410" s="89">
        <v>120</v>
      </c>
      <c r="AS410" s="89">
        <v>630</v>
      </c>
      <c r="AT410" s="89" t="s">
        <v>12023</v>
      </c>
      <c r="AU410" s="89">
        <v>0.8</v>
      </c>
      <c r="AV410" s="89">
        <v>4425</v>
      </c>
      <c r="AW410" s="89">
        <v>100</v>
      </c>
      <c r="AX410" s="89">
        <v>501</v>
      </c>
      <c r="AY410" s="89" t="s">
        <v>12023</v>
      </c>
      <c r="AZ410" s="89">
        <v>55300000</v>
      </c>
      <c r="BA410" s="89">
        <v>46100000</v>
      </c>
      <c r="BB410" s="89">
        <v>27600000</v>
      </c>
      <c r="BC410" s="113"/>
      <c r="BG410" s="165">
        <v>5305</v>
      </c>
      <c r="BH410" s="165">
        <v>389</v>
      </c>
    </row>
    <row r="411" spans="1:60" ht="18" hidden="1" customHeight="1">
      <c r="A411" s="83">
        <v>260124</v>
      </c>
      <c r="B411" s="84" t="s">
        <v>11276</v>
      </c>
      <c r="C411" s="82" t="str">
        <f t="shared" si="20"/>
        <v>Open</v>
      </c>
      <c r="D411" s="85"/>
      <c r="E411" s="85" t="s">
        <v>4217</v>
      </c>
      <c r="F411" s="110">
        <v>41953</v>
      </c>
      <c r="G411" s="110">
        <v>41965</v>
      </c>
      <c r="H411" s="87" t="s">
        <v>6054</v>
      </c>
      <c r="I411" s="87" t="s">
        <v>8153</v>
      </c>
      <c r="J411" s="87" t="s">
        <v>11277</v>
      </c>
      <c r="K411" s="88"/>
      <c r="L411" s="37" t="s">
        <v>15020</v>
      </c>
      <c r="M411" s="86" t="s">
        <v>11278</v>
      </c>
      <c r="N411" s="37" t="s">
        <v>12931</v>
      </c>
      <c r="O411" s="37" t="s">
        <v>12932</v>
      </c>
      <c r="P411" s="89">
        <v>0.06</v>
      </c>
      <c r="Q411" s="89">
        <v>42.05</v>
      </c>
      <c r="R411" s="90" t="str">
        <f t="shared" si="19"/>
        <v>京都府京都市伏見区向島東定請</v>
      </c>
      <c r="S411" s="59" t="s">
        <v>3599</v>
      </c>
      <c r="T411" s="59" t="s">
        <v>3599</v>
      </c>
      <c r="U411" s="111" t="s">
        <v>11279</v>
      </c>
      <c r="V411" s="60" t="str">
        <f t="shared" si="21"/>
        <v>Open map</v>
      </c>
      <c r="W411" s="91" t="s">
        <v>4038</v>
      </c>
      <c r="X411" s="89" t="s">
        <v>8587</v>
      </c>
      <c r="Y411" s="89" t="s">
        <v>4409</v>
      </c>
      <c r="Z411" s="89" t="s">
        <v>4402</v>
      </c>
      <c r="AA411" s="89"/>
      <c r="AB411" s="83">
        <v>30</v>
      </c>
      <c r="AC411" s="83">
        <v>823.2</v>
      </c>
      <c r="AD411" s="83">
        <v>823.2</v>
      </c>
      <c r="AE411" s="89">
        <v>1221</v>
      </c>
      <c r="AF411" s="83">
        <v>1221</v>
      </c>
      <c r="AG411" s="89"/>
      <c r="AH411" s="89"/>
      <c r="AI411" s="89"/>
      <c r="AJ411" s="83">
        <v>0.8</v>
      </c>
      <c r="AK411" s="83"/>
      <c r="AL411" s="83">
        <v>0.8</v>
      </c>
      <c r="AM411" s="83"/>
      <c r="AN411" s="83"/>
      <c r="AO411" s="83">
        <v>1456</v>
      </c>
      <c r="AP411" s="89">
        <v>0.8</v>
      </c>
      <c r="AQ411" s="89">
        <v>479</v>
      </c>
      <c r="AR411" s="89">
        <v>100</v>
      </c>
      <c r="AS411" s="89">
        <v>49</v>
      </c>
      <c r="AT411" s="89" t="s">
        <v>12023</v>
      </c>
      <c r="AU411" s="89">
        <v>0.8</v>
      </c>
      <c r="AV411" s="89">
        <v>977</v>
      </c>
      <c r="AW411" s="89">
        <v>100</v>
      </c>
      <c r="AX411" s="89">
        <v>100</v>
      </c>
      <c r="AY411" s="89" t="s">
        <v>12023</v>
      </c>
      <c r="AZ411" s="89">
        <v>9400000</v>
      </c>
      <c r="BA411" s="89">
        <v>8500000</v>
      </c>
      <c r="BB411" s="89">
        <v>4800000</v>
      </c>
      <c r="BC411" s="113"/>
      <c r="BG411" s="165">
        <v>5306</v>
      </c>
      <c r="BH411" s="165">
        <v>390</v>
      </c>
    </row>
    <row r="412" spans="1:60" ht="18" hidden="1" customHeight="1">
      <c r="A412" s="83">
        <v>260126</v>
      </c>
      <c r="B412" s="84" t="s">
        <v>10035</v>
      </c>
      <c r="C412" s="82" t="str">
        <f t="shared" si="20"/>
        <v>Open</v>
      </c>
      <c r="D412" s="85"/>
      <c r="E412" s="85" t="s">
        <v>4241</v>
      </c>
      <c r="F412" s="110">
        <v>41981</v>
      </c>
      <c r="G412" s="110">
        <v>41990</v>
      </c>
      <c r="H412" s="87" t="s">
        <v>4521</v>
      </c>
      <c r="I412" s="87" t="s">
        <v>10966</v>
      </c>
      <c r="J412" s="87" t="s">
        <v>11280</v>
      </c>
      <c r="K412" s="88"/>
      <c r="L412" s="37" t="s">
        <v>15021</v>
      </c>
      <c r="M412" s="86" t="s">
        <v>12060</v>
      </c>
      <c r="N412" s="37" t="s">
        <v>12933</v>
      </c>
      <c r="O412" s="37" t="s">
        <v>14471</v>
      </c>
      <c r="P412" s="89">
        <v>0.38</v>
      </c>
      <c r="Q412" s="89">
        <v>11.45</v>
      </c>
      <c r="R412" s="90" t="str">
        <f t="shared" si="19"/>
        <v>高知県吾川郡いの町字立田</v>
      </c>
      <c r="S412" s="59" t="s">
        <v>10034</v>
      </c>
      <c r="T412" s="59" t="s">
        <v>3600</v>
      </c>
      <c r="U412" s="111" t="s">
        <v>12061</v>
      </c>
      <c r="V412" s="60" t="str">
        <f t="shared" si="21"/>
        <v>Open map</v>
      </c>
      <c r="W412" s="91" t="s">
        <v>4038</v>
      </c>
      <c r="X412" s="89" t="s">
        <v>8587</v>
      </c>
      <c r="Y412" s="89" t="s">
        <v>4496</v>
      </c>
      <c r="Z412" s="89" t="s">
        <v>6101</v>
      </c>
      <c r="AA412" s="89"/>
      <c r="AB412" s="83">
        <v>10</v>
      </c>
      <c r="AC412" s="83">
        <v>328.8</v>
      </c>
      <c r="AD412" s="83">
        <v>657.6</v>
      </c>
      <c r="AE412" s="89">
        <v>447</v>
      </c>
      <c r="AF412" s="83">
        <v>447</v>
      </c>
      <c r="AG412" s="89"/>
      <c r="AH412" s="89"/>
      <c r="AI412" s="89"/>
      <c r="AJ412" s="83">
        <v>1</v>
      </c>
      <c r="AK412" s="83"/>
      <c r="AL412" s="83">
        <v>1.2</v>
      </c>
      <c r="AM412" s="83"/>
      <c r="AN412" s="83"/>
      <c r="AO412" s="83">
        <v>905</v>
      </c>
      <c r="AP412" s="89">
        <v>1.2</v>
      </c>
      <c r="AQ412" s="89">
        <v>461</v>
      </c>
      <c r="AR412" s="89">
        <v>100</v>
      </c>
      <c r="AS412" s="89">
        <v>47</v>
      </c>
      <c r="AT412" s="89" t="s">
        <v>12023</v>
      </c>
      <c r="AU412" s="89">
        <v>1</v>
      </c>
      <c r="AV412" s="89">
        <v>444</v>
      </c>
      <c r="AW412" s="89">
        <v>80</v>
      </c>
      <c r="AX412" s="89">
        <v>36</v>
      </c>
      <c r="AY412" s="89" t="s">
        <v>12023</v>
      </c>
      <c r="AZ412" s="89">
        <v>6300000</v>
      </c>
      <c r="BA412" s="89">
        <v>5600000</v>
      </c>
      <c r="BB412" s="89">
        <v>3400000</v>
      </c>
      <c r="BC412" s="113"/>
      <c r="BG412" s="165">
        <v>5307</v>
      </c>
      <c r="BH412" s="165">
        <v>391</v>
      </c>
    </row>
    <row r="413" spans="1:60" ht="18" hidden="1" customHeight="1">
      <c r="A413" s="83">
        <v>260127</v>
      </c>
      <c r="B413" s="84" t="s">
        <v>11281</v>
      </c>
      <c r="C413" s="82" t="str">
        <f t="shared" si="20"/>
        <v>Open</v>
      </c>
      <c r="D413" s="85"/>
      <c r="E413" s="85" t="s">
        <v>11248</v>
      </c>
      <c r="F413" s="110">
        <v>41984</v>
      </c>
      <c r="G413" s="110">
        <v>41989</v>
      </c>
      <c r="H413" s="87" t="s">
        <v>11282</v>
      </c>
      <c r="I413" s="87" t="s">
        <v>11283</v>
      </c>
      <c r="J413" s="87" t="s">
        <v>11284</v>
      </c>
      <c r="K413" s="88"/>
      <c r="L413" s="37" t="s">
        <v>15022</v>
      </c>
      <c r="M413" s="86" t="s">
        <v>10037</v>
      </c>
      <c r="N413" s="37" t="s">
        <v>12934</v>
      </c>
      <c r="O413" s="37" t="s">
        <v>12935</v>
      </c>
      <c r="P413" s="89" t="s">
        <v>11225</v>
      </c>
      <c r="Q413" s="89">
        <v>0.39</v>
      </c>
      <c r="R413" s="90" t="str">
        <f t="shared" si="19"/>
        <v>兵庫県神戸市中央区港島南町</v>
      </c>
      <c r="S413" s="59" t="s">
        <v>11285</v>
      </c>
      <c r="T413" s="59" t="s">
        <v>3601</v>
      </c>
      <c r="U413" s="111" t="s">
        <v>10036</v>
      </c>
      <c r="V413" s="60" t="str">
        <f t="shared" si="21"/>
        <v>Open map</v>
      </c>
      <c r="W413" s="91" t="s">
        <v>4038</v>
      </c>
      <c r="X413" s="89" t="s">
        <v>11252</v>
      </c>
      <c r="Y413" s="89" t="s">
        <v>11258</v>
      </c>
      <c r="Z413" s="89" t="s">
        <v>11286</v>
      </c>
      <c r="AA413" s="89"/>
      <c r="AB413" s="83">
        <v>30</v>
      </c>
      <c r="AC413" s="83">
        <v>1654.33</v>
      </c>
      <c r="AD413" s="83">
        <v>1566.39</v>
      </c>
      <c r="AE413" s="89">
        <v>1931</v>
      </c>
      <c r="AF413" s="83">
        <v>1931</v>
      </c>
      <c r="AG413" s="89"/>
      <c r="AH413" s="89"/>
      <c r="AI413" s="89"/>
      <c r="AJ413" s="83">
        <v>1</v>
      </c>
      <c r="AK413" s="83"/>
      <c r="AL413" s="83">
        <v>1</v>
      </c>
      <c r="AM413" s="83"/>
      <c r="AN413" s="83"/>
      <c r="AO413" s="83">
        <v>3481</v>
      </c>
      <c r="AP413" s="89">
        <v>1</v>
      </c>
      <c r="AQ413" s="89">
        <v>1453</v>
      </c>
      <c r="AR413" s="89">
        <v>100</v>
      </c>
      <c r="AS413" s="89">
        <v>145</v>
      </c>
      <c r="AT413" s="89" t="s">
        <v>12023</v>
      </c>
      <c r="AU413" s="89">
        <v>1</v>
      </c>
      <c r="AV413" s="89">
        <v>2028</v>
      </c>
      <c r="AW413" s="89">
        <v>80</v>
      </c>
      <c r="AX413" s="89">
        <v>163</v>
      </c>
      <c r="AY413" s="89" t="s">
        <v>12023</v>
      </c>
      <c r="AZ413" s="89">
        <v>21400000</v>
      </c>
      <c r="BA413" s="89">
        <v>18300000</v>
      </c>
      <c r="BB413" s="89">
        <v>10100000</v>
      </c>
      <c r="BC413" s="113" t="s">
        <v>11228</v>
      </c>
      <c r="BG413" s="165">
        <v>5308</v>
      </c>
      <c r="BH413" s="165">
        <v>392</v>
      </c>
    </row>
    <row r="414" spans="1:60" ht="18" hidden="1" customHeight="1">
      <c r="A414" s="83">
        <v>260128</v>
      </c>
      <c r="B414" s="84" t="s">
        <v>11287</v>
      </c>
      <c r="C414" s="82" t="str">
        <f t="shared" si="20"/>
        <v>Open</v>
      </c>
      <c r="D414" s="85"/>
      <c r="E414" s="85" t="s">
        <v>4241</v>
      </c>
      <c r="F414" s="110">
        <v>41990</v>
      </c>
      <c r="G414" s="110">
        <v>41998</v>
      </c>
      <c r="H414" s="87" t="s">
        <v>11288</v>
      </c>
      <c r="I414" s="87" t="s">
        <v>11289</v>
      </c>
      <c r="J414" s="87" t="s">
        <v>11290</v>
      </c>
      <c r="K414" s="88"/>
      <c r="L414" s="37" t="s">
        <v>15023</v>
      </c>
      <c r="M414" s="86" t="s">
        <v>10038</v>
      </c>
      <c r="N414" s="37" t="s">
        <v>12936</v>
      </c>
      <c r="O414" s="37" t="s">
        <v>12937</v>
      </c>
      <c r="P414" s="89">
        <v>0.65</v>
      </c>
      <c r="Q414" s="89">
        <v>23.47</v>
      </c>
      <c r="R414" s="90" t="str">
        <f t="shared" si="19"/>
        <v>埼玉県新座市野火止</v>
      </c>
      <c r="S414" s="59" t="s">
        <v>11291</v>
      </c>
      <c r="T414" s="59" t="s">
        <v>3602</v>
      </c>
      <c r="U414" s="111" t="s">
        <v>10039</v>
      </c>
      <c r="V414" s="60" t="str">
        <f t="shared" si="21"/>
        <v>Open map</v>
      </c>
      <c r="W414" s="91" t="s">
        <v>4038</v>
      </c>
      <c r="X414" s="89" t="s">
        <v>8587</v>
      </c>
      <c r="Y414" s="89" t="s">
        <v>11258</v>
      </c>
      <c r="Z414" s="89" t="s">
        <v>4402</v>
      </c>
      <c r="AA414" s="89"/>
      <c r="AB414" s="83">
        <v>30</v>
      </c>
      <c r="AC414" s="83">
        <v>1129.67</v>
      </c>
      <c r="AD414" s="83">
        <v>1227</v>
      </c>
      <c r="AE414" s="89">
        <v>1036</v>
      </c>
      <c r="AF414" s="83">
        <v>1430</v>
      </c>
      <c r="AG414" s="89"/>
      <c r="AH414" s="89"/>
      <c r="AI414" s="89"/>
      <c r="AJ414" s="83">
        <v>1</v>
      </c>
      <c r="AK414" s="83"/>
      <c r="AL414" s="83">
        <v>1</v>
      </c>
      <c r="AM414" s="83"/>
      <c r="AN414" s="83"/>
      <c r="AO414" s="83">
        <v>2503</v>
      </c>
      <c r="AP414" s="89">
        <v>1</v>
      </c>
      <c r="AQ414" s="89">
        <v>924</v>
      </c>
      <c r="AR414" s="89">
        <v>190</v>
      </c>
      <c r="AS414" s="89">
        <v>180</v>
      </c>
      <c r="AT414" s="89" t="s">
        <v>12025</v>
      </c>
      <c r="AU414" s="89">
        <v>1</v>
      </c>
      <c r="AV414" s="89">
        <v>1430</v>
      </c>
      <c r="AW414" s="89">
        <v>160</v>
      </c>
      <c r="AX414" s="89">
        <v>232</v>
      </c>
      <c r="AY414" s="89" t="s">
        <v>12025</v>
      </c>
      <c r="AZ414" s="89">
        <v>20800000</v>
      </c>
      <c r="BA414" s="89">
        <v>17700000</v>
      </c>
      <c r="BB414" s="89">
        <v>10700000</v>
      </c>
      <c r="BC414" s="113" t="s">
        <v>11229</v>
      </c>
      <c r="BG414" s="165">
        <v>5309</v>
      </c>
      <c r="BH414" s="165">
        <v>393</v>
      </c>
    </row>
    <row r="415" spans="1:60" ht="18" hidden="1" customHeight="1">
      <c r="A415" s="83">
        <v>260129</v>
      </c>
      <c r="B415" s="84" t="s">
        <v>11292</v>
      </c>
      <c r="C415" s="82" t="str">
        <f t="shared" si="20"/>
        <v>Open</v>
      </c>
      <c r="D415" s="85"/>
      <c r="E415" s="85" t="s">
        <v>4217</v>
      </c>
      <c r="F415" s="110">
        <v>41968</v>
      </c>
      <c r="G415" s="110">
        <v>42013</v>
      </c>
      <c r="H415" s="87" t="s">
        <v>11293</v>
      </c>
      <c r="I415" s="87" t="s">
        <v>9183</v>
      </c>
      <c r="J415" s="87" t="s">
        <v>11294</v>
      </c>
      <c r="K415" s="88"/>
      <c r="L415" s="37" t="s">
        <v>15024</v>
      </c>
      <c r="M415" s="86" t="s">
        <v>11295</v>
      </c>
      <c r="N415" s="37" t="s">
        <v>12938</v>
      </c>
      <c r="O415" s="37" t="s">
        <v>12939</v>
      </c>
      <c r="P415" s="89">
        <v>0.06</v>
      </c>
      <c r="Q415" s="89">
        <v>5.25</v>
      </c>
      <c r="R415" s="90" t="str">
        <f t="shared" si="19"/>
        <v>大分県大分市猪野</v>
      </c>
      <c r="S415" s="59" t="s">
        <v>11296</v>
      </c>
      <c r="T415" s="59" t="s">
        <v>3603</v>
      </c>
      <c r="U415" s="111" t="s">
        <v>10040</v>
      </c>
      <c r="V415" s="60" t="str">
        <f t="shared" si="21"/>
        <v>Open map</v>
      </c>
      <c r="W415" s="91" t="s">
        <v>4038</v>
      </c>
      <c r="X415" s="89" t="s">
        <v>8587</v>
      </c>
      <c r="Y415" s="89" t="s">
        <v>4496</v>
      </c>
      <c r="Z415" s="89" t="s">
        <v>4402</v>
      </c>
      <c r="AA415" s="89"/>
      <c r="AB415" s="83">
        <v>10</v>
      </c>
      <c r="AC415" s="83">
        <v>5933.53</v>
      </c>
      <c r="AD415" s="83">
        <v>9684.6299999999992</v>
      </c>
      <c r="AE415" s="89">
        <v>7034</v>
      </c>
      <c r="AF415" s="83">
        <v>7171</v>
      </c>
      <c r="AG415" s="89"/>
      <c r="AH415" s="89"/>
      <c r="AI415" s="89"/>
      <c r="AJ415" s="83">
        <v>1</v>
      </c>
      <c r="AK415" s="83"/>
      <c r="AL415" s="83">
        <v>1</v>
      </c>
      <c r="AM415" s="83"/>
      <c r="AN415" s="83"/>
      <c r="AO415" s="83">
        <v>12221</v>
      </c>
      <c r="AP415" s="89">
        <v>1</v>
      </c>
      <c r="AQ415" s="89">
        <v>5187</v>
      </c>
      <c r="AR415" s="89">
        <v>100</v>
      </c>
      <c r="AS415" s="89">
        <v>537</v>
      </c>
      <c r="AT415" s="89" t="s">
        <v>12023</v>
      </c>
      <c r="AU415" s="89">
        <v>1</v>
      </c>
      <c r="AV415" s="89">
        <v>7009</v>
      </c>
      <c r="AW415" s="89">
        <v>80</v>
      </c>
      <c r="AX415" s="89">
        <v>536</v>
      </c>
      <c r="AY415" s="89" t="s">
        <v>12023</v>
      </c>
      <c r="AZ415" s="89">
        <v>66000000</v>
      </c>
      <c r="BA415" s="89">
        <v>56100000</v>
      </c>
      <c r="BB415" s="89">
        <v>34700000</v>
      </c>
      <c r="BC415" s="113" t="s">
        <v>11230</v>
      </c>
      <c r="BG415" s="165">
        <v>5310</v>
      </c>
      <c r="BH415" s="165">
        <v>394</v>
      </c>
    </row>
    <row r="416" spans="1:60" ht="18" hidden="1" customHeight="1">
      <c r="A416" s="83">
        <v>260130</v>
      </c>
      <c r="B416" s="84" t="s">
        <v>10041</v>
      </c>
      <c r="C416" s="82" t="str">
        <f t="shared" si="20"/>
        <v>Open</v>
      </c>
      <c r="D416" s="85"/>
      <c r="E416" s="85" t="s">
        <v>4217</v>
      </c>
      <c r="F416" s="110">
        <v>42033</v>
      </c>
      <c r="G416" s="110">
        <v>42040</v>
      </c>
      <c r="H416" s="87" t="s">
        <v>4303</v>
      </c>
      <c r="I416" s="87" t="s">
        <v>11297</v>
      </c>
      <c r="J416" s="87" t="s">
        <v>11298</v>
      </c>
      <c r="K416" s="88"/>
      <c r="L416" s="37" t="s">
        <v>15025</v>
      </c>
      <c r="M416" s="86" t="s">
        <v>10042</v>
      </c>
      <c r="N416" s="37" t="s">
        <v>12940</v>
      </c>
      <c r="O416" s="37" t="s">
        <v>12941</v>
      </c>
      <c r="P416" s="89">
        <v>0.03</v>
      </c>
      <c r="Q416" s="89">
        <v>6.72</v>
      </c>
      <c r="R416" s="90" t="str">
        <f t="shared" si="19"/>
        <v>東京都大田区西糀谷</v>
      </c>
      <c r="S416" s="59" t="s">
        <v>11299</v>
      </c>
      <c r="T416" s="59" t="s">
        <v>3604</v>
      </c>
      <c r="U416" s="111" t="s">
        <v>11994</v>
      </c>
      <c r="V416" s="60" t="str">
        <f t="shared" si="21"/>
        <v>Open map</v>
      </c>
      <c r="W416" s="91" t="s">
        <v>4038</v>
      </c>
      <c r="X416" s="89" t="s">
        <v>8587</v>
      </c>
      <c r="Y416" s="89" t="s">
        <v>4496</v>
      </c>
      <c r="Z416" s="89" t="s">
        <v>6101</v>
      </c>
      <c r="AA416" s="89"/>
      <c r="AB416" s="83">
        <v>35</v>
      </c>
      <c r="AC416" s="83">
        <v>184.64</v>
      </c>
      <c r="AD416" s="83">
        <v>615.48</v>
      </c>
      <c r="AE416" s="89">
        <v>224</v>
      </c>
      <c r="AF416" s="83">
        <v>224</v>
      </c>
      <c r="AG416" s="89"/>
      <c r="AH416" s="89"/>
      <c r="AI416" s="89"/>
      <c r="AJ416" s="83">
        <v>1</v>
      </c>
      <c r="AK416" s="83"/>
      <c r="AL416" s="83">
        <v>1</v>
      </c>
      <c r="AM416" s="83"/>
      <c r="AN416" s="83"/>
      <c r="AO416" s="83">
        <v>395</v>
      </c>
      <c r="AP416" s="89">
        <v>1</v>
      </c>
      <c r="AQ416" s="89">
        <v>171</v>
      </c>
      <c r="AR416" s="89">
        <v>100</v>
      </c>
      <c r="AS416" s="89">
        <v>18</v>
      </c>
      <c r="AT416" s="89" t="s">
        <v>12023</v>
      </c>
      <c r="AU416" s="89">
        <v>1</v>
      </c>
      <c r="AV416" s="89">
        <v>224</v>
      </c>
      <c r="AW416" s="89">
        <v>100</v>
      </c>
      <c r="AX416" s="89">
        <v>30</v>
      </c>
      <c r="AY416" s="89" t="s">
        <v>12023</v>
      </c>
      <c r="AZ416" s="89">
        <v>5600000</v>
      </c>
      <c r="BA416" s="89">
        <v>4800000</v>
      </c>
      <c r="BB416" s="89">
        <v>2900000</v>
      </c>
      <c r="BC416" s="113" t="s">
        <v>10495</v>
      </c>
      <c r="BG416" s="165">
        <v>5311</v>
      </c>
      <c r="BH416" s="165">
        <v>395</v>
      </c>
    </row>
    <row r="417" spans="1:61" ht="18" hidden="1" customHeight="1">
      <c r="A417" s="83">
        <v>260131</v>
      </c>
      <c r="B417" s="84" t="s">
        <v>11300</v>
      </c>
      <c r="C417" s="82" t="str">
        <f t="shared" si="20"/>
        <v>Open</v>
      </c>
      <c r="D417" s="85"/>
      <c r="E417" s="85" t="s">
        <v>11301</v>
      </c>
      <c r="F417" s="110">
        <v>41984</v>
      </c>
      <c r="G417" s="110">
        <v>42365</v>
      </c>
      <c r="H417" s="87" t="s">
        <v>6300</v>
      </c>
      <c r="I417" s="87" t="s">
        <v>6924</v>
      </c>
      <c r="J417" s="87" t="s">
        <v>11302</v>
      </c>
      <c r="K417" s="88"/>
      <c r="L417" s="37" t="s">
        <v>15026</v>
      </c>
      <c r="M417" s="86" t="s">
        <v>10043</v>
      </c>
      <c r="N417" s="37" t="s">
        <v>12942</v>
      </c>
      <c r="O417" s="37" t="s">
        <v>14472</v>
      </c>
      <c r="P417" s="89">
        <v>0.03</v>
      </c>
      <c r="Q417" s="89">
        <v>2.84</v>
      </c>
      <c r="R417" s="90" t="str">
        <f t="shared" si="19"/>
        <v>徳島県徳島市南昭和町</v>
      </c>
      <c r="S417" s="59" t="s">
        <v>11303</v>
      </c>
      <c r="T417" s="59" t="s">
        <v>3605</v>
      </c>
      <c r="U417" s="111" t="s">
        <v>10044</v>
      </c>
      <c r="V417" s="60" t="str">
        <f t="shared" si="21"/>
        <v>Open map</v>
      </c>
      <c r="W417" s="91" t="s">
        <v>4038</v>
      </c>
      <c r="X417" s="89" t="s">
        <v>8587</v>
      </c>
      <c r="Y417" s="89" t="s">
        <v>4409</v>
      </c>
      <c r="Z417" s="89" t="s">
        <v>4402</v>
      </c>
      <c r="AA417" s="89"/>
      <c r="AB417" s="83">
        <v>30</v>
      </c>
      <c r="AC417" s="83">
        <v>1861.47</v>
      </c>
      <c r="AD417" s="83">
        <v>1937.48</v>
      </c>
      <c r="AE417" s="89">
        <v>2299</v>
      </c>
      <c r="AF417" s="83">
        <v>2299</v>
      </c>
      <c r="AG417" s="89"/>
      <c r="AH417" s="89"/>
      <c r="AI417" s="89"/>
      <c r="AJ417" s="83">
        <v>0.8</v>
      </c>
      <c r="AK417" s="83"/>
      <c r="AL417" s="83">
        <v>1.4</v>
      </c>
      <c r="AM417" s="83"/>
      <c r="AN417" s="83"/>
      <c r="AO417" s="83">
        <v>3975</v>
      </c>
      <c r="AP417" s="89">
        <v>1</v>
      </c>
      <c r="AQ417" s="89">
        <v>2136</v>
      </c>
      <c r="AR417" s="89">
        <v>100</v>
      </c>
      <c r="AS417" s="89">
        <v>217</v>
      </c>
      <c r="AT417" s="89" t="s">
        <v>12023</v>
      </c>
      <c r="AU417" s="89">
        <v>0.8</v>
      </c>
      <c r="AV417" s="89">
        <v>1839</v>
      </c>
      <c r="AW417" s="89">
        <v>100</v>
      </c>
      <c r="AX417" s="89">
        <v>186</v>
      </c>
      <c r="AY417" s="89" t="s">
        <v>12023</v>
      </c>
      <c r="AZ417" s="89">
        <v>22800000</v>
      </c>
      <c r="BA417" s="89">
        <v>19200000</v>
      </c>
      <c r="BB417" s="89">
        <v>11800000</v>
      </c>
      <c r="BC417" s="113"/>
      <c r="BG417" s="165">
        <v>5312</v>
      </c>
      <c r="BH417" s="165">
        <v>396</v>
      </c>
    </row>
    <row r="418" spans="1:61" ht="18" hidden="1" customHeight="1">
      <c r="A418" s="83">
        <v>260132</v>
      </c>
      <c r="B418" s="84" t="s">
        <v>11304</v>
      </c>
      <c r="C418" s="82" t="str">
        <f t="shared" si="20"/>
        <v>Open</v>
      </c>
      <c r="D418" s="85"/>
      <c r="E418" s="85" t="s">
        <v>4217</v>
      </c>
      <c r="F418" s="110">
        <v>42074</v>
      </c>
      <c r="G418" s="110">
        <v>42085</v>
      </c>
      <c r="H418" s="87" t="s">
        <v>4820</v>
      </c>
      <c r="I418" s="87" t="s">
        <v>11305</v>
      </c>
      <c r="J418" s="87" t="s">
        <v>11306</v>
      </c>
      <c r="K418" s="88"/>
      <c r="L418" s="37" t="s">
        <v>15027</v>
      </c>
      <c r="M418" s="86" t="s">
        <v>10045</v>
      </c>
      <c r="N418" s="37" t="s">
        <v>12943</v>
      </c>
      <c r="O418" s="37" t="s">
        <v>12944</v>
      </c>
      <c r="P418" s="89">
        <v>0.28999999999999998</v>
      </c>
      <c r="Q418" s="89">
        <v>91.13</v>
      </c>
      <c r="R418" s="90" t="str">
        <f t="shared" si="19"/>
        <v>長野県塩尻市桟敷</v>
      </c>
      <c r="S418" s="59" t="s">
        <v>11307</v>
      </c>
      <c r="T418" s="59" t="s">
        <v>3606</v>
      </c>
      <c r="U418" s="111" t="s">
        <v>11308</v>
      </c>
      <c r="V418" s="60" t="str">
        <f t="shared" si="21"/>
        <v>Open map</v>
      </c>
      <c r="W418" s="91" t="s">
        <v>4038</v>
      </c>
      <c r="X418" s="89" t="s">
        <v>11309</v>
      </c>
      <c r="Y418" s="89" t="s">
        <v>4409</v>
      </c>
      <c r="Z418" s="89" t="s">
        <v>4402</v>
      </c>
      <c r="AA418" s="89"/>
      <c r="AB418" s="83">
        <v>73</v>
      </c>
      <c r="AC418" s="83">
        <v>2868.24</v>
      </c>
      <c r="AD418" s="83">
        <v>2771.74</v>
      </c>
      <c r="AE418" s="89">
        <v>3283</v>
      </c>
      <c r="AF418" s="83">
        <v>3283</v>
      </c>
      <c r="AG418" s="89"/>
      <c r="AH418" s="89"/>
      <c r="AI418" s="89"/>
      <c r="AJ418" s="83">
        <v>0.6</v>
      </c>
      <c r="AK418" s="83"/>
      <c r="AL418" s="83">
        <v>0.6</v>
      </c>
      <c r="AM418" s="83"/>
      <c r="AN418" s="83"/>
      <c r="AO418" s="83">
        <v>3268</v>
      </c>
      <c r="AP418" s="89">
        <v>0.6</v>
      </c>
      <c r="AQ418" s="89">
        <v>383.92200000000003</v>
      </c>
      <c r="AR418" s="89">
        <v>130</v>
      </c>
      <c r="AS418" s="89">
        <v>52</v>
      </c>
      <c r="AT418" s="89" t="s">
        <v>12023</v>
      </c>
      <c r="AU418" s="89">
        <v>0.6</v>
      </c>
      <c r="AV418" s="89">
        <v>1054.9000000000001</v>
      </c>
      <c r="AW418" s="89">
        <v>150</v>
      </c>
      <c r="AX418" s="89">
        <v>137</v>
      </c>
      <c r="AY418" s="89" t="s">
        <v>12023</v>
      </c>
      <c r="AZ418" s="89">
        <v>21000000</v>
      </c>
      <c r="BA418" s="89">
        <v>18000000</v>
      </c>
      <c r="BB418" s="89">
        <v>10900000</v>
      </c>
      <c r="BC418" s="113" t="s">
        <v>11231</v>
      </c>
      <c r="BG418" s="165">
        <v>5313</v>
      </c>
      <c r="BH418" s="165">
        <v>397</v>
      </c>
    </row>
    <row r="419" spans="1:61" ht="18" hidden="1" customHeight="1">
      <c r="A419" s="83">
        <v>260133</v>
      </c>
      <c r="B419" s="84" t="s">
        <v>11310</v>
      </c>
      <c r="C419" s="82" t="str">
        <f t="shared" si="20"/>
        <v>Open</v>
      </c>
      <c r="D419" s="85"/>
      <c r="E419" s="85" t="s">
        <v>4217</v>
      </c>
      <c r="F419" s="110">
        <v>41962</v>
      </c>
      <c r="G419" s="110">
        <v>41974</v>
      </c>
      <c r="H419" s="87" t="s">
        <v>11311</v>
      </c>
      <c r="I419" s="87" t="s">
        <v>5328</v>
      </c>
      <c r="J419" s="87" t="s">
        <v>11155</v>
      </c>
      <c r="K419" s="88"/>
      <c r="L419" s="37" t="s">
        <v>15022</v>
      </c>
      <c r="M419" s="86" t="s">
        <v>10046</v>
      </c>
      <c r="N419" s="37" t="s">
        <v>12945</v>
      </c>
      <c r="O419" s="37" t="s">
        <v>12946</v>
      </c>
      <c r="P419" s="89" t="s">
        <v>11225</v>
      </c>
      <c r="Q419" s="89">
        <v>0.17</v>
      </c>
      <c r="R419" s="90" t="str">
        <f t="shared" si="19"/>
        <v>兵庫県神戸市中央区港島</v>
      </c>
      <c r="S419" s="59" t="s">
        <v>11312</v>
      </c>
      <c r="T419" s="59" t="s">
        <v>4166</v>
      </c>
      <c r="U419" s="111" t="s">
        <v>10047</v>
      </c>
      <c r="V419" s="60" t="str">
        <f t="shared" si="21"/>
        <v>Open map</v>
      </c>
      <c r="W419" s="91" t="s">
        <v>4038</v>
      </c>
      <c r="X419" s="89" t="s">
        <v>11309</v>
      </c>
      <c r="Y419" s="89" t="s">
        <v>11313</v>
      </c>
      <c r="Z419" s="89" t="s">
        <v>4390</v>
      </c>
      <c r="AA419" s="89"/>
      <c r="AB419" s="83">
        <v>5</v>
      </c>
      <c r="AC419" s="83">
        <v>682.76</v>
      </c>
      <c r="AD419" s="83">
        <v>768.08</v>
      </c>
      <c r="AE419" s="89">
        <v>592</v>
      </c>
      <c r="AF419" s="83">
        <v>592</v>
      </c>
      <c r="AG419" s="89"/>
      <c r="AH419" s="89"/>
      <c r="AI419" s="89"/>
      <c r="AJ419" s="83">
        <v>1</v>
      </c>
      <c r="AK419" s="83"/>
      <c r="AL419" s="83">
        <v>1</v>
      </c>
      <c r="AM419" s="83"/>
      <c r="AN419" s="83"/>
      <c r="AO419" s="83">
        <v>1038</v>
      </c>
      <c r="AP419" s="89">
        <v>1</v>
      </c>
      <c r="AQ419" s="89">
        <v>422</v>
      </c>
      <c r="AR419" s="89">
        <v>100</v>
      </c>
      <c r="AS419" s="89">
        <v>43</v>
      </c>
      <c r="AT419" s="89" t="s">
        <v>12023</v>
      </c>
      <c r="AU419" s="89">
        <v>1</v>
      </c>
      <c r="AV419" s="89">
        <v>592</v>
      </c>
      <c r="AW419" s="89">
        <v>80</v>
      </c>
      <c r="AX419" s="89">
        <v>48</v>
      </c>
      <c r="AY419" s="89" t="s">
        <v>12023</v>
      </c>
      <c r="AZ419" s="89">
        <v>6600000</v>
      </c>
      <c r="BA419" s="89">
        <v>5900000</v>
      </c>
      <c r="BB419" s="89">
        <v>3600000</v>
      </c>
      <c r="BC419" s="113" t="s">
        <v>11314</v>
      </c>
      <c r="BG419" s="165">
        <v>5314</v>
      </c>
      <c r="BH419" s="165">
        <v>398</v>
      </c>
    </row>
    <row r="420" spans="1:61" hidden="1">
      <c r="A420" s="134">
        <v>260134</v>
      </c>
      <c r="B420" s="6" t="s">
        <v>11421</v>
      </c>
      <c r="C420" s="82" t="str">
        <f t="shared" si="20"/>
        <v>Open</v>
      </c>
      <c r="D420" s="36"/>
      <c r="E420" s="36"/>
      <c r="F420" s="19"/>
      <c r="G420" s="19"/>
      <c r="H420" s="38" t="s">
        <v>5366</v>
      </c>
      <c r="I420" s="38"/>
      <c r="J420" s="38"/>
      <c r="K420" s="21"/>
      <c r="L420" s="37" t="s">
        <v>15028</v>
      </c>
      <c r="M420" s="37" t="s">
        <v>10048</v>
      </c>
      <c r="N420" s="37" t="s">
        <v>12947</v>
      </c>
      <c r="O420" s="37" t="s">
        <v>14473</v>
      </c>
      <c r="P420" s="89">
        <v>0.45</v>
      </c>
      <c r="Q420" s="89">
        <v>2.64</v>
      </c>
      <c r="R420" s="59" t="str">
        <f t="shared" si="19"/>
        <v>島根県</v>
      </c>
      <c r="S420" s="59"/>
      <c r="T420" s="59"/>
      <c r="U420" s="108" t="s">
        <v>10049</v>
      </c>
      <c r="V420" s="60" t="str">
        <f t="shared" si="21"/>
        <v>Open map</v>
      </c>
      <c r="W420" s="60"/>
      <c r="X420" t="s">
        <v>11422</v>
      </c>
      <c r="Y420" t="s">
        <v>4409</v>
      </c>
      <c r="Z420" t="s">
        <v>11423</v>
      </c>
      <c r="AB420" s="134">
        <v>60</v>
      </c>
      <c r="AC420" s="134" t="s">
        <v>1857</v>
      </c>
      <c r="AD420" s="134" t="s">
        <v>1857</v>
      </c>
      <c r="AF420" s="134">
        <v>968</v>
      </c>
      <c r="AJ420" s="134">
        <v>1</v>
      </c>
      <c r="AK420" s="134"/>
      <c r="AL420" s="134">
        <v>1.5</v>
      </c>
      <c r="AM420" s="134"/>
      <c r="AN420" s="134"/>
      <c r="AO420" s="134"/>
      <c r="BD420" s="142" t="s">
        <v>4217</v>
      </c>
      <c r="BG420" s="165">
        <v>5315</v>
      </c>
    </row>
    <row r="421" spans="1:61" ht="18" hidden="1" customHeight="1">
      <c r="A421" s="83">
        <v>260135</v>
      </c>
      <c r="B421" s="84" t="s">
        <v>10050</v>
      </c>
      <c r="C421" s="82" t="str">
        <f t="shared" si="20"/>
        <v>Open</v>
      </c>
      <c r="D421" s="85"/>
      <c r="E421" s="85" t="s">
        <v>4217</v>
      </c>
      <c r="F421" s="110">
        <v>41972</v>
      </c>
      <c r="G421" s="110">
        <v>41985</v>
      </c>
      <c r="H421" s="87" t="s">
        <v>4920</v>
      </c>
      <c r="I421" s="87" t="s">
        <v>11315</v>
      </c>
      <c r="J421" s="87" t="s">
        <v>11316</v>
      </c>
      <c r="K421" s="88"/>
      <c r="L421" s="37" t="s">
        <v>15029</v>
      </c>
      <c r="M421" s="86" t="s">
        <v>10051</v>
      </c>
      <c r="N421" s="37" t="s">
        <v>12948</v>
      </c>
      <c r="O421" s="37" t="s">
        <v>12949</v>
      </c>
      <c r="P421" s="89">
        <v>0.04</v>
      </c>
      <c r="Q421" s="89">
        <v>11.17</v>
      </c>
      <c r="R421" s="90" t="str">
        <f t="shared" si="19"/>
        <v>大阪府大阪市城東区中浜</v>
      </c>
      <c r="S421" s="59" t="s">
        <v>11317</v>
      </c>
      <c r="T421" s="59" t="s">
        <v>10053</v>
      </c>
      <c r="U421" s="111" t="s">
        <v>10052</v>
      </c>
      <c r="V421" s="60" t="str">
        <f t="shared" si="21"/>
        <v>Open map</v>
      </c>
      <c r="W421" s="91" t="s">
        <v>4038</v>
      </c>
      <c r="X421" s="89" t="s">
        <v>8587</v>
      </c>
      <c r="Y421" s="89" t="s">
        <v>11313</v>
      </c>
      <c r="Z421" s="89" t="s">
        <v>4390</v>
      </c>
      <c r="AA421" s="89"/>
      <c r="AB421" s="83">
        <v>15</v>
      </c>
      <c r="AC421" s="83">
        <v>1112.75</v>
      </c>
      <c r="AD421" s="83">
        <v>1282.5899999999999</v>
      </c>
      <c r="AE421" s="89">
        <v>1456</v>
      </c>
      <c r="AF421" s="83">
        <v>1071</v>
      </c>
      <c r="AG421" s="89"/>
      <c r="AH421" s="89"/>
      <c r="AI421" s="89"/>
      <c r="AJ421" s="83">
        <v>1</v>
      </c>
      <c r="AK421" s="83"/>
      <c r="AL421" s="83">
        <v>1.5</v>
      </c>
      <c r="AM421" s="83"/>
      <c r="AN421" s="83"/>
      <c r="AO421" s="83">
        <v>2768</v>
      </c>
      <c r="AP421" s="89">
        <v>1.5</v>
      </c>
      <c r="AQ421" s="89">
        <v>1312</v>
      </c>
      <c r="AR421" s="89">
        <v>100</v>
      </c>
      <c r="AS421" s="89">
        <v>132</v>
      </c>
      <c r="AT421" s="89" t="s">
        <v>12023</v>
      </c>
      <c r="AU421" s="89">
        <v>1</v>
      </c>
      <c r="AV421" s="89">
        <v>1456</v>
      </c>
      <c r="AW421" s="89">
        <v>100</v>
      </c>
      <c r="AX421" s="89">
        <v>147</v>
      </c>
      <c r="AY421" s="89" t="s">
        <v>12023</v>
      </c>
      <c r="AZ421" s="89">
        <v>16800000</v>
      </c>
      <c r="BA421" s="89">
        <v>14200000</v>
      </c>
      <c r="BB421" s="89">
        <v>8600000</v>
      </c>
      <c r="BC421" s="113" t="s">
        <v>8895</v>
      </c>
      <c r="BG421" s="165">
        <v>5316</v>
      </c>
      <c r="BH421" s="165">
        <v>399</v>
      </c>
    </row>
    <row r="422" spans="1:61" hidden="1">
      <c r="A422" s="134">
        <v>260136</v>
      </c>
      <c r="B422" s="6" t="s">
        <v>10054</v>
      </c>
      <c r="C422" s="82" t="str">
        <f t="shared" si="20"/>
        <v>Open</v>
      </c>
      <c r="D422" s="36"/>
      <c r="E422" s="36"/>
      <c r="F422" s="19"/>
      <c r="G422" s="19"/>
      <c r="H422" s="38" t="s">
        <v>4511</v>
      </c>
      <c r="I422" s="38"/>
      <c r="J422" s="38"/>
      <c r="K422" s="21"/>
      <c r="L422" s="37" t="s">
        <v>15030</v>
      </c>
      <c r="M422" s="37" t="s">
        <v>10055</v>
      </c>
      <c r="N422" s="37" t="s">
        <v>12950</v>
      </c>
      <c r="O422" s="37" t="s">
        <v>12951</v>
      </c>
      <c r="P422">
        <v>0.09</v>
      </c>
      <c r="Q422">
        <v>26.81</v>
      </c>
      <c r="R422" s="59" t="str">
        <f t="shared" si="19"/>
        <v>千葉県</v>
      </c>
      <c r="S422" s="59"/>
      <c r="T422" s="59"/>
      <c r="U422" s="108" t="s">
        <v>10056</v>
      </c>
      <c r="V422" s="60" t="str">
        <f t="shared" si="21"/>
        <v>Open map</v>
      </c>
      <c r="W422" s="60"/>
      <c r="X422" t="s">
        <v>8587</v>
      </c>
      <c r="Y422" t="s">
        <v>4496</v>
      </c>
      <c r="Z422" t="s">
        <v>4402</v>
      </c>
      <c r="AB422" s="134">
        <v>30</v>
      </c>
      <c r="AC422" s="134" t="s">
        <v>1857</v>
      </c>
      <c r="AD422" s="134" t="s">
        <v>1857</v>
      </c>
      <c r="AF422" s="134"/>
      <c r="AJ422" s="134">
        <v>1</v>
      </c>
      <c r="AK422" s="134"/>
      <c r="AL422" s="134">
        <v>1.5</v>
      </c>
      <c r="AM422" s="134"/>
      <c r="AN422" s="134"/>
      <c r="AO422" s="134"/>
      <c r="AT422" s="94" t="s">
        <v>8520</v>
      </c>
      <c r="AU422" s="94"/>
      <c r="AV422" s="94"/>
      <c r="AW422" s="94"/>
      <c r="AX422" s="94"/>
      <c r="AY422" s="94" t="s">
        <v>12176</v>
      </c>
      <c r="BD422" s="142" t="s">
        <v>4217</v>
      </c>
      <c r="BG422" s="165">
        <v>5317</v>
      </c>
    </row>
    <row r="423" spans="1:61" ht="18" hidden="1" customHeight="1">
      <c r="A423" s="83">
        <v>260138</v>
      </c>
      <c r="B423" s="84" t="s">
        <v>11318</v>
      </c>
      <c r="C423" s="82" t="str">
        <f t="shared" si="20"/>
        <v>Open</v>
      </c>
      <c r="D423" s="85"/>
      <c r="E423" s="85" t="s">
        <v>4217</v>
      </c>
      <c r="F423" s="110">
        <v>41992</v>
      </c>
      <c r="G423" s="110">
        <v>42062</v>
      </c>
      <c r="H423" s="87" t="s">
        <v>4278</v>
      </c>
      <c r="I423" s="87" t="s">
        <v>11319</v>
      </c>
      <c r="J423" s="87" t="s">
        <v>11320</v>
      </c>
      <c r="K423" s="88"/>
      <c r="L423" s="37" t="s">
        <v>15031</v>
      </c>
      <c r="M423" s="86" t="s">
        <v>11321</v>
      </c>
      <c r="N423" s="37" t="s">
        <v>12952</v>
      </c>
      <c r="O423" s="37" t="s">
        <v>14474</v>
      </c>
      <c r="P423" s="89">
        <v>0.05</v>
      </c>
      <c r="Q423" s="89">
        <v>12.17</v>
      </c>
      <c r="R423" s="90" t="str">
        <f t="shared" si="19"/>
        <v>宮城県石巻市相野谷六本木</v>
      </c>
      <c r="S423" s="59" t="s">
        <v>11322</v>
      </c>
      <c r="T423" s="59" t="s">
        <v>11322</v>
      </c>
      <c r="U423" s="111" t="s">
        <v>10057</v>
      </c>
      <c r="V423" s="60" t="str">
        <f t="shared" si="21"/>
        <v>Open map</v>
      </c>
      <c r="W423" s="91" t="s">
        <v>4038</v>
      </c>
      <c r="X423" s="89" t="s">
        <v>11323</v>
      </c>
      <c r="Y423" s="89" t="s">
        <v>4409</v>
      </c>
      <c r="Z423" s="89" t="s">
        <v>11324</v>
      </c>
      <c r="AA423" s="89"/>
      <c r="AB423" s="83">
        <v>35</v>
      </c>
      <c r="AC423" s="83" t="s">
        <v>1857</v>
      </c>
      <c r="AD423" s="83" t="s">
        <v>1857</v>
      </c>
      <c r="AE423" s="89">
        <v>1768</v>
      </c>
      <c r="AF423" s="83">
        <v>1360</v>
      </c>
      <c r="AG423" s="89"/>
      <c r="AH423" s="89"/>
      <c r="AI423" s="89"/>
      <c r="AJ423" s="83">
        <v>1</v>
      </c>
      <c r="AK423" s="83"/>
      <c r="AL423" s="83">
        <v>1.5</v>
      </c>
      <c r="AM423" s="83"/>
      <c r="AN423" s="83"/>
      <c r="AO423" s="83">
        <v>3104</v>
      </c>
      <c r="AP423" s="89">
        <v>1.5</v>
      </c>
      <c r="AQ423" s="89">
        <v>1309</v>
      </c>
      <c r="AR423" s="89">
        <v>100</v>
      </c>
      <c r="AS423" s="89">
        <v>133</v>
      </c>
      <c r="AT423" s="89" t="s">
        <v>12023</v>
      </c>
      <c r="AU423" s="89">
        <v>1</v>
      </c>
      <c r="AV423" s="89">
        <v>1768</v>
      </c>
      <c r="AW423" s="89">
        <v>100</v>
      </c>
      <c r="AX423" s="89">
        <v>178</v>
      </c>
      <c r="AY423" s="89" t="s">
        <v>12023</v>
      </c>
      <c r="AZ423" s="89">
        <v>19960000</v>
      </c>
      <c r="BA423" s="89">
        <v>16660000</v>
      </c>
      <c r="BB423" s="89">
        <v>8800000</v>
      </c>
      <c r="BC423" s="113" t="s">
        <v>11325</v>
      </c>
      <c r="BG423" s="165">
        <v>5318</v>
      </c>
      <c r="BH423" s="165">
        <v>400</v>
      </c>
    </row>
    <row r="424" spans="1:61" ht="18" hidden="1" customHeight="1">
      <c r="A424" s="83">
        <v>260139</v>
      </c>
      <c r="B424" s="84" t="s">
        <v>11332</v>
      </c>
      <c r="C424" s="82" t="str">
        <f t="shared" si="20"/>
        <v>Open</v>
      </c>
      <c r="D424" s="85"/>
      <c r="E424" s="85" t="s">
        <v>4217</v>
      </c>
      <c r="F424" s="110">
        <v>41984</v>
      </c>
      <c r="G424" s="110">
        <v>41990</v>
      </c>
      <c r="H424" s="87" t="s">
        <v>11333</v>
      </c>
      <c r="I424" s="87" t="s">
        <v>4597</v>
      </c>
      <c r="J424" s="87" t="s">
        <v>11334</v>
      </c>
      <c r="K424" s="88"/>
      <c r="L424" s="37" t="s">
        <v>14689</v>
      </c>
      <c r="M424" s="86" t="s">
        <v>11335</v>
      </c>
      <c r="N424" s="37" t="s">
        <v>12953</v>
      </c>
      <c r="O424" s="37" t="s">
        <v>12954</v>
      </c>
      <c r="P424" s="89">
        <v>0.15</v>
      </c>
      <c r="Q424" s="89">
        <v>2.06</v>
      </c>
      <c r="R424" s="90" t="str">
        <f t="shared" si="19"/>
        <v>岡山県倉敷市乙島</v>
      </c>
      <c r="S424" s="59" t="s">
        <v>11336</v>
      </c>
      <c r="T424" s="59" t="s">
        <v>11337</v>
      </c>
      <c r="U424" s="111" t="s">
        <v>10058</v>
      </c>
      <c r="V424" s="60" t="str">
        <f t="shared" si="21"/>
        <v>Open map</v>
      </c>
      <c r="W424" s="91" t="s">
        <v>4038</v>
      </c>
      <c r="X424" s="89" t="s">
        <v>11338</v>
      </c>
      <c r="Y424" s="89" t="s">
        <v>4409</v>
      </c>
      <c r="Z424" s="89" t="s">
        <v>4402</v>
      </c>
      <c r="AA424" s="89"/>
      <c r="AB424" s="83">
        <v>26</v>
      </c>
      <c r="AC424" s="83">
        <v>320</v>
      </c>
      <c r="AD424" s="83">
        <v>288</v>
      </c>
      <c r="AE424" s="89">
        <v>312</v>
      </c>
      <c r="AF424" s="83">
        <v>312</v>
      </c>
      <c r="AG424" s="89"/>
      <c r="AH424" s="89"/>
      <c r="AI424" s="89"/>
      <c r="AJ424" s="83">
        <v>0.8</v>
      </c>
      <c r="AK424" s="83"/>
      <c r="AL424" s="83">
        <v>1</v>
      </c>
      <c r="AM424" s="83"/>
      <c r="AN424" s="83"/>
      <c r="AO424" s="83">
        <v>466</v>
      </c>
      <c r="AP424" s="89">
        <v>1.8</v>
      </c>
      <c r="AQ424" s="89">
        <v>390</v>
      </c>
      <c r="AR424" s="89">
        <v>100</v>
      </c>
      <c r="AS424" s="89">
        <v>40</v>
      </c>
      <c r="AT424" s="89" t="s">
        <v>11339</v>
      </c>
      <c r="AU424" s="89">
        <v>0.8</v>
      </c>
      <c r="AV424" s="89">
        <v>75.5</v>
      </c>
      <c r="AW424" s="89">
        <v>100</v>
      </c>
      <c r="AX424" s="89">
        <v>10</v>
      </c>
      <c r="AY424" s="89" t="s">
        <v>11339</v>
      </c>
      <c r="AZ424" s="89">
        <v>4400000</v>
      </c>
      <c r="BA424" s="89">
        <v>3800000</v>
      </c>
      <c r="BB424" s="89">
        <v>2300000</v>
      </c>
      <c r="BC424" s="113" t="s">
        <v>11340</v>
      </c>
      <c r="BG424" s="165">
        <v>5319</v>
      </c>
      <c r="BH424" s="165">
        <v>401</v>
      </c>
    </row>
    <row r="425" spans="1:61" ht="18" hidden="1" customHeight="1">
      <c r="A425" s="83">
        <v>260141</v>
      </c>
      <c r="B425" s="84" t="s">
        <v>11326</v>
      </c>
      <c r="C425" s="82" t="str">
        <f t="shared" si="20"/>
        <v>Open</v>
      </c>
      <c r="D425" s="85"/>
      <c r="E425" s="85" t="s">
        <v>11301</v>
      </c>
      <c r="F425" s="110">
        <v>42047</v>
      </c>
      <c r="G425" s="110">
        <v>42062</v>
      </c>
      <c r="H425" s="87" t="s">
        <v>4583</v>
      </c>
      <c r="I425" s="87" t="s">
        <v>11327</v>
      </c>
      <c r="J425" s="87" t="s">
        <v>11328</v>
      </c>
      <c r="K425" s="88"/>
      <c r="L425" s="37" t="s">
        <v>15032</v>
      </c>
      <c r="M425" s="86" t="s">
        <v>11329</v>
      </c>
      <c r="N425" s="37" t="s">
        <v>12955</v>
      </c>
      <c r="O425" s="37" t="s">
        <v>12956</v>
      </c>
      <c r="P425" s="89">
        <v>0.38</v>
      </c>
      <c r="Q425" s="89">
        <v>17.34</v>
      </c>
      <c r="R425" s="90" t="str">
        <f t="shared" si="19"/>
        <v>愛知県北名古屋市沖村山ノ神</v>
      </c>
      <c r="S425" s="59" t="s">
        <v>11330</v>
      </c>
      <c r="T425" s="59" t="s">
        <v>11330</v>
      </c>
      <c r="U425" s="111" t="s">
        <v>10059</v>
      </c>
      <c r="V425" s="60" t="str">
        <f t="shared" si="21"/>
        <v>Open map</v>
      </c>
      <c r="W425" s="91" t="s">
        <v>4038</v>
      </c>
      <c r="X425" s="89" t="s">
        <v>11331</v>
      </c>
      <c r="Y425" s="89" t="s">
        <v>4409</v>
      </c>
      <c r="Z425" s="89" t="s">
        <v>4402</v>
      </c>
      <c r="AA425" s="89"/>
      <c r="AB425" s="83">
        <v>20</v>
      </c>
      <c r="AC425" s="83">
        <v>3001.81</v>
      </c>
      <c r="AD425" s="83">
        <v>2887.56</v>
      </c>
      <c r="AE425" s="89">
        <v>3390</v>
      </c>
      <c r="AF425" s="83">
        <v>3390</v>
      </c>
      <c r="AG425" s="89"/>
      <c r="AH425" s="89"/>
      <c r="AI425" s="89"/>
      <c r="AJ425" s="83">
        <v>0.8</v>
      </c>
      <c r="AK425" s="83"/>
      <c r="AL425" s="83">
        <v>1.2</v>
      </c>
      <c r="AM425" s="83"/>
      <c r="AN425" s="83"/>
      <c r="AO425" s="83">
        <v>4995</v>
      </c>
      <c r="AP425" s="89">
        <v>1.2</v>
      </c>
      <c r="AQ425" s="89">
        <v>2200</v>
      </c>
      <c r="AR425" s="89">
        <v>100</v>
      </c>
      <c r="AS425" s="89">
        <v>224</v>
      </c>
      <c r="AT425" s="89" t="s">
        <v>12023</v>
      </c>
      <c r="AU425" s="89">
        <v>0.8</v>
      </c>
      <c r="AV425" s="89">
        <v>2712</v>
      </c>
      <c r="AW425" s="89">
        <v>80</v>
      </c>
      <c r="AX425" s="89">
        <v>218</v>
      </c>
      <c r="AY425" s="89" t="s">
        <v>12023</v>
      </c>
      <c r="AZ425" s="89">
        <v>26000000</v>
      </c>
      <c r="BA425" s="89">
        <v>22000000</v>
      </c>
      <c r="BB425" s="89">
        <v>13000000</v>
      </c>
      <c r="BC425" s="113" t="s">
        <v>11232</v>
      </c>
      <c r="BG425" s="165">
        <v>5320</v>
      </c>
      <c r="BH425" s="165">
        <v>402</v>
      </c>
    </row>
    <row r="426" spans="1:61" hidden="1">
      <c r="A426" s="116">
        <v>260143</v>
      </c>
      <c r="B426" s="117" t="s">
        <v>11419</v>
      </c>
      <c r="C426" s="156" t="str">
        <f t="shared" si="20"/>
        <v>Open</v>
      </c>
      <c r="D426" s="118"/>
      <c r="E426" s="118"/>
      <c r="F426" s="119"/>
      <c r="G426" s="119"/>
      <c r="H426" s="120" t="s">
        <v>11420</v>
      </c>
      <c r="I426" s="120"/>
      <c r="J426" s="120"/>
      <c r="K426" s="121"/>
      <c r="L426" s="157" t="s">
        <v>4233</v>
      </c>
      <c r="M426" s="157"/>
      <c r="N426" s="157" t="s">
        <v>14366</v>
      </c>
      <c r="O426" s="157" t="s">
        <v>14366</v>
      </c>
      <c r="P426" s="123"/>
      <c r="Q426" s="123"/>
      <c r="R426" s="124" t="str">
        <f t="shared" si="19"/>
        <v>ﾐｬﾝﾏｰ</v>
      </c>
      <c r="S426" s="124"/>
      <c r="T426" s="124"/>
      <c r="U426" s="124"/>
      <c r="V426" s="127" t="str">
        <f t="shared" si="21"/>
        <v>Open map</v>
      </c>
      <c r="W426" s="127"/>
      <c r="X426" s="123" t="s">
        <v>8587</v>
      </c>
      <c r="Y426" s="123" t="s">
        <v>4409</v>
      </c>
      <c r="Z426" s="123" t="s">
        <v>4443</v>
      </c>
      <c r="AA426" s="123"/>
      <c r="AB426" s="116"/>
      <c r="AC426" s="116" t="s">
        <v>1857</v>
      </c>
      <c r="AD426" s="116" t="s">
        <v>1857</v>
      </c>
      <c r="AE426" s="123"/>
      <c r="AF426" s="116">
        <v>9713</v>
      </c>
      <c r="AG426" s="123"/>
      <c r="AH426" s="123"/>
      <c r="AI426" s="123"/>
      <c r="AJ426" s="116">
        <v>1</v>
      </c>
      <c r="AK426" s="116"/>
      <c r="AL426" s="116">
        <v>1.5</v>
      </c>
      <c r="AM426" s="116"/>
      <c r="AN426" s="116"/>
      <c r="AO426" s="116"/>
      <c r="AP426" s="123"/>
      <c r="AQ426" s="123"/>
      <c r="AR426" s="123"/>
      <c r="AS426" s="123"/>
      <c r="AT426" s="123"/>
      <c r="AU426" s="123"/>
      <c r="AV426" s="123"/>
      <c r="AW426" s="123"/>
      <c r="AX426" s="123"/>
      <c r="AY426" s="123"/>
      <c r="AZ426" s="123"/>
      <c r="BA426" s="123"/>
      <c r="BB426" s="123"/>
      <c r="BC426" s="123"/>
      <c r="BD426" s="158" t="s">
        <v>4217</v>
      </c>
      <c r="BE426" s="123"/>
      <c r="BF426" s="123"/>
      <c r="BG426" s="165">
        <v>5321</v>
      </c>
      <c r="BH426" s="123"/>
      <c r="BI426" s="123"/>
    </row>
    <row r="427" spans="1:61" ht="18" hidden="1" customHeight="1">
      <c r="A427" s="83">
        <v>260145</v>
      </c>
      <c r="B427" s="84" t="s">
        <v>11341</v>
      </c>
      <c r="C427" s="82" t="str">
        <f t="shared" si="20"/>
        <v>Open</v>
      </c>
      <c r="D427" s="85"/>
      <c r="E427" s="85" t="s">
        <v>4241</v>
      </c>
      <c r="F427" s="110">
        <v>42067</v>
      </c>
      <c r="G427" s="110">
        <v>42081</v>
      </c>
      <c r="H427" s="87" t="s">
        <v>5366</v>
      </c>
      <c r="I427" s="87" t="s">
        <v>5681</v>
      </c>
      <c r="J427" s="87" t="s">
        <v>11342</v>
      </c>
      <c r="K427" s="88"/>
      <c r="L427" s="37" t="s">
        <v>15033</v>
      </c>
      <c r="M427" s="86" t="s">
        <v>10060</v>
      </c>
      <c r="N427" s="37" t="s">
        <v>12957</v>
      </c>
      <c r="O427" s="37" t="s">
        <v>14475</v>
      </c>
      <c r="P427" s="89">
        <v>0.44</v>
      </c>
      <c r="Q427" s="89">
        <v>3.83</v>
      </c>
      <c r="R427" s="90" t="str">
        <f t="shared" si="19"/>
        <v>島根県松江市大庭町宇竜谷</v>
      </c>
      <c r="S427" s="59" t="s">
        <v>11343</v>
      </c>
      <c r="T427" s="59" t="s">
        <v>11343</v>
      </c>
      <c r="U427" s="111" t="s">
        <v>10061</v>
      </c>
      <c r="V427" s="60" t="str">
        <f t="shared" si="21"/>
        <v>Open map</v>
      </c>
      <c r="W427" s="91" t="s">
        <v>4038</v>
      </c>
      <c r="X427" s="89" t="s">
        <v>8587</v>
      </c>
      <c r="Y427" s="89" t="s">
        <v>11344</v>
      </c>
      <c r="Z427" s="89" t="s">
        <v>4402</v>
      </c>
      <c r="AA427" s="89"/>
      <c r="AB427" s="83">
        <v>55</v>
      </c>
      <c r="AC427" s="83">
        <v>2528.0500000000002</v>
      </c>
      <c r="AD427" s="83">
        <v>2421.4499999999998</v>
      </c>
      <c r="AE427" s="89">
        <v>2848</v>
      </c>
      <c r="AF427" s="83">
        <v>2848</v>
      </c>
      <c r="AG427" s="89"/>
      <c r="AH427" s="89"/>
      <c r="AI427" s="89"/>
      <c r="AJ427" s="83">
        <v>0.6</v>
      </c>
      <c r="AK427" s="83"/>
      <c r="AL427" s="83">
        <v>0.6</v>
      </c>
      <c r="AM427" s="83"/>
      <c r="AN427" s="83"/>
      <c r="AO427" s="83">
        <v>2502</v>
      </c>
      <c r="AP427" s="89">
        <v>0.6</v>
      </c>
      <c r="AQ427" s="89">
        <v>759</v>
      </c>
      <c r="AR427" s="89">
        <v>120</v>
      </c>
      <c r="AS427" s="89">
        <v>93</v>
      </c>
      <c r="AT427" s="89" t="s">
        <v>12023</v>
      </c>
      <c r="AU427" s="89">
        <v>0.9</v>
      </c>
      <c r="AV427" s="89">
        <v>1743</v>
      </c>
      <c r="AW427" s="89">
        <v>100</v>
      </c>
      <c r="AX427" s="89">
        <v>177</v>
      </c>
      <c r="AY427" s="89" t="s">
        <v>12023</v>
      </c>
      <c r="AZ427" s="89">
        <v>17700000</v>
      </c>
      <c r="BA427" s="89">
        <v>15100000</v>
      </c>
      <c r="BB427" s="89">
        <v>7900000</v>
      </c>
      <c r="BC427" s="113" t="s">
        <v>8901</v>
      </c>
      <c r="BG427" s="165">
        <v>5322</v>
      </c>
      <c r="BH427" s="165">
        <v>403</v>
      </c>
    </row>
    <row r="428" spans="1:61" ht="18" hidden="1" customHeight="1">
      <c r="A428" s="83">
        <v>260146</v>
      </c>
      <c r="B428" s="84" t="s">
        <v>11345</v>
      </c>
      <c r="C428" s="82" t="str">
        <f t="shared" si="20"/>
        <v>Open</v>
      </c>
      <c r="D428" s="85"/>
      <c r="E428" s="85" t="s">
        <v>4217</v>
      </c>
      <c r="F428" s="110">
        <v>42114</v>
      </c>
      <c r="G428" s="110">
        <v>42143</v>
      </c>
      <c r="H428" s="87" t="s">
        <v>4663</v>
      </c>
      <c r="I428" s="87" t="s">
        <v>6952</v>
      </c>
      <c r="J428" s="87" t="s">
        <v>10808</v>
      </c>
      <c r="K428" s="88"/>
      <c r="L428" s="37" t="s">
        <v>15034</v>
      </c>
      <c r="M428" s="86" t="s">
        <v>11346</v>
      </c>
      <c r="N428" s="37" t="s">
        <v>12958</v>
      </c>
      <c r="O428" s="37" t="s">
        <v>14476</v>
      </c>
      <c r="P428" s="89">
        <v>0.76</v>
      </c>
      <c r="Q428" s="89">
        <v>46.37</v>
      </c>
      <c r="R428" s="90" t="str">
        <f t="shared" si="19"/>
        <v>秋田県横手市八幡</v>
      </c>
      <c r="S428" s="59" t="s">
        <v>11347</v>
      </c>
      <c r="T428" s="59" t="s">
        <v>11348</v>
      </c>
      <c r="U428" s="111" t="s">
        <v>11995</v>
      </c>
      <c r="V428" s="60" t="str">
        <f t="shared" si="21"/>
        <v>Open map</v>
      </c>
      <c r="W428" s="91" t="s">
        <v>4038</v>
      </c>
      <c r="X428" s="89" t="s">
        <v>8587</v>
      </c>
      <c r="Y428" s="89" t="s">
        <v>11274</v>
      </c>
      <c r="Z428" s="89" t="s">
        <v>4402</v>
      </c>
      <c r="AA428" s="89"/>
      <c r="AB428" s="83">
        <v>100</v>
      </c>
      <c r="AC428" s="83" t="s">
        <v>1857</v>
      </c>
      <c r="AD428" s="83" t="s">
        <v>1857</v>
      </c>
      <c r="AE428" s="89">
        <v>9713</v>
      </c>
      <c r="AF428" s="83">
        <v>9713</v>
      </c>
      <c r="AG428" s="89"/>
      <c r="AH428" s="89"/>
      <c r="AI428" s="89"/>
      <c r="AJ428" s="83">
        <v>0.8</v>
      </c>
      <c r="AK428" s="83"/>
      <c r="AL428" s="83">
        <v>1.2</v>
      </c>
      <c r="AM428" s="83"/>
      <c r="AN428" s="83"/>
      <c r="AO428" s="83">
        <v>16251</v>
      </c>
      <c r="AP428" s="89">
        <v>1.2</v>
      </c>
      <c r="AQ428" s="89">
        <v>8480</v>
      </c>
      <c r="AR428" s="89">
        <v>120</v>
      </c>
      <c r="AS428" s="89">
        <v>1032</v>
      </c>
      <c r="AT428" s="89" t="s">
        <v>12023</v>
      </c>
      <c r="AU428" s="89">
        <v>0.8</v>
      </c>
      <c r="AV428" s="89">
        <v>7771</v>
      </c>
      <c r="AW428" s="89">
        <v>100</v>
      </c>
      <c r="AX428" s="89">
        <v>768</v>
      </c>
      <c r="AY428" s="89" t="s">
        <v>12023</v>
      </c>
      <c r="AZ428" s="89">
        <v>98000000</v>
      </c>
      <c r="BA428" s="89">
        <v>82000000</v>
      </c>
      <c r="BB428" s="89">
        <v>49000000</v>
      </c>
      <c r="BC428" s="113"/>
      <c r="BG428" s="165">
        <v>5323</v>
      </c>
      <c r="BH428" s="165">
        <v>404</v>
      </c>
    </row>
    <row r="429" spans="1:61" ht="18" hidden="1" customHeight="1">
      <c r="A429" s="83">
        <v>260147</v>
      </c>
      <c r="B429" s="84" t="s">
        <v>11349</v>
      </c>
      <c r="C429" s="82" t="str">
        <f t="shared" si="20"/>
        <v>Open</v>
      </c>
      <c r="D429" s="85"/>
      <c r="E429" s="85" t="s">
        <v>4217</v>
      </c>
      <c r="F429" s="110">
        <v>42093</v>
      </c>
      <c r="G429" s="110">
        <v>42119</v>
      </c>
      <c r="H429" s="87" t="s">
        <v>4249</v>
      </c>
      <c r="I429" s="87" t="s">
        <v>11350</v>
      </c>
      <c r="J429" s="87" t="s">
        <v>11351</v>
      </c>
      <c r="K429" s="88"/>
      <c r="L429" s="37" t="s">
        <v>15035</v>
      </c>
      <c r="M429" s="86" t="s">
        <v>10062</v>
      </c>
      <c r="N429" s="37" t="s">
        <v>12959</v>
      </c>
      <c r="O429" s="37" t="s">
        <v>12960</v>
      </c>
      <c r="P429" s="89">
        <v>0.36</v>
      </c>
      <c r="Q429" s="89">
        <v>3.52</v>
      </c>
      <c r="R429" s="90" t="str">
        <f t="shared" si="19"/>
        <v>北海道留萌市南町</v>
      </c>
      <c r="S429" s="59" t="s">
        <v>11352</v>
      </c>
      <c r="T429" s="59" t="s">
        <v>11353</v>
      </c>
      <c r="U429" s="111" t="s">
        <v>11354</v>
      </c>
      <c r="V429" s="60" t="str">
        <f t="shared" si="21"/>
        <v>Open map</v>
      </c>
      <c r="W429" s="91" t="s">
        <v>4038</v>
      </c>
      <c r="X429" s="89" t="s">
        <v>11309</v>
      </c>
      <c r="Y429" s="89" t="s">
        <v>4409</v>
      </c>
      <c r="Z429" s="89" t="s">
        <v>4402</v>
      </c>
      <c r="AA429" s="89"/>
      <c r="AB429" s="83">
        <v>150</v>
      </c>
      <c r="AC429" s="83">
        <v>3879.87</v>
      </c>
      <c r="AD429" s="83">
        <v>3830.03</v>
      </c>
      <c r="AE429" s="89">
        <v>4127</v>
      </c>
      <c r="AF429" s="83">
        <v>4127</v>
      </c>
      <c r="AG429" s="89"/>
      <c r="AH429" s="89"/>
      <c r="AI429" s="89"/>
      <c r="AJ429" s="83">
        <v>1</v>
      </c>
      <c r="AK429" s="83"/>
      <c r="AL429" s="83">
        <v>1.5</v>
      </c>
      <c r="AM429" s="83"/>
      <c r="AN429" s="83"/>
      <c r="AO429" s="83">
        <v>8816</v>
      </c>
      <c r="AP429" s="89">
        <v>2.4</v>
      </c>
      <c r="AQ429" s="89">
        <v>4720</v>
      </c>
      <c r="AR429" s="89">
        <v>290</v>
      </c>
      <c r="AS429" s="89">
        <v>864</v>
      </c>
      <c r="AT429" s="89" t="s">
        <v>11355</v>
      </c>
      <c r="AU429" s="89">
        <v>1</v>
      </c>
      <c r="AV429" s="89">
        <v>4096</v>
      </c>
      <c r="AW429" s="89">
        <v>150</v>
      </c>
      <c r="AX429" s="89">
        <v>450</v>
      </c>
      <c r="AY429" s="89" t="s">
        <v>4240</v>
      </c>
      <c r="AZ429" s="89">
        <v>60800000</v>
      </c>
      <c r="BA429" s="89">
        <v>50500000</v>
      </c>
      <c r="BB429" s="89">
        <v>33200000</v>
      </c>
      <c r="BC429" s="113" t="s">
        <v>11233</v>
      </c>
      <c r="BG429" s="165">
        <v>5324</v>
      </c>
      <c r="BH429" s="165">
        <v>405</v>
      </c>
    </row>
    <row r="430" spans="1:61" ht="18" hidden="1" customHeight="1">
      <c r="A430" s="83">
        <v>260148</v>
      </c>
      <c r="B430" s="84" t="s">
        <v>10063</v>
      </c>
      <c r="C430" s="82" t="str">
        <f t="shared" si="20"/>
        <v>Open</v>
      </c>
      <c r="D430" s="85"/>
      <c r="E430" s="85" t="s">
        <v>4241</v>
      </c>
      <c r="F430" s="110">
        <v>41968</v>
      </c>
      <c r="G430" s="110">
        <v>41978</v>
      </c>
      <c r="H430" s="87" t="s">
        <v>11356</v>
      </c>
      <c r="I430" s="87" t="s">
        <v>11357</v>
      </c>
      <c r="J430" s="87" t="s">
        <v>6373</v>
      </c>
      <c r="K430" s="88"/>
      <c r="L430" s="37" t="s">
        <v>15036</v>
      </c>
      <c r="M430" s="86" t="s">
        <v>10064</v>
      </c>
      <c r="N430" s="37" t="s">
        <v>12961</v>
      </c>
      <c r="O430" s="37" t="s">
        <v>12962</v>
      </c>
      <c r="P430" s="89">
        <v>0.99</v>
      </c>
      <c r="Q430" s="89">
        <v>7.32</v>
      </c>
      <c r="R430" s="90" t="str">
        <f t="shared" si="19"/>
        <v>宮城県石巻市鹿又字道的前</v>
      </c>
      <c r="S430" s="59" t="s">
        <v>11358</v>
      </c>
      <c r="T430" s="59" t="s">
        <v>11359</v>
      </c>
      <c r="U430" s="111" t="s">
        <v>11996</v>
      </c>
      <c r="V430" s="60" t="str">
        <f t="shared" si="21"/>
        <v>Open map</v>
      </c>
      <c r="W430" s="91" t="s">
        <v>4038</v>
      </c>
      <c r="X430" s="89" t="s">
        <v>8587</v>
      </c>
      <c r="Y430" s="89" t="s">
        <v>4409</v>
      </c>
      <c r="Z430" s="89" t="s">
        <v>11360</v>
      </c>
      <c r="AA430" s="89"/>
      <c r="AB430" s="83">
        <v>35</v>
      </c>
      <c r="AC430" s="83">
        <v>993.89</v>
      </c>
      <c r="AD430" s="83">
        <v>993.89</v>
      </c>
      <c r="AE430" s="89">
        <v>1360</v>
      </c>
      <c r="AF430" s="83">
        <v>1360</v>
      </c>
      <c r="AG430" s="89"/>
      <c r="AH430" s="89"/>
      <c r="AI430" s="89"/>
      <c r="AJ430" s="83">
        <v>1</v>
      </c>
      <c r="AK430" s="83"/>
      <c r="AL430" s="83">
        <v>1.5</v>
      </c>
      <c r="AM430" s="83"/>
      <c r="AN430" s="83"/>
      <c r="AO430" s="83">
        <v>2546</v>
      </c>
      <c r="AP430" s="89">
        <v>1.5</v>
      </c>
      <c r="AQ430" s="89">
        <v>1186</v>
      </c>
      <c r="AR430" s="89">
        <v>120</v>
      </c>
      <c r="AS430" s="89">
        <v>143</v>
      </c>
      <c r="AT430" s="89" t="s">
        <v>12023</v>
      </c>
      <c r="AU430" s="89">
        <v>1</v>
      </c>
      <c r="AV430" s="89">
        <v>1360</v>
      </c>
      <c r="AW430" s="89">
        <v>100</v>
      </c>
      <c r="AX430" s="89">
        <v>140</v>
      </c>
      <c r="AY430" s="89" t="s">
        <v>12023</v>
      </c>
      <c r="AZ430" s="89">
        <v>15500000</v>
      </c>
      <c r="BA430" s="89">
        <v>13100000</v>
      </c>
      <c r="BB430" s="89">
        <v>7900000</v>
      </c>
      <c r="BC430" s="113"/>
      <c r="BG430" s="165">
        <v>5325</v>
      </c>
      <c r="BH430" s="165">
        <v>406</v>
      </c>
    </row>
    <row r="431" spans="1:61" ht="18" hidden="1" customHeight="1">
      <c r="A431" s="83">
        <v>260149</v>
      </c>
      <c r="B431" s="84" t="s">
        <v>11361</v>
      </c>
      <c r="C431" s="82" t="str">
        <f t="shared" si="20"/>
        <v>Open</v>
      </c>
      <c r="D431" s="85"/>
      <c r="E431" s="85" t="s">
        <v>4217</v>
      </c>
      <c r="F431" s="110">
        <v>42094</v>
      </c>
      <c r="G431" s="110">
        <v>42119</v>
      </c>
      <c r="H431" s="87" t="s">
        <v>4249</v>
      </c>
      <c r="I431" s="87" t="s">
        <v>11362</v>
      </c>
      <c r="J431" s="87" t="s">
        <v>11363</v>
      </c>
      <c r="K431" s="88"/>
      <c r="L431" s="37" t="s">
        <v>15037</v>
      </c>
      <c r="M431" s="86" t="s">
        <v>10065</v>
      </c>
      <c r="N431" s="37" t="s">
        <v>12963</v>
      </c>
      <c r="O431" s="37" t="s">
        <v>12964</v>
      </c>
      <c r="P431" s="89">
        <v>0.16</v>
      </c>
      <c r="Q431" s="89">
        <v>0.74</v>
      </c>
      <c r="R431" s="90" t="str">
        <f t="shared" si="19"/>
        <v>北海道小樽市銭函</v>
      </c>
      <c r="S431" s="59" t="s">
        <v>11364</v>
      </c>
      <c r="T431" s="59" t="s">
        <v>11365</v>
      </c>
      <c r="U431" s="111" t="s">
        <v>11366</v>
      </c>
      <c r="V431" s="60" t="str">
        <f t="shared" si="21"/>
        <v>Open map</v>
      </c>
      <c r="W431" s="91" t="s">
        <v>4038</v>
      </c>
      <c r="X431" s="89" t="s">
        <v>8587</v>
      </c>
      <c r="Y431" s="89" t="s">
        <v>11367</v>
      </c>
      <c r="Z431" s="89" t="s">
        <v>4443</v>
      </c>
      <c r="AA431" s="89"/>
      <c r="AB431" s="83">
        <v>150</v>
      </c>
      <c r="AC431" s="83">
        <v>1093.68</v>
      </c>
      <c r="AD431" s="83">
        <v>2115.58</v>
      </c>
      <c r="AE431" s="89">
        <v>1433</v>
      </c>
      <c r="AF431" s="83">
        <v>1383</v>
      </c>
      <c r="AG431" s="89"/>
      <c r="AH431" s="89"/>
      <c r="AI431" s="89"/>
      <c r="AJ431" s="83">
        <v>1</v>
      </c>
      <c r="AK431" s="83"/>
      <c r="AL431" s="83">
        <v>1.8</v>
      </c>
      <c r="AM431" s="83"/>
      <c r="AN431" s="83"/>
      <c r="AO431" s="83">
        <v>3605</v>
      </c>
      <c r="AP431" s="89">
        <v>1.8</v>
      </c>
      <c r="AQ431" s="89">
        <v>2081</v>
      </c>
      <c r="AR431" s="89">
        <v>150</v>
      </c>
      <c r="AS431" s="89">
        <v>213</v>
      </c>
      <c r="AT431" s="89" t="s">
        <v>4240</v>
      </c>
      <c r="AU431" s="89">
        <v>0.7</v>
      </c>
      <c r="AV431" s="89">
        <v>1259</v>
      </c>
      <c r="AW431" s="89">
        <v>150</v>
      </c>
      <c r="AX431" s="89">
        <v>194</v>
      </c>
      <c r="AY431" s="89" t="s">
        <v>4240</v>
      </c>
      <c r="AZ431" s="89">
        <v>20900000</v>
      </c>
      <c r="BA431" s="89">
        <v>17700000</v>
      </c>
      <c r="BB431" s="89">
        <v>10700000</v>
      </c>
      <c r="BC431" s="113" t="s">
        <v>11234</v>
      </c>
      <c r="BG431" s="165">
        <v>5326</v>
      </c>
      <c r="BH431" s="165">
        <v>407</v>
      </c>
    </row>
    <row r="432" spans="1:61" ht="18" hidden="1" customHeight="1">
      <c r="A432" s="83">
        <v>260150</v>
      </c>
      <c r="B432" s="84" t="s">
        <v>10066</v>
      </c>
      <c r="C432" s="82" t="str">
        <f t="shared" si="20"/>
        <v>Open</v>
      </c>
      <c r="D432" s="85"/>
      <c r="E432" s="85" t="s">
        <v>4217</v>
      </c>
      <c r="F432" s="110">
        <v>41649</v>
      </c>
      <c r="G432" s="110">
        <v>42022</v>
      </c>
      <c r="H432" s="87" t="s">
        <v>11368</v>
      </c>
      <c r="I432" s="87" t="s">
        <v>4866</v>
      </c>
      <c r="J432" s="87" t="s">
        <v>11369</v>
      </c>
      <c r="K432" s="88"/>
      <c r="L432" s="37" t="s">
        <v>15038</v>
      </c>
      <c r="M432" s="86" t="s">
        <v>11370</v>
      </c>
      <c r="N432" s="37" t="s">
        <v>12965</v>
      </c>
      <c r="O432" s="37" t="s">
        <v>12966</v>
      </c>
      <c r="P432" s="89">
        <v>0.57999999999999996</v>
      </c>
      <c r="Q432" s="89">
        <v>0.93</v>
      </c>
      <c r="R432" s="90" t="str">
        <f t="shared" si="19"/>
        <v>青森県青森市篠田</v>
      </c>
      <c r="S432" s="59" t="s">
        <v>11371</v>
      </c>
      <c r="T432" s="59" t="s">
        <v>11371</v>
      </c>
      <c r="U432" s="111" t="s">
        <v>10067</v>
      </c>
      <c r="V432" s="60" t="str">
        <f t="shared" si="21"/>
        <v>Open map</v>
      </c>
      <c r="W432" s="91" t="s">
        <v>4038</v>
      </c>
      <c r="X432" s="89" t="s">
        <v>11372</v>
      </c>
      <c r="Y432" s="89" t="s">
        <v>4409</v>
      </c>
      <c r="Z432" s="89" t="s">
        <v>4390</v>
      </c>
      <c r="AA432" s="89"/>
      <c r="AB432" s="83">
        <v>75</v>
      </c>
      <c r="AC432" s="83">
        <v>150</v>
      </c>
      <c r="AD432" s="83">
        <v>150</v>
      </c>
      <c r="AE432" s="89">
        <v>231</v>
      </c>
      <c r="AF432" s="83">
        <v>231</v>
      </c>
      <c r="AG432" s="89"/>
      <c r="AH432" s="89"/>
      <c r="AI432" s="89"/>
      <c r="AJ432" s="83">
        <v>0.8</v>
      </c>
      <c r="AK432" s="83"/>
      <c r="AL432" s="83">
        <v>1.2</v>
      </c>
      <c r="AM432" s="83"/>
      <c r="AN432" s="83"/>
      <c r="AO432" s="83">
        <v>360</v>
      </c>
      <c r="AP432" s="89">
        <v>1.2</v>
      </c>
      <c r="AQ432" s="89">
        <v>175</v>
      </c>
      <c r="AR432" s="89">
        <v>110</v>
      </c>
      <c r="AS432" s="89">
        <v>22</v>
      </c>
      <c r="AT432" s="89" t="s">
        <v>12023</v>
      </c>
      <c r="AU432" s="89">
        <v>0.8</v>
      </c>
      <c r="AV432" s="89">
        <v>185</v>
      </c>
      <c r="AW432" s="89">
        <v>130</v>
      </c>
      <c r="AX432" s="89">
        <v>30</v>
      </c>
      <c r="AY432" s="89" t="s">
        <v>12023</v>
      </c>
      <c r="AZ432" s="89">
        <v>3600000</v>
      </c>
      <c r="BA432" s="89">
        <v>3200000</v>
      </c>
      <c r="BB432" s="89">
        <v>1900000</v>
      </c>
      <c r="BC432" s="113"/>
      <c r="BG432" s="165">
        <v>5327</v>
      </c>
      <c r="BH432" s="165">
        <v>408</v>
      </c>
    </row>
    <row r="433" spans="1:60" ht="18" hidden="1" customHeight="1">
      <c r="A433" s="83">
        <v>260151</v>
      </c>
      <c r="B433" s="84" t="s">
        <v>10068</v>
      </c>
      <c r="C433" s="82" t="str">
        <f t="shared" si="20"/>
        <v>Open</v>
      </c>
      <c r="D433" s="85"/>
      <c r="E433" s="85" t="s">
        <v>11221</v>
      </c>
      <c r="F433" s="110">
        <v>42074</v>
      </c>
      <c r="G433" s="110">
        <v>42076</v>
      </c>
      <c r="H433" s="87" t="s">
        <v>11373</v>
      </c>
      <c r="I433" s="87" t="s">
        <v>11374</v>
      </c>
      <c r="J433" s="87" t="s">
        <v>11375</v>
      </c>
      <c r="K433" s="88"/>
      <c r="L433" s="37" t="s">
        <v>15039</v>
      </c>
      <c r="M433" s="86" t="s">
        <v>10069</v>
      </c>
      <c r="N433" s="37" t="s">
        <v>12967</v>
      </c>
      <c r="O433" s="37" t="s">
        <v>12968</v>
      </c>
      <c r="P433" s="89">
        <v>0.02</v>
      </c>
      <c r="Q433" s="89">
        <v>0.23</v>
      </c>
      <c r="R433" s="90" t="str">
        <f t="shared" si="19"/>
        <v>大分県臼杵市臼杵</v>
      </c>
      <c r="S433" s="59" t="s">
        <v>10070</v>
      </c>
      <c r="T433" s="59" t="s">
        <v>11376</v>
      </c>
      <c r="U433" s="111" t="s">
        <v>11997</v>
      </c>
      <c r="V433" s="60" t="str">
        <f t="shared" si="21"/>
        <v>Open map</v>
      </c>
      <c r="W433" s="91" t="s">
        <v>4038</v>
      </c>
      <c r="X433" s="89" t="s">
        <v>8587</v>
      </c>
      <c r="Y433" s="89" t="s">
        <v>11377</v>
      </c>
      <c r="Z433" s="89" t="s">
        <v>11378</v>
      </c>
      <c r="AA433" s="89"/>
      <c r="AB433" s="83">
        <v>10</v>
      </c>
      <c r="AC433" s="83">
        <v>152.18</v>
      </c>
      <c r="AD433" s="83">
        <v>273.83</v>
      </c>
      <c r="AE433" s="89">
        <v>227</v>
      </c>
      <c r="AF433" s="83">
        <v>227</v>
      </c>
      <c r="AG433" s="89"/>
      <c r="AH433" s="89"/>
      <c r="AI433" s="89"/>
      <c r="AJ433" s="83">
        <v>1</v>
      </c>
      <c r="AK433" s="83"/>
      <c r="AL433" s="83">
        <v>1.5</v>
      </c>
      <c r="AM433" s="83"/>
      <c r="AN433" s="83"/>
      <c r="AO433" s="83">
        <v>483</v>
      </c>
      <c r="AP433" s="89">
        <v>1.5</v>
      </c>
      <c r="AQ433" s="89">
        <v>256</v>
      </c>
      <c r="AR433" s="89">
        <v>100</v>
      </c>
      <c r="AS433" s="89">
        <v>34</v>
      </c>
      <c r="AT433" s="89" t="s">
        <v>12023</v>
      </c>
      <c r="AU433" s="89">
        <v>1</v>
      </c>
      <c r="AV433" s="89">
        <v>227</v>
      </c>
      <c r="AW433" s="89">
        <v>80</v>
      </c>
      <c r="AX433" s="89">
        <v>19</v>
      </c>
      <c r="AY433" s="89" t="s">
        <v>12023</v>
      </c>
      <c r="AZ433" s="89">
        <v>4300000</v>
      </c>
      <c r="BA433" s="89">
        <v>3800000</v>
      </c>
      <c r="BB433" s="89">
        <v>2300000</v>
      </c>
      <c r="BC433" s="113"/>
      <c r="BG433" s="165">
        <v>5328</v>
      </c>
      <c r="BH433" s="165">
        <v>409</v>
      </c>
    </row>
    <row r="434" spans="1:60" ht="18" hidden="1" customHeight="1">
      <c r="A434" s="83">
        <v>260152</v>
      </c>
      <c r="B434" s="84" t="s">
        <v>11379</v>
      </c>
      <c r="C434" s="82" t="str">
        <f t="shared" si="20"/>
        <v>Open</v>
      </c>
      <c r="D434" s="85"/>
      <c r="E434" s="85" t="s">
        <v>11380</v>
      </c>
      <c r="F434" s="110">
        <v>41988</v>
      </c>
      <c r="G434" s="110">
        <v>41992</v>
      </c>
      <c r="H434" s="87" t="s">
        <v>11381</v>
      </c>
      <c r="I434" s="87" t="s">
        <v>11382</v>
      </c>
      <c r="J434" s="87" t="s">
        <v>11383</v>
      </c>
      <c r="K434" s="88"/>
      <c r="L434" s="37" t="s">
        <v>15040</v>
      </c>
      <c r="M434" s="86" t="s">
        <v>10071</v>
      </c>
      <c r="N434" s="37" t="s">
        <v>12969</v>
      </c>
      <c r="O434" s="37" t="s">
        <v>12970</v>
      </c>
      <c r="P434" s="89">
        <v>0.75</v>
      </c>
      <c r="Q434" s="89">
        <v>4.8600000000000003</v>
      </c>
      <c r="R434" s="90" t="str">
        <f t="shared" si="19"/>
        <v>神奈川県平塚市公所</v>
      </c>
      <c r="S434" s="59" t="s">
        <v>11384</v>
      </c>
      <c r="T434" s="59" t="s">
        <v>11384</v>
      </c>
      <c r="U434" s="111" t="s">
        <v>11385</v>
      </c>
      <c r="V434" s="60" t="str">
        <f t="shared" si="21"/>
        <v>Open map</v>
      </c>
      <c r="W434" s="91" t="s">
        <v>4038</v>
      </c>
      <c r="X434" s="89" t="s">
        <v>11372</v>
      </c>
      <c r="Y434" s="89" t="s">
        <v>11274</v>
      </c>
      <c r="Z434" s="89" t="s">
        <v>11386</v>
      </c>
      <c r="AA434" s="89"/>
      <c r="AB434" s="83">
        <v>30</v>
      </c>
      <c r="AC434" s="83">
        <v>199.53</v>
      </c>
      <c r="AD434" s="83">
        <v>200</v>
      </c>
      <c r="AE434" s="89">
        <v>440</v>
      </c>
      <c r="AF434" s="83">
        <v>440</v>
      </c>
      <c r="AG434" s="89"/>
      <c r="AH434" s="89"/>
      <c r="AI434" s="89"/>
      <c r="AJ434" s="83">
        <v>0.6</v>
      </c>
      <c r="AK434" s="83"/>
      <c r="AL434" s="83">
        <v>1.4</v>
      </c>
      <c r="AM434" s="83"/>
      <c r="AN434" s="83"/>
      <c r="AO434" s="83">
        <v>545</v>
      </c>
      <c r="AP434" s="89">
        <v>1.4</v>
      </c>
      <c r="AQ434" s="89">
        <v>281</v>
      </c>
      <c r="AR434" s="89">
        <v>100</v>
      </c>
      <c r="AS434" s="89">
        <v>29</v>
      </c>
      <c r="AT434" s="89" t="s">
        <v>12023</v>
      </c>
      <c r="AU434" s="89">
        <v>0.6</v>
      </c>
      <c r="AV434" s="89">
        <v>264</v>
      </c>
      <c r="AW434" s="89">
        <v>100</v>
      </c>
      <c r="AX434" s="89">
        <v>18</v>
      </c>
      <c r="AY434" s="89" t="s">
        <v>12023</v>
      </c>
      <c r="AZ434" s="89">
        <v>3600000</v>
      </c>
      <c r="BA434" s="89">
        <v>2600000</v>
      </c>
      <c r="BB434" s="89">
        <v>1330000</v>
      </c>
      <c r="BC434" s="113"/>
      <c r="BG434" s="165">
        <v>5329</v>
      </c>
      <c r="BH434" s="165">
        <v>410</v>
      </c>
    </row>
    <row r="435" spans="1:60" ht="18" hidden="1" customHeight="1">
      <c r="A435" s="83">
        <v>260153</v>
      </c>
      <c r="B435" s="84" t="s">
        <v>11387</v>
      </c>
      <c r="C435" s="82" t="str">
        <f t="shared" si="20"/>
        <v>Open</v>
      </c>
      <c r="D435" s="85"/>
      <c r="E435" s="85" t="s">
        <v>4217</v>
      </c>
      <c r="F435" s="110">
        <v>42079</v>
      </c>
      <c r="G435" s="110">
        <v>42086</v>
      </c>
      <c r="H435" s="87" t="s">
        <v>11388</v>
      </c>
      <c r="I435" s="87" t="s">
        <v>4921</v>
      </c>
      <c r="J435" s="87" t="s">
        <v>11389</v>
      </c>
      <c r="K435" s="88"/>
      <c r="L435" s="37" t="s">
        <v>15041</v>
      </c>
      <c r="M435" s="86" t="s">
        <v>11390</v>
      </c>
      <c r="N435" s="37" t="s">
        <v>12971</v>
      </c>
      <c r="O435" s="37" t="s">
        <v>12972</v>
      </c>
      <c r="P435" s="89" t="s">
        <v>11226</v>
      </c>
      <c r="Q435" s="89">
        <v>0.12</v>
      </c>
      <c r="R435" s="90" t="str">
        <f t="shared" si="19"/>
        <v>大阪府大阪市此花区梅町</v>
      </c>
      <c r="S435" s="59" t="s">
        <v>11391</v>
      </c>
      <c r="T435" s="59" t="s">
        <v>11391</v>
      </c>
      <c r="U435" s="111" t="s">
        <v>11392</v>
      </c>
      <c r="V435" s="60" t="str">
        <f t="shared" si="21"/>
        <v>Open map</v>
      </c>
      <c r="W435" s="91" t="s">
        <v>4038</v>
      </c>
      <c r="X435" s="89" t="s">
        <v>11372</v>
      </c>
      <c r="Y435" s="89" t="s">
        <v>11393</v>
      </c>
      <c r="Z435" s="89" t="s">
        <v>11394</v>
      </c>
      <c r="AA435" s="89"/>
      <c r="AB435" s="83">
        <v>30</v>
      </c>
      <c r="AC435" s="83">
        <v>429.77</v>
      </c>
      <c r="AD435" s="83">
        <v>474.8</v>
      </c>
      <c r="AE435" s="89">
        <v>545</v>
      </c>
      <c r="AF435" s="83">
        <v>545</v>
      </c>
      <c r="AG435" s="89"/>
      <c r="AH435" s="89"/>
      <c r="AI435" s="89"/>
      <c r="AJ435" s="83">
        <v>1</v>
      </c>
      <c r="AK435" s="83"/>
      <c r="AL435" s="83">
        <v>1.2</v>
      </c>
      <c r="AM435" s="83"/>
      <c r="AN435" s="83"/>
      <c r="AO435" s="83">
        <v>865</v>
      </c>
      <c r="AP435" s="89">
        <v>1.2</v>
      </c>
      <c r="AQ435" s="89">
        <v>320</v>
      </c>
      <c r="AR435" s="89">
        <v>100</v>
      </c>
      <c r="AS435" s="89">
        <v>33</v>
      </c>
      <c r="AT435" s="89" t="s">
        <v>12023</v>
      </c>
      <c r="AU435" s="89">
        <v>1</v>
      </c>
      <c r="AV435" s="89">
        <v>545</v>
      </c>
      <c r="AW435" s="89">
        <v>80</v>
      </c>
      <c r="AX435" s="89">
        <v>44</v>
      </c>
      <c r="AY435" s="89" t="s">
        <v>12023</v>
      </c>
      <c r="AZ435" s="89">
        <v>6900000</v>
      </c>
      <c r="BA435" s="89">
        <v>6000000</v>
      </c>
      <c r="BB435" s="89">
        <v>3600000</v>
      </c>
      <c r="BC435" s="113"/>
      <c r="BG435" s="165">
        <v>5330</v>
      </c>
      <c r="BH435" s="165">
        <v>411</v>
      </c>
    </row>
    <row r="436" spans="1:60" ht="18" hidden="1" customHeight="1">
      <c r="A436" s="83">
        <v>260154</v>
      </c>
      <c r="B436" s="84" t="s">
        <v>11395</v>
      </c>
      <c r="C436" s="82" t="str">
        <f t="shared" si="20"/>
        <v>Open</v>
      </c>
      <c r="D436" s="85"/>
      <c r="E436" s="85" t="s">
        <v>11380</v>
      </c>
      <c r="F436" s="110">
        <v>42132</v>
      </c>
      <c r="G436" s="110">
        <v>42145</v>
      </c>
      <c r="H436" s="87" t="s">
        <v>11396</v>
      </c>
      <c r="I436" s="87" t="s">
        <v>11397</v>
      </c>
      <c r="J436" s="87" t="s">
        <v>11398</v>
      </c>
      <c r="K436" s="88"/>
      <c r="L436" s="37" t="s">
        <v>15042</v>
      </c>
      <c r="M436" s="86" t="s">
        <v>11399</v>
      </c>
      <c r="N436" s="37" t="s">
        <v>12973</v>
      </c>
      <c r="O436" s="37" t="s">
        <v>12974</v>
      </c>
      <c r="P436" s="89">
        <v>0.53</v>
      </c>
      <c r="Q436" s="89">
        <v>19.510000000000002</v>
      </c>
      <c r="R436" s="90" t="str">
        <f t="shared" si="19"/>
        <v>東京都練馬区桜台</v>
      </c>
      <c r="S436" s="59" t="s">
        <v>11400</v>
      </c>
      <c r="T436" s="59" t="s">
        <v>11401</v>
      </c>
      <c r="U436" s="111" t="s">
        <v>10072</v>
      </c>
      <c r="V436" s="60" t="str">
        <f t="shared" si="21"/>
        <v>Open map</v>
      </c>
      <c r="W436" s="91" t="s">
        <v>4038</v>
      </c>
      <c r="X436" s="89" t="s">
        <v>8987</v>
      </c>
      <c r="Y436" s="89" t="s">
        <v>4892</v>
      </c>
      <c r="Z436" s="89" t="s">
        <v>11402</v>
      </c>
      <c r="AA436" s="89"/>
      <c r="AB436" s="83">
        <v>40</v>
      </c>
      <c r="AC436" s="83">
        <v>1028.93</v>
      </c>
      <c r="AD436" s="83">
        <v>2751.18</v>
      </c>
      <c r="AE436" s="89">
        <v>1118</v>
      </c>
      <c r="AF436" s="83">
        <v>1118</v>
      </c>
      <c r="AG436" s="89"/>
      <c r="AH436" s="89"/>
      <c r="AI436" s="89"/>
      <c r="AJ436" s="83">
        <v>1.2</v>
      </c>
      <c r="AK436" s="83"/>
      <c r="AL436" s="83">
        <v>1.2</v>
      </c>
      <c r="AM436" s="83"/>
      <c r="AN436" s="83"/>
      <c r="AO436" s="83">
        <v>2086</v>
      </c>
      <c r="AP436" s="89">
        <v>1.2</v>
      </c>
      <c r="AQ436" s="89">
        <v>744</v>
      </c>
      <c r="AR436" s="89">
        <v>220</v>
      </c>
      <c r="AS436" s="89">
        <v>186</v>
      </c>
      <c r="AT436" s="89" t="s">
        <v>11403</v>
      </c>
      <c r="AU436" s="89">
        <v>1.2</v>
      </c>
      <c r="AV436" s="89">
        <v>1342</v>
      </c>
      <c r="AW436" s="89">
        <v>240</v>
      </c>
      <c r="AX436" s="89">
        <v>323</v>
      </c>
      <c r="AY436" s="89" t="s">
        <v>11404</v>
      </c>
      <c r="AZ436" s="89">
        <v>21200000</v>
      </c>
      <c r="BA436" s="89">
        <v>17600000</v>
      </c>
      <c r="BB436" s="89">
        <v>10200000</v>
      </c>
      <c r="BC436" s="113"/>
      <c r="BG436" s="165">
        <v>5331</v>
      </c>
      <c r="BH436" s="165">
        <v>412</v>
      </c>
    </row>
    <row r="437" spans="1:60" ht="18" hidden="1" customHeight="1">
      <c r="A437" s="83">
        <v>260155</v>
      </c>
      <c r="B437" s="84" t="s">
        <v>11405</v>
      </c>
      <c r="C437" s="82" t="str">
        <f t="shared" si="20"/>
        <v>Open</v>
      </c>
      <c r="D437" s="85"/>
      <c r="E437" s="85" t="s">
        <v>11406</v>
      </c>
      <c r="F437" s="110">
        <v>42101</v>
      </c>
      <c r="G437" s="110">
        <v>42161</v>
      </c>
      <c r="H437" s="87" t="s">
        <v>5366</v>
      </c>
      <c r="I437" s="87" t="s">
        <v>11407</v>
      </c>
      <c r="J437" s="87" t="s">
        <v>11408</v>
      </c>
      <c r="K437" s="88"/>
      <c r="L437" s="37" t="s">
        <v>15043</v>
      </c>
      <c r="M437" s="86" t="s">
        <v>10073</v>
      </c>
      <c r="N437" s="37" t="s">
        <v>12975</v>
      </c>
      <c r="O437" s="37" t="s">
        <v>14477</v>
      </c>
      <c r="P437" s="89">
        <v>0.17</v>
      </c>
      <c r="Q437" s="89">
        <v>4.9800000000000004</v>
      </c>
      <c r="R437" s="90" t="str">
        <f t="shared" si="19"/>
        <v>島根県出雲市浜山</v>
      </c>
      <c r="S437" s="59" t="s">
        <v>11409</v>
      </c>
      <c r="T437" s="59" t="s">
        <v>11409</v>
      </c>
      <c r="U437" s="111" t="s">
        <v>10074</v>
      </c>
      <c r="V437" s="60" t="str">
        <f t="shared" si="21"/>
        <v>Open map</v>
      </c>
      <c r="W437" s="91" t="s">
        <v>4038</v>
      </c>
      <c r="X437" s="89" t="s">
        <v>11372</v>
      </c>
      <c r="Y437" s="89" t="s">
        <v>11274</v>
      </c>
      <c r="Z437" s="89" t="s">
        <v>11410</v>
      </c>
      <c r="AA437" s="89"/>
      <c r="AB437" s="83">
        <v>60</v>
      </c>
      <c r="AC437" s="83" t="s">
        <v>1857</v>
      </c>
      <c r="AD437" s="83" t="s">
        <v>1857</v>
      </c>
      <c r="AE437" s="89">
        <v>1749</v>
      </c>
      <c r="AF437" s="83">
        <v>1861</v>
      </c>
      <c r="AG437" s="89"/>
      <c r="AH437" s="89"/>
      <c r="AI437" s="89"/>
      <c r="AJ437" s="83">
        <v>1</v>
      </c>
      <c r="AK437" s="83"/>
      <c r="AL437" s="83">
        <v>1.2</v>
      </c>
      <c r="AM437" s="83"/>
      <c r="AN437" s="83"/>
      <c r="AO437" s="83">
        <v>3615</v>
      </c>
      <c r="AP437" s="89">
        <v>1.2</v>
      </c>
      <c r="AQ437" s="89">
        <v>1933</v>
      </c>
      <c r="AR437" s="89">
        <v>110</v>
      </c>
      <c r="AS437" s="89">
        <v>215</v>
      </c>
      <c r="AT437" s="89" t="s">
        <v>12174</v>
      </c>
      <c r="AU437" s="89">
        <v>1</v>
      </c>
      <c r="AV437" s="89">
        <v>1536</v>
      </c>
      <c r="AW437" s="89">
        <v>100</v>
      </c>
      <c r="AX437" s="89">
        <v>161</v>
      </c>
      <c r="AY437" s="89" t="s">
        <v>4235</v>
      </c>
      <c r="AZ437" s="89">
        <v>19700000</v>
      </c>
      <c r="BA437" s="89">
        <v>16300000</v>
      </c>
      <c r="BB437" s="89">
        <v>9700000</v>
      </c>
      <c r="BC437" s="113"/>
      <c r="BG437" s="165">
        <v>5332</v>
      </c>
      <c r="BH437" s="165">
        <v>413</v>
      </c>
    </row>
    <row r="438" spans="1:60" ht="18" hidden="1" customHeight="1">
      <c r="A438" s="83">
        <v>260156</v>
      </c>
      <c r="B438" s="84" t="s">
        <v>11411</v>
      </c>
      <c r="C438" s="82" t="str">
        <f t="shared" si="20"/>
        <v>Open</v>
      </c>
      <c r="D438" s="85"/>
      <c r="E438" s="85" t="s">
        <v>11221</v>
      </c>
      <c r="F438" s="110">
        <v>42010</v>
      </c>
      <c r="G438" s="110">
        <v>42034</v>
      </c>
      <c r="H438" s="87" t="s">
        <v>4920</v>
      </c>
      <c r="I438" s="87" t="s">
        <v>11412</v>
      </c>
      <c r="J438" s="87" t="s">
        <v>11413</v>
      </c>
      <c r="K438" s="88"/>
      <c r="L438" s="37" t="s">
        <v>15044</v>
      </c>
      <c r="M438" s="86" t="s">
        <v>11414</v>
      </c>
      <c r="N438" s="37" t="s">
        <v>12976</v>
      </c>
      <c r="O438" s="37" t="s">
        <v>12977</v>
      </c>
      <c r="P438" s="89">
        <v>0.42</v>
      </c>
      <c r="Q438" s="89">
        <v>1.93</v>
      </c>
      <c r="R438" s="90" t="str">
        <f t="shared" si="19"/>
        <v>大阪府泉大津市河原町</v>
      </c>
      <c r="S438" s="59" t="s">
        <v>11415</v>
      </c>
      <c r="T438" s="59" t="s">
        <v>11415</v>
      </c>
      <c r="U438" s="111" t="s">
        <v>10075</v>
      </c>
      <c r="V438" s="60" t="str">
        <f t="shared" si="21"/>
        <v>Open map</v>
      </c>
      <c r="W438" s="91" t="s">
        <v>4038</v>
      </c>
      <c r="X438" s="89" t="s">
        <v>8587</v>
      </c>
      <c r="Y438" s="89" t="s">
        <v>11416</v>
      </c>
      <c r="Z438" s="89" t="s">
        <v>11417</v>
      </c>
      <c r="AA438" s="89"/>
      <c r="AB438" s="83">
        <v>10</v>
      </c>
      <c r="AC438" s="83">
        <v>1601.2</v>
      </c>
      <c r="AD438" s="83">
        <v>3518.1</v>
      </c>
      <c r="AE438" s="89">
        <v>1822</v>
      </c>
      <c r="AF438" s="83">
        <v>1822</v>
      </c>
      <c r="AG438" s="89"/>
      <c r="AH438" s="89"/>
      <c r="AI438" s="89"/>
      <c r="AJ438" s="83">
        <v>1</v>
      </c>
      <c r="AK438" s="83"/>
      <c r="AL438" s="83">
        <v>1.2</v>
      </c>
      <c r="AM438" s="83"/>
      <c r="AN438" s="83"/>
      <c r="AO438" s="83">
        <v>3508</v>
      </c>
      <c r="AP438" s="89">
        <v>1.2</v>
      </c>
      <c r="AQ438" s="89">
        <v>2031</v>
      </c>
      <c r="AR438" s="89">
        <v>100</v>
      </c>
      <c r="AS438" s="89">
        <v>205</v>
      </c>
      <c r="AT438" s="89" t="s">
        <v>12023</v>
      </c>
      <c r="AU438" s="89">
        <v>0.8</v>
      </c>
      <c r="AV438" s="89">
        <v>1477</v>
      </c>
      <c r="AW438" s="89">
        <v>80</v>
      </c>
      <c r="AX438" s="89">
        <v>119</v>
      </c>
      <c r="AY438" s="89" t="s">
        <v>12023</v>
      </c>
      <c r="AZ438" s="89">
        <v>21200000</v>
      </c>
      <c r="BA438" s="89">
        <v>18000000</v>
      </c>
      <c r="BB438" s="89">
        <v>10700000</v>
      </c>
      <c r="BC438" s="113" t="s">
        <v>11418</v>
      </c>
      <c r="BG438" s="165">
        <v>5333</v>
      </c>
      <c r="BH438" s="165">
        <v>414</v>
      </c>
    </row>
    <row r="439" spans="1:60" ht="18" hidden="1" customHeight="1">
      <c r="A439" s="95">
        <v>260158</v>
      </c>
      <c r="B439" s="96" t="s">
        <v>11205</v>
      </c>
      <c r="C439" s="82" t="str">
        <f t="shared" si="20"/>
        <v>Open</v>
      </c>
      <c r="D439" s="97"/>
      <c r="E439" s="97" t="s">
        <v>11159</v>
      </c>
      <c r="F439" s="137">
        <v>42100</v>
      </c>
      <c r="G439" s="137">
        <v>42111</v>
      </c>
      <c r="H439" s="99" t="s">
        <v>11206</v>
      </c>
      <c r="I439" s="99" t="s">
        <v>11207</v>
      </c>
      <c r="J439" s="99" t="s">
        <v>11208</v>
      </c>
      <c r="K439" s="100"/>
      <c r="L439" s="37" t="s">
        <v>15045</v>
      </c>
      <c r="M439" s="98" t="s">
        <v>11215</v>
      </c>
      <c r="N439" s="37" t="s">
        <v>12978</v>
      </c>
      <c r="O439" s="37" t="s">
        <v>12979</v>
      </c>
      <c r="P439" s="101">
        <v>0.21</v>
      </c>
      <c r="Q439" s="101">
        <v>4.63</v>
      </c>
      <c r="R439" s="90" t="str">
        <f t="shared" si="19"/>
        <v>神奈川県鎌倉市岡本</v>
      </c>
      <c r="S439" s="80" t="s">
        <v>3607</v>
      </c>
      <c r="T439" s="80" t="s">
        <v>11209</v>
      </c>
      <c r="U439" s="114" t="s">
        <v>10076</v>
      </c>
      <c r="V439" s="60" t="str">
        <f t="shared" si="21"/>
        <v>Open map</v>
      </c>
      <c r="W439" s="102" t="s">
        <v>4038</v>
      </c>
      <c r="X439" s="101" t="s">
        <v>11210</v>
      </c>
      <c r="Y439" s="101" t="s">
        <v>4496</v>
      </c>
      <c r="Z439" s="101" t="s">
        <v>11211</v>
      </c>
      <c r="AA439" s="101"/>
      <c r="AB439" s="95">
        <v>25</v>
      </c>
      <c r="AC439" s="95">
        <v>607.48</v>
      </c>
      <c r="AD439" s="95">
        <v>1237.8800000000001</v>
      </c>
      <c r="AE439" s="101">
        <v>805</v>
      </c>
      <c r="AF439" s="95">
        <v>865</v>
      </c>
      <c r="AG439" s="101"/>
      <c r="AH439" s="101"/>
      <c r="AI439" s="101"/>
      <c r="AJ439" s="95">
        <v>1</v>
      </c>
      <c r="AK439" s="95"/>
      <c r="AL439" s="95">
        <v>1.5</v>
      </c>
      <c r="AM439" s="95"/>
      <c r="AN439" s="95"/>
      <c r="AO439" s="95">
        <v>1697</v>
      </c>
      <c r="AP439" s="101">
        <v>1.5</v>
      </c>
      <c r="AQ439" s="101">
        <v>892</v>
      </c>
      <c r="AR439" s="101">
        <v>100</v>
      </c>
      <c r="AS439" s="101">
        <v>91</v>
      </c>
      <c r="AT439" s="101" t="s">
        <v>4235</v>
      </c>
      <c r="AU439" s="101">
        <v>1</v>
      </c>
      <c r="AV439" s="101">
        <v>805</v>
      </c>
      <c r="AW439" s="101">
        <v>80</v>
      </c>
      <c r="AX439" s="101">
        <v>66</v>
      </c>
      <c r="AY439" s="101" t="s">
        <v>11216</v>
      </c>
      <c r="AZ439" s="101">
        <v>10900000</v>
      </c>
      <c r="BA439" s="101">
        <v>9400000</v>
      </c>
      <c r="BB439" s="101">
        <v>5700000</v>
      </c>
      <c r="BC439" s="113"/>
      <c r="BG439" s="165">
        <v>5334</v>
      </c>
      <c r="BH439" s="165">
        <v>415</v>
      </c>
    </row>
    <row r="440" spans="1:60" ht="18" hidden="1" customHeight="1">
      <c r="A440" s="83">
        <v>260159</v>
      </c>
      <c r="B440" s="84" t="s">
        <v>11212</v>
      </c>
      <c r="C440" s="82" t="str">
        <f t="shared" si="20"/>
        <v>Open</v>
      </c>
      <c r="D440" s="85"/>
      <c r="E440" s="85" t="s">
        <v>4217</v>
      </c>
      <c r="F440" s="110">
        <v>41995</v>
      </c>
      <c r="G440" s="110">
        <v>42022</v>
      </c>
      <c r="H440" s="87" t="s">
        <v>4328</v>
      </c>
      <c r="I440" s="87" t="s">
        <v>5822</v>
      </c>
      <c r="J440" s="87" t="s">
        <v>5823</v>
      </c>
      <c r="K440" s="88"/>
      <c r="L440" s="37" t="s">
        <v>15046</v>
      </c>
      <c r="M440" s="86" t="s">
        <v>11213</v>
      </c>
      <c r="N440" s="37" t="s">
        <v>12980</v>
      </c>
      <c r="O440" s="37" t="s">
        <v>12981</v>
      </c>
      <c r="P440" s="89">
        <v>0.28999999999999998</v>
      </c>
      <c r="Q440" s="89">
        <v>5.36</v>
      </c>
      <c r="R440" s="90" t="str">
        <f t="shared" si="19"/>
        <v>福島県相馬郡新地町杉目字飯樋</v>
      </c>
      <c r="S440" s="59" t="s">
        <v>11214</v>
      </c>
      <c r="T440" s="59" t="s">
        <v>11214</v>
      </c>
      <c r="U440" s="111" t="s">
        <v>11652</v>
      </c>
      <c r="V440" s="60" t="str">
        <f t="shared" si="21"/>
        <v>Open map</v>
      </c>
      <c r="W440" s="91" t="s">
        <v>4038</v>
      </c>
      <c r="X440" s="89" t="s">
        <v>8587</v>
      </c>
      <c r="Y440" s="89" t="s">
        <v>4409</v>
      </c>
      <c r="Z440" s="89" t="s">
        <v>4443</v>
      </c>
      <c r="AA440" s="89"/>
      <c r="AB440" s="83">
        <v>25</v>
      </c>
      <c r="AC440" s="83">
        <v>3562.29</v>
      </c>
      <c r="AD440" s="83">
        <v>3713.95</v>
      </c>
      <c r="AE440" s="89">
        <v>4319</v>
      </c>
      <c r="AF440" s="83">
        <v>4319</v>
      </c>
      <c r="AG440" s="89"/>
      <c r="AH440" s="89"/>
      <c r="AI440" s="89"/>
      <c r="AJ440" s="83">
        <v>1</v>
      </c>
      <c r="AK440" s="83"/>
      <c r="AL440" s="83">
        <v>1</v>
      </c>
      <c r="AM440" s="83"/>
      <c r="AN440" s="83"/>
      <c r="AO440" s="83">
        <v>7224</v>
      </c>
      <c r="AP440" s="89">
        <v>1</v>
      </c>
      <c r="AQ440" s="89">
        <f>107+2798</f>
        <v>2905</v>
      </c>
      <c r="AR440" s="89">
        <v>110</v>
      </c>
      <c r="AS440" s="89">
        <f>311+12</f>
        <v>323</v>
      </c>
      <c r="AT440" s="89" t="s">
        <v>4235</v>
      </c>
      <c r="AU440" s="89">
        <v>1</v>
      </c>
      <c r="AV440" s="89">
        <v>4319</v>
      </c>
      <c r="AW440" s="89">
        <v>100</v>
      </c>
      <c r="AX440" s="89">
        <v>436</v>
      </c>
      <c r="AY440" s="89" t="s">
        <v>4235</v>
      </c>
      <c r="AZ440" s="89">
        <v>42700000</v>
      </c>
      <c r="BA440" s="89">
        <v>36100000</v>
      </c>
      <c r="BB440" s="89">
        <v>22000000</v>
      </c>
      <c r="BC440" s="113"/>
      <c r="BG440" s="165">
        <v>5335</v>
      </c>
      <c r="BH440" s="165">
        <v>416</v>
      </c>
    </row>
    <row r="441" spans="1:60" ht="18" hidden="1" customHeight="1">
      <c r="A441" s="83">
        <v>260160</v>
      </c>
      <c r="B441" s="84" t="s">
        <v>11201</v>
      </c>
      <c r="C441" s="82" t="str">
        <f t="shared" si="20"/>
        <v>Open</v>
      </c>
      <c r="D441" s="85"/>
      <c r="E441" s="85" t="s">
        <v>4241</v>
      </c>
      <c r="F441" s="110">
        <v>42089</v>
      </c>
      <c r="G441" s="110">
        <v>42097</v>
      </c>
      <c r="H441" s="87" t="s">
        <v>4547</v>
      </c>
      <c r="I441" s="87" t="s">
        <v>6668</v>
      </c>
      <c r="J441" s="87" t="s">
        <v>11202</v>
      </c>
      <c r="K441" s="88"/>
      <c r="L441" s="37" t="s">
        <v>15047</v>
      </c>
      <c r="M441" s="86" t="s">
        <v>11203</v>
      </c>
      <c r="N441" s="37" t="s">
        <v>12982</v>
      </c>
      <c r="O441" s="37" t="s">
        <v>12983</v>
      </c>
      <c r="P441" s="89">
        <v>0.26</v>
      </c>
      <c r="Q441" s="89">
        <v>34.44</v>
      </c>
      <c r="R441" s="90" t="str">
        <f t="shared" si="19"/>
        <v>埼玉県春日部市大畑字杉ノ口</v>
      </c>
      <c r="S441" s="59" t="s">
        <v>10077</v>
      </c>
      <c r="T441" s="59" t="s">
        <v>10077</v>
      </c>
      <c r="U441" s="111" t="s">
        <v>11204</v>
      </c>
      <c r="V441" s="60" t="str">
        <f t="shared" si="21"/>
        <v>Open map</v>
      </c>
      <c r="W441" s="91" t="s">
        <v>4038</v>
      </c>
      <c r="X441" s="89" t="s">
        <v>8587</v>
      </c>
      <c r="Y441" s="89" t="s">
        <v>4496</v>
      </c>
      <c r="Z441" s="89" t="s">
        <v>6101</v>
      </c>
      <c r="AA441" s="89"/>
      <c r="AB441" s="83">
        <v>45</v>
      </c>
      <c r="AC441" s="83">
        <v>658.92</v>
      </c>
      <c r="AD441" s="83">
        <v>1291.56</v>
      </c>
      <c r="AE441" s="89">
        <v>856</v>
      </c>
      <c r="AF441" s="83">
        <v>851</v>
      </c>
      <c r="AG441" s="89"/>
      <c r="AH441" s="89"/>
      <c r="AI441" s="89"/>
      <c r="AJ441" s="83">
        <v>1.2</v>
      </c>
      <c r="AK441" s="83"/>
      <c r="AL441" s="83">
        <v>1.5</v>
      </c>
      <c r="AM441" s="83"/>
      <c r="AN441" s="83"/>
      <c r="AO441" s="83">
        <v>1749</v>
      </c>
      <c r="AP441" s="89">
        <v>1.5</v>
      </c>
      <c r="AQ441" s="89">
        <v>722</v>
      </c>
      <c r="AR441" s="89">
        <v>100</v>
      </c>
      <c r="AS441" s="89">
        <v>74</v>
      </c>
      <c r="AT441" s="89" t="s">
        <v>4271</v>
      </c>
      <c r="AU441" s="89">
        <v>1.2</v>
      </c>
      <c r="AV441" s="89">
        <v>1027</v>
      </c>
      <c r="AW441" s="89">
        <v>100</v>
      </c>
      <c r="AX441" s="89">
        <v>105</v>
      </c>
      <c r="AY441" s="89" t="s">
        <v>11653</v>
      </c>
      <c r="AZ441" s="89">
        <v>10700000</v>
      </c>
      <c r="BA441" s="89">
        <v>9200000</v>
      </c>
      <c r="BB441" s="89">
        <v>5500000</v>
      </c>
      <c r="BC441" s="113"/>
      <c r="BG441" s="165">
        <v>5336</v>
      </c>
      <c r="BH441" s="165">
        <v>417</v>
      </c>
    </row>
    <row r="442" spans="1:60" ht="18" hidden="1" customHeight="1">
      <c r="A442" s="83">
        <v>260161</v>
      </c>
      <c r="B442" s="84" t="s">
        <v>11197</v>
      </c>
      <c r="C442" s="82" t="str">
        <f t="shared" si="20"/>
        <v>Open</v>
      </c>
      <c r="D442" s="85"/>
      <c r="E442" s="85" t="s">
        <v>4217</v>
      </c>
      <c r="F442" s="110">
        <v>42145</v>
      </c>
      <c r="G442" s="110">
        <v>42154</v>
      </c>
      <c r="H442" s="87" t="s">
        <v>4274</v>
      </c>
      <c r="I442" s="87" t="s">
        <v>11198</v>
      </c>
      <c r="J442" s="87" t="s">
        <v>2449</v>
      </c>
      <c r="K442" s="88"/>
      <c r="L442" s="37" t="s">
        <v>15774</v>
      </c>
      <c r="M442" s="86" t="s">
        <v>11199</v>
      </c>
      <c r="N442" s="37" t="s">
        <v>12984</v>
      </c>
      <c r="O442" s="37" t="s">
        <v>12985</v>
      </c>
      <c r="P442" s="89">
        <v>1.66</v>
      </c>
      <c r="Q442" s="89">
        <v>61.19</v>
      </c>
      <c r="R442" s="90" t="str">
        <f t="shared" si="19"/>
        <v>茨城県結城市新矢畑</v>
      </c>
      <c r="S442" s="59" t="s">
        <v>11654</v>
      </c>
      <c r="T442" s="59" t="s">
        <v>11655</v>
      </c>
      <c r="U442" s="111" t="s">
        <v>11200</v>
      </c>
      <c r="V442" s="60" t="str">
        <f t="shared" si="21"/>
        <v>Open map</v>
      </c>
      <c r="W442" s="91" t="s">
        <v>4038</v>
      </c>
      <c r="X442" s="89" t="s">
        <v>8587</v>
      </c>
      <c r="Y442" s="89" t="s">
        <v>4409</v>
      </c>
      <c r="Z442" s="89" t="s">
        <v>4390</v>
      </c>
      <c r="AA442" s="89"/>
      <c r="AB442" s="83">
        <v>30</v>
      </c>
      <c r="AC442" s="83">
        <v>613.76</v>
      </c>
      <c r="AD442" s="83">
        <v>613.76</v>
      </c>
      <c r="AE442" s="89">
        <v>877</v>
      </c>
      <c r="AF442" s="83">
        <v>877</v>
      </c>
      <c r="AG442" s="89"/>
      <c r="AH442" s="89"/>
      <c r="AI442" s="89"/>
      <c r="AJ442" s="83">
        <v>1</v>
      </c>
      <c r="AK442" s="83"/>
      <c r="AL442" s="83">
        <v>1.2</v>
      </c>
      <c r="AM442" s="83"/>
      <c r="AN442" s="83"/>
      <c r="AO442" s="83">
        <v>1547</v>
      </c>
      <c r="AP442" s="89">
        <v>1.2</v>
      </c>
      <c r="AQ442" s="89">
        <v>670</v>
      </c>
      <c r="AR442" s="89">
        <v>180</v>
      </c>
      <c r="AS442" s="89">
        <v>124</v>
      </c>
      <c r="AT442" s="89" t="s">
        <v>4271</v>
      </c>
      <c r="AU442" s="89">
        <v>1</v>
      </c>
      <c r="AV442" s="89">
        <v>877</v>
      </c>
      <c r="AW442" s="89">
        <v>150</v>
      </c>
      <c r="AX442" s="89">
        <v>135</v>
      </c>
      <c r="AY442" s="89" t="s">
        <v>4271</v>
      </c>
      <c r="AZ442" s="89">
        <v>12500000</v>
      </c>
      <c r="BA442" s="89">
        <v>10500000</v>
      </c>
      <c r="BB442" s="89">
        <v>6300000</v>
      </c>
      <c r="BC442" s="113"/>
      <c r="BG442" s="165">
        <v>5337</v>
      </c>
      <c r="BH442" s="165">
        <v>418</v>
      </c>
    </row>
    <row r="443" spans="1:60" ht="18" hidden="1" customHeight="1">
      <c r="A443" s="83">
        <v>260162</v>
      </c>
      <c r="B443" s="84" t="s">
        <v>11195</v>
      </c>
      <c r="C443" s="82" t="str">
        <f t="shared" si="20"/>
        <v>Open</v>
      </c>
      <c r="D443" s="85"/>
      <c r="E443" s="85" t="s">
        <v>4217</v>
      </c>
      <c r="F443" s="110">
        <v>42065</v>
      </c>
      <c r="G443" s="110">
        <v>42091</v>
      </c>
      <c r="H443" s="87" t="s">
        <v>11642</v>
      </c>
      <c r="I443" s="87" t="s">
        <v>11656</v>
      </c>
      <c r="J443" s="87" t="s">
        <v>11657</v>
      </c>
      <c r="K443" s="88"/>
      <c r="L443" s="37" t="s">
        <v>15048</v>
      </c>
      <c r="M443" s="86" t="s">
        <v>11196</v>
      </c>
      <c r="N443" s="37" t="s">
        <v>12986</v>
      </c>
      <c r="O443" s="37" t="s">
        <v>12987</v>
      </c>
      <c r="P443" s="89">
        <v>2.75</v>
      </c>
      <c r="Q443" s="89">
        <v>89.63</v>
      </c>
      <c r="R443" s="90" t="str">
        <f t="shared" si="19"/>
        <v>埼玉県本庄市下野堂</v>
      </c>
      <c r="S443" s="59" t="s">
        <v>11658</v>
      </c>
      <c r="T443" s="59" t="s">
        <v>11659</v>
      </c>
      <c r="U443" s="111" t="s">
        <v>10078</v>
      </c>
      <c r="V443" s="60" t="str">
        <f t="shared" si="21"/>
        <v>Open map</v>
      </c>
      <c r="W443" s="91" t="s">
        <v>15</v>
      </c>
      <c r="X443" s="89" t="s">
        <v>11252</v>
      </c>
      <c r="Y443" s="89" t="s">
        <v>4496</v>
      </c>
      <c r="Z443" s="89" t="s">
        <v>11254</v>
      </c>
      <c r="AA443" s="89"/>
      <c r="AB443" s="83">
        <v>50</v>
      </c>
      <c r="AC443" s="83">
        <v>3779.07</v>
      </c>
      <c r="AD443" s="83">
        <v>4996.3100000000004</v>
      </c>
      <c r="AE443" s="89">
        <v>4183</v>
      </c>
      <c r="AF443" s="83">
        <v>4183</v>
      </c>
      <c r="AG443" s="89"/>
      <c r="AH443" s="89"/>
      <c r="AI443" s="89"/>
      <c r="AJ443" s="83">
        <v>1</v>
      </c>
      <c r="AK443" s="83"/>
      <c r="AL443" s="83">
        <v>1.5</v>
      </c>
      <c r="AM443" s="83"/>
      <c r="AN443" s="83"/>
      <c r="AO443" s="83">
        <v>8807</v>
      </c>
      <c r="AP443" s="89">
        <v>1.5</v>
      </c>
      <c r="AQ443" s="89">
        <v>4477</v>
      </c>
      <c r="AR443" s="89">
        <v>160</v>
      </c>
      <c r="AS443" s="89">
        <v>721</v>
      </c>
      <c r="AT443" s="89" t="s">
        <v>4235</v>
      </c>
      <c r="AU443" s="89">
        <v>1</v>
      </c>
      <c r="AV443" s="89">
        <v>4183</v>
      </c>
      <c r="AW443" s="89">
        <v>80</v>
      </c>
      <c r="AX443" s="89">
        <v>337</v>
      </c>
      <c r="AY443" s="89" t="s">
        <v>11660</v>
      </c>
      <c r="AZ443" s="89">
        <v>55500000</v>
      </c>
      <c r="BA443" s="89">
        <v>46500000</v>
      </c>
      <c r="BB443" s="89">
        <v>28200000</v>
      </c>
      <c r="BC443" s="113"/>
      <c r="BG443" s="165">
        <v>5338</v>
      </c>
      <c r="BH443" s="165">
        <v>419</v>
      </c>
    </row>
    <row r="444" spans="1:60" ht="18" hidden="1" customHeight="1">
      <c r="A444" s="83">
        <v>260163</v>
      </c>
      <c r="B444" s="84" t="s">
        <v>11188</v>
      </c>
      <c r="C444" s="82" t="str">
        <f>HYPERLINK(CONCATENATE("C:\CollectionOfDataForAI\",A444),"Open")</f>
        <v>Open</v>
      </c>
      <c r="D444" s="85"/>
      <c r="E444" s="85" t="s">
        <v>4217</v>
      </c>
      <c r="F444" s="110">
        <v>42072</v>
      </c>
      <c r="G444" s="110">
        <v>42083</v>
      </c>
      <c r="H444" s="87" t="s">
        <v>11661</v>
      </c>
      <c r="I444" s="87" t="s">
        <v>11189</v>
      </c>
      <c r="J444" s="87" t="s">
        <v>11662</v>
      </c>
      <c r="K444" s="88"/>
      <c r="L444" s="37" t="s">
        <v>15049</v>
      </c>
      <c r="M444" s="86" t="s">
        <v>10079</v>
      </c>
      <c r="N444" s="37" t="s">
        <v>12988</v>
      </c>
      <c r="O444" s="37" t="s">
        <v>12989</v>
      </c>
      <c r="P444" s="89">
        <v>0.42</v>
      </c>
      <c r="Q444" s="89">
        <v>73.59</v>
      </c>
      <c r="R444" s="90" t="str">
        <f t="shared" si="19"/>
        <v>岩手県紫波郡矢巾町流通センター南</v>
      </c>
      <c r="S444" s="59" t="s">
        <v>11663</v>
      </c>
      <c r="T444" s="59" t="s">
        <v>11664</v>
      </c>
      <c r="U444" s="111" t="s">
        <v>10080</v>
      </c>
      <c r="V444" s="60" t="str">
        <f t="shared" si="21"/>
        <v>Open map</v>
      </c>
      <c r="W444" s="91" t="s">
        <v>4038</v>
      </c>
      <c r="X444" s="89" t="s">
        <v>11252</v>
      </c>
      <c r="Y444" s="89" t="s">
        <v>4496</v>
      </c>
      <c r="Z444" s="89" t="s">
        <v>4390</v>
      </c>
      <c r="AA444" s="89"/>
      <c r="AB444" s="83">
        <v>85</v>
      </c>
      <c r="AC444" s="83">
        <v>1078.52</v>
      </c>
      <c r="AD444" s="83">
        <v>1117.6400000000001</v>
      </c>
      <c r="AE444" s="89">
        <v>1305</v>
      </c>
      <c r="AF444" s="83">
        <v>1305</v>
      </c>
      <c r="AG444" s="89"/>
      <c r="AH444" s="89"/>
      <c r="AI444" s="89"/>
      <c r="AJ444" s="83">
        <v>1</v>
      </c>
      <c r="AK444" s="83"/>
      <c r="AL444" s="83">
        <v>1.5</v>
      </c>
      <c r="AM444" s="83"/>
      <c r="AN444" s="83"/>
      <c r="AO444" s="83">
        <v>2550</v>
      </c>
      <c r="AP444" s="89">
        <v>1.5</v>
      </c>
      <c r="AQ444" s="89">
        <v>1245</v>
      </c>
      <c r="AR444" s="89">
        <v>150</v>
      </c>
      <c r="AS444" s="89">
        <v>191</v>
      </c>
      <c r="AT444" s="89" t="s">
        <v>11660</v>
      </c>
      <c r="AU444" s="89">
        <v>1</v>
      </c>
      <c r="AV444" s="89">
        <v>1305</v>
      </c>
      <c r="AW444" s="89">
        <v>100</v>
      </c>
      <c r="AX444" s="89">
        <v>134</v>
      </c>
      <c r="AY444" s="89" t="s">
        <v>4235</v>
      </c>
      <c r="AZ444" s="89">
        <v>16900000</v>
      </c>
      <c r="BA444" s="89">
        <v>14200000</v>
      </c>
      <c r="BB444" s="89">
        <v>8500000</v>
      </c>
      <c r="BC444" s="113"/>
      <c r="BG444" s="165">
        <v>5339</v>
      </c>
      <c r="BH444" s="165">
        <v>420</v>
      </c>
    </row>
    <row r="445" spans="1:60" hidden="1">
      <c r="A445" s="133">
        <v>260164</v>
      </c>
      <c r="B445" s="6" t="s">
        <v>11190</v>
      </c>
      <c r="C445" s="82" t="str">
        <f t="shared" si="20"/>
        <v>Open</v>
      </c>
      <c r="D445" s="154"/>
      <c r="E445" s="36" t="s">
        <v>4217</v>
      </c>
      <c r="F445" s="19">
        <v>42156</v>
      </c>
      <c r="G445" s="19">
        <v>42185</v>
      </c>
      <c r="H445" s="38" t="s">
        <v>4313</v>
      </c>
      <c r="I445" s="38" t="s">
        <v>9135</v>
      </c>
      <c r="J445" s="38" t="s">
        <v>11186</v>
      </c>
      <c r="K445" s="21"/>
      <c r="L445" s="37" t="s">
        <v>15050</v>
      </c>
      <c r="M445" s="37" t="s">
        <v>10081</v>
      </c>
      <c r="N445" s="37" t="s">
        <v>12990</v>
      </c>
      <c r="O445" s="37" t="s">
        <v>14478</v>
      </c>
      <c r="P445">
        <v>0.12</v>
      </c>
      <c r="Q445">
        <v>43.61</v>
      </c>
      <c r="R445" s="59" t="str">
        <f t="shared" si="19"/>
        <v>岐阜県本巣郡喜北方町高屋</v>
      </c>
      <c r="S445" s="59" t="s">
        <v>3608</v>
      </c>
      <c r="T445" s="59"/>
      <c r="U445" s="108" t="s">
        <v>11191</v>
      </c>
      <c r="V445" s="60" t="str">
        <f t="shared" si="21"/>
        <v>Open map</v>
      </c>
      <c r="W445" s="60" t="s">
        <v>4038</v>
      </c>
      <c r="X445" t="s">
        <v>11192</v>
      </c>
      <c r="Y445" t="s">
        <v>11193</v>
      </c>
      <c r="Z445" t="s">
        <v>4358</v>
      </c>
      <c r="AB445" s="133">
        <v>50</v>
      </c>
      <c r="AC445" s="133">
        <v>10346</v>
      </c>
      <c r="AD445" s="133">
        <v>9993</v>
      </c>
      <c r="AE445">
        <v>18028</v>
      </c>
      <c r="AF445" s="133">
        <v>15119</v>
      </c>
      <c r="AJ445" s="133">
        <v>1</v>
      </c>
      <c r="AK445" s="133"/>
      <c r="AL445" s="133">
        <v>1.2</v>
      </c>
      <c r="AM445" s="133"/>
      <c r="AN445" s="133"/>
      <c r="AO445" s="133">
        <v>25331</v>
      </c>
      <c r="AQ445">
        <v>9678</v>
      </c>
      <c r="AR445">
        <v>150</v>
      </c>
      <c r="AT445" s="89" t="s">
        <v>12177</v>
      </c>
      <c r="AU445">
        <v>1</v>
      </c>
      <c r="AW445">
        <v>100</v>
      </c>
      <c r="AY445" s="89" t="s">
        <v>12177</v>
      </c>
      <c r="AZ445">
        <v>162390000</v>
      </c>
      <c r="BA445">
        <v>140600000</v>
      </c>
      <c r="BC445" t="s">
        <v>11194</v>
      </c>
      <c r="BG445" s="165">
        <v>5340</v>
      </c>
      <c r="BH445" s="165">
        <v>421</v>
      </c>
    </row>
    <row r="446" spans="1:60" hidden="1">
      <c r="A446" s="1">
        <v>260165</v>
      </c>
      <c r="B446" s="6" t="s">
        <v>10082</v>
      </c>
      <c r="C446" s="82" t="str">
        <f t="shared" si="20"/>
        <v>Open</v>
      </c>
      <c r="D446" s="36"/>
      <c r="E446" s="36"/>
      <c r="F446" s="37"/>
      <c r="G446" s="37"/>
      <c r="H446" s="38" t="s">
        <v>1305</v>
      </c>
      <c r="I446" s="38" t="s">
        <v>1733</v>
      </c>
      <c r="J446" s="38" t="s">
        <v>14396</v>
      </c>
      <c r="K446" s="21"/>
      <c r="L446" s="37" t="s">
        <v>15051</v>
      </c>
      <c r="M446" s="37"/>
      <c r="N446" s="37">
        <v>34.959372999999999</v>
      </c>
      <c r="O446" s="37">
        <v>137.08501219999999</v>
      </c>
      <c r="R446" s="59" t="str">
        <f t="shared" si="19"/>
        <v>愛知県安城市御幸本町</v>
      </c>
      <c r="S446" s="59"/>
      <c r="T446" s="59"/>
      <c r="U446" s="108"/>
      <c r="V446" s="60" t="str">
        <f t="shared" si="21"/>
        <v>Open map</v>
      </c>
      <c r="W446" s="60"/>
      <c r="X446" t="s">
        <v>1840</v>
      </c>
      <c r="Y446" t="s">
        <v>1859</v>
      </c>
      <c r="Z446" t="s">
        <v>1841</v>
      </c>
      <c r="AB446" s="131"/>
      <c r="AC446" s="131" t="s">
        <v>1857</v>
      </c>
      <c r="AD446" s="131" t="s">
        <v>1857</v>
      </c>
      <c r="AF446" s="131">
        <v>2483</v>
      </c>
      <c r="AJ446" s="1">
        <v>0.6</v>
      </c>
      <c r="AL446" s="1">
        <v>1.4</v>
      </c>
      <c r="AO446" s="131"/>
      <c r="BD446" s="142" t="s">
        <v>14614</v>
      </c>
      <c r="BG446" s="165">
        <v>5341</v>
      </c>
    </row>
    <row r="447" spans="1:60" hidden="1">
      <c r="A447" s="1">
        <v>260166</v>
      </c>
      <c r="B447" s="6" t="s">
        <v>10083</v>
      </c>
      <c r="C447" s="82" t="str">
        <f t="shared" si="20"/>
        <v>Open</v>
      </c>
      <c r="D447" s="36"/>
      <c r="E447" s="36"/>
      <c r="F447" s="37"/>
      <c r="G447" s="37"/>
      <c r="H447" s="38" t="s">
        <v>1312</v>
      </c>
      <c r="I447" s="38" t="s">
        <v>2455</v>
      </c>
      <c r="J447" s="38" t="s">
        <v>2456</v>
      </c>
      <c r="K447" s="21"/>
      <c r="L447" s="37" t="s">
        <v>15052</v>
      </c>
      <c r="M447" s="37" t="s">
        <v>12064</v>
      </c>
      <c r="N447" s="37" t="s">
        <v>12991</v>
      </c>
      <c r="O447" s="37" t="s">
        <v>12992</v>
      </c>
      <c r="P447" s="89">
        <v>0.39</v>
      </c>
      <c r="Q447" s="89">
        <v>82.08</v>
      </c>
      <c r="R447" s="59" t="str">
        <f t="shared" si="19"/>
        <v>岐阜県中津川市駒場</v>
      </c>
      <c r="S447" s="59"/>
      <c r="T447" s="59"/>
      <c r="U447" s="108" t="s">
        <v>10084</v>
      </c>
      <c r="V447" s="60" t="str">
        <f t="shared" si="21"/>
        <v>Open map</v>
      </c>
      <c r="W447" s="60"/>
      <c r="X447" t="s">
        <v>1840</v>
      </c>
      <c r="Y447" t="s">
        <v>1844</v>
      </c>
      <c r="Z447" t="s">
        <v>1843</v>
      </c>
      <c r="AB447" s="131">
        <v>30</v>
      </c>
      <c r="AC447" s="131" t="s">
        <v>1857</v>
      </c>
      <c r="AD447" s="131" t="s">
        <v>1857</v>
      </c>
      <c r="AF447" s="131">
        <v>2079</v>
      </c>
      <c r="AJ447" s="1">
        <v>1</v>
      </c>
      <c r="AL447" s="1">
        <v>1</v>
      </c>
      <c r="AO447" s="131"/>
      <c r="BD447" s="142" t="s">
        <v>14613</v>
      </c>
      <c r="BG447" s="165">
        <v>5342</v>
      </c>
    </row>
    <row r="448" spans="1:60" ht="18" hidden="1" customHeight="1">
      <c r="A448" s="83">
        <v>260167</v>
      </c>
      <c r="B448" s="84" t="s">
        <v>11665</v>
      </c>
      <c r="C448" s="82" t="str">
        <f t="shared" si="20"/>
        <v>Open</v>
      </c>
      <c r="D448" s="85"/>
      <c r="E448" s="85" t="s">
        <v>11666</v>
      </c>
      <c r="F448" s="110">
        <v>42097</v>
      </c>
      <c r="G448" s="110">
        <v>42113</v>
      </c>
      <c r="H448" s="87" t="s">
        <v>11667</v>
      </c>
      <c r="I448" s="87" t="s">
        <v>11187</v>
      </c>
      <c r="J448" s="87" t="s">
        <v>11185</v>
      </c>
      <c r="K448" s="88"/>
      <c r="L448" s="37" t="s">
        <v>15053</v>
      </c>
      <c r="M448" s="86" t="s">
        <v>11668</v>
      </c>
      <c r="N448" s="37" t="s">
        <v>12993</v>
      </c>
      <c r="O448" s="37" t="s">
        <v>12994</v>
      </c>
      <c r="P448" s="89">
        <v>0.48</v>
      </c>
      <c r="Q448" s="89">
        <v>0.13</v>
      </c>
      <c r="R448" s="90" t="str">
        <f t="shared" si="19"/>
        <v>兵庫県尼崎市末広町</v>
      </c>
      <c r="S448" s="59" t="s">
        <v>11669</v>
      </c>
      <c r="T448" s="59" t="s">
        <v>11670</v>
      </c>
      <c r="U448" s="111" t="s">
        <v>11671</v>
      </c>
      <c r="V448" s="60" t="str">
        <f t="shared" si="21"/>
        <v>Open map</v>
      </c>
      <c r="W448" s="91" t="s">
        <v>4038</v>
      </c>
      <c r="X448" s="89" t="s">
        <v>11323</v>
      </c>
      <c r="Y448" s="89" t="s">
        <v>4496</v>
      </c>
      <c r="Z448" s="89" t="s">
        <v>11360</v>
      </c>
      <c r="AA448" s="89"/>
      <c r="AB448" s="83">
        <v>30</v>
      </c>
      <c r="AC448" s="83">
        <v>1642.37</v>
      </c>
      <c r="AD448" s="83">
        <v>2355</v>
      </c>
      <c r="AE448" s="89">
        <v>1991</v>
      </c>
      <c r="AF448" s="83">
        <v>2128</v>
      </c>
      <c r="AG448" s="89"/>
      <c r="AH448" s="89"/>
      <c r="AI448" s="89"/>
      <c r="AJ448" s="83">
        <v>0.8</v>
      </c>
      <c r="AK448" s="83"/>
      <c r="AL448" s="83">
        <v>1.6</v>
      </c>
      <c r="AM448" s="83"/>
      <c r="AN448" s="83"/>
      <c r="AO448" s="83">
        <v>4614</v>
      </c>
      <c r="AP448" s="89">
        <v>1.6</v>
      </c>
      <c r="AQ448" s="89">
        <v>2623</v>
      </c>
      <c r="AR448" s="89">
        <v>100</v>
      </c>
      <c r="AS448" s="89">
        <v>263</v>
      </c>
      <c r="AT448" s="89" t="s">
        <v>11244</v>
      </c>
      <c r="AU448" s="89">
        <v>1</v>
      </c>
      <c r="AV448" s="89">
        <f>132+1859</f>
        <v>1991</v>
      </c>
      <c r="AW448" s="89">
        <v>80</v>
      </c>
      <c r="AX448" s="89">
        <f>14+150</f>
        <v>164</v>
      </c>
      <c r="AY448" s="89" t="s">
        <v>11244</v>
      </c>
      <c r="AZ448" s="89">
        <v>24900000</v>
      </c>
      <c r="BA448" s="89">
        <v>20900000</v>
      </c>
      <c r="BB448" s="89">
        <v>12800000</v>
      </c>
      <c r="BC448" s="113"/>
      <c r="BG448" s="165">
        <v>5343</v>
      </c>
      <c r="BH448" s="165">
        <v>422</v>
      </c>
    </row>
    <row r="449" spans="1:60" ht="18" hidden="1" customHeight="1">
      <c r="A449" s="83">
        <v>260168</v>
      </c>
      <c r="B449" s="84" t="s">
        <v>10085</v>
      </c>
      <c r="C449" s="82" t="str">
        <f t="shared" si="20"/>
        <v>Open</v>
      </c>
      <c r="D449" s="85"/>
      <c r="E449" s="85" t="s">
        <v>11235</v>
      </c>
      <c r="F449" s="110">
        <v>42101</v>
      </c>
      <c r="G449" s="110">
        <v>42182</v>
      </c>
      <c r="H449" s="87" t="s">
        <v>11672</v>
      </c>
      <c r="I449" s="87" t="s">
        <v>11673</v>
      </c>
      <c r="J449" s="87" t="s">
        <v>11674</v>
      </c>
      <c r="K449" s="88"/>
      <c r="L449" s="37" t="s">
        <v>15054</v>
      </c>
      <c r="M449" s="86" t="s">
        <v>10086</v>
      </c>
      <c r="N449" s="37" t="s">
        <v>12995</v>
      </c>
      <c r="O449" s="37" t="s">
        <v>12996</v>
      </c>
      <c r="P449" s="89">
        <v>0.34</v>
      </c>
      <c r="Q449" s="89">
        <v>47.01</v>
      </c>
      <c r="R449" s="90" t="str">
        <f t="shared" si="19"/>
        <v>埼玉県白岡市荒井新田字下荒井ヶ崎地内</v>
      </c>
      <c r="S449" s="59" t="s">
        <v>11675</v>
      </c>
      <c r="T449" s="59" t="s">
        <v>11676</v>
      </c>
      <c r="U449" s="111" t="s">
        <v>11677</v>
      </c>
      <c r="V449" s="60" t="str">
        <f t="shared" si="21"/>
        <v>Open map</v>
      </c>
      <c r="W449" s="91" t="s">
        <v>17</v>
      </c>
      <c r="X449" s="89" t="s">
        <v>11323</v>
      </c>
      <c r="Y449" s="89" t="s">
        <v>11367</v>
      </c>
      <c r="Z449" s="89" t="s">
        <v>11275</v>
      </c>
      <c r="AA449" s="89"/>
      <c r="AB449" s="83">
        <v>45</v>
      </c>
      <c r="AC449" s="83">
        <v>1091.752</v>
      </c>
      <c r="AD449" s="83">
        <v>1177.777</v>
      </c>
      <c r="AE449" s="89">
        <v>1004</v>
      </c>
      <c r="AF449" s="83">
        <v>1004</v>
      </c>
      <c r="AG449" s="89"/>
      <c r="AH449" s="89"/>
      <c r="AI449" s="89"/>
      <c r="AJ449" s="83">
        <v>1</v>
      </c>
      <c r="AK449" s="83"/>
      <c r="AL449" s="83">
        <v>1.2</v>
      </c>
      <c r="AM449" s="83"/>
      <c r="AN449" s="83"/>
      <c r="AO449" s="83">
        <v>8824</v>
      </c>
      <c r="AP449" s="89">
        <v>1.2</v>
      </c>
      <c r="AQ449" s="89">
        <v>1079</v>
      </c>
      <c r="AR449" s="89">
        <v>170</v>
      </c>
      <c r="AS449" s="89">
        <v>188</v>
      </c>
      <c r="AT449" s="89" t="s">
        <v>11678</v>
      </c>
      <c r="AU449" s="89">
        <v>1</v>
      </c>
      <c r="AV449" s="89">
        <v>1271</v>
      </c>
      <c r="AW449" s="89">
        <v>100</v>
      </c>
      <c r="AX449" s="89">
        <v>130</v>
      </c>
      <c r="AY449" s="89" t="s">
        <v>11678</v>
      </c>
      <c r="AZ449" s="89">
        <v>15600000</v>
      </c>
      <c r="BA449" s="89">
        <v>13100000</v>
      </c>
      <c r="BB449" s="89">
        <v>7900000</v>
      </c>
      <c r="BC449" s="113" t="s">
        <v>11184</v>
      </c>
      <c r="BG449" s="165">
        <v>5344</v>
      </c>
      <c r="BH449" s="165">
        <v>423</v>
      </c>
    </row>
    <row r="450" spans="1:60" hidden="1">
      <c r="A450" s="1">
        <v>260169</v>
      </c>
      <c r="B450" s="6" t="s">
        <v>543</v>
      </c>
      <c r="C450" s="82" t="str">
        <f t="shared" si="20"/>
        <v>Open</v>
      </c>
      <c r="D450" s="36"/>
      <c r="E450" s="36"/>
      <c r="F450" s="140">
        <v>42216</v>
      </c>
      <c r="G450" s="140">
        <v>42234</v>
      </c>
      <c r="H450" s="38" t="s">
        <v>1412</v>
      </c>
      <c r="I450" s="38" t="s">
        <v>1549</v>
      </c>
      <c r="J450" s="38" t="s">
        <v>1606</v>
      </c>
      <c r="K450" s="21"/>
      <c r="L450" s="37" t="s">
        <v>15055</v>
      </c>
      <c r="M450" s="37" t="s">
        <v>12065</v>
      </c>
      <c r="N450" s="37" t="s">
        <v>12997</v>
      </c>
      <c r="O450" s="37" t="s">
        <v>12998</v>
      </c>
      <c r="P450" s="89">
        <v>0.84</v>
      </c>
      <c r="Q450" s="89">
        <v>60.88</v>
      </c>
      <c r="R450" s="59" t="str">
        <f t="shared" si="19"/>
        <v>滋賀県守山市小島町</v>
      </c>
      <c r="S450" s="59"/>
      <c r="T450" s="59"/>
      <c r="U450" s="111" t="s">
        <v>10087</v>
      </c>
      <c r="V450" s="60" t="str">
        <f t="shared" si="21"/>
        <v>Open map</v>
      </c>
      <c r="W450" s="60"/>
      <c r="X450" t="s">
        <v>1840</v>
      </c>
      <c r="Y450" t="s">
        <v>1844</v>
      </c>
      <c r="Z450" t="s">
        <v>1841</v>
      </c>
      <c r="AB450" s="131">
        <v>30</v>
      </c>
      <c r="AC450" s="131" t="s">
        <v>1857</v>
      </c>
      <c r="AD450" s="131" t="s">
        <v>1857</v>
      </c>
      <c r="AF450" s="131">
        <v>3544</v>
      </c>
      <c r="AJ450" s="1">
        <v>0.8</v>
      </c>
      <c r="AL450" s="1">
        <v>0.6</v>
      </c>
      <c r="AO450" s="131"/>
      <c r="BG450" s="165">
        <v>5345</v>
      </c>
      <c r="BH450" s="165">
        <v>424</v>
      </c>
    </row>
    <row r="451" spans="1:60" ht="18" hidden="1" customHeight="1">
      <c r="A451" s="83">
        <v>260170</v>
      </c>
      <c r="B451" s="84" t="s">
        <v>11182</v>
      </c>
      <c r="C451" s="82" t="str">
        <f t="shared" si="20"/>
        <v>Open</v>
      </c>
      <c r="D451" s="85"/>
      <c r="E451" s="85" t="s">
        <v>4241</v>
      </c>
      <c r="F451" s="110">
        <v>42037</v>
      </c>
      <c r="G451" s="110">
        <v>42050</v>
      </c>
      <c r="H451" s="87" t="s">
        <v>4446</v>
      </c>
      <c r="I451" s="87" t="s">
        <v>11679</v>
      </c>
      <c r="J451" s="87" t="s">
        <v>11181</v>
      </c>
      <c r="K451" s="88"/>
      <c r="L451" s="37" t="s">
        <v>15056</v>
      </c>
      <c r="M451" s="86" t="s">
        <v>11183</v>
      </c>
      <c r="N451" s="37" t="s">
        <v>12999</v>
      </c>
      <c r="O451" s="37" t="s">
        <v>13000</v>
      </c>
      <c r="P451" s="89">
        <v>0.39</v>
      </c>
      <c r="Q451" s="89">
        <v>6.38</v>
      </c>
      <c r="R451" s="90" t="str">
        <f t="shared" ref="R451:R514" si="22">CONCATENATE(H451,I451,J451)</f>
        <v>山形県由利本荘市大内町三川字三河</v>
      </c>
      <c r="S451" s="59" t="s">
        <v>11680</v>
      </c>
      <c r="T451" s="59" t="s">
        <v>11680</v>
      </c>
      <c r="U451" s="111" t="s">
        <v>11681</v>
      </c>
      <c r="V451" s="60" t="str">
        <f t="shared" si="21"/>
        <v>Open map</v>
      </c>
      <c r="W451" s="91" t="s">
        <v>4038</v>
      </c>
      <c r="X451" s="89" t="s">
        <v>8587</v>
      </c>
      <c r="Y451" s="89" t="s">
        <v>4409</v>
      </c>
      <c r="Z451" s="89" t="s">
        <v>11275</v>
      </c>
      <c r="AA451" s="89"/>
      <c r="AB451" s="83">
        <v>65</v>
      </c>
      <c r="AC451" s="83">
        <v>1187.92</v>
      </c>
      <c r="AD451" s="83">
        <v>1096.4000000000001</v>
      </c>
      <c r="AE451" s="89">
        <v>1602</v>
      </c>
      <c r="AF451" s="83">
        <v>1602</v>
      </c>
      <c r="AG451" s="89"/>
      <c r="AH451" s="89"/>
      <c r="AI451" s="89"/>
      <c r="AJ451" s="83">
        <v>1</v>
      </c>
      <c r="AK451" s="83"/>
      <c r="AL451" s="83">
        <v>1.5</v>
      </c>
      <c r="AM451" s="83"/>
      <c r="AN451" s="83"/>
      <c r="AO451" s="83">
        <v>3276</v>
      </c>
      <c r="AP451" s="89">
        <v>1.5</v>
      </c>
      <c r="AQ451" s="89">
        <v>1674</v>
      </c>
      <c r="AR451" s="89">
        <v>160</v>
      </c>
      <c r="AS451" s="89">
        <v>274</v>
      </c>
      <c r="AT451" s="89" t="s">
        <v>4235</v>
      </c>
      <c r="AU451" s="89">
        <v>1</v>
      </c>
      <c r="AV451" s="89">
        <v>1602</v>
      </c>
      <c r="AW451" s="89">
        <v>80</v>
      </c>
      <c r="AX451" s="89">
        <v>131</v>
      </c>
      <c r="AY451" s="89" t="s">
        <v>4235</v>
      </c>
      <c r="AZ451" s="89">
        <v>20800000</v>
      </c>
      <c r="BA451" s="89">
        <v>17400000</v>
      </c>
      <c r="BB451" s="89">
        <v>10400000</v>
      </c>
      <c r="BC451" s="113"/>
      <c r="BG451" s="165">
        <v>5346</v>
      </c>
      <c r="BH451" s="165">
        <v>425</v>
      </c>
    </row>
    <row r="452" spans="1:60" hidden="1">
      <c r="A452" s="1">
        <v>260171</v>
      </c>
      <c r="B452" s="6" t="s">
        <v>14615</v>
      </c>
      <c r="C452" s="82" t="str">
        <f t="shared" ref="C452:C515" si="23">HYPERLINK(CONCATENATE("C:\CollectionOfDataForAI\",A452),"Open")</f>
        <v>Open</v>
      </c>
      <c r="D452" s="36"/>
      <c r="E452" s="36"/>
      <c r="H452" s="38" t="s">
        <v>1387</v>
      </c>
      <c r="I452" s="38" t="s">
        <v>2459</v>
      </c>
      <c r="J452" s="38" t="s">
        <v>2460</v>
      </c>
      <c r="K452" s="21"/>
      <c r="L452" s="37" t="s">
        <v>15057</v>
      </c>
      <c r="M452" s="37"/>
      <c r="N452" s="37" t="s">
        <v>14612</v>
      </c>
      <c r="O452" s="37" t="s">
        <v>14366</v>
      </c>
      <c r="R452" s="59" t="str">
        <f t="shared" si="22"/>
        <v>広島県庄原市上原町</v>
      </c>
      <c r="S452" s="59"/>
      <c r="T452" s="59"/>
      <c r="U452" s="108"/>
      <c r="V452" s="60" t="str">
        <f t="shared" ref="V452:V515" si="24">HYPERLINK(CONCATENATE("https://www.google.co.jp/maps/search/",IF(U452="",IF(S452 ="",R452,S452),U452)),"Open map")</f>
        <v>Open map</v>
      </c>
      <c r="W452" s="60"/>
      <c r="X452" t="s">
        <v>1840</v>
      </c>
      <c r="Y452" t="s">
        <v>1859</v>
      </c>
      <c r="Z452" t="s">
        <v>1873</v>
      </c>
      <c r="AB452" s="131">
        <v>85</v>
      </c>
      <c r="AC452" s="131">
        <v>352.47</v>
      </c>
      <c r="AD452" s="131">
        <v>318.25</v>
      </c>
      <c r="AE452" s="89"/>
      <c r="AF452" s="131">
        <v>426</v>
      </c>
      <c r="AJ452" s="1">
        <v>1</v>
      </c>
      <c r="AL452" s="1">
        <v>0.8</v>
      </c>
      <c r="AO452" s="131"/>
      <c r="BD452" s="142" t="s">
        <v>4217</v>
      </c>
      <c r="BG452" s="165">
        <v>5347</v>
      </c>
    </row>
    <row r="453" spans="1:60" hidden="1">
      <c r="A453" s="1">
        <v>260172</v>
      </c>
      <c r="B453" s="6" t="s">
        <v>10088</v>
      </c>
      <c r="C453" s="82" t="str">
        <f t="shared" si="23"/>
        <v>Open</v>
      </c>
      <c r="D453" s="36"/>
      <c r="E453" s="36"/>
      <c r="F453" s="140">
        <v>42212</v>
      </c>
      <c r="G453" s="140">
        <v>42242</v>
      </c>
      <c r="H453" s="38" t="s">
        <v>1387</v>
      </c>
      <c r="I453" s="38" t="s">
        <v>1722</v>
      </c>
      <c r="J453" s="38" t="s">
        <v>2461</v>
      </c>
      <c r="K453" s="21"/>
      <c r="L453" s="37" t="s">
        <v>15058</v>
      </c>
      <c r="M453" s="37" t="s">
        <v>12066</v>
      </c>
      <c r="N453" s="37" t="s">
        <v>13001</v>
      </c>
      <c r="O453" s="37" t="s">
        <v>13002</v>
      </c>
      <c r="P453" t="s">
        <v>12062</v>
      </c>
      <c r="Q453" s="89">
        <v>0.05</v>
      </c>
      <c r="R453" s="59" t="str">
        <f t="shared" si="22"/>
        <v>広島県呉市阿賀南</v>
      </c>
      <c r="S453" s="59"/>
      <c r="T453" s="59"/>
      <c r="U453" s="108" t="s">
        <v>11998</v>
      </c>
      <c r="V453" s="60" t="str">
        <f t="shared" si="24"/>
        <v>Open map</v>
      </c>
      <c r="W453" s="60"/>
      <c r="X453" t="s">
        <v>1840</v>
      </c>
      <c r="Y453" t="s">
        <v>1844</v>
      </c>
      <c r="Z453" t="s">
        <v>1842</v>
      </c>
      <c r="AB453" s="131">
        <v>25</v>
      </c>
      <c r="AC453" s="131" t="s">
        <v>1857</v>
      </c>
      <c r="AD453" s="131" t="s">
        <v>1857</v>
      </c>
      <c r="AE453" s="89">
        <v>7514</v>
      </c>
      <c r="AF453" s="131">
        <v>7514</v>
      </c>
      <c r="AJ453" s="1">
        <v>1</v>
      </c>
      <c r="AL453" s="1">
        <v>1.5</v>
      </c>
      <c r="AO453" s="131"/>
      <c r="BB453" s="89">
        <v>53500000</v>
      </c>
      <c r="BG453" s="165">
        <v>5348</v>
      </c>
      <c r="BH453" s="165">
        <v>426</v>
      </c>
    </row>
    <row r="454" spans="1:60" ht="18" hidden="1" customHeight="1">
      <c r="A454" s="83">
        <v>260173</v>
      </c>
      <c r="B454" s="84" t="s">
        <v>11682</v>
      </c>
      <c r="C454" s="82" t="str">
        <f t="shared" si="23"/>
        <v>Open</v>
      </c>
      <c r="D454" s="85"/>
      <c r="E454" s="85" t="s">
        <v>4241</v>
      </c>
      <c r="F454" s="110">
        <v>42100</v>
      </c>
      <c r="G454" s="110">
        <v>42110</v>
      </c>
      <c r="H454" s="87" t="s">
        <v>11683</v>
      </c>
      <c r="I454" s="87" t="s">
        <v>11684</v>
      </c>
      <c r="J454" s="87" t="s">
        <v>11685</v>
      </c>
      <c r="K454" s="88"/>
      <c r="L454" s="37" t="s">
        <v>15059</v>
      </c>
      <c r="M454" s="86" t="s">
        <v>11686</v>
      </c>
      <c r="N454" s="37" t="s">
        <v>13003</v>
      </c>
      <c r="O454" s="37" t="s">
        <v>13004</v>
      </c>
      <c r="P454" s="89">
        <v>0.44</v>
      </c>
      <c r="Q454" s="89">
        <v>0.68</v>
      </c>
      <c r="R454" s="90" t="str">
        <f t="shared" si="22"/>
        <v>広島県広島市西区商工センター</v>
      </c>
      <c r="S454" s="59" t="s">
        <v>11687</v>
      </c>
      <c r="T454" s="59" t="s">
        <v>11687</v>
      </c>
      <c r="U454" s="111" t="s">
        <v>11688</v>
      </c>
      <c r="V454" s="60" t="str">
        <f t="shared" si="24"/>
        <v>Open map</v>
      </c>
      <c r="W454" s="91" t="s">
        <v>4038</v>
      </c>
      <c r="X454" s="89" t="s">
        <v>8587</v>
      </c>
      <c r="Y454" s="89" t="s">
        <v>4409</v>
      </c>
      <c r="Z454" s="89" t="s">
        <v>4402</v>
      </c>
      <c r="AA454" s="89"/>
      <c r="AB454" s="83">
        <v>105</v>
      </c>
      <c r="AC454" s="83">
        <v>1103</v>
      </c>
      <c r="AD454" s="83">
        <v>1098</v>
      </c>
      <c r="AE454" s="89">
        <v>1355</v>
      </c>
      <c r="AF454" s="83">
        <v>1355</v>
      </c>
      <c r="AG454" s="89"/>
      <c r="AH454" s="89"/>
      <c r="AI454" s="89"/>
      <c r="AJ454" s="83">
        <v>0.8</v>
      </c>
      <c r="AK454" s="83"/>
      <c r="AL454" s="83">
        <v>1.5</v>
      </c>
      <c r="AM454" s="83"/>
      <c r="AN454" s="83"/>
      <c r="AO454" s="83">
        <v>2292</v>
      </c>
      <c r="AP454" s="89">
        <v>1.5</v>
      </c>
      <c r="AQ454" s="89">
        <v>1208</v>
      </c>
      <c r="AR454" s="89">
        <v>100</v>
      </c>
      <c r="AS454" s="89">
        <v>122</v>
      </c>
      <c r="AT454" s="89" t="s">
        <v>11246</v>
      </c>
      <c r="AU454" s="89">
        <v>0.95</v>
      </c>
      <c r="AV454" s="89">
        <v>1084</v>
      </c>
      <c r="AW454" s="89">
        <v>80</v>
      </c>
      <c r="AX454" s="89">
        <v>104</v>
      </c>
      <c r="AY454" s="89" t="s">
        <v>11246</v>
      </c>
      <c r="AZ454" s="89">
        <v>14500000</v>
      </c>
      <c r="BA454" s="89">
        <v>13000000</v>
      </c>
      <c r="BB454" s="89">
        <v>6500000</v>
      </c>
      <c r="BC454" s="113"/>
      <c r="BG454" s="165">
        <v>5349</v>
      </c>
      <c r="BH454" s="165">
        <v>427</v>
      </c>
    </row>
    <row r="455" spans="1:60" hidden="1">
      <c r="A455" s="1">
        <v>260174</v>
      </c>
      <c r="B455" s="6" t="s">
        <v>10089</v>
      </c>
      <c r="C455" s="82" t="str">
        <f t="shared" si="23"/>
        <v>Open</v>
      </c>
      <c r="D455" s="71"/>
      <c r="E455" s="71"/>
      <c r="F455" s="19">
        <v>42108</v>
      </c>
      <c r="G455" s="19">
        <v>42115</v>
      </c>
      <c r="H455" s="38" t="s">
        <v>1299</v>
      </c>
      <c r="I455" s="38" t="s">
        <v>1350</v>
      </c>
      <c r="J455" s="38" t="s">
        <v>1590</v>
      </c>
      <c r="K455" s="21"/>
      <c r="L455" s="37" t="s">
        <v>15060</v>
      </c>
      <c r="M455" s="37" t="s">
        <v>10090</v>
      </c>
      <c r="N455" s="37" t="s">
        <v>13005</v>
      </c>
      <c r="O455" s="37" t="s">
        <v>13006</v>
      </c>
      <c r="P455" s="89">
        <v>0.82</v>
      </c>
      <c r="Q455" s="89">
        <v>4.2300000000000004</v>
      </c>
      <c r="R455" s="59" t="str">
        <f t="shared" si="22"/>
        <v>秋田県秋田市旭北栄町</v>
      </c>
      <c r="S455" s="59" t="s">
        <v>3610</v>
      </c>
      <c r="T455" s="59"/>
      <c r="U455" s="111" t="s">
        <v>10091</v>
      </c>
      <c r="V455" s="60" t="str">
        <f t="shared" si="24"/>
        <v>Open map</v>
      </c>
      <c r="W455" s="91" t="s">
        <v>12274</v>
      </c>
      <c r="X455" t="s">
        <v>1840</v>
      </c>
      <c r="Y455" t="s">
        <v>1859</v>
      </c>
      <c r="Z455" t="s">
        <v>1870</v>
      </c>
      <c r="AB455" s="131">
        <v>100</v>
      </c>
      <c r="AC455" s="131" t="s">
        <v>1857</v>
      </c>
      <c r="AD455" s="131" t="s">
        <v>1857</v>
      </c>
      <c r="AE455">
        <v>168</v>
      </c>
      <c r="AF455" s="131">
        <v>362</v>
      </c>
      <c r="AJ455" s="1" t="s">
        <v>1857</v>
      </c>
      <c r="AL455" s="1">
        <v>2</v>
      </c>
      <c r="AO455" s="131">
        <v>341</v>
      </c>
      <c r="AT455" t="s">
        <v>4235</v>
      </c>
      <c r="AY455" t="s">
        <v>4235</v>
      </c>
      <c r="BD455" s="142" t="s">
        <v>14616</v>
      </c>
      <c r="BG455" s="165">
        <v>5350</v>
      </c>
      <c r="BH455" s="165">
        <v>428</v>
      </c>
    </row>
    <row r="456" spans="1:60" ht="18" hidden="1" customHeight="1">
      <c r="A456" s="83">
        <v>260175</v>
      </c>
      <c r="B456" s="84" t="s">
        <v>11689</v>
      </c>
      <c r="C456" s="82" t="str">
        <f t="shared" si="23"/>
        <v>Open</v>
      </c>
      <c r="D456" s="85"/>
      <c r="E456" s="85" t="s">
        <v>4217</v>
      </c>
      <c r="F456" s="110">
        <v>42067</v>
      </c>
      <c r="G456" s="110">
        <v>42070</v>
      </c>
      <c r="H456" s="87" t="s">
        <v>11690</v>
      </c>
      <c r="I456" s="87" t="s">
        <v>11691</v>
      </c>
      <c r="J456" s="87" t="s">
        <v>11692</v>
      </c>
      <c r="K456" s="88"/>
      <c r="L456" s="37" t="s">
        <v>14975</v>
      </c>
      <c r="M456" s="86" t="s">
        <v>11179</v>
      </c>
      <c r="N456" s="37" t="s">
        <v>13007</v>
      </c>
      <c r="O456" s="37" t="s">
        <v>13008</v>
      </c>
      <c r="P456" s="89">
        <v>0.52</v>
      </c>
      <c r="Q456" s="89">
        <v>10.41</v>
      </c>
      <c r="R456" s="90" t="str">
        <f t="shared" si="22"/>
        <v>山形県鶴岡市千石町</v>
      </c>
      <c r="S456" s="59" t="s">
        <v>11693</v>
      </c>
      <c r="T456" s="59" t="s">
        <v>11693</v>
      </c>
      <c r="U456" s="111" t="s">
        <v>11694</v>
      </c>
      <c r="V456" s="60" t="str">
        <f t="shared" si="24"/>
        <v>Open map</v>
      </c>
      <c r="W456" s="91" t="s">
        <v>4038</v>
      </c>
      <c r="X456" s="89" t="s">
        <v>8587</v>
      </c>
      <c r="Y456" s="89" t="s">
        <v>11242</v>
      </c>
      <c r="Z456" s="89" t="s">
        <v>11324</v>
      </c>
      <c r="AA456" s="89"/>
      <c r="AB456" s="83">
        <v>150</v>
      </c>
      <c r="AC456" s="83">
        <v>157.5</v>
      </c>
      <c r="AD456" s="83">
        <v>153</v>
      </c>
      <c r="AE456" s="89">
        <v>305</v>
      </c>
      <c r="AF456" s="83">
        <v>305</v>
      </c>
      <c r="AG456" s="89"/>
      <c r="AH456" s="89"/>
      <c r="AI456" s="89"/>
      <c r="AJ456" s="83">
        <v>1</v>
      </c>
      <c r="AK456" s="83"/>
      <c r="AL456" s="83">
        <v>0.8</v>
      </c>
      <c r="AM456" s="83"/>
      <c r="AN456" s="83"/>
      <c r="AO456" s="83">
        <v>463</v>
      </c>
      <c r="AP456" s="89">
        <v>0.8</v>
      </c>
      <c r="AQ456" s="89">
        <v>130</v>
      </c>
      <c r="AR456" s="89">
        <v>130</v>
      </c>
      <c r="AS456" s="89">
        <v>18</v>
      </c>
      <c r="AT456" s="89"/>
      <c r="AU456" s="89">
        <v>1</v>
      </c>
      <c r="AV456" s="89">
        <v>305</v>
      </c>
      <c r="AW456" s="89">
        <v>100</v>
      </c>
      <c r="AX456" s="89">
        <v>32</v>
      </c>
      <c r="AY456" s="89"/>
      <c r="AZ456" s="89">
        <v>3900000</v>
      </c>
      <c r="BA456" s="89">
        <v>3500000</v>
      </c>
      <c r="BB456" s="89">
        <v>2100000</v>
      </c>
      <c r="BC456" s="113" t="s">
        <v>11180</v>
      </c>
      <c r="BG456" s="165">
        <v>5351</v>
      </c>
      <c r="BH456" s="165">
        <v>429</v>
      </c>
    </row>
    <row r="457" spans="1:60" ht="18" hidden="1" customHeight="1">
      <c r="A457" s="83">
        <v>260176</v>
      </c>
      <c r="B457" s="84" t="s">
        <v>11695</v>
      </c>
      <c r="C457" s="82" t="str">
        <f t="shared" si="23"/>
        <v>Open</v>
      </c>
      <c r="D457" s="85"/>
      <c r="E457" s="85" t="s">
        <v>4241</v>
      </c>
      <c r="F457" s="110">
        <v>42073</v>
      </c>
      <c r="G457" s="110">
        <v>42089</v>
      </c>
      <c r="H457" s="87" t="s">
        <v>11696</v>
      </c>
      <c r="I457" s="87" t="s">
        <v>11697</v>
      </c>
      <c r="J457" s="87" t="s">
        <v>11698</v>
      </c>
      <c r="K457" s="88"/>
      <c r="L457" s="37" t="s">
        <v>15061</v>
      </c>
      <c r="M457" s="86" t="s">
        <v>11178</v>
      </c>
      <c r="N457" s="37" t="s">
        <v>13009</v>
      </c>
      <c r="O457" s="37" t="s">
        <v>14479</v>
      </c>
      <c r="P457" s="89">
        <v>0.36</v>
      </c>
      <c r="Q457" s="89">
        <v>5.0199999999999996</v>
      </c>
      <c r="R457" s="90" t="str">
        <f t="shared" si="22"/>
        <v>青森県八戸市大字長苗代字元木</v>
      </c>
      <c r="S457" s="59" t="s">
        <v>11699</v>
      </c>
      <c r="T457" s="59" t="s">
        <v>11700</v>
      </c>
      <c r="U457" s="111" t="s">
        <v>11701</v>
      </c>
      <c r="V457" s="60" t="str">
        <f t="shared" si="24"/>
        <v>Open map</v>
      </c>
      <c r="W457" s="91" t="s">
        <v>4038</v>
      </c>
      <c r="X457" s="89" t="s">
        <v>11702</v>
      </c>
      <c r="Y457" s="89" t="s">
        <v>11703</v>
      </c>
      <c r="Z457" s="89" t="s">
        <v>11704</v>
      </c>
      <c r="AA457" s="89"/>
      <c r="AB457" s="83">
        <v>85</v>
      </c>
      <c r="AC457" s="83">
        <v>175.75</v>
      </c>
      <c r="AD457" s="83">
        <v>175.75</v>
      </c>
      <c r="AE457" s="89">
        <v>1244</v>
      </c>
      <c r="AF457" s="83">
        <v>1231</v>
      </c>
      <c r="AG457" s="89"/>
      <c r="AH457" s="89"/>
      <c r="AI457" s="89"/>
      <c r="AJ457" s="83">
        <v>1</v>
      </c>
      <c r="AK457" s="83"/>
      <c r="AL457" s="83">
        <v>1.5</v>
      </c>
      <c r="AM457" s="83"/>
      <c r="AN457" s="83"/>
      <c r="AO457" s="83">
        <v>2394</v>
      </c>
      <c r="AP457" s="89">
        <v>1.5</v>
      </c>
      <c r="AQ457" s="89">
        <f>598+288+264</f>
        <v>1150</v>
      </c>
      <c r="AR457" s="89">
        <v>140</v>
      </c>
      <c r="AS457" s="89">
        <f>68+42+33</f>
        <v>143</v>
      </c>
      <c r="AT457" s="89" t="s">
        <v>11244</v>
      </c>
      <c r="AU457" s="89">
        <v>1</v>
      </c>
      <c r="AV457" s="89">
        <f>640+312+279</f>
        <v>1231</v>
      </c>
      <c r="AW457" s="89">
        <v>100</v>
      </c>
      <c r="AX457" s="89">
        <f>66+32+29</f>
        <v>127</v>
      </c>
      <c r="AY457" s="89" t="s">
        <v>11705</v>
      </c>
      <c r="AZ457" s="89">
        <v>16800000</v>
      </c>
      <c r="BA457" s="89">
        <v>14500000</v>
      </c>
      <c r="BB457" s="89">
        <v>8450000</v>
      </c>
      <c r="BC457" s="113" t="s">
        <v>11177</v>
      </c>
      <c r="BG457" s="165">
        <v>5352</v>
      </c>
      <c r="BH457" s="165">
        <v>430</v>
      </c>
    </row>
    <row r="458" spans="1:60" ht="18" hidden="1" customHeight="1">
      <c r="A458" s="83">
        <v>260177</v>
      </c>
      <c r="B458" s="84" t="s">
        <v>11706</v>
      </c>
      <c r="C458" s="82" t="str">
        <f t="shared" si="23"/>
        <v>Open</v>
      </c>
      <c r="D458" s="85"/>
      <c r="E458" s="85" t="s">
        <v>4217</v>
      </c>
      <c r="F458" s="110">
        <v>42156</v>
      </c>
      <c r="G458" s="110">
        <v>42175</v>
      </c>
      <c r="H458" s="87" t="s">
        <v>11690</v>
      </c>
      <c r="I458" s="87" t="s">
        <v>11707</v>
      </c>
      <c r="J458" s="87" t="s">
        <v>11708</v>
      </c>
      <c r="K458" s="88"/>
      <c r="L458" s="37" t="s">
        <v>15062</v>
      </c>
      <c r="M458" s="86" t="s">
        <v>11709</v>
      </c>
      <c r="N458" s="37" t="s">
        <v>13010</v>
      </c>
      <c r="O458" s="37" t="s">
        <v>13011</v>
      </c>
      <c r="P458" s="89">
        <v>0.12</v>
      </c>
      <c r="Q458" s="89">
        <v>59.28</v>
      </c>
      <c r="R458" s="90" t="str">
        <f t="shared" si="22"/>
        <v>山形県西村山郡大江町大字本郷</v>
      </c>
      <c r="S458" s="59" t="s">
        <v>11710</v>
      </c>
      <c r="T458" s="59"/>
      <c r="U458" s="111" t="s">
        <v>11711</v>
      </c>
      <c r="V458" s="60" t="str">
        <f t="shared" si="24"/>
        <v>Open map</v>
      </c>
      <c r="W458" s="91" t="s">
        <v>4038</v>
      </c>
      <c r="X458" s="89" t="s">
        <v>11323</v>
      </c>
      <c r="Y458" s="89" t="s">
        <v>11712</v>
      </c>
      <c r="Z458" s="89" t="s">
        <v>10549</v>
      </c>
      <c r="AA458" s="89"/>
      <c r="AB458" s="83">
        <v>200</v>
      </c>
      <c r="AC458" s="83">
        <v>1219.9100000000001</v>
      </c>
      <c r="AD458" s="83">
        <v>1665.21</v>
      </c>
      <c r="AE458" s="89">
        <v>2310</v>
      </c>
      <c r="AF458" s="83">
        <v>2310</v>
      </c>
      <c r="AG458" s="89"/>
      <c r="AH458" s="89"/>
      <c r="AI458" s="89"/>
      <c r="AJ458" s="83">
        <v>0.8</v>
      </c>
      <c r="AK458" s="83"/>
      <c r="AL458" s="83">
        <v>1.5</v>
      </c>
      <c r="AM458" s="83"/>
      <c r="AN458" s="83"/>
      <c r="AO458" s="83">
        <v>4745</v>
      </c>
      <c r="AP458" s="89">
        <v>1.8</v>
      </c>
      <c r="AQ458" s="89">
        <f>2184+146+442</f>
        <v>2772</v>
      </c>
      <c r="AR458" s="89">
        <v>100</v>
      </c>
      <c r="AS458" s="89">
        <f>223+15+46</f>
        <v>284</v>
      </c>
      <c r="AT458" s="89"/>
      <c r="AU458" s="89">
        <v>0.8</v>
      </c>
      <c r="AV458" s="89">
        <f>1604+369</f>
        <v>1973</v>
      </c>
      <c r="AW458" s="89">
        <v>100</v>
      </c>
      <c r="AX458" s="89">
        <f>164+38</f>
        <v>202</v>
      </c>
      <c r="AY458" s="89"/>
      <c r="AZ458" s="89">
        <v>27300000</v>
      </c>
      <c r="BA458" s="89">
        <v>23100000</v>
      </c>
      <c r="BB458" s="89">
        <v>14100000</v>
      </c>
      <c r="BC458" s="113"/>
      <c r="BG458" s="165">
        <v>5353</v>
      </c>
      <c r="BH458" s="165">
        <v>431</v>
      </c>
    </row>
    <row r="459" spans="1:60" ht="18" hidden="1" customHeight="1">
      <c r="A459" s="83">
        <v>260178</v>
      </c>
      <c r="B459" s="84" t="s">
        <v>11173</v>
      </c>
      <c r="C459" s="82" t="str">
        <f t="shared" si="23"/>
        <v>Open</v>
      </c>
      <c r="D459" s="85"/>
      <c r="E459" s="85" t="s">
        <v>4217</v>
      </c>
      <c r="F459" s="110">
        <v>42131</v>
      </c>
      <c r="G459" s="110">
        <v>42160</v>
      </c>
      <c r="H459" s="87" t="s">
        <v>11713</v>
      </c>
      <c r="I459" s="87" t="s">
        <v>11714</v>
      </c>
      <c r="J459" s="87" t="s">
        <v>11715</v>
      </c>
      <c r="K459" s="88"/>
      <c r="L459" s="37" t="s">
        <v>15063</v>
      </c>
      <c r="M459" s="86" t="s">
        <v>11716</v>
      </c>
      <c r="N459" s="37" t="s">
        <v>13012</v>
      </c>
      <c r="O459" s="37" t="s">
        <v>13013</v>
      </c>
      <c r="P459" s="89">
        <v>0.14000000000000001</v>
      </c>
      <c r="Q459" s="89">
        <v>15.79</v>
      </c>
      <c r="R459" s="90" t="str">
        <f t="shared" si="22"/>
        <v>青森県青森市浪岡大字高屋敷字野尻</v>
      </c>
      <c r="S459" s="59" t="s">
        <v>11717</v>
      </c>
      <c r="T459" s="59" t="s">
        <v>11718</v>
      </c>
      <c r="U459" s="111" t="s">
        <v>11719</v>
      </c>
      <c r="V459" s="60" t="str">
        <f t="shared" si="24"/>
        <v>Open map</v>
      </c>
      <c r="W459" s="91" t="s">
        <v>4038</v>
      </c>
      <c r="X459" s="89" t="s">
        <v>11323</v>
      </c>
      <c r="Y459" s="89" t="s">
        <v>11367</v>
      </c>
      <c r="Z459" s="89" t="s">
        <v>11720</v>
      </c>
      <c r="AA459" s="89"/>
      <c r="AB459" s="83">
        <v>150</v>
      </c>
      <c r="AC459" s="83">
        <v>5889.6679999999997</v>
      </c>
      <c r="AD459" s="83">
        <v>5889.7</v>
      </c>
      <c r="AE459" s="89">
        <v>6720</v>
      </c>
      <c r="AF459" s="83">
        <v>6720</v>
      </c>
      <c r="AG459" s="89"/>
      <c r="AH459" s="89"/>
      <c r="AI459" s="89"/>
      <c r="AJ459" s="83">
        <v>1</v>
      </c>
      <c r="AK459" s="83"/>
      <c r="AL459" s="83">
        <v>2</v>
      </c>
      <c r="AM459" s="83"/>
      <c r="AN459" s="83"/>
      <c r="AO459" s="83">
        <v>14487</v>
      </c>
      <c r="AP459" s="89">
        <v>2</v>
      </c>
      <c r="AQ459" s="89">
        <f>7053+900</f>
        <v>7953</v>
      </c>
      <c r="AR459" s="89">
        <v>100</v>
      </c>
      <c r="AS459" s="89">
        <f>720+92</f>
        <v>812</v>
      </c>
      <c r="AT459" s="89"/>
      <c r="AU459" s="89">
        <v>1</v>
      </c>
      <c r="AV459" s="89">
        <v>6534</v>
      </c>
      <c r="AW459" s="89">
        <v>100</v>
      </c>
      <c r="AX459" s="89">
        <v>667</v>
      </c>
      <c r="AY459" s="89"/>
      <c r="AZ459" s="89">
        <v>81100000</v>
      </c>
      <c r="BA459" s="89">
        <v>66500000</v>
      </c>
      <c r="BB459" s="89">
        <v>39900000</v>
      </c>
      <c r="BC459" s="113"/>
      <c r="BG459" s="165">
        <v>5354</v>
      </c>
      <c r="BH459" s="165">
        <v>432</v>
      </c>
    </row>
    <row r="460" spans="1:60" hidden="1">
      <c r="A460" s="1">
        <v>260179</v>
      </c>
      <c r="B460" s="6" t="s">
        <v>10092</v>
      </c>
      <c r="C460" s="82" t="str">
        <f t="shared" si="23"/>
        <v>Open</v>
      </c>
      <c r="D460" s="36"/>
      <c r="E460" s="36"/>
      <c r="F460" s="37"/>
      <c r="G460" s="37"/>
      <c r="H460" s="38" t="s">
        <v>1398</v>
      </c>
      <c r="I460" s="38" t="s">
        <v>2467</v>
      </c>
      <c r="J460" s="38" t="s">
        <v>2468</v>
      </c>
      <c r="K460" s="21"/>
      <c r="L460" s="37" t="s">
        <v>15064</v>
      </c>
      <c r="M460" s="37" t="s">
        <v>10093</v>
      </c>
      <c r="N460" s="37" t="s">
        <v>13014</v>
      </c>
      <c r="O460" s="37" t="s">
        <v>13015</v>
      </c>
      <c r="P460" s="89">
        <v>1.74</v>
      </c>
      <c r="Q460" s="89">
        <v>25.14</v>
      </c>
      <c r="R460" s="59" t="str">
        <f t="shared" si="22"/>
        <v>奈良県生駒市東生駒</v>
      </c>
      <c r="S460" s="59"/>
      <c r="T460" s="59"/>
      <c r="U460" s="111" t="s">
        <v>11999</v>
      </c>
      <c r="V460" s="60" t="str">
        <f t="shared" si="24"/>
        <v>Open map</v>
      </c>
      <c r="W460" s="60"/>
      <c r="X460" t="s">
        <v>1840</v>
      </c>
      <c r="Y460" t="s">
        <v>1859</v>
      </c>
      <c r="Z460" t="s">
        <v>1841</v>
      </c>
      <c r="AB460" s="131">
        <v>20</v>
      </c>
      <c r="AC460" s="131">
        <v>8737</v>
      </c>
      <c r="AD460" s="131">
        <v>8906</v>
      </c>
      <c r="AF460" s="131">
        <v>5251</v>
      </c>
      <c r="AJ460" s="1">
        <v>1</v>
      </c>
      <c r="AL460" s="1">
        <v>1.2</v>
      </c>
      <c r="AO460" s="131"/>
      <c r="BD460" s="142" t="s">
        <v>14613</v>
      </c>
      <c r="BG460" s="165">
        <v>5355</v>
      </c>
    </row>
    <row r="461" spans="1:60" ht="18" hidden="1" customHeight="1">
      <c r="A461" s="83">
        <v>260180</v>
      </c>
      <c r="B461" s="84" t="s">
        <v>11721</v>
      </c>
      <c r="C461" s="82" t="str">
        <f t="shared" si="23"/>
        <v>Open</v>
      </c>
      <c r="D461" s="85"/>
      <c r="E461" s="85" t="s">
        <v>11235</v>
      </c>
      <c r="F461" s="110">
        <v>42132</v>
      </c>
      <c r="G461" s="110">
        <v>42151</v>
      </c>
      <c r="H461" s="87" t="s">
        <v>5565</v>
      </c>
      <c r="I461" s="87" t="s">
        <v>11722</v>
      </c>
      <c r="J461" s="87" t="s">
        <v>11174</v>
      </c>
      <c r="K461" s="88"/>
      <c r="L461" s="37" t="s">
        <v>15065</v>
      </c>
      <c r="M461" s="86" t="s">
        <v>11175</v>
      </c>
      <c r="N461" s="37" t="s">
        <v>13016</v>
      </c>
      <c r="O461" s="37" t="s">
        <v>13017</v>
      </c>
      <c r="P461" s="89">
        <v>0.19</v>
      </c>
      <c r="Q461" s="89">
        <v>11.02</v>
      </c>
      <c r="R461" s="90" t="str">
        <f t="shared" si="22"/>
        <v>熊本県熊本市中央区坪井</v>
      </c>
      <c r="S461" s="59" t="s">
        <v>10094</v>
      </c>
      <c r="T461" s="59" t="s">
        <v>10094</v>
      </c>
      <c r="U461" s="111" t="s">
        <v>11176</v>
      </c>
      <c r="V461" s="60" t="str">
        <f t="shared" si="24"/>
        <v>Open map</v>
      </c>
      <c r="W461" s="91" t="s">
        <v>4038</v>
      </c>
      <c r="X461" s="89" t="s">
        <v>8587</v>
      </c>
      <c r="Y461" s="89" t="s">
        <v>4409</v>
      </c>
      <c r="Z461" s="89" t="s">
        <v>4443</v>
      </c>
      <c r="AA461" s="89"/>
      <c r="AB461" s="83">
        <v>20</v>
      </c>
      <c r="AC461" s="83">
        <v>3424</v>
      </c>
      <c r="AD461" s="83">
        <v>3346</v>
      </c>
      <c r="AE461" s="89">
        <v>3863</v>
      </c>
      <c r="AF461" s="83">
        <v>3863</v>
      </c>
      <c r="AG461" s="89"/>
      <c r="AH461" s="89"/>
      <c r="AI461" s="89"/>
      <c r="AJ461" s="83">
        <v>1</v>
      </c>
      <c r="AK461" s="83"/>
      <c r="AL461" s="83">
        <v>1.5</v>
      </c>
      <c r="AM461" s="83"/>
      <c r="AN461" s="83"/>
      <c r="AO461" s="83">
        <v>7412</v>
      </c>
      <c r="AP461" s="89">
        <v>1.5</v>
      </c>
      <c r="AQ461" s="89">
        <v>3558</v>
      </c>
      <c r="AR461" s="89">
        <v>100</v>
      </c>
      <c r="AS461" s="89">
        <v>357</v>
      </c>
      <c r="AT461" s="89" t="s">
        <v>10953</v>
      </c>
      <c r="AU461" s="89">
        <v>1</v>
      </c>
      <c r="AV461" s="89">
        <v>3854</v>
      </c>
      <c r="AW461" s="89">
        <v>80</v>
      </c>
      <c r="AX461" s="89">
        <v>310</v>
      </c>
      <c r="AY461" s="89" t="s">
        <v>4240</v>
      </c>
      <c r="AZ461" s="89">
        <v>33200000</v>
      </c>
      <c r="BA461" s="89">
        <v>31000000</v>
      </c>
      <c r="BB461" s="89">
        <v>16000000</v>
      </c>
      <c r="BC461" s="113"/>
      <c r="BG461" s="165">
        <v>5356</v>
      </c>
      <c r="BH461" s="165">
        <v>433</v>
      </c>
    </row>
    <row r="462" spans="1:60" ht="18" hidden="1" customHeight="1">
      <c r="A462" s="83">
        <v>260181</v>
      </c>
      <c r="B462" s="84" t="s">
        <v>11170</v>
      </c>
      <c r="C462" s="82" t="str">
        <f t="shared" si="23"/>
        <v>Open</v>
      </c>
      <c r="D462" s="85"/>
      <c r="E462" s="85" t="s">
        <v>4217</v>
      </c>
      <c r="F462" s="110">
        <v>42082</v>
      </c>
      <c r="G462" s="110">
        <v>42085</v>
      </c>
      <c r="H462" s="87" t="s">
        <v>4547</v>
      </c>
      <c r="I462" s="87" t="s">
        <v>11171</v>
      </c>
      <c r="J462" s="87" t="s">
        <v>11172</v>
      </c>
      <c r="K462" s="88"/>
      <c r="L462" s="37" t="s">
        <v>15066</v>
      </c>
      <c r="M462" s="86" t="s">
        <v>11723</v>
      </c>
      <c r="N462" s="37" t="s">
        <v>13018</v>
      </c>
      <c r="O462" s="37" t="s">
        <v>13019</v>
      </c>
      <c r="P462" s="89">
        <v>7.0000000000000007E-2</v>
      </c>
      <c r="Q462" s="89">
        <v>42.79</v>
      </c>
      <c r="R462" s="90" t="str">
        <f t="shared" si="22"/>
        <v>埼玉県川越市下小坂前谷</v>
      </c>
      <c r="S462" s="59" t="s">
        <v>11724</v>
      </c>
      <c r="T462" s="59" t="s">
        <v>11724</v>
      </c>
      <c r="U462" s="111" t="s">
        <v>10095</v>
      </c>
      <c r="V462" s="60" t="str">
        <f t="shared" si="24"/>
        <v>Open map</v>
      </c>
      <c r="W462" s="91" t="s">
        <v>4038</v>
      </c>
      <c r="X462" s="89" t="s">
        <v>11241</v>
      </c>
      <c r="Y462" s="89" t="s">
        <v>4409</v>
      </c>
      <c r="Z462" s="89" t="s">
        <v>11360</v>
      </c>
      <c r="AA462" s="89"/>
      <c r="AB462" s="83">
        <v>30</v>
      </c>
      <c r="AC462" s="83">
        <v>708</v>
      </c>
      <c r="AD462" s="83">
        <v>698</v>
      </c>
      <c r="AE462" s="89">
        <v>841</v>
      </c>
      <c r="AF462" s="83">
        <v>841</v>
      </c>
      <c r="AG462" s="89"/>
      <c r="AH462" s="89"/>
      <c r="AI462" s="89"/>
      <c r="AJ462" s="83">
        <v>1</v>
      </c>
      <c r="AK462" s="83"/>
      <c r="AL462" s="83">
        <v>1.4</v>
      </c>
      <c r="AM462" s="83"/>
      <c r="AN462" s="83"/>
      <c r="AO462" s="83">
        <v>1593</v>
      </c>
      <c r="AP462" s="89">
        <v>1.4</v>
      </c>
      <c r="AQ462" s="89">
        <v>752</v>
      </c>
      <c r="AR462" s="89">
        <v>120</v>
      </c>
      <c r="AS462" s="89">
        <v>93</v>
      </c>
      <c r="AT462" s="89" t="s">
        <v>11169</v>
      </c>
      <c r="AU462" s="89">
        <v>1</v>
      </c>
      <c r="AV462" s="89">
        <v>841</v>
      </c>
      <c r="AW462" s="89">
        <v>110</v>
      </c>
      <c r="AX462" s="89">
        <v>95</v>
      </c>
      <c r="AY462" s="89" t="s">
        <v>4271</v>
      </c>
      <c r="AZ462" s="89">
        <v>10900000</v>
      </c>
      <c r="BA462" s="89">
        <v>9300000</v>
      </c>
      <c r="BB462" s="89">
        <v>5600000</v>
      </c>
      <c r="BC462" s="113"/>
      <c r="BG462" s="165">
        <v>5357</v>
      </c>
      <c r="BH462" s="165">
        <v>434</v>
      </c>
    </row>
    <row r="463" spans="1:60" hidden="1">
      <c r="A463" s="1">
        <v>260182</v>
      </c>
      <c r="B463" s="6" t="s">
        <v>553</v>
      </c>
      <c r="C463" s="82" t="str">
        <f t="shared" si="23"/>
        <v>Open</v>
      </c>
      <c r="D463" s="36"/>
      <c r="E463" s="36"/>
      <c r="F463" s="37"/>
      <c r="G463" s="37"/>
      <c r="H463" s="38" t="s">
        <v>1351</v>
      </c>
      <c r="I463" s="38" t="s">
        <v>1376</v>
      </c>
      <c r="J463" s="38" t="s">
        <v>2471</v>
      </c>
      <c r="K463" s="21"/>
      <c r="L463" s="37" t="s">
        <v>15067</v>
      </c>
      <c r="M463" s="37" t="s">
        <v>10096</v>
      </c>
      <c r="N463" s="37" t="s">
        <v>13020</v>
      </c>
      <c r="O463" s="37" t="s">
        <v>13021</v>
      </c>
      <c r="P463" s="89">
        <v>0.11</v>
      </c>
      <c r="Q463" s="89">
        <v>8.1300000000000008</v>
      </c>
      <c r="R463" s="59" t="str">
        <f t="shared" si="22"/>
        <v>三重県桑名市長島町押付字小六</v>
      </c>
      <c r="S463" s="59"/>
      <c r="T463" s="59"/>
      <c r="U463" s="108" t="s">
        <v>10097</v>
      </c>
      <c r="V463" s="60" t="str">
        <f t="shared" si="24"/>
        <v>Open map</v>
      </c>
      <c r="W463" s="60"/>
      <c r="X463" t="s">
        <v>1840</v>
      </c>
      <c r="Y463" t="s">
        <v>1844</v>
      </c>
      <c r="Z463" t="s">
        <v>1841</v>
      </c>
      <c r="AB463" s="131">
        <v>30</v>
      </c>
      <c r="AC463" s="131">
        <v>1185.3</v>
      </c>
      <c r="AD463" s="131">
        <v>1272.5</v>
      </c>
      <c r="AF463" s="131">
        <v>1510</v>
      </c>
      <c r="AJ463" s="1">
        <v>0.8</v>
      </c>
      <c r="AL463" s="1">
        <v>1</v>
      </c>
      <c r="AO463" s="131"/>
      <c r="BD463" s="142" t="s">
        <v>14613</v>
      </c>
      <c r="BG463" s="165">
        <v>5358</v>
      </c>
    </row>
    <row r="464" spans="1:60" hidden="1">
      <c r="A464" s="1">
        <v>260183</v>
      </c>
      <c r="B464" s="6" t="s">
        <v>554</v>
      </c>
      <c r="C464" s="82" t="str">
        <f t="shared" si="23"/>
        <v>Open</v>
      </c>
      <c r="D464" s="36"/>
      <c r="E464" s="36"/>
      <c r="F464" s="37"/>
      <c r="G464" s="37"/>
      <c r="H464" s="38" t="s">
        <v>1822</v>
      </c>
      <c r="I464" s="38" t="s">
        <v>2472</v>
      </c>
      <c r="J464" s="38" t="s">
        <v>2473</v>
      </c>
      <c r="K464" s="21"/>
      <c r="L464" s="37" t="s">
        <v>15068</v>
      </c>
      <c r="M464" s="37" t="s">
        <v>10098</v>
      </c>
      <c r="N464" s="37" t="s">
        <v>13022</v>
      </c>
      <c r="O464" s="37" t="s">
        <v>13023</v>
      </c>
      <c r="P464" s="89">
        <v>1.1100000000000001</v>
      </c>
      <c r="Q464" s="89">
        <v>58.84</v>
      </c>
      <c r="R464" s="59" t="str">
        <f t="shared" si="22"/>
        <v>山梨県中巨摩郡昭和町清水新居</v>
      </c>
      <c r="S464" s="59"/>
      <c r="T464" s="59"/>
      <c r="U464" s="108" t="s">
        <v>10099</v>
      </c>
      <c r="V464" s="60" t="str">
        <f t="shared" si="24"/>
        <v>Open map</v>
      </c>
      <c r="W464" s="60"/>
      <c r="X464" t="s">
        <v>1840</v>
      </c>
      <c r="Y464" t="s">
        <v>1844</v>
      </c>
      <c r="Z464" t="s">
        <v>1841</v>
      </c>
      <c r="AB464" s="131">
        <v>50</v>
      </c>
      <c r="AC464" s="131" t="s">
        <v>1857</v>
      </c>
      <c r="AD464" s="131" t="s">
        <v>1857</v>
      </c>
      <c r="AF464" s="131">
        <v>5700</v>
      </c>
      <c r="AJ464" s="1">
        <v>0.6</v>
      </c>
      <c r="AL464" s="1">
        <v>0.6</v>
      </c>
      <c r="AO464" s="131"/>
      <c r="BD464" s="142" t="s">
        <v>14616</v>
      </c>
      <c r="BG464" s="165">
        <v>5359</v>
      </c>
    </row>
    <row r="465" spans="1:60" hidden="1">
      <c r="A465" s="1">
        <v>260184</v>
      </c>
      <c r="B465" s="6" t="s">
        <v>10100</v>
      </c>
      <c r="C465" s="82" t="str">
        <f t="shared" si="23"/>
        <v>Open</v>
      </c>
      <c r="D465" s="36"/>
      <c r="E465" s="36"/>
      <c r="F465" s="37"/>
      <c r="G465" s="37"/>
      <c r="H465" s="38" t="s">
        <v>1331</v>
      </c>
      <c r="I465" s="38" t="s">
        <v>1702</v>
      </c>
      <c r="J465" s="38" t="s">
        <v>2474</v>
      </c>
      <c r="K465" s="21"/>
      <c r="L465" s="37" t="s">
        <v>15069</v>
      </c>
      <c r="M465" s="37" t="s">
        <v>10101</v>
      </c>
      <c r="N465" s="37" t="s">
        <v>13024</v>
      </c>
      <c r="O465" s="37" t="s">
        <v>13025</v>
      </c>
      <c r="P465" s="89">
        <v>0.49</v>
      </c>
      <c r="Q465" s="89">
        <v>1.85</v>
      </c>
      <c r="R465" s="59" t="str">
        <f t="shared" si="22"/>
        <v>山形県寒河江市大字寒河江字横道</v>
      </c>
      <c r="S465" s="59"/>
      <c r="T465" s="59"/>
      <c r="U465" s="108" t="s">
        <v>10102</v>
      </c>
      <c r="V465" s="60" t="str">
        <f t="shared" si="24"/>
        <v>Open map</v>
      </c>
      <c r="W465" s="60"/>
      <c r="X465" t="s">
        <v>1840</v>
      </c>
      <c r="Y465" t="s">
        <v>1844</v>
      </c>
      <c r="Z465" t="s">
        <v>1841</v>
      </c>
      <c r="AB465" s="131">
        <v>150</v>
      </c>
      <c r="AC465" s="131" t="s">
        <v>1857</v>
      </c>
      <c r="AD465" s="131" t="s">
        <v>1857</v>
      </c>
      <c r="AF465" s="131">
        <v>5125</v>
      </c>
      <c r="AJ465" s="1">
        <v>0.8</v>
      </c>
      <c r="AL465" s="1">
        <v>1</v>
      </c>
      <c r="AO465" s="131"/>
      <c r="BD465" s="142" t="s">
        <v>14617</v>
      </c>
      <c r="BG465" s="165">
        <v>5360</v>
      </c>
    </row>
    <row r="466" spans="1:60" ht="18" hidden="1" customHeight="1">
      <c r="A466" s="83">
        <v>260185</v>
      </c>
      <c r="B466" s="84" t="s">
        <v>10103</v>
      </c>
      <c r="C466" s="82" t="str">
        <f t="shared" si="23"/>
        <v>Open</v>
      </c>
      <c r="D466" s="85"/>
      <c r="E466" s="85" t="s">
        <v>11725</v>
      </c>
      <c r="F466" s="110"/>
      <c r="G466" s="110"/>
      <c r="H466" s="87" t="s">
        <v>4249</v>
      </c>
      <c r="I466" s="87" t="s">
        <v>11726</v>
      </c>
      <c r="J466" s="87" t="s">
        <v>11727</v>
      </c>
      <c r="K466" s="88"/>
      <c r="L466" s="37" t="s">
        <v>15070</v>
      </c>
      <c r="M466" s="86" t="s">
        <v>11168</v>
      </c>
      <c r="N466" s="37" t="s">
        <v>13026</v>
      </c>
      <c r="O466" s="37" t="s">
        <v>14480</v>
      </c>
      <c r="P466" s="89">
        <v>2.89</v>
      </c>
      <c r="Q466" s="89">
        <v>2.76</v>
      </c>
      <c r="R466" s="90" t="str">
        <f t="shared" si="22"/>
        <v>北海道石狩市新港西</v>
      </c>
      <c r="S466" s="59"/>
      <c r="T466" s="59"/>
      <c r="U466" s="111" t="s">
        <v>11728</v>
      </c>
      <c r="V466" s="60" t="str">
        <f t="shared" si="24"/>
        <v>Open map</v>
      </c>
      <c r="W466" s="91"/>
      <c r="X466" s="89" t="s">
        <v>11252</v>
      </c>
      <c r="Y466" s="89" t="s">
        <v>11274</v>
      </c>
      <c r="Z466" s="89" t="s">
        <v>11541</v>
      </c>
      <c r="AA466" s="89"/>
      <c r="AB466" s="83">
        <v>80</v>
      </c>
      <c r="AC466" s="83" t="s">
        <v>1857</v>
      </c>
      <c r="AD466" s="83" t="s">
        <v>1857</v>
      </c>
      <c r="AE466" s="89">
        <v>1044</v>
      </c>
      <c r="AF466" s="83">
        <v>1044</v>
      </c>
      <c r="AG466" s="89"/>
      <c r="AH466" s="89"/>
      <c r="AI466" s="89"/>
      <c r="AJ466" s="83">
        <v>1</v>
      </c>
      <c r="AK466" s="83"/>
      <c r="AL466" s="83">
        <v>1.5</v>
      </c>
      <c r="AM466" s="83"/>
      <c r="AN466" s="83"/>
      <c r="AO466" s="83">
        <v>1881</v>
      </c>
      <c r="AP466" s="89">
        <v>1.5</v>
      </c>
      <c r="AQ466" s="89">
        <v>837</v>
      </c>
      <c r="AR466" s="89">
        <v>150</v>
      </c>
      <c r="AS466" s="89">
        <v>129</v>
      </c>
      <c r="AT466" s="89" t="s">
        <v>12178</v>
      </c>
      <c r="AU466" s="89">
        <v>1</v>
      </c>
      <c r="AV466" s="89">
        <v>1044</v>
      </c>
      <c r="AW466" s="89">
        <v>150</v>
      </c>
      <c r="AX466" s="89">
        <v>160</v>
      </c>
      <c r="AY466" s="89" t="s">
        <v>12179</v>
      </c>
      <c r="AZ466" s="89">
        <v>14500000</v>
      </c>
      <c r="BA466" s="89">
        <v>12200000</v>
      </c>
      <c r="BB466" s="89">
        <v>7300000</v>
      </c>
      <c r="BC466" s="113"/>
      <c r="BG466" s="165">
        <v>5361</v>
      </c>
    </row>
    <row r="467" spans="1:60" hidden="1">
      <c r="A467" s="1">
        <v>260186</v>
      </c>
      <c r="B467" s="6" t="s">
        <v>10104</v>
      </c>
      <c r="C467" s="82" t="str">
        <f t="shared" si="23"/>
        <v>Open</v>
      </c>
      <c r="D467" s="36"/>
      <c r="E467" s="36"/>
      <c r="F467" s="37"/>
      <c r="G467" s="37"/>
      <c r="H467" s="38" t="s">
        <v>1570</v>
      </c>
      <c r="I467" s="38" t="s">
        <v>2476</v>
      </c>
      <c r="J467" s="38" t="s">
        <v>2477</v>
      </c>
      <c r="K467" s="21"/>
      <c r="L467" s="37" t="s">
        <v>15071</v>
      </c>
      <c r="M467" s="37" t="s">
        <v>10105</v>
      </c>
      <c r="N467" s="37" t="s">
        <v>13027</v>
      </c>
      <c r="O467" s="37" t="s">
        <v>13028</v>
      </c>
      <c r="P467" s="89">
        <v>0.06</v>
      </c>
      <c r="Q467" s="89">
        <v>22.46</v>
      </c>
      <c r="R467" s="59" t="str">
        <f t="shared" si="22"/>
        <v>北海道虻田郡倶知安町字高砂</v>
      </c>
      <c r="S467" s="59"/>
      <c r="T467" s="59"/>
      <c r="U467" s="108" t="s">
        <v>10106</v>
      </c>
      <c r="V467" s="60" t="str">
        <f t="shared" si="24"/>
        <v>Open map</v>
      </c>
      <c r="W467" s="60"/>
      <c r="X467" t="s">
        <v>1840</v>
      </c>
      <c r="Y467" t="s">
        <v>1844</v>
      </c>
      <c r="Z467" t="s">
        <v>1841</v>
      </c>
      <c r="AB467" s="131">
        <v>230</v>
      </c>
      <c r="AC467" s="131" t="s">
        <v>1857</v>
      </c>
      <c r="AD467" s="131" t="s">
        <v>1857</v>
      </c>
      <c r="AF467" s="131">
        <v>9452</v>
      </c>
      <c r="AJ467" s="1">
        <v>0.8</v>
      </c>
      <c r="AL467" s="1">
        <v>1.6</v>
      </c>
      <c r="AO467" s="131"/>
      <c r="BD467" s="142" t="s">
        <v>14613</v>
      </c>
      <c r="BG467" s="165">
        <v>5362</v>
      </c>
    </row>
    <row r="468" spans="1:60" ht="18" hidden="1" customHeight="1">
      <c r="A468" s="83">
        <v>260187</v>
      </c>
      <c r="B468" s="84" t="s">
        <v>11164</v>
      </c>
      <c r="C468" s="82" t="str">
        <f t="shared" si="23"/>
        <v>Open</v>
      </c>
      <c r="D468" s="85"/>
      <c r="E468" s="85" t="s">
        <v>4217</v>
      </c>
      <c r="F468" s="110">
        <v>42159</v>
      </c>
      <c r="G468" s="110">
        <v>42167</v>
      </c>
      <c r="H468" s="87" t="s">
        <v>4328</v>
      </c>
      <c r="I468" s="87" t="s">
        <v>11729</v>
      </c>
      <c r="J468" s="87" t="s">
        <v>11730</v>
      </c>
      <c r="K468" s="88"/>
      <c r="L468" s="37" t="s">
        <v>15072</v>
      </c>
      <c r="M468" s="86" t="s">
        <v>10107</v>
      </c>
      <c r="N468" s="37" t="s">
        <v>13029</v>
      </c>
      <c r="O468" s="37" t="s">
        <v>14481</v>
      </c>
      <c r="P468" s="89">
        <v>0.08</v>
      </c>
      <c r="Q468" s="89">
        <v>8.66</v>
      </c>
      <c r="R468" s="90" t="str">
        <f t="shared" si="22"/>
        <v>福島県いわき市内郷御台境町自在町</v>
      </c>
      <c r="S468" s="59" t="s">
        <v>3611</v>
      </c>
      <c r="T468" s="59" t="s">
        <v>3611</v>
      </c>
      <c r="U468" s="111" t="s">
        <v>11165</v>
      </c>
      <c r="V468" s="60" t="str">
        <f t="shared" si="24"/>
        <v>Open map</v>
      </c>
      <c r="W468" s="91" t="s">
        <v>4038</v>
      </c>
      <c r="X468" s="89" t="s">
        <v>8587</v>
      </c>
      <c r="Y468" s="89" t="s">
        <v>11274</v>
      </c>
      <c r="Z468" s="89" t="s">
        <v>11166</v>
      </c>
      <c r="AA468" s="89"/>
      <c r="AB468" s="83">
        <v>30</v>
      </c>
      <c r="AC468" s="83" t="s">
        <v>1857</v>
      </c>
      <c r="AD468" s="83" t="s">
        <v>1857</v>
      </c>
      <c r="AE468" s="89">
        <v>372</v>
      </c>
      <c r="AF468" s="83">
        <v>372</v>
      </c>
      <c r="AG468" s="89"/>
      <c r="AH468" s="89"/>
      <c r="AI468" s="89"/>
      <c r="AJ468" s="83">
        <v>1.5</v>
      </c>
      <c r="AK468" s="83"/>
      <c r="AL468" s="83">
        <v>1</v>
      </c>
      <c r="AM468" s="83"/>
      <c r="AN468" s="83"/>
      <c r="AO468" s="83">
        <v>830</v>
      </c>
      <c r="AP468" s="89">
        <v>1</v>
      </c>
      <c r="AQ468" s="89">
        <v>272</v>
      </c>
      <c r="AR468" s="89">
        <v>100</v>
      </c>
      <c r="AS468" s="89">
        <v>28</v>
      </c>
      <c r="AT468" s="89" t="s">
        <v>11167</v>
      </c>
      <c r="AU468" s="89">
        <v>1.5</v>
      </c>
      <c r="AV468" s="89">
        <v>558</v>
      </c>
      <c r="AW468" s="89">
        <v>100</v>
      </c>
      <c r="AX468" s="89">
        <v>57</v>
      </c>
      <c r="AY468" s="89" t="s">
        <v>11167</v>
      </c>
      <c r="AZ468" s="89">
        <v>6000000</v>
      </c>
      <c r="BA468" s="89">
        <v>5200000</v>
      </c>
      <c r="BB468" s="89">
        <v>3100000</v>
      </c>
      <c r="BC468" s="113"/>
      <c r="BG468" s="165">
        <v>5363</v>
      </c>
      <c r="BH468" s="165">
        <v>435</v>
      </c>
    </row>
    <row r="469" spans="1:60" ht="18" hidden="1" customHeight="1">
      <c r="A469" s="83">
        <v>260188</v>
      </c>
      <c r="B469" s="84" t="s">
        <v>11160</v>
      </c>
      <c r="C469" s="82" t="str">
        <f t="shared" si="23"/>
        <v>Open</v>
      </c>
      <c r="D469" s="85"/>
      <c r="E469" s="85" t="s">
        <v>4217</v>
      </c>
      <c r="F469" s="110">
        <v>42131</v>
      </c>
      <c r="G469" s="110">
        <v>42169</v>
      </c>
      <c r="H469" s="87" t="s">
        <v>4313</v>
      </c>
      <c r="I469" s="87" t="s">
        <v>11161</v>
      </c>
      <c r="J469" s="87" t="s">
        <v>11731</v>
      </c>
      <c r="K469" s="88"/>
      <c r="L469" s="37" t="s">
        <v>14805</v>
      </c>
      <c r="M469" s="86" t="s">
        <v>11162</v>
      </c>
      <c r="N469" s="37" t="s">
        <v>13030</v>
      </c>
      <c r="O469" s="37" t="s">
        <v>13031</v>
      </c>
      <c r="P469" s="89">
        <v>3.15</v>
      </c>
      <c r="Q469" s="89">
        <v>67.03</v>
      </c>
      <c r="R469" s="90" t="str">
        <f t="shared" si="22"/>
        <v>岐阜県津川市茄子川</v>
      </c>
      <c r="S469" s="59" t="s">
        <v>3612</v>
      </c>
      <c r="T469" s="59" t="s">
        <v>3612</v>
      </c>
      <c r="U469" s="111" t="s">
        <v>11732</v>
      </c>
      <c r="V469" s="60" t="str">
        <f t="shared" si="24"/>
        <v>Open map</v>
      </c>
      <c r="W469" s="91" t="s">
        <v>4038</v>
      </c>
      <c r="X469" s="89" t="s">
        <v>11431</v>
      </c>
      <c r="Y469" s="89" t="s">
        <v>4409</v>
      </c>
      <c r="Z469" s="89" t="s">
        <v>4443</v>
      </c>
      <c r="AA469" s="89"/>
      <c r="AB469" s="83">
        <v>45</v>
      </c>
      <c r="AC469" s="83">
        <v>8086.4</v>
      </c>
      <c r="AD469" s="83">
        <v>8484.75</v>
      </c>
      <c r="AE469" s="89">
        <v>8788</v>
      </c>
      <c r="AF469" s="83">
        <v>8788</v>
      </c>
      <c r="AG469" s="89"/>
      <c r="AH469" s="89"/>
      <c r="AI469" s="89"/>
      <c r="AJ469" s="83">
        <v>1</v>
      </c>
      <c r="AK469" s="83"/>
      <c r="AL469" s="83">
        <v>1</v>
      </c>
      <c r="AM469" s="83"/>
      <c r="AN469" s="83"/>
      <c r="AO469" s="83">
        <v>14556</v>
      </c>
      <c r="AP469" s="89">
        <v>1</v>
      </c>
      <c r="AQ469" s="89">
        <v>5751</v>
      </c>
      <c r="AR469" s="89">
        <v>100</v>
      </c>
      <c r="AS469" s="89">
        <v>576</v>
      </c>
      <c r="AT469" s="89" t="s">
        <v>4235</v>
      </c>
      <c r="AU469" s="89">
        <v>1</v>
      </c>
      <c r="AV469" s="89">
        <v>8805</v>
      </c>
      <c r="AW469" s="89">
        <v>80</v>
      </c>
      <c r="AX469" s="89">
        <v>709</v>
      </c>
      <c r="AY469" s="89" t="s">
        <v>11163</v>
      </c>
      <c r="AZ469" s="89">
        <v>72000000</v>
      </c>
      <c r="BA469" s="89">
        <v>60700000</v>
      </c>
      <c r="BB469" s="89">
        <v>36900000</v>
      </c>
      <c r="BC469" s="113"/>
      <c r="BG469" s="165">
        <v>5364</v>
      </c>
      <c r="BH469" s="165">
        <v>436</v>
      </c>
    </row>
    <row r="470" spans="1:60" hidden="1">
      <c r="A470" s="1">
        <v>260189</v>
      </c>
      <c r="B470" s="6" t="s">
        <v>10108</v>
      </c>
      <c r="C470" s="82" t="str">
        <f t="shared" si="23"/>
        <v>Open</v>
      </c>
      <c r="D470" s="36"/>
      <c r="E470" s="36"/>
      <c r="F470" s="37"/>
      <c r="G470" s="37"/>
      <c r="H470" s="38" t="s">
        <v>1358</v>
      </c>
      <c r="I470" s="38" t="s">
        <v>1476</v>
      </c>
      <c r="J470" s="38" t="s">
        <v>1430</v>
      </c>
      <c r="K470" s="21"/>
      <c r="L470" s="37" t="s">
        <v>15073</v>
      </c>
      <c r="M470" s="37" t="s">
        <v>10109</v>
      </c>
      <c r="N470" s="37" t="s">
        <v>13032</v>
      </c>
      <c r="O470" s="37" t="s">
        <v>13033</v>
      </c>
      <c r="P470" t="s">
        <v>12062</v>
      </c>
      <c r="Q470" s="89">
        <v>0.03</v>
      </c>
      <c r="R470" s="59" t="str">
        <f t="shared" si="22"/>
        <v>島根県松江市八幡町</v>
      </c>
      <c r="S470" s="59"/>
      <c r="T470" s="59"/>
      <c r="U470" s="108" t="s">
        <v>10110</v>
      </c>
      <c r="V470" s="60" t="str">
        <f t="shared" si="24"/>
        <v>Open map</v>
      </c>
      <c r="W470" s="60"/>
      <c r="X470" t="s">
        <v>1840</v>
      </c>
      <c r="Y470" t="s">
        <v>1859</v>
      </c>
      <c r="Z470" t="s">
        <v>1843</v>
      </c>
      <c r="AB470" s="131">
        <v>55</v>
      </c>
      <c r="AC470" s="131" t="s">
        <v>1857</v>
      </c>
      <c r="AD470" s="131" t="s">
        <v>1857</v>
      </c>
      <c r="AF470" s="131">
        <v>488</v>
      </c>
      <c r="AJ470" s="1">
        <v>1</v>
      </c>
      <c r="AL470" s="1">
        <v>1.5</v>
      </c>
      <c r="AO470" s="131"/>
      <c r="BD470" s="142" t="s">
        <v>14613</v>
      </c>
      <c r="BG470" s="165">
        <v>5365</v>
      </c>
    </row>
    <row r="471" spans="1:60" hidden="1">
      <c r="A471" s="1">
        <v>260190</v>
      </c>
      <c r="B471" s="6" t="s">
        <v>10111</v>
      </c>
      <c r="C471" s="82" t="str">
        <f t="shared" si="23"/>
        <v>Open</v>
      </c>
      <c r="D471" s="36"/>
      <c r="E471" s="36"/>
      <c r="F471" s="37"/>
      <c r="G471" s="37"/>
      <c r="H471" s="38" t="s">
        <v>1372</v>
      </c>
      <c r="I471" s="38" t="s">
        <v>2480</v>
      </c>
      <c r="J471" s="38" t="s">
        <v>2481</v>
      </c>
      <c r="K471" s="21"/>
      <c r="L471" s="37" t="s">
        <v>15074</v>
      </c>
      <c r="M471" s="37"/>
      <c r="N471" s="37" t="s">
        <v>14366</v>
      </c>
      <c r="O471" s="37" t="s">
        <v>14366</v>
      </c>
      <c r="R471" s="59" t="str">
        <f t="shared" si="22"/>
        <v>神奈川県座間市座間</v>
      </c>
      <c r="S471" s="59"/>
      <c r="T471" s="59"/>
      <c r="U471" s="108"/>
      <c r="V471" s="60" t="str">
        <f t="shared" si="24"/>
        <v>Open map</v>
      </c>
      <c r="W471" s="60"/>
      <c r="X471" t="s">
        <v>1840</v>
      </c>
      <c r="Y471" t="s">
        <v>1860</v>
      </c>
      <c r="Z471" t="s">
        <v>1867</v>
      </c>
      <c r="AB471" s="131"/>
      <c r="AC471" s="131">
        <v>888.49</v>
      </c>
      <c r="AD471" s="131">
        <v>2050.71</v>
      </c>
      <c r="AF471" s="131">
        <v>1186</v>
      </c>
      <c r="AJ471" s="1">
        <v>0.8</v>
      </c>
      <c r="AL471" s="1">
        <v>1.4</v>
      </c>
      <c r="AO471" s="131"/>
      <c r="BD471" s="142" t="s">
        <v>14613</v>
      </c>
      <c r="BG471" s="165">
        <v>5366</v>
      </c>
    </row>
    <row r="472" spans="1:60" ht="18" hidden="1" customHeight="1">
      <c r="A472" s="83">
        <v>260191</v>
      </c>
      <c r="B472" s="84" t="s">
        <v>11733</v>
      </c>
      <c r="C472" s="82" t="str">
        <f t="shared" si="23"/>
        <v>Open</v>
      </c>
      <c r="D472" s="85"/>
      <c r="E472" s="85" t="s">
        <v>4217</v>
      </c>
      <c r="F472" s="110">
        <v>42146</v>
      </c>
      <c r="G472" s="110">
        <v>42154</v>
      </c>
      <c r="H472" s="87" t="s">
        <v>4920</v>
      </c>
      <c r="I472" s="87" t="s">
        <v>4921</v>
      </c>
      <c r="J472" s="87" t="s">
        <v>11734</v>
      </c>
      <c r="K472" s="88"/>
      <c r="L472" s="37" t="s">
        <v>15075</v>
      </c>
      <c r="M472" s="86" t="s">
        <v>11158</v>
      </c>
      <c r="N472" s="37" t="s">
        <v>13034</v>
      </c>
      <c r="O472" s="37" t="s">
        <v>13035</v>
      </c>
      <c r="P472" s="89">
        <v>0.11</v>
      </c>
      <c r="Q472" s="89">
        <v>8.2200000000000006</v>
      </c>
      <c r="R472" s="90" t="str">
        <f t="shared" si="22"/>
        <v>大阪府大阪市西淀川区姫里</v>
      </c>
      <c r="S472" s="59" t="s">
        <v>3613</v>
      </c>
      <c r="T472" s="59" t="s">
        <v>4167</v>
      </c>
      <c r="U472" s="111" t="s">
        <v>8188</v>
      </c>
      <c r="V472" s="60" t="str">
        <f t="shared" si="24"/>
        <v>Open map</v>
      </c>
      <c r="W472" s="91" t="s">
        <v>4038</v>
      </c>
      <c r="X472" s="89" t="s">
        <v>8587</v>
      </c>
      <c r="Y472" s="89" t="s">
        <v>4409</v>
      </c>
      <c r="Z472" s="89" t="s">
        <v>5364</v>
      </c>
      <c r="AA472" s="89"/>
      <c r="AB472" s="83">
        <v>15</v>
      </c>
      <c r="AC472" s="83" t="s">
        <v>1857</v>
      </c>
      <c r="AD472" s="83" t="s">
        <v>1857</v>
      </c>
      <c r="AE472" s="89">
        <v>561</v>
      </c>
      <c r="AF472" s="83">
        <v>561</v>
      </c>
      <c r="AG472" s="89"/>
      <c r="AH472" s="89"/>
      <c r="AI472" s="89"/>
      <c r="AJ472" s="83">
        <v>0.8</v>
      </c>
      <c r="AK472" s="83"/>
      <c r="AL472" s="83">
        <v>1.2</v>
      </c>
      <c r="AM472" s="83"/>
      <c r="AN472" s="83"/>
      <c r="AO472" s="83">
        <v>1075</v>
      </c>
      <c r="AP472" s="89">
        <v>1.2</v>
      </c>
      <c r="AQ472" s="89">
        <f>312+314</f>
        <v>626</v>
      </c>
      <c r="AR472" s="89">
        <v>150</v>
      </c>
      <c r="AS472" s="89">
        <f>48+49</f>
        <v>97</v>
      </c>
      <c r="AT472" s="89" t="s">
        <v>4235</v>
      </c>
      <c r="AU472" s="89">
        <v>0.8</v>
      </c>
      <c r="AV472" s="89">
        <f>228+221</f>
        <v>449</v>
      </c>
      <c r="AW472" s="89">
        <v>100</v>
      </c>
      <c r="AX472" s="89">
        <f>24+23</f>
        <v>47</v>
      </c>
      <c r="AY472" s="89" t="s">
        <v>4235</v>
      </c>
      <c r="AZ472" s="89">
        <v>9100000</v>
      </c>
      <c r="BA472" s="89">
        <v>8000000</v>
      </c>
      <c r="BB472" s="89">
        <v>5000000</v>
      </c>
      <c r="BC472" s="113"/>
      <c r="BG472" s="165">
        <v>5367</v>
      </c>
      <c r="BH472" s="165">
        <v>437</v>
      </c>
    </row>
    <row r="473" spans="1:60" hidden="1">
      <c r="A473" s="1">
        <v>260192</v>
      </c>
      <c r="B473" s="6" t="s">
        <v>10112</v>
      </c>
      <c r="C473" s="82" t="str">
        <f t="shared" si="23"/>
        <v>Open</v>
      </c>
      <c r="D473" s="36"/>
      <c r="E473" s="36"/>
      <c r="F473" s="37"/>
      <c r="G473" s="37"/>
      <c r="H473" s="38" t="s">
        <v>11154</v>
      </c>
      <c r="I473" s="38" t="s">
        <v>5328</v>
      </c>
      <c r="J473" s="38" t="s">
        <v>11155</v>
      </c>
      <c r="K473" s="21"/>
      <c r="L473" s="37" t="s">
        <v>15022</v>
      </c>
      <c r="M473" s="37" t="s">
        <v>10113</v>
      </c>
      <c r="N473" s="37" t="s">
        <v>13036</v>
      </c>
      <c r="O473" s="37" t="s">
        <v>13037</v>
      </c>
      <c r="P473" t="s">
        <v>12063</v>
      </c>
      <c r="Q473" s="89">
        <v>0.28999999999999998</v>
      </c>
      <c r="R473" s="59" t="str">
        <f t="shared" si="22"/>
        <v>兵庫県神戸市中央区港島</v>
      </c>
      <c r="S473" s="59"/>
      <c r="T473" s="59"/>
      <c r="U473" s="108" t="s">
        <v>10114</v>
      </c>
      <c r="V473" s="60" t="str">
        <f t="shared" si="24"/>
        <v>Open map</v>
      </c>
      <c r="W473" s="60"/>
      <c r="X473" t="s">
        <v>1840</v>
      </c>
      <c r="Y473" t="s">
        <v>11156</v>
      </c>
      <c r="Z473" t="s">
        <v>11157</v>
      </c>
      <c r="AB473" s="131">
        <v>30</v>
      </c>
      <c r="AC473" s="131" t="s">
        <v>1857</v>
      </c>
      <c r="AD473" s="131" t="s">
        <v>1857</v>
      </c>
      <c r="AF473" s="131">
        <v>1884</v>
      </c>
      <c r="AJ473" s="1">
        <v>0.8</v>
      </c>
      <c r="AL473" s="1">
        <v>1.2</v>
      </c>
      <c r="AO473" s="131"/>
      <c r="BD473" s="142" t="s">
        <v>14613</v>
      </c>
      <c r="BG473" s="165">
        <v>5368</v>
      </c>
    </row>
    <row r="474" spans="1:60" ht="18" hidden="1" customHeight="1">
      <c r="A474" s="83">
        <v>260193</v>
      </c>
      <c r="B474" s="84" t="s">
        <v>10115</v>
      </c>
      <c r="C474" s="82" t="str">
        <f t="shared" si="23"/>
        <v>Open</v>
      </c>
      <c r="D474" s="85"/>
      <c r="E474" s="85" t="s">
        <v>11532</v>
      </c>
      <c r="F474" s="110">
        <v>42131</v>
      </c>
      <c r="G474" s="110">
        <v>42138</v>
      </c>
      <c r="H474" s="87" t="s">
        <v>11735</v>
      </c>
      <c r="I474" s="87" t="s">
        <v>11736</v>
      </c>
      <c r="J474" s="87" t="s">
        <v>11737</v>
      </c>
      <c r="K474" s="88"/>
      <c r="L474" s="37" t="s">
        <v>15076</v>
      </c>
      <c r="M474" s="86" t="s">
        <v>11738</v>
      </c>
      <c r="N474" s="37" t="s">
        <v>13038</v>
      </c>
      <c r="O474" s="37" t="s">
        <v>13039</v>
      </c>
      <c r="P474" s="89">
        <v>0.05</v>
      </c>
      <c r="Q474" s="89">
        <v>3.89</v>
      </c>
      <c r="R474" s="90" t="str">
        <f t="shared" si="22"/>
        <v>福岡県北九州市小倉南区葛原元町</v>
      </c>
      <c r="S474" s="59" t="s">
        <v>3614</v>
      </c>
      <c r="T474" s="59" t="s">
        <v>3614</v>
      </c>
      <c r="U474" s="111" t="s">
        <v>11739</v>
      </c>
      <c r="V474" s="60" t="str">
        <f t="shared" si="24"/>
        <v>Open map</v>
      </c>
      <c r="W474" s="91" t="s">
        <v>4038</v>
      </c>
      <c r="X474" s="89" t="s">
        <v>11241</v>
      </c>
      <c r="Y474" s="89" t="s">
        <v>4409</v>
      </c>
      <c r="Z474" s="89" t="s">
        <v>11740</v>
      </c>
      <c r="AA474" s="89"/>
      <c r="AB474" s="83">
        <v>20</v>
      </c>
      <c r="AC474" s="83">
        <v>438.5</v>
      </c>
      <c r="AD474" s="83">
        <v>438.5</v>
      </c>
      <c r="AE474" s="89">
        <v>616</v>
      </c>
      <c r="AF474" s="83">
        <v>616</v>
      </c>
      <c r="AG474" s="89"/>
      <c r="AH474" s="89"/>
      <c r="AI474" s="89"/>
      <c r="AJ474" s="83">
        <v>1</v>
      </c>
      <c r="AK474" s="83"/>
      <c r="AL474" s="83">
        <v>2</v>
      </c>
      <c r="AM474" s="83"/>
      <c r="AN474" s="83"/>
      <c r="AO474" s="83">
        <v>1226</v>
      </c>
      <c r="AP474" s="89">
        <v>2</v>
      </c>
      <c r="AQ474" s="89">
        <v>609</v>
      </c>
      <c r="AR474" s="89">
        <v>100</v>
      </c>
      <c r="AS474" s="89">
        <v>61</v>
      </c>
      <c r="AT474" s="89" t="s">
        <v>11741</v>
      </c>
      <c r="AU474" s="89">
        <v>1</v>
      </c>
      <c r="AV474" s="89">
        <f>313+304</f>
        <v>617</v>
      </c>
      <c r="AW474" s="89">
        <v>100</v>
      </c>
      <c r="AX474" s="89">
        <f>50+13</f>
        <v>63</v>
      </c>
      <c r="AY474" s="89" t="s">
        <v>11741</v>
      </c>
      <c r="AZ474" s="89">
        <v>7500000</v>
      </c>
      <c r="BA474" s="89">
        <v>6500000</v>
      </c>
      <c r="BB474" s="89">
        <v>3900000</v>
      </c>
      <c r="BC474" s="113"/>
      <c r="BG474" s="165">
        <v>5369</v>
      </c>
      <c r="BH474" s="165">
        <v>438</v>
      </c>
    </row>
    <row r="475" spans="1:60" ht="18" hidden="1" customHeight="1">
      <c r="A475" s="83">
        <v>260194</v>
      </c>
      <c r="B475" s="84" t="s">
        <v>11153</v>
      </c>
      <c r="C475" s="82" t="str">
        <f t="shared" si="23"/>
        <v>Open</v>
      </c>
      <c r="D475" s="85"/>
      <c r="E475" s="85" t="s">
        <v>11532</v>
      </c>
      <c r="F475" s="110">
        <v>42164</v>
      </c>
      <c r="G475" s="110">
        <v>42184</v>
      </c>
      <c r="H475" s="87" t="s">
        <v>11742</v>
      </c>
      <c r="I475" s="87" t="s">
        <v>11743</v>
      </c>
      <c r="J475" s="87" t="s">
        <v>11744</v>
      </c>
      <c r="K475" s="88"/>
      <c r="L475" s="37" t="s">
        <v>15077</v>
      </c>
      <c r="M475" s="86" t="s">
        <v>11745</v>
      </c>
      <c r="N475" s="37" t="s">
        <v>13040</v>
      </c>
      <c r="O475" s="37" t="s">
        <v>13041</v>
      </c>
      <c r="P475" s="89">
        <v>0.53</v>
      </c>
      <c r="Q475" s="89">
        <v>56.55</v>
      </c>
      <c r="R475" s="90" t="str">
        <f t="shared" si="22"/>
        <v>山形県山形市みはらしの丘</v>
      </c>
      <c r="S475" s="59" t="s">
        <v>3615</v>
      </c>
      <c r="T475" s="59" t="s">
        <v>4168</v>
      </c>
      <c r="U475" s="111" t="s">
        <v>11746</v>
      </c>
      <c r="V475" s="60" t="str">
        <f t="shared" si="24"/>
        <v>Open map</v>
      </c>
      <c r="W475" s="91" t="s">
        <v>4038</v>
      </c>
      <c r="X475" s="89" t="s">
        <v>11241</v>
      </c>
      <c r="Y475" s="89" t="s">
        <v>11377</v>
      </c>
      <c r="Z475" s="89" t="s">
        <v>11417</v>
      </c>
      <c r="AA475" s="89"/>
      <c r="AB475" s="83">
        <v>90</v>
      </c>
      <c r="AC475" s="83">
        <v>2923.4</v>
      </c>
      <c r="AD475" s="83">
        <v>3108.9</v>
      </c>
      <c r="AE475" s="89">
        <v>2183</v>
      </c>
      <c r="AF475" s="83">
        <v>2183</v>
      </c>
      <c r="AG475" s="89"/>
      <c r="AH475" s="89"/>
      <c r="AI475" s="89"/>
      <c r="AJ475" s="83">
        <v>0.8</v>
      </c>
      <c r="AK475" s="83"/>
      <c r="AL475" s="83">
        <v>1</v>
      </c>
      <c r="AM475" s="83"/>
      <c r="AN475" s="83"/>
      <c r="AO475" s="83">
        <v>4026</v>
      </c>
      <c r="AP475" s="89">
        <v>1</v>
      </c>
      <c r="AQ475" s="89">
        <f>1698+46+63</f>
        <v>1807</v>
      </c>
      <c r="AR475" s="89">
        <v>100</v>
      </c>
      <c r="AS475" s="89">
        <f>174+5+7</f>
        <v>186</v>
      </c>
      <c r="AT475" s="89" t="s">
        <v>11747</v>
      </c>
      <c r="AU475" s="89">
        <v>0.8</v>
      </c>
      <c r="AV475" s="89">
        <f>149+1662+408</f>
        <v>2219</v>
      </c>
      <c r="AW475" s="89">
        <v>100</v>
      </c>
      <c r="AX475" s="89">
        <f>16+170+42</f>
        <v>228</v>
      </c>
      <c r="AY475" s="89" t="s">
        <v>11747</v>
      </c>
      <c r="AZ475" s="89">
        <v>28000000</v>
      </c>
      <c r="BA475" s="89">
        <v>24000000</v>
      </c>
      <c r="BB475" s="89">
        <v>14600000</v>
      </c>
      <c r="BC475" s="113"/>
      <c r="BG475" s="165">
        <v>5370</v>
      </c>
      <c r="BH475" s="165">
        <v>439</v>
      </c>
    </row>
    <row r="476" spans="1:60" hidden="1">
      <c r="A476" s="1">
        <v>260195</v>
      </c>
      <c r="B476" s="6" t="s">
        <v>10116</v>
      </c>
      <c r="C476" s="82" t="str">
        <f t="shared" si="23"/>
        <v>Open</v>
      </c>
      <c r="D476" s="36"/>
      <c r="E476" s="36"/>
      <c r="F476" s="37"/>
      <c r="G476" s="37"/>
      <c r="H476" s="38" t="s">
        <v>1331</v>
      </c>
      <c r="I476" s="38" t="s">
        <v>1385</v>
      </c>
      <c r="J476" s="38" t="s">
        <v>1386</v>
      </c>
      <c r="K476" s="21"/>
      <c r="L476" s="37" t="s">
        <v>14846</v>
      </c>
      <c r="M476" s="37" t="s">
        <v>12067</v>
      </c>
      <c r="N476" s="37" t="s">
        <v>13042</v>
      </c>
      <c r="O476" s="37" t="s">
        <v>13043</v>
      </c>
      <c r="P476" s="89">
        <v>0.16</v>
      </c>
      <c r="Q476" s="89">
        <v>3.75</v>
      </c>
      <c r="R476" s="59" t="str">
        <f t="shared" si="22"/>
        <v>山形県酒田市京田</v>
      </c>
      <c r="S476" s="59"/>
      <c r="T476" s="59"/>
      <c r="U476" s="108" t="s">
        <v>10117</v>
      </c>
      <c r="V476" s="60" t="str">
        <f t="shared" si="24"/>
        <v>Open map</v>
      </c>
      <c r="W476" s="60"/>
      <c r="X476" t="s">
        <v>1840</v>
      </c>
      <c r="Y476" t="s">
        <v>1859</v>
      </c>
      <c r="Z476" t="s">
        <v>1845</v>
      </c>
      <c r="AB476" s="131">
        <v>100</v>
      </c>
      <c r="AC476" s="131" t="s">
        <v>1857</v>
      </c>
      <c r="AD476" s="131" t="s">
        <v>1857</v>
      </c>
      <c r="AF476" s="131">
        <v>533</v>
      </c>
      <c r="AJ476" s="1">
        <v>1</v>
      </c>
      <c r="AL476" s="1">
        <v>1.5</v>
      </c>
      <c r="AO476" s="131"/>
      <c r="AT476" s="89" t="s">
        <v>12174</v>
      </c>
      <c r="AY476" s="89" t="s">
        <v>12174</v>
      </c>
      <c r="BD476" s="142" t="s">
        <v>14613</v>
      </c>
      <c r="BG476" s="165">
        <v>5371</v>
      </c>
    </row>
    <row r="477" spans="1:60" hidden="1">
      <c r="A477" s="133">
        <v>260196</v>
      </c>
      <c r="B477" s="6" t="s">
        <v>10118</v>
      </c>
      <c r="C477" s="82" t="str">
        <f t="shared" si="23"/>
        <v>Open</v>
      </c>
      <c r="D477" s="36"/>
      <c r="E477" s="36"/>
      <c r="F477" s="37"/>
      <c r="G477" s="37"/>
      <c r="H477" s="38" t="s">
        <v>4312</v>
      </c>
      <c r="I477" s="38" t="s">
        <v>11150</v>
      </c>
      <c r="J477" s="38" t="s">
        <v>11151</v>
      </c>
      <c r="K477" s="21"/>
      <c r="L477" s="37" t="s">
        <v>15078</v>
      </c>
      <c r="M477" s="37" t="s">
        <v>10119</v>
      </c>
      <c r="N477" s="37" t="s">
        <v>13044</v>
      </c>
      <c r="O477" s="37" t="s">
        <v>14482</v>
      </c>
      <c r="P477" s="89">
        <v>0.39</v>
      </c>
      <c r="Q477" s="89">
        <v>31.02</v>
      </c>
      <c r="R477" s="59" t="str">
        <f t="shared" si="22"/>
        <v>埼玉県越谷市大字弥十郎</v>
      </c>
      <c r="S477" s="59"/>
      <c r="T477" s="59"/>
      <c r="U477" s="108" t="s">
        <v>10120</v>
      </c>
      <c r="V477" s="60" t="str">
        <f t="shared" si="24"/>
        <v>Open map</v>
      </c>
      <c r="W477" s="60"/>
      <c r="X477" t="s">
        <v>1840</v>
      </c>
      <c r="Y477" t="s">
        <v>4381</v>
      </c>
      <c r="Z477" t="s">
        <v>11152</v>
      </c>
      <c r="AB477" s="133">
        <v>45</v>
      </c>
      <c r="AC477" s="133" t="s">
        <v>1857</v>
      </c>
      <c r="AD477" s="133" t="s">
        <v>1857</v>
      </c>
      <c r="AF477" s="133">
        <v>1378</v>
      </c>
      <c r="AJ477" s="133">
        <v>1</v>
      </c>
      <c r="AK477" s="133"/>
      <c r="AL477" s="133">
        <v>1.5</v>
      </c>
      <c r="AM477" s="133"/>
      <c r="AN477" s="133"/>
      <c r="AO477" s="133"/>
      <c r="BD477" s="142" t="s">
        <v>14613</v>
      </c>
      <c r="BG477" s="165">
        <v>5372</v>
      </c>
    </row>
    <row r="478" spans="1:60" ht="18" hidden="1" customHeight="1">
      <c r="A478" s="83">
        <v>140005</v>
      </c>
      <c r="B478" s="84" t="s">
        <v>9281</v>
      </c>
      <c r="C478" s="82" t="str">
        <f t="shared" si="23"/>
        <v>Open</v>
      </c>
      <c r="D478" s="85"/>
      <c r="E478" s="85" t="s">
        <v>9164</v>
      </c>
      <c r="F478" s="110">
        <v>42185</v>
      </c>
      <c r="G478" s="110">
        <v>42192</v>
      </c>
      <c r="H478" s="87" t="s">
        <v>9282</v>
      </c>
      <c r="I478" s="87" t="s">
        <v>9283</v>
      </c>
      <c r="J478" s="87" t="s">
        <v>9284</v>
      </c>
      <c r="K478" s="88"/>
      <c r="L478" s="37" t="s">
        <v>15079</v>
      </c>
      <c r="M478" s="86" t="s">
        <v>8790</v>
      </c>
      <c r="N478" s="37" t="s">
        <v>13045</v>
      </c>
      <c r="O478" s="37" t="s">
        <v>13046</v>
      </c>
      <c r="P478" s="89">
        <v>0.32</v>
      </c>
      <c r="Q478" s="89">
        <v>30.07</v>
      </c>
      <c r="R478" s="90" t="str">
        <f t="shared" si="22"/>
        <v>奈良県磯城郡田原本町</v>
      </c>
      <c r="S478" s="59" t="s">
        <v>3616</v>
      </c>
      <c r="T478" s="59" t="s">
        <v>4169</v>
      </c>
      <c r="U478" s="111" t="s">
        <v>12000</v>
      </c>
      <c r="V478" s="60" t="str">
        <f t="shared" si="24"/>
        <v>Open map</v>
      </c>
      <c r="W478" s="91" t="s">
        <v>4038</v>
      </c>
      <c r="X478" s="89" t="s">
        <v>9234</v>
      </c>
      <c r="Y478" s="89" t="s">
        <v>9285</v>
      </c>
      <c r="Z478" s="89" t="s">
        <v>4893</v>
      </c>
      <c r="AA478" s="89"/>
      <c r="AB478" s="83"/>
      <c r="AC478" s="83">
        <v>318.45999999999998</v>
      </c>
      <c r="AD478" s="83">
        <v>843.6</v>
      </c>
      <c r="AE478" s="89">
        <v>444</v>
      </c>
      <c r="AF478" s="83">
        <v>464</v>
      </c>
      <c r="AG478" s="89"/>
      <c r="AH478" s="89"/>
      <c r="AI478" s="89"/>
      <c r="AJ478" s="83">
        <v>1</v>
      </c>
      <c r="AK478" s="83"/>
      <c r="AL478" s="83">
        <v>1.5</v>
      </c>
      <c r="AM478" s="83"/>
      <c r="AN478" s="83"/>
      <c r="AO478" s="83">
        <v>950</v>
      </c>
      <c r="AP478" s="89">
        <v>1.5</v>
      </c>
      <c r="AQ478" s="89">
        <v>507</v>
      </c>
      <c r="AR478" s="89">
        <v>100</v>
      </c>
      <c r="AS478" s="89">
        <v>51</v>
      </c>
      <c r="AT478" s="89" t="s">
        <v>12023</v>
      </c>
      <c r="AU478" s="89">
        <v>1</v>
      </c>
      <c r="AV478" s="89">
        <v>443</v>
      </c>
      <c r="AW478" s="89">
        <v>80</v>
      </c>
      <c r="AX478" s="89">
        <v>36</v>
      </c>
      <c r="AY478" s="89" t="s">
        <v>12023</v>
      </c>
      <c r="AZ478" s="89">
        <v>6100000</v>
      </c>
      <c r="BA478" s="89">
        <v>5300000</v>
      </c>
      <c r="BB478" s="89">
        <v>3300000</v>
      </c>
      <c r="BC478" s="113"/>
      <c r="BG478" s="165">
        <v>5373</v>
      </c>
      <c r="BH478" s="165">
        <v>440</v>
      </c>
    </row>
    <row r="479" spans="1:60" ht="18" hidden="1" customHeight="1">
      <c r="A479" s="83">
        <v>140007</v>
      </c>
      <c r="B479" s="84" t="s">
        <v>9280</v>
      </c>
      <c r="C479" s="82" t="str">
        <f t="shared" si="23"/>
        <v>Open</v>
      </c>
      <c r="D479" s="85"/>
      <c r="E479" s="85" t="s">
        <v>9123</v>
      </c>
      <c r="F479" s="110">
        <v>42206</v>
      </c>
      <c r="G479" s="110">
        <v>42217</v>
      </c>
      <c r="H479" s="87" t="s">
        <v>5165</v>
      </c>
      <c r="I479" s="87" t="s">
        <v>5811</v>
      </c>
      <c r="J479" s="87" t="s">
        <v>9192</v>
      </c>
      <c r="K479" s="88"/>
      <c r="L479" s="37" t="s">
        <v>15080</v>
      </c>
      <c r="M479" s="86" t="s">
        <v>12068</v>
      </c>
      <c r="N479" s="37" t="s">
        <v>13047</v>
      </c>
      <c r="O479" s="37" t="s">
        <v>13048</v>
      </c>
      <c r="P479" s="89" t="s">
        <v>8788</v>
      </c>
      <c r="Q479" s="89">
        <v>0.22</v>
      </c>
      <c r="R479" s="90" t="str">
        <f t="shared" si="22"/>
        <v>北海道函館市港町</v>
      </c>
      <c r="S479" s="59" t="s">
        <v>3617</v>
      </c>
      <c r="T479" s="59" t="s">
        <v>3617</v>
      </c>
      <c r="U479" s="111" t="s">
        <v>12069</v>
      </c>
      <c r="V479" s="60" t="str">
        <f t="shared" si="24"/>
        <v>Open map</v>
      </c>
      <c r="W479" s="91" t="s">
        <v>4038</v>
      </c>
      <c r="X479" s="89" t="s">
        <v>9149</v>
      </c>
      <c r="Y479" s="89" t="s">
        <v>4656</v>
      </c>
      <c r="Z479" s="89" t="s">
        <v>4686</v>
      </c>
      <c r="AA479" s="89"/>
      <c r="AB479" s="83"/>
      <c r="AC479" s="83">
        <v>958.2</v>
      </c>
      <c r="AD479" s="83">
        <v>1098.42</v>
      </c>
      <c r="AE479" s="89">
        <v>1205</v>
      </c>
      <c r="AF479" s="83">
        <v>1205</v>
      </c>
      <c r="AG479" s="89"/>
      <c r="AH479" s="89"/>
      <c r="AI479" s="89"/>
      <c r="AJ479" s="83">
        <v>1</v>
      </c>
      <c r="AK479" s="83"/>
      <c r="AL479" s="83">
        <v>1.2</v>
      </c>
      <c r="AM479" s="83"/>
      <c r="AN479" s="83"/>
      <c r="AO479" s="83">
        <v>2187</v>
      </c>
      <c r="AP479" s="89">
        <v>1.2</v>
      </c>
      <c r="AQ479" s="89">
        <v>982</v>
      </c>
      <c r="AR479" s="89">
        <v>100</v>
      </c>
      <c r="AS479" s="89">
        <v>101</v>
      </c>
      <c r="AT479" s="89" t="s">
        <v>4573</v>
      </c>
      <c r="AU479" s="89">
        <v>1</v>
      </c>
      <c r="AV479" s="89">
        <v>1205</v>
      </c>
      <c r="AW479" s="89">
        <v>100</v>
      </c>
      <c r="AX479" s="89">
        <v>123</v>
      </c>
      <c r="AY479" s="89" t="s">
        <v>4573</v>
      </c>
      <c r="AZ479" s="89">
        <v>13000000</v>
      </c>
      <c r="BA479" s="89">
        <v>11000000</v>
      </c>
      <c r="BB479" s="89">
        <v>6700000</v>
      </c>
      <c r="BC479" s="113"/>
      <c r="BG479" s="165">
        <v>5374</v>
      </c>
      <c r="BH479" s="165">
        <v>441</v>
      </c>
    </row>
    <row r="480" spans="1:60" ht="18" hidden="1" customHeight="1">
      <c r="A480" s="83">
        <v>140009</v>
      </c>
      <c r="B480" s="84" t="s">
        <v>9273</v>
      </c>
      <c r="C480" s="82" t="str">
        <f t="shared" si="23"/>
        <v>Open</v>
      </c>
      <c r="D480" s="85"/>
      <c r="E480" s="85" t="s">
        <v>4241</v>
      </c>
      <c r="F480" s="110">
        <v>42221</v>
      </c>
      <c r="G480" s="110">
        <v>42226</v>
      </c>
      <c r="H480" s="87" t="s">
        <v>4963</v>
      </c>
      <c r="I480" s="87" t="s">
        <v>9274</v>
      </c>
      <c r="J480" s="87" t="s">
        <v>9275</v>
      </c>
      <c r="K480" s="88"/>
      <c r="L480" s="37" t="s">
        <v>15081</v>
      </c>
      <c r="M480" s="86" t="s">
        <v>9276</v>
      </c>
      <c r="N480" s="37" t="s">
        <v>13049</v>
      </c>
      <c r="O480" s="37" t="s">
        <v>13050</v>
      </c>
      <c r="P480" s="89">
        <v>0.98</v>
      </c>
      <c r="Q480" s="89">
        <v>17.100000000000001</v>
      </c>
      <c r="R480" s="90" t="str">
        <f t="shared" si="22"/>
        <v>千葉県印西市武西字上谷津</v>
      </c>
      <c r="S480" s="59" t="s">
        <v>3618</v>
      </c>
      <c r="T480" s="59" t="s">
        <v>3618</v>
      </c>
      <c r="U480" s="111" t="s">
        <v>9277</v>
      </c>
      <c r="V480" s="60" t="str">
        <f t="shared" si="24"/>
        <v>Open map</v>
      </c>
      <c r="W480" s="91" t="s">
        <v>4038</v>
      </c>
      <c r="X480" s="89" t="s">
        <v>9278</v>
      </c>
      <c r="Y480" s="89" t="s">
        <v>9127</v>
      </c>
      <c r="Z480" s="89" t="s">
        <v>9279</v>
      </c>
      <c r="AA480" s="89"/>
      <c r="AB480" s="83">
        <v>30</v>
      </c>
      <c r="AC480" s="83" t="s">
        <v>1857</v>
      </c>
      <c r="AD480" s="83" t="s">
        <v>1857</v>
      </c>
      <c r="AE480" s="89">
        <v>1013</v>
      </c>
      <c r="AF480" s="83">
        <v>1014</v>
      </c>
      <c r="AG480" s="89"/>
      <c r="AH480" s="89"/>
      <c r="AI480" s="89"/>
      <c r="AJ480" s="83">
        <v>1.2</v>
      </c>
      <c r="AK480" s="83"/>
      <c r="AL480" s="83">
        <v>1.2</v>
      </c>
      <c r="AM480" s="83"/>
      <c r="AN480" s="83"/>
      <c r="AO480" s="83">
        <v>2042</v>
      </c>
      <c r="AP480" s="89">
        <v>1.2</v>
      </c>
      <c r="AQ480" s="89">
        <v>827</v>
      </c>
      <c r="AR480" s="89">
        <v>100</v>
      </c>
      <c r="AS480" s="89">
        <v>85</v>
      </c>
      <c r="AT480" s="89" t="s">
        <v>8520</v>
      </c>
      <c r="AU480" s="89">
        <v>1.2</v>
      </c>
      <c r="AV480" s="89">
        <v>1215</v>
      </c>
      <c r="AW480" s="89">
        <v>100</v>
      </c>
      <c r="AX480" s="89">
        <v>124</v>
      </c>
      <c r="AY480" s="89" t="s">
        <v>8520</v>
      </c>
      <c r="AZ480" s="89">
        <v>12000000</v>
      </c>
      <c r="BA480" s="89">
        <v>10200000</v>
      </c>
      <c r="BB480" s="89">
        <v>6000000</v>
      </c>
      <c r="BC480" s="113"/>
      <c r="BG480" s="165">
        <v>5375</v>
      </c>
      <c r="BH480" s="165">
        <v>442</v>
      </c>
    </row>
    <row r="481" spans="1:61" ht="18" hidden="1" customHeight="1">
      <c r="A481" s="83">
        <v>140014</v>
      </c>
      <c r="B481" s="84" t="s">
        <v>9268</v>
      </c>
      <c r="C481" s="82" t="str">
        <f t="shared" si="23"/>
        <v>Open</v>
      </c>
      <c r="D481" s="85"/>
      <c r="E481" s="85" t="s">
        <v>9123</v>
      </c>
      <c r="F481" s="110">
        <v>42163</v>
      </c>
      <c r="G481" s="110">
        <v>42194</v>
      </c>
      <c r="H481" s="87" t="s">
        <v>5724</v>
      </c>
      <c r="I481" s="87" t="s">
        <v>9269</v>
      </c>
      <c r="J481" s="87" t="s">
        <v>9270</v>
      </c>
      <c r="K481" s="88"/>
      <c r="L481" s="37" t="s">
        <v>15082</v>
      </c>
      <c r="M481" s="86" t="s">
        <v>9271</v>
      </c>
      <c r="N481" s="37" t="s">
        <v>13051</v>
      </c>
      <c r="O481" s="37" t="s">
        <v>13052</v>
      </c>
      <c r="P481" s="89">
        <v>1.1100000000000001</v>
      </c>
      <c r="Q481" s="89">
        <v>3.84</v>
      </c>
      <c r="R481" s="90" t="str">
        <f t="shared" si="22"/>
        <v>神奈川県川崎市幸区南幸町</v>
      </c>
      <c r="S481" s="59" t="s">
        <v>3619</v>
      </c>
      <c r="T481" s="59" t="s">
        <v>3619</v>
      </c>
      <c r="U481" s="111" t="s">
        <v>9272</v>
      </c>
      <c r="V481" s="60" t="str">
        <f t="shared" si="24"/>
        <v>Open map</v>
      </c>
      <c r="W481" s="91" t="s">
        <v>4038</v>
      </c>
      <c r="X481" s="89" t="s">
        <v>8983</v>
      </c>
      <c r="Y481" s="89" t="s">
        <v>4656</v>
      </c>
      <c r="Z481" s="89" t="s">
        <v>4668</v>
      </c>
      <c r="AA481" s="89"/>
      <c r="AB481" s="83">
        <v>30</v>
      </c>
      <c r="AC481" s="83">
        <v>2973.44</v>
      </c>
      <c r="AD481" s="83">
        <v>3387</v>
      </c>
      <c r="AE481" s="89">
        <v>3616</v>
      </c>
      <c r="AF481" s="83">
        <v>3440</v>
      </c>
      <c r="AG481" s="89"/>
      <c r="AH481" s="89"/>
      <c r="AI481" s="89"/>
      <c r="AJ481" s="83">
        <v>0.8</v>
      </c>
      <c r="AK481" s="83"/>
      <c r="AL481" s="83">
        <v>1.4</v>
      </c>
      <c r="AM481" s="83"/>
      <c r="AN481" s="83"/>
      <c r="AO481" s="83">
        <v>7975</v>
      </c>
      <c r="AP481" s="89">
        <v>1.4</v>
      </c>
      <c r="AQ481" s="89">
        <v>5082</v>
      </c>
      <c r="AR481" s="89">
        <v>140</v>
      </c>
      <c r="AS481" s="89">
        <v>727</v>
      </c>
      <c r="AT481" s="89" t="s">
        <v>8927</v>
      </c>
      <c r="AU481" s="89">
        <v>0.8</v>
      </c>
      <c r="AV481" s="89">
        <v>2893</v>
      </c>
      <c r="AW481" s="89">
        <v>80</v>
      </c>
      <c r="AX481" s="89">
        <v>255</v>
      </c>
      <c r="AY481" s="89" t="s">
        <v>8926</v>
      </c>
      <c r="AZ481" s="89">
        <v>50500000</v>
      </c>
      <c r="BA481" s="89">
        <v>42500000</v>
      </c>
      <c r="BB481" s="89">
        <v>25900000</v>
      </c>
      <c r="BC481" s="113" t="s">
        <v>8928</v>
      </c>
      <c r="BG481" s="165">
        <v>5376</v>
      </c>
      <c r="BH481" s="165">
        <v>443</v>
      </c>
    </row>
    <row r="482" spans="1:61" ht="18" hidden="1" customHeight="1">
      <c r="A482" s="83">
        <v>140016</v>
      </c>
      <c r="B482" s="84" t="s">
        <v>9262</v>
      </c>
      <c r="C482" s="82" t="str">
        <f t="shared" si="23"/>
        <v>Open</v>
      </c>
      <c r="D482" s="85"/>
      <c r="E482" s="85" t="s">
        <v>9123</v>
      </c>
      <c r="F482" s="110">
        <v>42254</v>
      </c>
      <c r="G482" s="110">
        <v>42261</v>
      </c>
      <c r="H482" s="87" t="s">
        <v>9263</v>
      </c>
      <c r="I482" s="87" t="s">
        <v>9264</v>
      </c>
      <c r="J482" s="87" t="s">
        <v>9265</v>
      </c>
      <c r="K482" s="88"/>
      <c r="L482" s="37" t="s">
        <v>15083</v>
      </c>
      <c r="M482" s="86" t="s">
        <v>9266</v>
      </c>
      <c r="N482" s="37" t="s">
        <v>13053</v>
      </c>
      <c r="O482" s="37" t="s">
        <v>13054</v>
      </c>
      <c r="P482" s="89">
        <v>0.24</v>
      </c>
      <c r="Q482" s="89">
        <v>79.52</v>
      </c>
      <c r="R482" s="90" t="str">
        <f t="shared" si="22"/>
        <v>福島県河沼郡会津坂下町</v>
      </c>
      <c r="S482" s="59" t="s">
        <v>3620</v>
      </c>
      <c r="T482" s="59"/>
      <c r="U482" s="111" t="s">
        <v>12001</v>
      </c>
      <c r="V482" s="60" t="str">
        <f t="shared" si="24"/>
        <v>Open map</v>
      </c>
      <c r="W482" s="91" t="s">
        <v>4038</v>
      </c>
      <c r="X482" s="89" t="s">
        <v>8983</v>
      </c>
      <c r="Y482" s="89" t="s">
        <v>9188</v>
      </c>
      <c r="Z482" s="89" t="s">
        <v>9267</v>
      </c>
      <c r="AA482" s="89"/>
      <c r="AB482" s="83">
        <v>105</v>
      </c>
      <c r="AC482" s="83">
        <v>948.9</v>
      </c>
      <c r="AD482" s="83">
        <v>948.9</v>
      </c>
      <c r="AE482" s="89">
        <v>1014</v>
      </c>
      <c r="AF482" s="83">
        <v>1014</v>
      </c>
      <c r="AG482" s="89"/>
      <c r="AH482" s="89"/>
      <c r="AI482" s="89"/>
      <c r="AJ482" s="83">
        <v>1</v>
      </c>
      <c r="AK482" s="83"/>
      <c r="AL482" s="83">
        <v>1</v>
      </c>
      <c r="AM482" s="83"/>
      <c r="AN482" s="83"/>
      <c r="AO482" s="83">
        <v>1502</v>
      </c>
      <c r="AP482" s="89">
        <v>1</v>
      </c>
      <c r="AQ482" s="89">
        <v>534</v>
      </c>
      <c r="AR482" s="89">
        <v>100</v>
      </c>
      <c r="AS482" s="89">
        <v>55</v>
      </c>
      <c r="AT482" s="89"/>
      <c r="AU482" s="89">
        <v>1</v>
      </c>
      <c r="AV482" s="89">
        <v>968</v>
      </c>
      <c r="AW482" s="89">
        <v>80</v>
      </c>
      <c r="AX482" s="89">
        <v>79</v>
      </c>
      <c r="AY482" s="89"/>
      <c r="AZ482" s="89">
        <v>9000000</v>
      </c>
      <c r="BA482" s="89">
        <v>7900000</v>
      </c>
      <c r="BB482" s="89">
        <v>4800000</v>
      </c>
      <c r="BC482" s="113"/>
      <c r="BG482" s="165">
        <v>5377</v>
      </c>
      <c r="BH482" s="165">
        <v>444</v>
      </c>
    </row>
    <row r="483" spans="1:61" ht="18" hidden="1" customHeight="1">
      <c r="A483" s="83">
        <v>140034</v>
      </c>
      <c r="B483" s="84" t="s">
        <v>9257</v>
      </c>
      <c r="C483" s="82" t="str">
        <f t="shared" si="23"/>
        <v>Open</v>
      </c>
      <c r="D483" s="85"/>
      <c r="E483" s="85" t="s">
        <v>9123</v>
      </c>
      <c r="F483" s="110">
        <v>42527</v>
      </c>
      <c r="G483" s="110">
        <v>42556</v>
      </c>
      <c r="H483" s="87" t="s">
        <v>4696</v>
      </c>
      <c r="I483" s="87" t="s">
        <v>9258</v>
      </c>
      <c r="J483" s="87" t="s">
        <v>9259</v>
      </c>
      <c r="K483" s="88"/>
      <c r="L483" s="37" t="s">
        <v>15084</v>
      </c>
      <c r="M483" s="86" t="s">
        <v>9260</v>
      </c>
      <c r="N483" s="37" t="s">
        <v>13055</v>
      </c>
      <c r="O483" s="37" t="s">
        <v>13056</v>
      </c>
      <c r="P483" s="89" t="s">
        <v>5304</v>
      </c>
      <c r="Q483" s="89">
        <v>70.61</v>
      </c>
      <c r="R483" s="90" t="str">
        <f t="shared" si="22"/>
        <v>岩手県上閉伊郡大槌町安渡</v>
      </c>
      <c r="S483" s="59" t="s">
        <v>3621</v>
      </c>
      <c r="T483" s="59" t="s">
        <v>3621</v>
      </c>
      <c r="U483" s="111" t="s">
        <v>9261</v>
      </c>
      <c r="V483" s="60" t="str">
        <f t="shared" si="24"/>
        <v>Open map</v>
      </c>
      <c r="W483" s="91" t="s">
        <v>4038</v>
      </c>
      <c r="X483" s="89" t="s">
        <v>9149</v>
      </c>
      <c r="Y483" s="89" t="s">
        <v>4710</v>
      </c>
      <c r="Z483" s="89" t="s">
        <v>4926</v>
      </c>
      <c r="AA483" s="89"/>
      <c r="AB483" s="83">
        <v>100</v>
      </c>
      <c r="AC483" s="83">
        <v>1050.54</v>
      </c>
      <c r="AD483" s="83">
        <v>1041.0999999999999</v>
      </c>
      <c r="AE483" s="89">
        <v>1618</v>
      </c>
      <c r="AF483" s="83">
        <v>1618</v>
      </c>
      <c r="AG483" s="89"/>
      <c r="AH483" s="89"/>
      <c r="AI483" s="89"/>
      <c r="AJ483" s="83">
        <v>0.8</v>
      </c>
      <c r="AK483" s="83"/>
      <c r="AL483" s="83">
        <v>1</v>
      </c>
      <c r="AM483" s="83"/>
      <c r="AN483" s="83"/>
      <c r="AO483" s="83">
        <v>3203</v>
      </c>
      <c r="AP483" s="89">
        <v>1</v>
      </c>
      <c r="AQ483" s="89">
        <v>925</v>
      </c>
      <c r="AR483" s="89">
        <v>100</v>
      </c>
      <c r="AS483" s="89">
        <v>94</v>
      </c>
      <c r="AT483" s="89" t="s">
        <v>12023</v>
      </c>
      <c r="AU483" s="89">
        <v>0.8</v>
      </c>
      <c r="AV483" s="89">
        <v>1107</v>
      </c>
      <c r="AW483" s="89">
        <v>80</v>
      </c>
      <c r="AX483" s="89">
        <v>90</v>
      </c>
      <c r="AY483" s="89" t="s">
        <v>12023</v>
      </c>
      <c r="AZ483" s="89">
        <v>23100000</v>
      </c>
      <c r="BA483" s="89">
        <v>19900000</v>
      </c>
      <c r="BB483" s="89">
        <v>11300000</v>
      </c>
      <c r="BC483" s="113" t="s">
        <v>8432</v>
      </c>
      <c r="BG483" s="165">
        <v>5378</v>
      </c>
      <c r="BH483" s="165">
        <v>445</v>
      </c>
    </row>
    <row r="484" spans="1:61" ht="18" hidden="1" customHeight="1">
      <c r="A484" s="83">
        <v>140052</v>
      </c>
      <c r="B484" s="84" t="s">
        <v>9254</v>
      </c>
      <c r="C484" s="82" t="str">
        <f t="shared" si="23"/>
        <v>Open</v>
      </c>
      <c r="D484" s="85"/>
      <c r="E484" s="85" t="s">
        <v>4217</v>
      </c>
      <c r="F484" s="110">
        <v>42507</v>
      </c>
      <c r="G484" s="110">
        <v>42520</v>
      </c>
      <c r="H484" s="87" t="s">
        <v>5801</v>
      </c>
      <c r="I484" s="87" t="s">
        <v>9255</v>
      </c>
      <c r="J484" s="87" t="s">
        <v>9256</v>
      </c>
      <c r="K484" s="88"/>
      <c r="L484" s="37" t="s">
        <v>15085</v>
      </c>
      <c r="M484" s="86" t="s">
        <v>8791</v>
      </c>
      <c r="N484" s="37" t="s">
        <v>13057</v>
      </c>
      <c r="O484" s="37" t="s">
        <v>13058</v>
      </c>
      <c r="P484" s="89">
        <v>0.46</v>
      </c>
      <c r="Q484" s="89">
        <v>2.1800000000000002</v>
      </c>
      <c r="R484" s="90" t="str">
        <f t="shared" si="22"/>
        <v>福島県いわき市泉町下川字八合</v>
      </c>
      <c r="S484" s="59" t="s">
        <v>3622</v>
      </c>
      <c r="T484" s="59" t="s">
        <v>3622</v>
      </c>
      <c r="U484" s="111" t="s">
        <v>8865</v>
      </c>
      <c r="V484" s="60" t="str">
        <f t="shared" si="24"/>
        <v>Open map</v>
      </c>
      <c r="W484" s="91" t="s">
        <v>4038</v>
      </c>
      <c r="X484" s="89" t="s">
        <v>8983</v>
      </c>
      <c r="Y484" s="89" t="s">
        <v>4656</v>
      </c>
      <c r="Z484" s="89" t="s">
        <v>4686</v>
      </c>
      <c r="AA484" s="89"/>
      <c r="AB484" s="83">
        <v>30</v>
      </c>
      <c r="AC484" s="83">
        <v>1067.25</v>
      </c>
      <c r="AD484" s="83">
        <v>1548.5</v>
      </c>
      <c r="AE484" s="89">
        <v>1496</v>
      </c>
      <c r="AF484" s="83">
        <v>1496</v>
      </c>
      <c r="AG484" s="89"/>
      <c r="AH484" s="89"/>
      <c r="AI484" s="89"/>
      <c r="AJ484" s="83">
        <v>1</v>
      </c>
      <c r="AK484" s="83"/>
      <c r="AL484" s="83">
        <v>1.5</v>
      </c>
      <c r="AM484" s="83"/>
      <c r="AN484" s="83"/>
      <c r="AO484" s="83">
        <v>3711</v>
      </c>
      <c r="AP484" s="89">
        <v>1.5</v>
      </c>
      <c r="AQ484" s="89">
        <v>1770</v>
      </c>
      <c r="AR484" s="89">
        <v>100</v>
      </c>
      <c r="AS484" s="89">
        <v>179</v>
      </c>
      <c r="AT484" s="89" t="s">
        <v>12023</v>
      </c>
      <c r="AU484" s="89">
        <v>1</v>
      </c>
      <c r="AV484" s="89">
        <v>1941</v>
      </c>
      <c r="AW484" s="89">
        <v>100</v>
      </c>
      <c r="AX484" s="89">
        <v>195</v>
      </c>
      <c r="AY484" s="89" t="s">
        <v>12023</v>
      </c>
      <c r="AZ484" s="89">
        <v>21400000</v>
      </c>
      <c r="BA484" s="89">
        <v>18000000</v>
      </c>
      <c r="BB484" s="89">
        <v>11000000</v>
      </c>
      <c r="BC484" s="113" t="s">
        <v>8929</v>
      </c>
      <c r="BG484" s="165">
        <v>5379</v>
      </c>
      <c r="BH484" s="165">
        <v>446</v>
      </c>
    </row>
    <row r="485" spans="1:61" ht="18" hidden="1" customHeight="1">
      <c r="A485" s="83">
        <v>140053</v>
      </c>
      <c r="B485" s="84" t="s">
        <v>9252</v>
      </c>
      <c r="C485" s="82" t="str">
        <f t="shared" si="23"/>
        <v>Open</v>
      </c>
      <c r="D485" s="85"/>
      <c r="E485" s="85" t="s">
        <v>4217</v>
      </c>
      <c r="F485" s="110">
        <v>42775</v>
      </c>
      <c r="G485" s="110">
        <v>42804</v>
      </c>
      <c r="H485" s="87" t="s">
        <v>5801</v>
      </c>
      <c r="I485" s="87" t="s">
        <v>8721</v>
      </c>
      <c r="J485" s="87" t="s">
        <v>9253</v>
      </c>
      <c r="K485" s="88"/>
      <c r="L485" s="37" t="s">
        <v>15085</v>
      </c>
      <c r="M485" s="86" t="s">
        <v>8792</v>
      </c>
      <c r="N485" s="37" t="s">
        <v>13059</v>
      </c>
      <c r="O485" s="37" t="s">
        <v>13060</v>
      </c>
      <c r="P485" s="89">
        <v>0.33</v>
      </c>
      <c r="Q485" s="89">
        <v>2.19</v>
      </c>
      <c r="R485" s="90" t="str">
        <f t="shared" si="22"/>
        <v>福島県いわき市泉町下川薬師前</v>
      </c>
      <c r="S485" s="59" t="s">
        <v>3623</v>
      </c>
      <c r="T485" s="59" t="s">
        <v>3623</v>
      </c>
      <c r="U485" s="111" t="s">
        <v>8866</v>
      </c>
      <c r="V485" s="60" t="str">
        <f t="shared" si="24"/>
        <v>Open map</v>
      </c>
      <c r="W485" s="91" t="s">
        <v>4038</v>
      </c>
      <c r="X485" s="89" t="s">
        <v>8983</v>
      </c>
      <c r="Y485" s="89" t="s">
        <v>4710</v>
      </c>
      <c r="Z485" s="89" t="s">
        <v>4668</v>
      </c>
      <c r="AA485" s="89"/>
      <c r="AB485" s="83">
        <v>30</v>
      </c>
      <c r="AC485" s="83">
        <v>6379.32</v>
      </c>
      <c r="AD485" s="83">
        <v>6343</v>
      </c>
      <c r="AE485" s="89">
        <v>8466</v>
      </c>
      <c r="AF485" s="83">
        <v>8133</v>
      </c>
      <c r="AG485" s="89"/>
      <c r="AH485" s="89"/>
      <c r="AI485" s="89"/>
      <c r="AJ485" s="83">
        <v>1</v>
      </c>
      <c r="AK485" s="83"/>
      <c r="AL485" s="83">
        <v>1.5</v>
      </c>
      <c r="AM485" s="83"/>
      <c r="AN485" s="83"/>
      <c r="AO485" s="83">
        <v>16020</v>
      </c>
      <c r="AP485" s="89">
        <v>1.5</v>
      </c>
      <c r="AQ485" s="89">
        <v>7295</v>
      </c>
      <c r="AR485" s="89">
        <v>110</v>
      </c>
      <c r="AS485" s="89">
        <v>817</v>
      </c>
      <c r="AT485" s="89" t="s">
        <v>12023</v>
      </c>
      <c r="AU485" s="89">
        <v>1</v>
      </c>
      <c r="AV485" s="89">
        <v>8472</v>
      </c>
      <c r="AW485" s="89">
        <v>80</v>
      </c>
      <c r="AX485" s="89">
        <v>684</v>
      </c>
      <c r="AY485" s="89" t="s">
        <v>12023</v>
      </c>
      <c r="AZ485" s="89">
        <v>82200000</v>
      </c>
      <c r="BA485" s="89">
        <v>68500000</v>
      </c>
      <c r="BB485" s="89">
        <v>41100000</v>
      </c>
      <c r="BC485" s="113" t="s">
        <v>8432</v>
      </c>
      <c r="BG485" s="165">
        <v>5380</v>
      </c>
      <c r="BH485" s="165">
        <v>447</v>
      </c>
    </row>
    <row r="486" spans="1:61" hidden="1">
      <c r="A486" s="116">
        <v>140060</v>
      </c>
      <c r="B486" s="117" t="s">
        <v>10122</v>
      </c>
      <c r="C486" s="156" t="str">
        <f t="shared" si="23"/>
        <v>Open</v>
      </c>
      <c r="D486" s="118"/>
      <c r="E486" s="118"/>
      <c r="F486" s="157"/>
      <c r="G486" s="157"/>
      <c r="H486" s="120"/>
      <c r="I486" s="120"/>
      <c r="J486" s="120"/>
      <c r="K486" s="121"/>
      <c r="L486" s="157" t="s">
        <v>15086</v>
      </c>
      <c r="M486" s="157" t="s">
        <v>12092</v>
      </c>
      <c r="N486" s="157" t="s">
        <v>13061</v>
      </c>
      <c r="O486" s="157" t="s">
        <v>14483</v>
      </c>
      <c r="P486" s="123">
        <v>0.13</v>
      </c>
      <c r="Q486" s="123">
        <v>9.08</v>
      </c>
      <c r="R486" s="124" t="str">
        <f t="shared" si="22"/>
        <v/>
      </c>
      <c r="S486" s="124"/>
      <c r="T486" s="124"/>
      <c r="U486" s="124" t="s">
        <v>12002</v>
      </c>
      <c r="V486" s="127" t="str">
        <f t="shared" si="24"/>
        <v>Open map</v>
      </c>
      <c r="W486" s="127"/>
      <c r="X486" s="123"/>
      <c r="Y486" s="123"/>
      <c r="Z486" s="123"/>
      <c r="AA486" s="123"/>
      <c r="AB486" s="116">
        <v>60</v>
      </c>
      <c r="AC486" s="116" t="s">
        <v>1857</v>
      </c>
      <c r="AD486" s="116" t="s">
        <v>1857</v>
      </c>
      <c r="AE486" s="123"/>
      <c r="AF486" s="116">
        <v>775</v>
      </c>
      <c r="AG486" s="123"/>
      <c r="AH486" s="123"/>
      <c r="AI486" s="123"/>
      <c r="AJ486" s="116">
        <v>1</v>
      </c>
      <c r="AK486" s="116"/>
      <c r="AL486" s="116">
        <v>1</v>
      </c>
      <c r="AM486" s="116"/>
      <c r="AN486" s="116"/>
      <c r="AO486" s="116"/>
      <c r="AP486" s="123"/>
      <c r="AQ486" s="123"/>
      <c r="AR486" s="123"/>
      <c r="AS486" s="123"/>
      <c r="AT486" s="123"/>
      <c r="AU486" s="123"/>
      <c r="AV486" s="123"/>
      <c r="AW486" s="123"/>
      <c r="AX486" s="123"/>
      <c r="AY486" s="123"/>
      <c r="AZ486" s="123"/>
      <c r="BA486" s="123"/>
      <c r="BB486" s="123"/>
      <c r="BC486" s="123"/>
      <c r="BD486" s="158" t="s">
        <v>4217</v>
      </c>
      <c r="BE486" s="123"/>
      <c r="BF486" s="123"/>
      <c r="BG486" s="123">
        <v>5381</v>
      </c>
      <c r="BH486" s="123"/>
      <c r="BI486" s="123"/>
    </row>
    <row r="487" spans="1:61" ht="18" hidden="1" customHeight="1">
      <c r="A487" s="83">
        <v>140061</v>
      </c>
      <c r="B487" s="84" t="s">
        <v>9245</v>
      </c>
      <c r="C487" s="82" t="str">
        <f t="shared" si="23"/>
        <v>Open</v>
      </c>
      <c r="D487" s="85"/>
      <c r="E487" s="85" t="s">
        <v>9246</v>
      </c>
      <c r="F487" s="110">
        <v>42317</v>
      </c>
      <c r="G487" s="110">
        <v>42341</v>
      </c>
      <c r="H487" s="87" t="s">
        <v>9247</v>
      </c>
      <c r="I487" s="87" t="s">
        <v>9248</v>
      </c>
      <c r="J487" s="87" t="s">
        <v>9249</v>
      </c>
      <c r="K487" s="88"/>
      <c r="L487" s="37" t="s">
        <v>15087</v>
      </c>
      <c r="M487" s="86" t="s">
        <v>9250</v>
      </c>
      <c r="N487" s="37" t="s">
        <v>13062</v>
      </c>
      <c r="O487" s="37" t="s">
        <v>14484</v>
      </c>
      <c r="P487" s="89">
        <v>0.34</v>
      </c>
      <c r="Q487" s="89">
        <v>20.38</v>
      </c>
      <c r="R487" s="90" t="str">
        <f t="shared" si="22"/>
        <v>大坂府箕面市小野原東</v>
      </c>
      <c r="S487" s="59" t="s">
        <v>3624</v>
      </c>
      <c r="T487" s="59" t="s">
        <v>3624</v>
      </c>
      <c r="U487" s="111" t="s">
        <v>9251</v>
      </c>
      <c r="V487" s="60" t="str">
        <f t="shared" si="24"/>
        <v>Open map</v>
      </c>
      <c r="W487" s="91" t="s">
        <v>4038</v>
      </c>
      <c r="X487" s="89" t="s">
        <v>8964</v>
      </c>
      <c r="Y487" s="89" t="s">
        <v>9239</v>
      </c>
      <c r="Z487" s="89" t="s">
        <v>4668</v>
      </c>
      <c r="AA487" s="89"/>
      <c r="AB487" s="83">
        <v>29</v>
      </c>
      <c r="AC487" s="83">
        <v>2339.42</v>
      </c>
      <c r="AD487" s="83">
        <v>3248</v>
      </c>
      <c r="AE487" s="89">
        <v>2961</v>
      </c>
      <c r="AF487" s="83">
        <v>3012</v>
      </c>
      <c r="AG487" s="89"/>
      <c r="AH487" s="89"/>
      <c r="AI487" s="89"/>
      <c r="AJ487" s="83">
        <v>1</v>
      </c>
      <c r="AK487" s="83"/>
      <c r="AL487" s="83">
        <v>1.5</v>
      </c>
      <c r="AM487" s="83"/>
      <c r="AN487" s="83"/>
      <c r="AO487" s="83">
        <v>6532</v>
      </c>
      <c r="AP487" s="89">
        <v>1.5</v>
      </c>
      <c r="AQ487" s="89">
        <v>3064</v>
      </c>
      <c r="AR487" s="89">
        <v>100</v>
      </c>
      <c r="AS487" s="89">
        <v>309</v>
      </c>
      <c r="AT487" s="89" t="s">
        <v>12023</v>
      </c>
      <c r="AU487" s="89">
        <v>1</v>
      </c>
      <c r="AV487" s="89">
        <v>2873</v>
      </c>
      <c r="AW487" s="89">
        <v>80</v>
      </c>
      <c r="AX487" s="89">
        <v>235</v>
      </c>
      <c r="AY487" s="89" t="s">
        <v>12023</v>
      </c>
      <c r="AZ487" s="89">
        <v>36500000</v>
      </c>
      <c r="BA487" s="89">
        <v>31000000</v>
      </c>
      <c r="BB487" s="89">
        <v>18800000</v>
      </c>
      <c r="BC487" s="113" t="s">
        <v>8893</v>
      </c>
      <c r="BG487" s="165">
        <v>5382</v>
      </c>
      <c r="BH487" s="165">
        <v>448</v>
      </c>
    </row>
    <row r="488" spans="1:61" ht="18" hidden="1" customHeight="1">
      <c r="A488" s="83">
        <v>150002</v>
      </c>
      <c r="B488" s="84" t="s">
        <v>9241</v>
      </c>
      <c r="C488" s="82" t="str">
        <f t="shared" si="23"/>
        <v>Open</v>
      </c>
      <c r="D488" s="85"/>
      <c r="E488" s="85" t="s">
        <v>4485</v>
      </c>
      <c r="F488" s="110">
        <v>42193</v>
      </c>
      <c r="G488" s="110">
        <v>42210</v>
      </c>
      <c r="H488" s="87" t="s">
        <v>9242</v>
      </c>
      <c r="I488" s="87" t="s">
        <v>5596</v>
      </c>
      <c r="J488" s="87" t="s">
        <v>5589</v>
      </c>
      <c r="K488" s="88"/>
      <c r="L488" s="37" t="s">
        <v>15088</v>
      </c>
      <c r="M488" s="86" t="s">
        <v>9243</v>
      </c>
      <c r="N488" s="37" t="s">
        <v>13063</v>
      </c>
      <c r="O488" s="37" t="s">
        <v>14485</v>
      </c>
      <c r="P488" s="89">
        <v>1.48</v>
      </c>
      <c r="Q488" s="89">
        <v>18.920000000000002</v>
      </c>
      <c r="R488" s="90" t="str">
        <f t="shared" si="22"/>
        <v>滋賀県甲賀市水口町さつきが丘</v>
      </c>
      <c r="S488" s="59"/>
      <c r="T488" s="59"/>
      <c r="U488" s="111" t="s">
        <v>9244</v>
      </c>
      <c r="V488" s="60" t="str">
        <f t="shared" si="24"/>
        <v>Open map</v>
      </c>
      <c r="W488" s="91"/>
      <c r="X488" s="89" t="s">
        <v>8983</v>
      </c>
      <c r="Y488" s="89" t="s">
        <v>5182</v>
      </c>
      <c r="Z488" s="89" t="s">
        <v>4926</v>
      </c>
      <c r="AA488" s="89"/>
      <c r="AB488" s="83">
        <v>30</v>
      </c>
      <c r="AC488" s="83">
        <v>1722.57</v>
      </c>
      <c r="AD488" s="83">
        <v>3479.44</v>
      </c>
      <c r="AE488" s="89">
        <v>1835</v>
      </c>
      <c r="AF488" s="83">
        <v>1835</v>
      </c>
      <c r="AG488" s="89"/>
      <c r="AH488" s="89"/>
      <c r="AI488" s="89"/>
      <c r="AJ488" s="83">
        <v>1</v>
      </c>
      <c r="AK488" s="83"/>
      <c r="AL488" s="83">
        <v>1.2</v>
      </c>
      <c r="AM488" s="83"/>
      <c r="AN488" s="83"/>
      <c r="AO488" s="83">
        <v>3714</v>
      </c>
      <c r="AP488" s="89">
        <v>1.2</v>
      </c>
      <c r="AQ488" s="89">
        <v>1835</v>
      </c>
      <c r="AR488" s="89">
        <v>100</v>
      </c>
      <c r="AS488" s="89">
        <v>185</v>
      </c>
      <c r="AT488" s="89" t="s">
        <v>12023</v>
      </c>
      <c r="AU488" s="89">
        <v>1</v>
      </c>
      <c r="AV488" s="89">
        <v>1879</v>
      </c>
      <c r="AW488" s="89">
        <v>80</v>
      </c>
      <c r="AX488" s="89">
        <v>151</v>
      </c>
      <c r="AY488" s="89" t="s">
        <v>12023</v>
      </c>
      <c r="AZ488" s="89">
        <v>21700000</v>
      </c>
      <c r="BA488" s="89">
        <v>18500000</v>
      </c>
      <c r="BB488" s="89">
        <v>11400000</v>
      </c>
      <c r="BC488" s="113"/>
      <c r="BG488" s="165">
        <v>5383</v>
      </c>
      <c r="BH488" s="165">
        <v>449</v>
      </c>
    </row>
    <row r="489" spans="1:61" hidden="1">
      <c r="A489" s="1">
        <v>150003</v>
      </c>
      <c r="B489" s="6" t="s">
        <v>578</v>
      </c>
      <c r="C489" s="82" t="str">
        <f t="shared" si="23"/>
        <v>Open</v>
      </c>
      <c r="D489" s="36"/>
      <c r="E489" s="36"/>
      <c r="F489" s="37"/>
      <c r="G489" s="37"/>
      <c r="H489" s="38" t="s">
        <v>1519</v>
      </c>
      <c r="I489" s="38" t="s">
        <v>2497</v>
      </c>
      <c r="J489" s="38" t="s">
        <v>2498</v>
      </c>
      <c r="K489" s="21"/>
      <c r="L489" s="37" t="s">
        <v>15089</v>
      </c>
      <c r="M489" s="37" t="s">
        <v>10123</v>
      </c>
      <c r="N489" s="37" t="s">
        <v>13064</v>
      </c>
      <c r="O489" s="37" t="s">
        <v>13065</v>
      </c>
      <c r="P489" s="89">
        <v>0.24</v>
      </c>
      <c r="Q489" s="89">
        <v>15.91</v>
      </c>
      <c r="R489" s="59" t="str">
        <f t="shared" si="22"/>
        <v>富山県小矢部市ﾌﾛﾝﾃｨｱﾊﾟｰｸ</v>
      </c>
      <c r="S489" s="59"/>
      <c r="T489" s="59"/>
      <c r="U489" s="108" t="s">
        <v>10124</v>
      </c>
      <c r="V489" s="60" t="str">
        <f t="shared" si="24"/>
        <v>Open map</v>
      </c>
      <c r="W489" s="60"/>
      <c r="X489" t="s">
        <v>1840</v>
      </c>
      <c r="Y489" t="s">
        <v>1844</v>
      </c>
      <c r="Z489" t="s">
        <v>1874</v>
      </c>
      <c r="AB489" s="131">
        <v>150</v>
      </c>
      <c r="AC489" s="131">
        <v>810</v>
      </c>
      <c r="AD489" s="131">
        <v>810</v>
      </c>
      <c r="AF489" s="131">
        <v>1310</v>
      </c>
      <c r="AJ489" s="1">
        <v>1</v>
      </c>
      <c r="AL489" s="1">
        <v>1.2</v>
      </c>
      <c r="AO489" s="131"/>
      <c r="BD489" s="142" t="s">
        <v>4217</v>
      </c>
      <c r="BG489" s="165">
        <v>5384</v>
      </c>
    </row>
    <row r="490" spans="1:61" ht="18" hidden="1" customHeight="1">
      <c r="A490" s="83">
        <v>150013</v>
      </c>
      <c r="B490" s="84" t="s">
        <v>9236</v>
      </c>
      <c r="C490" s="82" t="str">
        <f t="shared" si="23"/>
        <v>Open</v>
      </c>
      <c r="D490" s="85"/>
      <c r="E490" s="85" t="s">
        <v>4217</v>
      </c>
      <c r="F490" s="110">
        <v>42238</v>
      </c>
      <c r="G490" s="110">
        <v>42364</v>
      </c>
      <c r="H490" s="87" t="s">
        <v>5165</v>
      </c>
      <c r="I490" s="87" t="s">
        <v>5811</v>
      </c>
      <c r="J490" s="87" t="s">
        <v>9237</v>
      </c>
      <c r="K490" s="88"/>
      <c r="L490" s="37" t="s">
        <v>15090</v>
      </c>
      <c r="M490" s="86" t="s">
        <v>8793</v>
      </c>
      <c r="N490" s="37" t="s">
        <v>13066</v>
      </c>
      <c r="O490" s="37" t="s">
        <v>13067</v>
      </c>
      <c r="P490" s="89" t="s">
        <v>9238</v>
      </c>
      <c r="Q490" s="89">
        <v>0.66</v>
      </c>
      <c r="R490" s="90" t="str">
        <f t="shared" si="22"/>
        <v>北海道函館市亀田町</v>
      </c>
      <c r="S490" s="59" t="s">
        <v>8880</v>
      </c>
      <c r="T490" s="59" t="s">
        <v>3625</v>
      </c>
      <c r="U490" s="111" t="s">
        <v>8879</v>
      </c>
      <c r="V490" s="60" t="str">
        <f t="shared" si="24"/>
        <v>Open map</v>
      </c>
      <c r="W490" s="91" t="s">
        <v>4038</v>
      </c>
      <c r="X490" s="89" t="s">
        <v>8983</v>
      </c>
      <c r="Y490" s="89" t="s">
        <v>9239</v>
      </c>
      <c r="Z490" s="89" t="s">
        <v>9240</v>
      </c>
      <c r="AA490" s="89"/>
      <c r="AB490" s="83">
        <v>70</v>
      </c>
      <c r="AC490" s="83">
        <v>1309.6500000000001</v>
      </c>
      <c r="AD490" s="83">
        <v>1183.6199999999999</v>
      </c>
      <c r="AE490" s="89">
        <v>1932</v>
      </c>
      <c r="AF490" s="83">
        <v>1945</v>
      </c>
      <c r="AG490" s="89"/>
      <c r="AH490" s="89"/>
      <c r="AI490" s="89"/>
      <c r="AJ490" s="83">
        <v>0.8</v>
      </c>
      <c r="AK490" s="83"/>
      <c r="AL490" s="83">
        <v>1.4</v>
      </c>
      <c r="AM490" s="83"/>
      <c r="AN490" s="83"/>
      <c r="AO490" s="83">
        <v>2966</v>
      </c>
      <c r="AP490" s="89">
        <v>0.6</v>
      </c>
      <c r="AQ490" s="89">
        <v>448</v>
      </c>
      <c r="AR490" s="89">
        <v>110</v>
      </c>
      <c r="AS490" s="89">
        <v>51</v>
      </c>
      <c r="AT490" s="89" t="s">
        <v>4573</v>
      </c>
      <c r="AU490" s="89">
        <v>0.8</v>
      </c>
      <c r="AV490" s="89">
        <v>1322</v>
      </c>
      <c r="AW490" s="89">
        <v>100</v>
      </c>
      <c r="AX490" s="89">
        <v>138</v>
      </c>
      <c r="AY490" s="89" t="s">
        <v>12180</v>
      </c>
      <c r="AZ490" s="89">
        <v>20400000</v>
      </c>
      <c r="BA490" s="89">
        <v>17500000</v>
      </c>
      <c r="BB490" s="89">
        <v>10800000</v>
      </c>
      <c r="BC490" s="113" t="s">
        <v>8892</v>
      </c>
      <c r="BG490" s="165">
        <v>5385</v>
      </c>
      <c r="BH490" s="165">
        <v>450</v>
      </c>
    </row>
    <row r="491" spans="1:61" ht="18" hidden="1" customHeight="1">
      <c r="A491" s="83">
        <v>150033</v>
      </c>
      <c r="B491" s="84" t="s">
        <v>9230</v>
      </c>
      <c r="C491" s="82" t="str">
        <f t="shared" si="23"/>
        <v>Open</v>
      </c>
      <c r="D491" s="85"/>
      <c r="E491" s="85" t="s">
        <v>9164</v>
      </c>
      <c r="F491" s="110">
        <v>42226</v>
      </c>
      <c r="G491" s="110">
        <v>42250</v>
      </c>
      <c r="H491" s="87" t="s">
        <v>9231</v>
      </c>
      <c r="I491" s="87" t="s">
        <v>9232</v>
      </c>
      <c r="J491" s="87" t="s">
        <v>5940</v>
      </c>
      <c r="K491" s="88"/>
      <c r="L491" s="37" t="s">
        <v>15091</v>
      </c>
      <c r="M491" s="86" t="s">
        <v>8794</v>
      </c>
      <c r="N491" s="37" t="s">
        <v>13068</v>
      </c>
      <c r="O491" s="37" t="s">
        <v>13069</v>
      </c>
      <c r="P491" s="89" t="s">
        <v>5304</v>
      </c>
      <c r="Q491" s="89">
        <v>1.1399999999999999</v>
      </c>
      <c r="R491" s="90" t="str">
        <f t="shared" si="22"/>
        <v>兵庫県神戸市須磨区行平町</v>
      </c>
      <c r="S491" s="59" t="s">
        <v>9233</v>
      </c>
      <c r="T491" s="59" t="s">
        <v>3626</v>
      </c>
      <c r="U491" s="111" t="s">
        <v>12003</v>
      </c>
      <c r="V491" s="60" t="str">
        <f t="shared" si="24"/>
        <v>Open map</v>
      </c>
      <c r="W491" s="91" t="s">
        <v>15</v>
      </c>
      <c r="X491" s="89" t="s">
        <v>9234</v>
      </c>
      <c r="Y491" s="89" t="s">
        <v>5182</v>
      </c>
      <c r="Z491" s="89" t="s">
        <v>9235</v>
      </c>
      <c r="AA491" s="89"/>
      <c r="AB491" s="83">
        <v>5</v>
      </c>
      <c r="AC491" s="83">
        <v>347.61</v>
      </c>
      <c r="AD491" s="83">
        <v>1099.31</v>
      </c>
      <c r="AE491" s="89">
        <v>499</v>
      </c>
      <c r="AF491" s="83">
        <v>499</v>
      </c>
      <c r="AG491" s="89"/>
      <c r="AH491" s="89"/>
      <c r="AI491" s="89"/>
      <c r="AJ491" s="83">
        <v>1.3</v>
      </c>
      <c r="AK491" s="83"/>
      <c r="AL491" s="83">
        <v>1</v>
      </c>
      <c r="AM491" s="83"/>
      <c r="AN491" s="83"/>
      <c r="AO491" s="83">
        <v>956</v>
      </c>
      <c r="AP491" s="89">
        <v>1</v>
      </c>
      <c r="AQ491" s="89">
        <v>284</v>
      </c>
      <c r="AR491" s="89">
        <v>100</v>
      </c>
      <c r="AS491" s="89">
        <v>29</v>
      </c>
      <c r="AT491" s="89" t="s">
        <v>12023</v>
      </c>
      <c r="AU491" s="89">
        <v>1.3</v>
      </c>
      <c r="AV491" s="89">
        <v>672</v>
      </c>
      <c r="AW491" s="89">
        <v>100</v>
      </c>
      <c r="AX491" s="89">
        <v>66</v>
      </c>
      <c r="AY491" s="89" t="s">
        <v>12023</v>
      </c>
      <c r="AZ491" s="89">
        <v>12600000</v>
      </c>
      <c r="BA491" s="89">
        <v>12600000</v>
      </c>
      <c r="BB491" s="89">
        <v>7800000</v>
      </c>
      <c r="BC491" s="113"/>
      <c r="BG491" s="165">
        <v>5386</v>
      </c>
      <c r="BH491" s="165">
        <v>451</v>
      </c>
    </row>
    <row r="492" spans="1:61" hidden="1">
      <c r="A492" s="1">
        <v>150035</v>
      </c>
      <c r="B492" s="6" t="s">
        <v>12093</v>
      </c>
      <c r="C492" s="82" t="str">
        <f t="shared" si="23"/>
        <v>Open</v>
      </c>
      <c r="D492" s="36"/>
      <c r="E492" s="36"/>
      <c r="F492" s="37"/>
      <c r="G492" s="37"/>
      <c r="H492" s="38" t="s">
        <v>1331</v>
      </c>
      <c r="I492" s="38" t="s">
        <v>1385</v>
      </c>
      <c r="J492" s="38" t="s">
        <v>1386</v>
      </c>
      <c r="K492" s="21"/>
      <c r="L492" s="37" t="s">
        <v>14846</v>
      </c>
      <c r="M492" s="37" t="s">
        <v>12094</v>
      </c>
      <c r="N492" s="37" t="s">
        <v>13070</v>
      </c>
      <c r="O492" s="37" t="s">
        <v>13071</v>
      </c>
      <c r="P492" s="89">
        <v>0.32</v>
      </c>
      <c r="Q492" s="89">
        <v>3.89</v>
      </c>
      <c r="R492" s="59" t="str">
        <f t="shared" si="22"/>
        <v>山形県酒田市京田</v>
      </c>
      <c r="S492" s="59"/>
      <c r="T492" s="59"/>
      <c r="U492" s="108" t="s">
        <v>12095</v>
      </c>
      <c r="V492" s="60" t="str">
        <f t="shared" si="24"/>
        <v>Open map</v>
      </c>
      <c r="W492" s="60"/>
      <c r="X492" t="s">
        <v>1840</v>
      </c>
      <c r="Y492" t="s">
        <v>1844</v>
      </c>
      <c r="Z492" t="s">
        <v>1842</v>
      </c>
      <c r="AB492" s="131">
        <v>100</v>
      </c>
      <c r="AC492" s="131">
        <v>2650</v>
      </c>
      <c r="AD492" s="131">
        <v>2650</v>
      </c>
      <c r="AF492" s="131">
        <v>3050</v>
      </c>
      <c r="AJ492" s="1">
        <v>1</v>
      </c>
      <c r="AL492" s="1">
        <v>2</v>
      </c>
      <c r="AO492" s="131"/>
      <c r="AT492" s="89" t="s">
        <v>12174</v>
      </c>
      <c r="AY492" s="89" t="s">
        <v>4235</v>
      </c>
      <c r="BD492" s="142" t="s">
        <v>14613</v>
      </c>
      <c r="BG492" s="165">
        <v>5387</v>
      </c>
    </row>
    <row r="493" spans="1:61" ht="18" hidden="1" customHeight="1">
      <c r="A493" s="83">
        <v>150056</v>
      </c>
      <c r="B493" s="84" t="s">
        <v>9223</v>
      </c>
      <c r="C493" s="82" t="str">
        <f t="shared" si="23"/>
        <v>Open</v>
      </c>
      <c r="D493" s="85"/>
      <c r="E493" s="85" t="s">
        <v>8950</v>
      </c>
      <c r="F493" s="110">
        <v>42191</v>
      </c>
      <c r="G493" s="110">
        <v>42217</v>
      </c>
      <c r="H493" s="87" t="s">
        <v>9224</v>
      </c>
      <c r="I493" s="87" t="s">
        <v>9225</v>
      </c>
      <c r="J493" s="87" t="s">
        <v>9226</v>
      </c>
      <c r="K493" s="88"/>
      <c r="L493" s="37" t="s">
        <v>15092</v>
      </c>
      <c r="M493" s="86" t="s">
        <v>9227</v>
      </c>
      <c r="N493" s="37" t="s">
        <v>13072</v>
      </c>
      <c r="O493" s="37" t="s">
        <v>13073</v>
      </c>
      <c r="P493" s="89">
        <v>0.87</v>
      </c>
      <c r="Q493" s="89">
        <v>4.53</v>
      </c>
      <c r="R493" s="90" t="str">
        <f t="shared" si="22"/>
        <v>広島県広島市東区曙町</v>
      </c>
      <c r="S493" s="59" t="s">
        <v>9228</v>
      </c>
      <c r="T493" s="59" t="s">
        <v>3627</v>
      </c>
      <c r="U493" s="111" t="s">
        <v>12004</v>
      </c>
      <c r="V493" s="60" t="str">
        <f t="shared" si="24"/>
        <v>Open map</v>
      </c>
      <c r="W493" s="91" t="s">
        <v>4038</v>
      </c>
      <c r="X493" s="89" t="s">
        <v>8964</v>
      </c>
      <c r="Y493" s="89" t="s">
        <v>8948</v>
      </c>
      <c r="Z493" s="89" t="s">
        <v>8954</v>
      </c>
      <c r="AA493" s="89"/>
      <c r="AB493" s="83">
        <v>30</v>
      </c>
      <c r="AC493" s="83">
        <v>1216.79</v>
      </c>
      <c r="AD493" s="83">
        <v>1341.76</v>
      </c>
      <c r="AE493" s="89">
        <v>1519</v>
      </c>
      <c r="AF493" s="83">
        <v>1283</v>
      </c>
      <c r="AG493" s="89"/>
      <c r="AH493" s="89"/>
      <c r="AI493" s="89"/>
      <c r="AJ493" s="83">
        <v>1</v>
      </c>
      <c r="AK493" s="83"/>
      <c r="AL493" s="83">
        <v>1.5</v>
      </c>
      <c r="AM493" s="83"/>
      <c r="AN493" s="83"/>
      <c r="AO493" s="83">
        <v>3546</v>
      </c>
      <c r="AP493" s="89">
        <v>1.5</v>
      </c>
      <c r="AQ493" s="89">
        <v>1275</v>
      </c>
      <c r="AR493" s="89">
        <v>100</v>
      </c>
      <c r="AS493" s="89">
        <v>128</v>
      </c>
      <c r="AT493" s="89" t="s">
        <v>12023</v>
      </c>
      <c r="AU493" s="89">
        <v>1</v>
      </c>
      <c r="AV493" s="89">
        <v>1240</v>
      </c>
      <c r="AW493" s="89">
        <v>100</v>
      </c>
      <c r="AX493" s="89">
        <v>125</v>
      </c>
      <c r="AY493" s="89" t="s">
        <v>12023</v>
      </c>
      <c r="AZ493" s="89">
        <v>22700000</v>
      </c>
      <c r="BA493" s="89">
        <v>19200000</v>
      </c>
      <c r="BB493" s="89">
        <v>11700000</v>
      </c>
      <c r="BC493" s="113" t="s">
        <v>9229</v>
      </c>
      <c r="BG493" s="165">
        <v>5388</v>
      </c>
      <c r="BH493" s="165">
        <v>452</v>
      </c>
    </row>
    <row r="494" spans="1:61" ht="18" hidden="1" customHeight="1">
      <c r="A494" s="83">
        <v>150060</v>
      </c>
      <c r="B494" s="84" t="s">
        <v>9217</v>
      </c>
      <c r="C494" s="82" t="str">
        <f t="shared" si="23"/>
        <v>Open</v>
      </c>
      <c r="D494" s="85"/>
      <c r="E494" s="85" t="s">
        <v>9218</v>
      </c>
      <c r="F494" s="110">
        <v>42133</v>
      </c>
      <c r="G494" s="110">
        <v>42147</v>
      </c>
      <c r="H494" s="87" t="s">
        <v>9219</v>
      </c>
      <c r="I494" s="87" t="s">
        <v>9220</v>
      </c>
      <c r="J494" s="87" t="s">
        <v>9221</v>
      </c>
      <c r="K494" s="88"/>
      <c r="L494" s="37" t="s">
        <v>15093</v>
      </c>
      <c r="M494" s="86" t="s">
        <v>8795</v>
      </c>
      <c r="N494" s="37" t="s">
        <v>13074</v>
      </c>
      <c r="O494" s="37" t="s">
        <v>13075</v>
      </c>
      <c r="P494" s="89">
        <v>0.04</v>
      </c>
      <c r="Q494" s="89">
        <v>1.44</v>
      </c>
      <c r="R494" s="90" t="str">
        <f t="shared" si="22"/>
        <v>徳島県徳島市徳島町</v>
      </c>
      <c r="S494" s="59" t="s">
        <v>8867</v>
      </c>
      <c r="T494" s="59" t="s">
        <v>3628</v>
      </c>
      <c r="U494" s="111" t="s">
        <v>12005</v>
      </c>
      <c r="V494" s="60" t="str">
        <f t="shared" si="24"/>
        <v>Open map</v>
      </c>
      <c r="W494" s="91" t="s">
        <v>4038</v>
      </c>
      <c r="X494" s="89" t="s">
        <v>9222</v>
      </c>
      <c r="Y494" s="89" t="s">
        <v>9120</v>
      </c>
      <c r="Z494" s="89" t="s">
        <v>9132</v>
      </c>
      <c r="AA494" s="89"/>
      <c r="AB494" s="83">
        <v>30</v>
      </c>
      <c r="AC494" s="83">
        <v>212.52</v>
      </c>
      <c r="AD494" s="83">
        <v>377.47</v>
      </c>
      <c r="AE494" s="89">
        <v>267</v>
      </c>
      <c r="AF494" s="83">
        <v>267</v>
      </c>
      <c r="AG494" s="89"/>
      <c r="AH494" s="89"/>
      <c r="AI494" s="89"/>
      <c r="AJ494" s="83">
        <v>1</v>
      </c>
      <c r="AK494" s="83"/>
      <c r="AL494" s="83">
        <v>3</v>
      </c>
      <c r="AM494" s="83"/>
      <c r="AN494" s="83"/>
      <c r="AO494" s="83">
        <v>953</v>
      </c>
      <c r="AP494" s="89">
        <v>2.4</v>
      </c>
      <c r="AQ494" s="89">
        <v>255</v>
      </c>
      <c r="AR494" s="89">
        <v>150</v>
      </c>
      <c r="AS494" s="89">
        <v>40</v>
      </c>
      <c r="AT494" s="89" t="s">
        <v>12181</v>
      </c>
      <c r="AU494" s="89">
        <v>1.6</v>
      </c>
      <c r="AV494" s="89">
        <v>230</v>
      </c>
      <c r="AW494" s="89">
        <v>100</v>
      </c>
      <c r="AX494" s="89">
        <v>24</v>
      </c>
      <c r="AY494" s="89" t="s">
        <v>4235</v>
      </c>
      <c r="AZ494" s="89">
        <v>11200000</v>
      </c>
      <c r="BA494" s="89">
        <v>9900000</v>
      </c>
      <c r="BB494" s="89">
        <v>6200000</v>
      </c>
      <c r="BC494" s="113" t="s">
        <v>8930</v>
      </c>
      <c r="BG494" s="165">
        <v>5389</v>
      </c>
      <c r="BH494" s="165">
        <v>453</v>
      </c>
    </row>
    <row r="495" spans="1:61" ht="18" hidden="1" customHeight="1">
      <c r="A495" s="83">
        <v>150064</v>
      </c>
      <c r="B495" s="84" t="s">
        <v>9207</v>
      </c>
      <c r="C495" s="82" t="str">
        <f t="shared" si="23"/>
        <v>Open</v>
      </c>
      <c r="D495" s="85"/>
      <c r="E495" s="85" t="s">
        <v>9208</v>
      </c>
      <c r="F495" s="110">
        <v>42180</v>
      </c>
      <c r="G495" s="110">
        <v>42196</v>
      </c>
      <c r="H495" s="87" t="s">
        <v>9209</v>
      </c>
      <c r="I495" s="87" t="s">
        <v>9210</v>
      </c>
      <c r="J495" s="87" t="s">
        <v>9211</v>
      </c>
      <c r="K495" s="88"/>
      <c r="L495" s="37" t="s">
        <v>15094</v>
      </c>
      <c r="M495" s="86" t="s">
        <v>9212</v>
      </c>
      <c r="N495" s="37" t="s">
        <v>13076</v>
      </c>
      <c r="O495" s="37" t="s">
        <v>13077</v>
      </c>
      <c r="P495" s="89">
        <v>1.28</v>
      </c>
      <c r="Q495" s="89">
        <v>15.15</v>
      </c>
      <c r="R495" s="90" t="str">
        <f t="shared" si="22"/>
        <v>東京都足立区西新井本町</v>
      </c>
      <c r="S495" s="59" t="s">
        <v>9213</v>
      </c>
      <c r="T495" s="59"/>
      <c r="U495" s="111" t="s">
        <v>12070</v>
      </c>
      <c r="V495" s="60" t="str">
        <f t="shared" si="24"/>
        <v>Open map</v>
      </c>
      <c r="W495" s="91" t="s">
        <v>4038</v>
      </c>
      <c r="X495" s="89" t="s">
        <v>9214</v>
      </c>
      <c r="Y495" s="89" t="s">
        <v>9188</v>
      </c>
      <c r="Z495" s="89" t="s">
        <v>9215</v>
      </c>
      <c r="AA495" s="89"/>
      <c r="AB495" s="83">
        <v>30</v>
      </c>
      <c r="AC495" s="83">
        <v>341</v>
      </c>
      <c r="AD495" s="83">
        <v>341</v>
      </c>
      <c r="AE495" s="89">
        <v>401</v>
      </c>
      <c r="AF495" s="83">
        <v>341</v>
      </c>
      <c r="AG495" s="89"/>
      <c r="AH495" s="89"/>
      <c r="AI495" s="89"/>
      <c r="AJ495" s="83">
        <v>0.8</v>
      </c>
      <c r="AK495" s="83"/>
      <c r="AL495" s="83">
        <v>1.2</v>
      </c>
      <c r="AM495" s="83"/>
      <c r="AN495" s="83"/>
      <c r="AO495" s="83">
        <v>682</v>
      </c>
      <c r="AP495" s="89">
        <v>1.2</v>
      </c>
      <c r="AQ495" s="89">
        <v>361</v>
      </c>
      <c r="AR495" s="89">
        <v>100</v>
      </c>
      <c r="AS495" s="89">
        <v>39</v>
      </c>
      <c r="AT495" s="89" t="s">
        <v>9216</v>
      </c>
      <c r="AU495" s="89">
        <v>0.8</v>
      </c>
      <c r="AV495" s="89">
        <v>321</v>
      </c>
      <c r="AW495" s="89">
        <v>80</v>
      </c>
      <c r="AX495" s="89">
        <v>27</v>
      </c>
      <c r="AY495" s="89" t="s">
        <v>9216</v>
      </c>
      <c r="AZ495" s="89">
        <v>4900000</v>
      </c>
      <c r="BA495" s="89">
        <v>4300000</v>
      </c>
      <c r="BB495" s="89">
        <v>2600000</v>
      </c>
      <c r="BC495" s="113"/>
      <c r="BG495" s="165">
        <v>5390</v>
      </c>
      <c r="BH495" s="165">
        <v>454</v>
      </c>
    </row>
    <row r="496" spans="1:61" ht="18" hidden="1" customHeight="1">
      <c r="A496" s="83">
        <v>150068</v>
      </c>
      <c r="B496" s="84" t="s">
        <v>9202</v>
      </c>
      <c r="C496" s="82" t="str">
        <f t="shared" si="23"/>
        <v>Open</v>
      </c>
      <c r="D496" s="85"/>
      <c r="E496" s="85" t="s">
        <v>9164</v>
      </c>
      <c r="F496" s="110">
        <v>42271</v>
      </c>
      <c r="G496" s="110">
        <v>42278</v>
      </c>
      <c r="H496" s="87" t="s">
        <v>4303</v>
      </c>
      <c r="I496" s="87" t="s">
        <v>5331</v>
      </c>
      <c r="J496" s="87" t="s">
        <v>9203</v>
      </c>
      <c r="K496" s="88"/>
      <c r="L496" s="37" t="s">
        <v>15095</v>
      </c>
      <c r="M496" s="86" t="s">
        <v>9204</v>
      </c>
      <c r="N496" s="37" t="s">
        <v>13078</v>
      </c>
      <c r="O496" s="37" t="s">
        <v>14486</v>
      </c>
      <c r="P496" s="89">
        <v>0.22</v>
      </c>
      <c r="Q496" s="89">
        <v>14.62</v>
      </c>
      <c r="R496" s="90" t="str">
        <f t="shared" si="22"/>
        <v>東京都足立区加賀</v>
      </c>
      <c r="S496" s="59" t="s">
        <v>9205</v>
      </c>
      <c r="T496" s="59" t="s">
        <v>4170</v>
      </c>
      <c r="U496" s="111" t="s">
        <v>9206</v>
      </c>
      <c r="V496" s="60" t="str">
        <f t="shared" si="24"/>
        <v>Open map</v>
      </c>
      <c r="W496" s="91" t="s">
        <v>4038</v>
      </c>
      <c r="X496" s="89" t="s">
        <v>9149</v>
      </c>
      <c r="Y496" s="89" t="s">
        <v>5182</v>
      </c>
      <c r="Z496" s="89" t="s">
        <v>4926</v>
      </c>
      <c r="AA496" s="89"/>
      <c r="AB496" s="83">
        <v>30</v>
      </c>
      <c r="AC496" s="83">
        <v>221.18</v>
      </c>
      <c r="AD496" s="83">
        <v>601.20000000000005</v>
      </c>
      <c r="AE496" s="89">
        <v>238</v>
      </c>
      <c r="AF496" s="83">
        <v>238</v>
      </c>
      <c r="AG496" s="89"/>
      <c r="AH496" s="89"/>
      <c r="AI496" s="89"/>
      <c r="AJ496" s="83">
        <v>1</v>
      </c>
      <c r="AK496" s="83"/>
      <c r="AL496" s="83">
        <v>1</v>
      </c>
      <c r="AM496" s="83"/>
      <c r="AN496" s="83"/>
      <c r="AO496" s="83">
        <v>421</v>
      </c>
      <c r="AP496" s="89">
        <v>1</v>
      </c>
      <c r="AQ496" s="89">
        <v>183</v>
      </c>
      <c r="AR496" s="89">
        <v>100</v>
      </c>
      <c r="AS496" s="89">
        <v>19</v>
      </c>
      <c r="AT496" s="89" t="s">
        <v>8931</v>
      </c>
      <c r="AU496" s="89">
        <v>1</v>
      </c>
      <c r="AV496" s="89">
        <v>238</v>
      </c>
      <c r="AW496" s="89">
        <v>100</v>
      </c>
      <c r="AX496" s="89">
        <v>26</v>
      </c>
      <c r="AY496" s="89" t="s">
        <v>8931</v>
      </c>
      <c r="AZ496" s="89">
        <v>3400000</v>
      </c>
      <c r="BA496" s="89">
        <v>3400000</v>
      </c>
      <c r="BB496" s="89">
        <v>1700000</v>
      </c>
      <c r="BC496" s="113"/>
      <c r="BG496" s="165">
        <v>5391</v>
      </c>
      <c r="BH496" s="165">
        <v>455</v>
      </c>
    </row>
    <row r="497" spans="1:60" ht="18" hidden="1" customHeight="1">
      <c r="A497" s="83">
        <v>150070</v>
      </c>
      <c r="B497" s="84" t="s">
        <v>9196</v>
      </c>
      <c r="C497" s="82" t="str">
        <f t="shared" si="23"/>
        <v>Open</v>
      </c>
      <c r="D497" s="85"/>
      <c r="E497" s="85" t="s">
        <v>4217</v>
      </c>
      <c r="F497" s="110">
        <v>42201</v>
      </c>
      <c r="G497" s="110">
        <v>42219</v>
      </c>
      <c r="H497" s="87" t="s">
        <v>4266</v>
      </c>
      <c r="I497" s="87" t="s">
        <v>9197</v>
      </c>
      <c r="J497" s="87" t="s">
        <v>9198</v>
      </c>
      <c r="K497" s="88"/>
      <c r="L497" s="37" t="s">
        <v>15096</v>
      </c>
      <c r="M497" s="86" t="s">
        <v>9199</v>
      </c>
      <c r="N497" s="37" t="s">
        <v>13079</v>
      </c>
      <c r="O497" s="37" t="s">
        <v>14487</v>
      </c>
      <c r="P497" s="89">
        <v>0.51</v>
      </c>
      <c r="Q497" s="89">
        <v>0.86</v>
      </c>
      <c r="R497" s="90" t="str">
        <f t="shared" si="22"/>
        <v>青森県むつ市柳町</v>
      </c>
      <c r="S497" s="59" t="s">
        <v>9200</v>
      </c>
      <c r="T497" s="59" t="s">
        <v>3629</v>
      </c>
      <c r="U497" s="111" t="s">
        <v>9201</v>
      </c>
      <c r="V497" s="60" t="str">
        <f t="shared" si="24"/>
        <v>Open map</v>
      </c>
      <c r="W497" s="91" t="s">
        <v>4038</v>
      </c>
      <c r="X497" s="89" t="s">
        <v>9149</v>
      </c>
      <c r="Y497" s="89" t="s">
        <v>4710</v>
      </c>
      <c r="Z497" s="89" t="s">
        <v>4668</v>
      </c>
      <c r="AA497" s="89"/>
      <c r="AB497" s="83">
        <v>130</v>
      </c>
      <c r="AC497" s="83">
        <v>3173.62</v>
      </c>
      <c r="AD497" s="83">
        <v>2997</v>
      </c>
      <c r="AE497" s="89">
        <v>3763</v>
      </c>
      <c r="AF497" s="83">
        <v>3763</v>
      </c>
      <c r="AG497" s="89"/>
      <c r="AH497" s="89"/>
      <c r="AI497" s="89"/>
      <c r="AJ497" s="83">
        <v>0.8</v>
      </c>
      <c r="AK497" s="83"/>
      <c r="AL497" s="83">
        <v>1.5</v>
      </c>
      <c r="AM497" s="83"/>
      <c r="AN497" s="83"/>
      <c r="AO497" s="83">
        <v>7000</v>
      </c>
      <c r="AP497" s="89">
        <v>1.5</v>
      </c>
      <c r="AQ497" s="89">
        <v>3989</v>
      </c>
      <c r="AR497" s="89">
        <v>140</v>
      </c>
      <c r="AS497" s="89">
        <v>570</v>
      </c>
      <c r="AT497" s="89" t="s">
        <v>12023</v>
      </c>
      <c r="AU497" s="89">
        <v>0.8</v>
      </c>
      <c r="AV497" s="89">
        <v>3011</v>
      </c>
      <c r="AW497" s="89">
        <v>100</v>
      </c>
      <c r="AX497" s="89">
        <v>308</v>
      </c>
      <c r="AY497" s="89" t="s">
        <v>5170</v>
      </c>
      <c r="AZ497" s="89">
        <v>42800000</v>
      </c>
      <c r="BA497" s="89">
        <v>35500000</v>
      </c>
      <c r="BB497" s="89">
        <v>19400000</v>
      </c>
      <c r="BC497" s="113"/>
      <c r="BG497" s="165">
        <v>5392</v>
      </c>
      <c r="BH497" s="165">
        <v>456</v>
      </c>
    </row>
    <row r="498" spans="1:60" hidden="1">
      <c r="A498" s="1">
        <v>150075</v>
      </c>
      <c r="B498" s="6" t="s">
        <v>10125</v>
      </c>
      <c r="C498" s="82" t="str">
        <f t="shared" si="23"/>
        <v>Open</v>
      </c>
      <c r="D498" s="36"/>
      <c r="E498" s="36"/>
      <c r="F498" s="37"/>
      <c r="G498" s="37"/>
      <c r="H498" s="38" t="s">
        <v>1372</v>
      </c>
      <c r="I498" s="38" t="s">
        <v>2501</v>
      </c>
      <c r="J498" s="38" t="s">
        <v>2502</v>
      </c>
      <c r="K498" s="21"/>
      <c r="L498" s="37" t="s">
        <v>15097</v>
      </c>
      <c r="M498" s="37"/>
      <c r="N498" s="37" t="s">
        <v>14366</v>
      </c>
      <c r="O498" s="37" t="s">
        <v>14366</v>
      </c>
      <c r="R498" s="59" t="str">
        <f t="shared" si="22"/>
        <v>神奈川県逗子市小坪</v>
      </c>
      <c r="S498" s="59"/>
      <c r="T498" s="59"/>
      <c r="U498" s="108"/>
      <c r="V498" s="60" t="str">
        <f t="shared" si="24"/>
        <v>Open map</v>
      </c>
      <c r="W498" s="60"/>
      <c r="X498" s="94" t="s">
        <v>1858</v>
      </c>
      <c r="Y498" t="s">
        <v>1859</v>
      </c>
      <c r="Z498" t="s">
        <v>1850</v>
      </c>
      <c r="AB498" s="131"/>
      <c r="AC498" s="131" t="s">
        <v>1857</v>
      </c>
      <c r="AD498" s="131" t="s">
        <v>1857</v>
      </c>
      <c r="AF498" s="131">
        <v>487</v>
      </c>
      <c r="AJ498" s="1">
        <v>0.6</v>
      </c>
      <c r="AL498" s="1">
        <v>1</v>
      </c>
      <c r="AO498" s="131"/>
      <c r="BD498" s="142" t="s">
        <v>11876</v>
      </c>
      <c r="BG498" s="165">
        <v>5393</v>
      </c>
    </row>
    <row r="499" spans="1:60" ht="18" hidden="1" customHeight="1">
      <c r="A499" s="83">
        <v>150076</v>
      </c>
      <c r="B499" s="84" t="s">
        <v>9189</v>
      </c>
      <c r="C499" s="82" t="str">
        <f t="shared" si="23"/>
        <v>Open</v>
      </c>
      <c r="D499" s="85"/>
      <c r="E499" s="85" t="s">
        <v>4217</v>
      </c>
      <c r="F499" s="110">
        <v>42338</v>
      </c>
      <c r="G499" s="110">
        <v>42350</v>
      </c>
      <c r="H499" s="87" t="s">
        <v>9190</v>
      </c>
      <c r="I499" s="87" t="s">
        <v>9191</v>
      </c>
      <c r="J499" s="87" t="s">
        <v>9192</v>
      </c>
      <c r="K499" s="88"/>
      <c r="L499" s="37" t="s">
        <v>15098</v>
      </c>
      <c r="M499" s="86" t="s">
        <v>9193</v>
      </c>
      <c r="N499" s="37" t="s">
        <v>13080</v>
      </c>
      <c r="O499" s="37" t="s">
        <v>13081</v>
      </c>
      <c r="P499" s="89">
        <v>0.06</v>
      </c>
      <c r="Q499" s="89">
        <v>0.08</v>
      </c>
      <c r="R499" s="90" t="str">
        <f t="shared" si="22"/>
        <v>広島県竹原市港町</v>
      </c>
      <c r="S499" s="59" t="s">
        <v>9194</v>
      </c>
      <c r="T499" s="59" t="s">
        <v>3630</v>
      </c>
      <c r="U499" s="111" t="s">
        <v>9195</v>
      </c>
      <c r="V499" s="60" t="str">
        <f t="shared" si="24"/>
        <v>Open map</v>
      </c>
      <c r="W499" s="91" t="s">
        <v>4038</v>
      </c>
      <c r="X499" s="89" t="s">
        <v>9149</v>
      </c>
      <c r="Y499" s="89" t="s">
        <v>9188</v>
      </c>
      <c r="Z499" s="89" t="s">
        <v>9173</v>
      </c>
      <c r="AA499" s="89"/>
      <c r="AB499" s="83">
        <v>20</v>
      </c>
      <c r="AC499" s="83">
        <v>1269</v>
      </c>
      <c r="AD499" s="83">
        <v>1269</v>
      </c>
      <c r="AE499" s="89">
        <v>1419</v>
      </c>
      <c r="AF499" s="83">
        <v>1419</v>
      </c>
      <c r="AG499" s="89"/>
      <c r="AH499" s="89"/>
      <c r="AI499" s="89"/>
      <c r="AJ499" s="83">
        <v>1</v>
      </c>
      <c r="AK499" s="83"/>
      <c r="AL499" s="83">
        <v>1.3</v>
      </c>
      <c r="AM499" s="83"/>
      <c r="AN499" s="83"/>
      <c r="AO499" s="83">
        <v>2557</v>
      </c>
      <c r="AP499" s="89">
        <v>1.3</v>
      </c>
      <c r="AQ499" s="89">
        <v>1138</v>
      </c>
      <c r="AR499" s="89">
        <v>100</v>
      </c>
      <c r="AS499" s="89">
        <v>117</v>
      </c>
      <c r="AT499" s="89" t="s">
        <v>12182</v>
      </c>
      <c r="AU499" s="89">
        <v>1</v>
      </c>
      <c r="AV499" s="89">
        <v>1419</v>
      </c>
      <c r="AW499" s="89">
        <v>80</v>
      </c>
      <c r="AX499" s="89">
        <v>116</v>
      </c>
      <c r="AY499" s="149" t="s">
        <v>12183</v>
      </c>
      <c r="AZ499" s="89">
        <v>17000000</v>
      </c>
      <c r="BA499" s="89">
        <v>14500000</v>
      </c>
      <c r="BB499" s="89">
        <v>8200000</v>
      </c>
      <c r="BC499" s="113"/>
      <c r="BG499" s="165">
        <v>5394</v>
      </c>
      <c r="BH499" s="165">
        <v>457</v>
      </c>
    </row>
    <row r="500" spans="1:60" ht="18" hidden="1" customHeight="1">
      <c r="A500" s="83">
        <v>150082</v>
      </c>
      <c r="B500" s="84" t="s">
        <v>9182</v>
      </c>
      <c r="C500" s="82" t="str">
        <f t="shared" si="23"/>
        <v>Open</v>
      </c>
      <c r="D500" s="85"/>
      <c r="E500" s="85" t="s">
        <v>9123</v>
      </c>
      <c r="F500" s="110">
        <v>42317</v>
      </c>
      <c r="G500" s="110">
        <v>42336</v>
      </c>
      <c r="H500" s="87" t="s">
        <v>6008</v>
      </c>
      <c r="I500" s="87" t="s">
        <v>9183</v>
      </c>
      <c r="J500" s="87" t="s">
        <v>9184</v>
      </c>
      <c r="K500" s="88"/>
      <c r="L500" s="37" t="s">
        <v>15099</v>
      </c>
      <c r="M500" s="86" t="s">
        <v>9185</v>
      </c>
      <c r="N500" s="37" t="s">
        <v>13082</v>
      </c>
      <c r="O500" s="37" t="s">
        <v>13083</v>
      </c>
      <c r="P500" s="89" t="s">
        <v>8788</v>
      </c>
      <c r="Q500" s="89">
        <v>0.38</v>
      </c>
      <c r="R500" s="90" t="str">
        <f t="shared" si="22"/>
        <v>大分県大分市大字日吉原</v>
      </c>
      <c r="S500" s="59" t="s">
        <v>9186</v>
      </c>
      <c r="T500" s="59" t="s">
        <v>4171</v>
      </c>
      <c r="U500" s="111" t="s">
        <v>9187</v>
      </c>
      <c r="V500" s="60" t="str">
        <f t="shared" si="24"/>
        <v>Open map</v>
      </c>
      <c r="W500" s="91" t="s">
        <v>4038</v>
      </c>
      <c r="X500" s="89" t="s">
        <v>8964</v>
      </c>
      <c r="Y500" s="89" t="s">
        <v>9188</v>
      </c>
      <c r="Z500" s="89" t="s">
        <v>4926</v>
      </c>
      <c r="AA500" s="89"/>
      <c r="AB500" s="83">
        <v>30</v>
      </c>
      <c r="AC500" s="83">
        <v>1674.95</v>
      </c>
      <c r="AD500" s="83">
        <v>1628.87</v>
      </c>
      <c r="AE500" s="89">
        <v>2239</v>
      </c>
      <c r="AF500" s="83">
        <v>2239</v>
      </c>
      <c r="AG500" s="89"/>
      <c r="AH500" s="89"/>
      <c r="AI500" s="89"/>
      <c r="AJ500" s="83">
        <v>1</v>
      </c>
      <c r="AK500" s="83"/>
      <c r="AL500" s="83">
        <v>1.5</v>
      </c>
      <c r="AM500" s="83"/>
      <c r="AN500" s="83"/>
      <c r="AO500" s="83">
        <v>5773</v>
      </c>
      <c r="AP500" s="89">
        <v>1.5</v>
      </c>
      <c r="AQ500" s="89">
        <v>2742</v>
      </c>
      <c r="AR500" s="89">
        <v>110</v>
      </c>
      <c r="AS500" s="89">
        <v>303</v>
      </c>
      <c r="AT500" s="89" t="s">
        <v>4573</v>
      </c>
      <c r="AU500" s="89">
        <v>1</v>
      </c>
      <c r="AV500" s="89">
        <v>2239</v>
      </c>
      <c r="AW500" s="89">
        <v>100</v>
      </c>
      <c r="AX500" s="89">
        <v>224</v>
      </c>
      <c r="AY500" s="89" t="s">
        <v>4573</v>
      </c>
      <c r="AZ500" s="89">
        <v>33200000</v>
      </c>
      <c r="BA500" s="89">
        <v>27900000</v>
      </c>
      <c r="BB500" s="89">
        <v>16900000</v>
      </c>
      <c r="BC500" s="113"/>
      <c r="BG500" s="165">
        <v>5395</v>
      </c>
      <c r="BH500" s="165">
        <v>458</v>
      </c>
    </row>
    <row r="501" spans="1:60" hidden="1">
      <c r="A501" s="143">
        <v>150088</v>
      </c>
      <c r="B501" s="6" t="s">
        <v>12184</v>
      </c>
      <c r="C501" s="82" t="str">
        <f t="shared" si="23"/>
        <v>Open</v>
      </c>
      <c r="D501" s="36"/>
      <c r="E501" s="36" t="s">
        <v>4241</v>
      </c>
      <c r="F501" s="110">
        <v>42185</v>
      </c>
      <c r="G501" s="110">
        <v>42193</v>
      </c>
      <c r="H501" s="38" t="s">
        <v>5312</v>
      </c>
      <c r="I501" s="38" t="s">
        <v>9179</v>
      </c>
      <c r="J501" s="38" t="s">
        <v>9180</v>
      </c>
      <c r="K501" s="21"/>
      <c r="L501" s="37" t="s">
        <v>15100</v>
      </c>
      <c r="M501" s="37" t="s">
        <v>8796</v>
      </c>
      <c r="N501" s="37" t="s">
        <v>13084</v>
      </c>
      <c r="O501" s="37" t="s">
        <v>13085</v>
      </c>
      <c r="P501">
        <v>0.19</v>
      </c>
      <c r="Q501">
        <v>3.45</v>
      </c>
      <c r="R501" s="59" t="str">
        <f t="shared" si="22"/>
        <v>愛知県海部郡蟹江町本町</v>
      </c>
      <c r="S501" s="59" t="s">
        <v>9181</v>
      </c>
      <c r="T501" s="59"/>
      <c r="U501" s="108" t="s">
        <v>8868</v>
      </c>
      <c r="V501" s="60" t="str">
        <f t="shared" si="24"/>
        <v>Open map</v>
      </c>
      <c r="W501" s="60" t="s">
        <v>4038</v>
      </c>
      <c r="X501" t="s">
        <v>8983</v>
      </c>
      <c r="Y501" t="s">
        <v>4710</v>
      </c>
      <c r="Z501" t="s">
        <v>4668</v>
      </c>
      <c r="AB501" s="143">
        <v>30</v>
      </c>
      <c r="AC501" s="143">
        <v>1190.2</v>
      </c>
      <c r="AD501" s="143">
        <v>1146.7</v>
      </c>
      <c r="AE501">
        <v>1600</v>
      </c>
      <c r="AF501" s="143">
        <v>1409</v>
      </c>
      <c r="AJ501" s="143">
        <v>0.8</v>
      </c>
      <c r="AK501" s="143"/>
      <c r="AL501" s="143">
        <v>1.5</v>
      </c>
      <c r="AM501" s="143"/>
      <c r="AN501" s="143"/>
      <c r="AO501" s="143">
        <v>2356</v>
      </c>
      <c r="AP501">
        <v>1.5</v>
      </c>
      <c r="AQ501">
        <v>1228</v>
      </c>
      <c r="AR501">
        <v>100</v>
      </c>
      <c r="AS501">
        <v>124</v>
      </c>
      <c r="AT501" t="s">
        <v>12023</v>
      </c>
      <c r="AU501">
        <v>0.8</v>
      </c>
      <c r="AV501">
        <v>1128</v>
      </c>
      <c r="AW501">
        <v>100</v>
      </c>
      <c r="AX501">
        <v>113</v>
      </c>
      <c r="AY501" t="s">
        <v>12023</v>
      </c>
      <c r="BG501" s="165">
        <v>5396</v>
      </c>
      <c r="BH501" s="165">
        <v>459</v>
      </c>
    </row>
    <row r="502" spans="1:60" ht="18" hidden="1" customHeight="1">
      <c r="A502" s="83">
        <v>150090</v>
      </c>
      <c r="B502" s="84" t="s">
        <v>9174</v>
      </c>
      <c r="C502" s="82" t="str">
        <f t="shared" si="23"/>
        <v>Open</v>
      </c>
      <c r="D502" s="85"/>
      <c r="E502" s="85" t="s">
        <v>4217</v>
      </c>
      <c r="F502" s="110">
        <v>42241</v>
      </c>
      <c r="G502" s="110">
        <v>42254</v>
      </c>
      <c r="H502" s="87" t="s">
        <v>5366</v>
      </c>
      <c r="I502" s="87" t="s">
        <v>9175</v>
      </c>
      <c r="J502" s="87" t="s">
        <v>9176</v>
      </c>
      <c r="K502" s="88"/>
      <c r="L502" s="37" t="s">
        <v>15101</v>
      </c>
      <c r="M502" s="86" t="s">
        <v>8797</v>
      </c>
      <c r="N502" s="37" t="s">
        <v>13086</v>
      </c>
      <c r="O502" s="37" t="s">
        <v>14488</v>
      </c>
      <c r="P502" s="89">
        <v>0.15</v>
      </c>
      <c r="Q502" s="89">
        <v>3.82</v>
      </c>
      <c r="R502" s="90" t="str">
        <f t="shared" si="22"/>
        <v>島根県大田市大田町大田</v>
      </c>
      <c r="S502" s="59" t="s">
        <v>9177</v>
      </c>
      <c r="T502" s="59" t="s">
        <v>3631</v>
      </c>
      <c r="U502" s="111" t="s">
        <v>8869</v>
      </c>
      <c r="V502" s="60" t="str">
        <f t="shared" si="24"/>
        <v>Open map</v>
      </c>
      <c r="W502" s="91" t="s">
        <v>4038</v>
      </c>
      <c r="X502" s="89" t="s">
        <v>9149</v>
      </c>
      <c r="Y502" s="89" t="s">
        <v>4710</v>
      </c>
      <c r="Z502" s="89" t="s">
        <v>9128</v>
      </c>
      <c r="AA502" s="89"/>
      <c r="AB502" s="83">
        <v>55</v>
      </c>
      <c r="AC502" s="83">
        <v>2053.79</v>
      </c>
      <c r="AD502" s="83">
        <v>2027.79</v>
      </c>
      <c r="AE502" s="89">
        <v>2178</v>
      </c>
      <c r="AF502" s="83">
        <v>2178</v>
      </c>
      <c r="AG502" s="89"/>
      <c r="AH502" s="89"/>
      <c r="AI502" s="89"/>
      <c r="AJ502" s="83">
        <v>0.8</v>
      </c>
      <c r="AK502" s="83"/>
      <c r="AL502" s="83">
        <v>1.2</v>
      </c>
      <c r="AM502" s="83"/>
      <c r="AN502" s="83"/>
      <c r="AO502" s="83">
        <v>3696.3</v>
      </c>
      <c r="AP502" s="89">
        <v>1.2</v>
      </c>
      <c r="AQ502" s="89">
        <v>2488.6</v>
      </c>
      <c r="AR502" s="89">
        <v>100</v>
      </c>
      <c r="AS502" s="89">
        <v>260</v>
      </c>
      <c r="AT502" s="89" t="s">
        <v>12023</v>
      </c>
      <c r="AU502" s="89">
        <v>0.8</v>
      </c>
      <c r="AV502" s="89">
        <v>1207.8</v>
      </c>
      <c r="AW502" s="89">
        <v>100</v>
      </c>
      <c r="AX502" s="89">
        <v>122</v>
      </c>
      <c r="AY502" s="89" t="s">
        <v>12023</v>
      </c>
      <c r="AZ502" s="89">
        <v>23100000</v>
      </c>
      <c r="BA502" s="89">
        <v>19500000</v>
      </c>
      <c r="BB502" s="89">
        <v>10600000</v>
      </c>
      <c r="BC502" s="113" t="s">
        <v>9178</v>
      </c>
      <c r="BG502" s="165">
        <v>5397</v>
      </c>
      <c r="BH502" s="165">
        <v>460</v>
      </c>
    </row>
    <row r="503" spans="1:60" ht="18" hidden="1" customHeight="1">
      <c r="A503" s="83">
        <v>150091</v>
      </c>
      <c r="B503" s="84" t="s">
        <v>9169</v>
      </c>
      <c r="C503" s="82" t="str">
        <f t="shared" si="23"/>
        <v>Open</v>
      </c>
      <c r="D503" s="85"/>
      <c r="E503" s="85" t="s">
        <v>4217</v>
      </c>
      <c r="F503" s="110">
        <v>42194</v>
      </c>
      <c r="G503" s="110">
        <v>42210</v>
      </c>
      <c r="H503" s="87" t="s">
        <v>9170</v>
      </c>
      <c r="I503" s="87" t="s">
        <v>5367</v>
      </c>
      <c r="J503" s="87" t="s">
        <v>9171</v>
      </c>
      <c r="K503" s="88"/>
      <c r="L503" s="37" t="s">
        <v>15102</v>
      </c>
      <c r="M503" s="86" t="s">
        <v>8798</v>
      </c>
      <c r="N503" s="37" t="s">
        <v>13087</v>
      </c>
      <c r="O503" s="37" t="s">
        <v>13088</v>
      </c>
      <c r="P503" s="89">
        <v>0.92</v>
      </c>
      <c r="Q503" s="89">
        <v>8.09</v>
      </c>
      <c r="R503" s="90" t="str">
        <f t="shared" si="22"/>
        <v>島根県出雲市上上塩冶町</v>
      </c>
      <c r="S503" s="59" t="s">
        <v>9172</v>
      </c>
      <c r="T503" s="59" t="s">
        <v>3632</v>
      </c>
      <c r="U503" s="111" t="s">
        <v>8870</v>
      </c>
      <c r="V503" s="60" t="str">
        <f t="shared" si="24"/>
        <v>Open map</v>
      </c>
      <c r="W503" s="91" t="s">
        <v>4038</v>
      </c>
      <c r="X503" s="89" t="s">
        <v>8983</v>
      </c>
      <c r="Y503" s="89" t="s">
        <v>9127</v>
      </c>
      <c r="Z503" s="89" t="s">
        <v>9173</v>
      </c>
      <c r="AA503" s="89"/>
      <c r="AB503" s="83">
        <v>65</v>
      </c>
      <c r="AC503" s="83">
        <v>777</v>
      </c>
      <c r="AD503" s="83">
        <v>973</v>
      </c>
      <c r="AE503" s="89">
        <v>890</v>
      </c>
      <c r="AF503" s="83">
        <v>890</v>
      </c>
      <c r="AG503" s="89"/>
      <c r="AH503" s="89"/>
      <c r="AI503" s="89"/>
      <c r="AJ503" s="83">
        <v>1</v>
      </c>
      <c r="AK503" s="83"/>
      <c r="AL503" s="83">
        <v>1.2</v>
      </c>
      <c r="AM503" s="83"/>
      <c r="AN503" s="83"/>
      <c r="AO503" s="83">
        <v>1590</v>
      </c>
      <c r="AP503" s="89">
        <v>1.2</v>
      </c>
      <c r="AQ503" s="89">
        <v>601</v>
      </c>
      <c r="AR503" s="89">
        <v>130</v>
      </c>
      <c r="AS503" s="89">
        <v>79</v>
      </c>
      <c r="AT503" s="89" t="s">
        <v>12023</v>
      </c>
      <c r="AU503" s="89">
        <v>1</v>
      </c>
      <c r="AV503" s="89">
        <v>890</v>
      </c>
      <c r="AW503" s="89">
        <v>100</v>
      </c>
      <c r="AX503" s="89">
        <v>89</v>
      </c>
      <c r="AY503" s="89" t="s">
        <v>12023</v>
      </c>
      <c r="AZ503" s="89">
        <v>10300000</v>
      </c>
      <c r="BA503" s="89">
        <v>9400000</v>
      </c>
      <c r="BB503" s="89">
        <v>5200000</v>
      </c>
      <c r="BC503" s="113" t="s">
        <v>8932</v>
      </c>
      <c r="BG503" s="165">
        <v>5398</v>
      </c>
      <c r="BH503" s="165">
        <v>461</v>
      </c>
    </row>
    <row r="504" spans="1:60" ht="18" hidden="1" customHeight="1">
      <c r="A504" s="83">
        <v>150097</v>
      </c>
      <c r="B504" s="84" t="s">
        <v>9163</v>
      </c>
      <c r="C504" s="82" t="str">
        <f t="shared" si="23"/>
        <v>Open</v>
      </c>
      <c r="D504" s="85"/>
      <c r="E504" s="85" t="s">
        <v>9164</v>
      </c>
      <c r="F504" s="110">
        <v>42257</v>
      </c>
      <c r="G504" s="110">
        <v>42269</v>
      </c>
      <c r="H504" s="87" t="s">
        <v>9165</v>
      </c>
      <c r="I504" s="87" t="s">
        <v>9166</v>
      </c>
      <c r="J504" s="87" t="s">
        <v>2506</v>
      </c>
      <c r="K504" s="88"/>
      <c r="L504" s="37" t="s">
        <v>14941</v>
      </c>
      <c r="M504" s="86" t="s">
        <v>8799</v>
      </c>
      <c r="N504" s="37" t="s">
        <v>13089</v>
      </c>
      <c r="O504" s="37" t="s">
        <v>13090</v>
      </c>
      <c r="P504" s="89">
        <v>0.09</v>
      </c>
      <c r="Q504" s="89">
        <v>17.82</v>
      </c>
      <c r="R504" s="90" t="str">
        <f>CONCATENATE(H504,I504,J504)</f>
        <v>埼玉県三郷市三郷中央</v>
      </c>
      <c r="S504" s="59" t="s">
        <v>3633</v>
      </c>
      <c r="T504" s="59" t="s">
        <v>3633</v>
      </c>
      <c r="U504" s="111" t="s">
        <v>12006</v>
      </c>
      <c r="V504" s="60" t="str">
        <f t="shared" si="24"/>
        <v>Open map</v>
      </c>
      <c r="W504" s="91" t="s">
        <v>4038</v>
      </c>
      <c r="X504" s="89" t="s">
        <v>9167</v>
      </c>
      <c r="Y504" s="89" t="s">
        <v>9127</v>
      </c>
      <c r="Z504" s="89" t="s">
        <v>5370</v>
      </c>
      <c r="AA504" s="89"/>
      <c r="AB504" s="83">
        <v>30</v>
      </c>
      <c r="AC504" s="83">
        <v>532</v>
      </c>
      <c r="AD504" s="83">
        <v>836</v>
      </c>
      <c r="AE504" s="89">
        <v>778</v>
      </c>
      <c r="AF504" s="83">
        <v>778</v>
      </c>
      <c r="AG504" s="89"/>
      <c r="AH504" s="89"/>
      <c r="AI504" s="89"/>
      <c r="AJ504" s="83">
        <v>1</v>
      </c>
      <c r="AK504" s="83"/>
      <c r="AL504" s="83">
        <v>1.5</v>
      </c>
      <c r="AM504" s="83"/>
      <c r="AN504" s="83"/>
      <c r="AO504" s="83">
        <v>1522</v>
      </c>
      <c r="AP504" s="89">
        <v>1.5</v>
      </c>
      <c r="AQ504" s="89">
        <v>707</v>
      </c>
      <c r="AR504" s="89">
        <v>110</v>
      </c>
      <c r="AS504" s="89">
        <v>80</v>
      </c>
      <c r="AT504" s="89" t="s">
        <v>9168</v>
      </c>
      <c r="AU504" s="89">
        <v>1</v>
      </c>
      <c r="AV504" s="89">
        <v>815</v>
      </c>
      <c r="AW504" s="89">
        <v>100</v>
      </c>
      <c r="AX504" s="89">
        <v>84</v>
      </c>
      <c r="AY504" s="89" t="s">
        <v>8933</v>
      </c>
      <c r="AZ504" s="89">
        <v>9700000</v>
      </c>
      <c r="BA504" s="89">
        <v>8300000</v>
      </c>
      <c r="BB504" s="89">
        <v>5000000</v>
      </c>
      <c r="BC504" s="113"/>
      <c r="BG504" s="165">
        <v>5399</v>
      </c>
      <c r="BH504" s="165">
        <v>462</v>
      </c>
    </row>
    <row r="505" spans="1:60" ht="18" hidden="1" customHeight="1">
      <c r="A505" s="83">
        <v>150098</v>
      </c>
      <c r="B505" s="84" t="s">
        <v>9158</v>
      </c>
      <c r="C505" s="82" t="str">
        <f t="shared" si="23"/>
        <v>Open</v>
      </c>
      <c r="D505" s="85"/>
      <c r="E505" s="85" t="s">
        <v>4217</v>
      </c>
      <c r="F505" s="110">
        <v>42193</v>
      </c>
      <c r="G505" s="110">
        <v>42203</v>
      </c>
      <c r="H505" s="87" t="s">
        <v>5128</v>
      </c>
      <c r="I505" s="87" t="s">
        <v>9159</v>
      </c>
      <c r="J505" s="87" t="s">
        <v>9160</v>
      </c>
      <c r="K505" s="88"/>
      <c r="L505" s="37" t="s">
        <v>15103</v>
      </c>
      <c r="M505" s="86" t="s">
        <v>8800</v>
      </c>
      <c r="N505" s="37" t="s">
        <v>13091</v>
      </c>
      <c r="O505" s="37" t="s">
        <v>13092</v>
      </c>
      <c r="P505" s="89">
        <v>0.38</v>
      </c>
      <c r="Q505" s="89">
        <v>17.82</v>
      </c>
      <c r="R505" s="90" t="str">
        <f t="shared" si="22"/>
        <v>埼玉県八潮市大字浮塚</v>
      </c>
      <c r="S505" s="59" t="s">
        <v>9161</v>
      </c>
      <c r="T505" s="59" t="s">
        <v>3634</v>
      </c>
      <c r="U505" s="111" t="s">
        <v>12007</v>
      </c>
      <c r="V505" s="60" t="str">
        <f t="shared" si="24"/>
        <v>Open map</v>
      </c>
      <c r="W505" s="91" t="s">
        <v>4038</v>
      </c>
      <c r="X505" s="89" t="s">
        <v>8983</v>
      </c>
      <c r="Y505" s="89" t="s">
        <v>4656</v>
      </c>
      <c r="Z505" s="89" t="s">
        <v>9162</v>
      </c>
      <c r="AA505" s="89"/>
      <c r="AB505" s="83">
        <v>30</v>
      </c>
      <c r="AC505" s="83">
        <v>664.82</v>
      </c>
      <c r="AD505" s="83">
        <v>1094.4000000000001</v>
      </c>
      <c r="AE505" s="89">
        <v>765</v>
      </c>
      <c r="AF505" s="83">
        <v>765</v>
      </c>
      <c r="AG505" s="89"/>
      <c r="AH505" s="89"/>
      <c r="AI505" s="89"/>
      <c r="AJ505" s="83">
        <v>0.8</v>
      </c>
      <c r="AK505" s="83"/>
      <c r="AL505" s="83">
        <v>2</v>
      </c>
      <c r="AM505" s="83"/>
      <c r="AN505" s="83"/>
      <c r="AO505" s="83">
        <v>1939</v>
      </c>
      <c r="AP505" s="89">
        <v>2</v>
      </c>
      <c r="AQ505" s="89">
        <v>1174</v>
      </c>
      <c r="AR505" s="89">
        <v>110</v>
      </c>
      <c r="AS505" s="89">
        <v>132</v>
      </c>
      <c r="AT505" s="89" t="s">
        <v>8927</v>
      </c>
      <c r="AU505" s="89">
        <v>1</v>
      </c>
      <c r="AV505" s="89">
        <v>765</v>
      </c>
      <c r="AW505" s="89">
        <v>140</v>
      </c>
      <c r="AX505" s="89">
        <v>110</v>
      </c>
      <c r="AY505" s="89" t="s">
        <v>8933</v>
      </c>
      <c r="AZ505" s="89">
        <v>12900000</v>
      </c>
      <c r="BA505" s="89">
        <v>10900000</v>
      </c>
      <c r="BB505" s="89">
        <v>6600000</v>
      </c>
      <c r="BC505" s="113"/>
      <c r="BG505" s="165">
        <v>5400</v>
      </c>
      <c r="BH505" s="165">
        <v>463</v>
      </c>
    </row>
    <row r="506" spans="1:60" ht="18" hidden="1" customHeight="1">
      <c r="A506" s="83">
        <v>150107</v>
      </c>
      <c r="B506" s="84" t="s">
        <v>9150</v>
      </c>
      <c r="C506" s="82" t="str">
        <f t="shared" si="23"/>
        <v>Open</v>
      </c>
      <c r="D506" s="85"/>
      <c r="E506" s="85" t="s">
        <v>9112</v>
      </c>
      <c r="F506" s="110">
        <v>42241</v>
      </c>
      <c r="G506" s="110">
        <v>42254</v>
      </c>
      <c r="H506" s="87" t="s">
        <v>9151</v>
      </c>
      <c r="I506" s="87" t="s">
        <v>9152</v>
      </c>
      <c r="J506" s="87" t="s">
        <v>9153</v>
      </c>
      <c r="K506" s="88"/>
      <c r="L506" s="37" t="s">
        <v>15104</v>
      </c>
      <c r="M506" s="86" t="s">
        <v>9154</v>
      </c>
      <c r="N506" s="37" t="s">
        <v>13093</v>
      </c>
      <c r="O506" s="37" t="s">
        <v>13094</v>
      </c>
      <c r="P506" s="89">
        <v>0.56999999999999995</v>
      </c>
      <c r="Q506" s="89">
        <v>16.260000000000002</v>
      </c>
      <c r="R506" s="90" t="str">
        <f t="shared" si="22"/>
        <v>愛知県豊橋市小島町字下田濃</v>
      </c>
      <c r="S506" s="59" t="s">
        <v>9155</v>
      </c>
      <c r="T506" s="59" t="s">
        <v>3635</v>
      </c>
      <c r="U506" s="111" t="s">
        <v>9156</v>
      </c>
      <c r="V506" s="60" t="str">
        <f t="shared" si="24"/>
        <v>Open map</v>
      </c>
      <c r="W506" s="91" t="s">
        <v>4038</v>
      </c>
      <c r="X506" s="89" t="s">
        <v>9069</v>
      </c>
      <c r="Y506" s="89" t="s">
        <v>4710</v>
      </c>
      <c r="Z506" s="89" t="s">
        <v>9157</v>
      </c>
      <c r="AA506" s="89"/>
      <c r="AB506" s="83">
        <v>30</v>
      </c>
      <c r="AC506" s="83">
        <v>633.1</v>
      </c>
      <c r="AD506" s="83">
        <v>590.5</v>
      </c>
      <c r="AE506" s="89">
        <v>836</v>
      </c>
      <c r="AF506" s="83">
        <v>835</v>
      </c>
      <c r="AG506" s="89"/>
      <c r="AH506" s="89"/>
      <c r="AI506" s="89"/>
      <c r="AJ506" s="83">
        <v>0.8</v>
      </c>
      <c r="AK506" s="83"/>
      <c r="AL506" s="83">
        <v>1.2</v>
      </c>
      <c r="AM506" s="83"/>
      <c r="AN506" s="83"/>
      <c r="AO506" s="83">
        <v>1479</v>
      </c>
      <c r="AP506" s="89">
        <v>1.2</v>
      </c>
      <c r="AQ506" s="89">
        <v>810</v>
      </c>
      <c r="AR506" s="89">
        <v>100</v>
      </c>
      <c r="AS506" s="89">
        <v>83</v>
      </c>
      <c r="AT506" s="89"/>
      <c r="AU506" s="89">
        <v>0.8</v>
      </c>
      <c r="AV506" s="89">
        <v>669</v>
      </c>
      <c r="AW506" s="89">
        <v>100</v>
      </c>
      <c r="AX506" s="89">
        <v>69</v>
      </c>
      <c r="AY506" s="89"/>
      <c r="AZ506" s="89">
        <v>9300000</v>
      </c>
      <c r="BA506" s="89">
        <v>8100000</v>
      </c>
      <c r="BB506" s="89">
        <v>4900000</v>
      </c>
      <c r="BC506" s="113"/>
      <c r="BG506" s="165">
        <v>5401</v>
      </c>
      <c r="BH506" s="165">
        <v>464</v>
      </c>
    </row>
    <row r="507" spans="1:60" ht="18" hidden="1" customHeight="1">
      <c r="A507" s="83">
        <v>150109</v>
      </c>
      <c r="B507" s="84" t="s">
        <v>9144</v>
      </c>
      <c r="C507" s="82" t="str">
        <f t="shared" si="23"/>
        <v>Open</v>
      </c>
      <c r="D507" s="85"/>
      <c r="E507" s="85" t="s">
        <v>9123</v>
      </c>
      <c r="F507" s="110">
        <v>42619</v>
      </c>
      <c r="G507" s="110">
        <v>42639</v>
      </c>
      <c r="H507" s="87" t="s">
        <v>4266</v>
      </c>
      <c r="I507" s="87" t="s">
        <v>4652</v>
      </c>
      <c r="J507" s="87" t="s">
        <v>9145</v>
      </c>
      <c r="K507" s="88"/>
      <c r="L507" s="37" t="s">
        <v>15105</v>
      </c>
      <c r="M507" s="86" t="s">
        <v>9146</v>
      </c>
      <c r="N507" s="37" t="s">
        <v>13095</v>
      </c>
      <c r="O507" s="37" t="s">
        <v>13096</v>
      </c>
      <c r="P507" s="89">
        <v>4.55</v>
      </c>
      <c r="Q507" s="89">
        <v>5.12</v>
      </c>
      <c r="R507" s="90" t="str">
        <f t="shared" si="22"/>
        <v>青森県八戸市北インター工業団地</v>
      </c>
      <c r="S507" s="59" t="s">
        <v>9147</v>
      </c>
      <c r="T507" s="59" t="s">
        <v>4172</v>
      </c>
      <c r="U507" s="111" t="s">
        <v>9148</v>
      </c>
      <c r="V507" s="60" t="str">
        <f t="shared" si="24"/>
        <v>Open map</v>
      </c>
      <c r="W507" s="91" t="s">
        <v>4038</v>
      </c>
      <c r="X507" s="89" t="s">
        <v>9149</v>
      </c>
      <c r="Y507" s="89" t="s">
        <v>8723</v>
      </c>
      <c r="Z507" s="89" t="s">
        <v>4926</v>
      </c>
      <c r="AA507" s="89"/>
      <c r="AB507" s="83">
        <v>85</v>
      </c>
      <c r="AC507" s="83">
        <v>3096.57</v>
      </c>
      <c r="AD507" s="83">
        <v>2955.38</v>
      </c>
      <c r="AE507" s="89">
        <v>3463</v>
      </c>
      <c r="AF507" s="83">
        <v>3450</v>
      </c>
      <c r="AG507" s="89"/>
      <c r="AH507" s="89"/>
      <c r="AI507" s="89"/>
      <c r="AJ507" s="83">
        <v>1</v>
      </c>
      <c r="AK507" s="83"/>
      <c r="AL507" s="83">
        <v>1.5</v>
      </c>
      <c r="AM507" s="83"/>
      <c r="AN507" s="83"/>
      <c r="AO507" s="83">
        <v>6779</v>
      </c>
      <c r="AP507" s="89">
        <v>1.5</v>
      </c>
      <c r="AQ507" s="89">
        <v>3316</v>
      </c>
      <c r="AR507" s="89">
        <v>180</v>
      </c>
      <c r="AS507" s="89">
        <v>611</v>
      </c>
      <c r="AT507" s="89" t="s">
        <v>12025</v>
      </c>
      <c r="AU507" s="89">
        <v>1</v>
      </c>
      <c r="AV507" s="89">
        <v>3463</v>
      </c>
      <c r="AW507" s="89">
        <v>100</v>
      </c>
      <c r="AX507" s="89">
        <v>336</v>
      </c>
      <c r="AY507" s="89" t="s">
        <v>12025</v>
      </c>
      <c r="AZ507" s="89">
        <v>45400000</v>
      </c>
      <c r="BA507" s="89">
        <v>37700000</v>
      </c>
      <c r="BB507" s="89">
        <v>22600000</v>
      </c>
      <c r="BC507" s="113"/>
      <c r="BG507" s="165">
        <v>5402</v>
      </c>
      <c r="BH507" s="165">
        <v>465</v>
      </c>
    </row>
    <row r="508" spans="1:60" ht="18" hidden="1" customHeight="1">
      <c r="A508" s="83">
        <v>150116</v>
      </c>
      <c r="B508" s="84" t="s">
        <v>9140</v>
      </c>
      <c r="C508" s="82" t="str">
        <f t="shared" si="23"/>
        <v>Open</v>
      </c>
      <c r="D508" s="85"/>
      <c r="E508" s="85" t="s">
        <v>9123</v>
      </c>
      <c r="F508" s="110">
        <v>42263</v>
      </c>
      <c r="G508" s="110">
        <v>42312</v>
      </c>
      <c r="H508" s="87" t="s">
        <v>5312</v>
      </c>
      <c r="I508" s="87" t="s">
        <v>5191</v>
      </c>
      <c r="J508" s="87" t="s">
        <v>9141</v>
      </c>
      <c r="K508" s="88"/>
      <c r="L508" s="37" t="s">
        <v>15106</v>
      </c>
      <c r="M508" s="86" t="s">
        <v>8801</v>
      </c>
      <c r="N508" s="37" t="s">
        <v>13097</v>
      </c>
      <c r="O508" s="37" t="s">
        <v>14489</v>
      </c>
      <c r="P508" s="89">
        <v>7.0000000000000007E-2</v>
      </c>
      <c r="Q508" s="89">
        <v>13.38</v>
      </c>
      <c r="R508" s="90" t="str">
        <f t="shared" si="22"/>
        <v>愛知県名古屋市千種区新西</v>
      </c>
      <c r="S508" s="59" t="s">
        <v>9142</v>
      </c>
      <c r="T508" s="59"/>
      <c r="U508" s="111" t="s">
        <v>8871</v>
      </c>
      <c r="V508" s="60" t="str">
        <f t="shared" si="24"/>
        <v>Open map</v>
      </c>
      <c r="W508" s="91" t="s">
        <v>4038</v>
      </c>
      <c r="X508" s="89" t="s">
        <v>8983</v>
      </c>
      <c r="Y508" s="89" t="s">
        <v>5182</v>
      </c>
      <c r="Z508" s="89" t="s">
        <v>4668</v>
      </c>
      <c r="AA508" s="89"/>
      <c r="AB508" s="83">
        <v>30</v>
      </c>
      <c r="AC508" s="83">
        <v>2612</v>
      </c>
      <c r="AD508" s="83">
        <v>7463</v>
      </c>
      <c r="AE508" s="89">
        <v>2767</v>
      </c>
      <c r="AF508" s="83">
        <v>2767</v>
      </c>
      <c r="AG508" s="89"/>
      <c r="AH508" s="89"/>
      <c r="AI508" s="89"/>
      <c r="AJ508" s="83">
        <v>1</v>
      </c>
      <c r="AK508" s="83"/>
      <c r="AL508" s="83">
        <v>1.5</v>
      </c>
      <c r="AM508" s="83"/>
      <c r="AN508" s="83"/>
      <c r="AO508" s="83">
        <v>7550</v>
      </c>
      <c r="AP508" s="89">
        <v>1.5</v>
      </c>
      <c r="AQ508" s="89">
        <v>2743</v>
      </c>
      <c r="AR508" s="89">
        <v>100</v>
      </c>
      <c r="AS508" s="89">
        <v>280</v>
      </c>
      <c r="AT508" s="89" t="s">
        <v>4235</v>
      </c>
      <c r="AU508" s="89">
        <v>1</v>
      </c>
      <c r="AV508" s="89">
        <v>2767</v>
      </c>
      <c r="AW508" s="89">
        <v>80</v>
      </c>
      <c r="AX508" s="89">
        <v>226</v>
      </c>
      <c r="AY508" s="89" t="s">
        <v>12185</v>
      </c>
      <c r="AZ508" s="89">
        <v>44100000</v>
      </c>
      <c r="BA508" s="89">
        <v>38000000</v>
      </c>
      <c r="BB508" s="89">
        <v>23400000</v>
      </c>
      <c r="BC508" s="113" t="s">
        <v>9143</v>
      </c>
      <c r="BG508" s="165">
        <v>5403</v>
      </c>
      <c r="BH508" s="165">
        <v>466</v>
      </c>
    </row>
    <row r="509" spans="1:60" ht="18" hidden="1" customHeight="1">
      <c r="A509" s="83">
        <v>150118</v>
      </c>
      <c r="B509" s="84" t="s">
        <v>9133</v>
      </c>
      <c r="C509" s="82" t="str">
        <f t="shared" si="23"/>
        <v>Open</v>
      </c>
      <c r="D509" s="85"/>
      <c r="E509" s="85" t="s">
        <v>4217</v>
      </c>
      <c r="F509" s="110">
        <v>42193</v>
      </c>
      <c r="G509" s="110">
        <v>42214</v>
      </c>
      <c r="H509" s="87" t="s">
        <v>9134</v>
      </c>
      <c r="I509" s="87" t="s">
        <v>9135</v>
      </c>
      <c r="J509" s="87" t="s">
        <v>9136</v>
      </c>
      <c r="K509" s="88"/>
      <c r="L509" s="37" t="s">
        <v>15107</v>
      </c>
      <c r="M509" s="86" t="s">
        <v>9137</v>
      </c>
      <c r="N509" s="37" t="s">
        <v>13098</v>
      </c>
      <c r="O509" s="37" t="s">
        <v>13099</v>
      </c>
      <c r="P509" s="89">
        <v>2.52</v>
      </c>
      <c r="Q509" s="89">
        <v>9.83</v>
      </c>
      <c r="R509" s="90" t="str">
        <f t="shared" si="22"/>
        <v>愛知県本巣郡北方町</v>
      </c>
      <c r="S509" s="59" t="s">
        <v>9138</v>
      </c>
      <c r="T509" s="59"/>
      <c r="U509" s="111" t="s">
        <v>9139</v>
      </c>
      <c r="V509" s="60" t="str">
        <f t="shared" si="24"/>
        <v>Open map</v>
      </c>
      <c r="W509" s="91" t="s">
        <v>4038</v>
      </c>
      <c r="X509" s="89" t="s">
        <v>8983</v>
      </c>
      <c r="Y509" s="89" t="s">
        <v>4656</v>
      </c>
      <c r="Z509" s="89" t="s">
        <v>4668</v>
      </c>
      <c r="AA509" s="89"/>
      <c r="AB509" s="83">
        <v>30</v>
      </c>
      <c r="AC509" s="83">
        <v>6859.16</v>
      </c>
      <c r="AD509" s="83">
        <v>7160.3</v>
      </c>
      <c r="AE509" s="89">
        <v>11000</v>
      </c>
      <c r="AF509" s="83">
        <v>7948</v>
      </c>
      <c r="AG509" s="89"/>
      <c r="AH509" s="89"/>
      <c r="AI509" s="89"/>
      <c r="AJ509" s="83">
        <v>0.8</v>
      </c>
      <c r="AK509" s="83"/>
      <c r="AL509" s="83">
        <v>1</v>
      </c>
      <c r="AM509" s="83"/>
      <c r="AN509" s="83"/>
      <c r="AO509" s="83">
        <v>7948</v>
      </c>
      <c r="AP509" s="89">
        <v>1</v>
      </c>
      <c r="AQ509" s="89">
        <v>5635</v>
      </c>
      <c r="AR509" s="89">
        <v>100</v>
      </c>
      <c r="AS509" s="89">
        <v>575</v>
      </c>
      <c r="AT509" s="89" t="s">
        <v>12023</v>
      </c>
      <c r="AU509" s="89">
        <v>0.8</v>
      </c>
      <c r="AV509" s="89">
        <v>6362</v>
      </c>
      <c r="AW509" s="89">
        <v>80</v>
      </c>
      <c r="AX509" s="89">
        <v>520</v>
      </c>
      <c r="AY509" s="89" t="s">
        <v>12023</v>
      </c>
      <c r="AZ509" s="89">
        <v>79500000</v>
      </c>
      <c r="BA509" s="89">
        <v>67000000</v>
      </c>
      <c r="BB509" s="89">
        <v>40300000</v>
      </c>
      <c r="BC509" s="113" t="s">
        <v>8934</v>
      </c>
      <c r="BG509" s="165">
        <v>5404</v>
      </c>
      <c r="BH509" s="165">
        <v>467</v>
      </c>
    </row>
    <row r="510" spans="1:60" ht="18" hidden="1" customHeight="1">
      <c r="A510" s="83">
        <v>150125</v>
      </c>
      <c r="B510" s="84" t="s">
        <v>9129</v>
      </c>
      <c r="C510" s="82" t="str">
        <f t="shared" si="23"/>
        <v>Open</v>
      </c>
      <c r="D510" s="85"/>
      <c r="E510" s="85" t="s">
        <v>4217</v>
      </c>
      <c r="F510" s="110">
        <v>42248</v>
      </c>
      <c r="G510" s="110">
        <v>42291</v>
      </c>
      <c r="H510" s="87" t="s">
        <v>5801</v>
      </c>
      <c r="I510" s="87" t="s">
        <v>8721</v>
      </c>
      <c r="J510" s="87" t="s">
        <v>9130</v>
      </c>
      <c r="K510" s="88"/>
      <c r="L510" s="37" t="s">
        <v>15108</v>
      </c>
      <c r="M510" s="86" t="s">
        <v>8802</v>
      </c>
      <c r="N510" s="37" t="s">
        <v>13100</v>
      </c>
      <c r="O510" s="37" t="s">
        <v>13101</v>
      </c>
      <c r="P510" s="89">
        <v>0.21</v>
      </c>
      <c r="Q510" s="89">
        <v>6.83</v>
      </c>
      <c r="R510" s="90" t="str">
        <f t="shared" si="22"/>
        <v>福島県いわき市常磐関船町</v>
      </c>
      <c r="S510" s="59" t="s">
        <v>9131</v>
      </c>
      <c r="T510" s="59"/>
      <c r="U510" s="111" t="s">
        <v>8872</v>
      </c>
      <c r="V510" s="60" t="str">
        <f t="shared" si="24"/>
        <v>Open map</v>
      </c>
      <c r="W510" s="91" t="s">
        <v>15</v>
      </c>
      <c r="X510" s="89" t="s">
        <v>8964</v>
      </c>
      <c r="Y510" s="89" t="s">
        <v>5182</v>
      </c>
      <c r="Z510" s="89" t="s">
        <v>9132</v>
      </c>
      <c r="AA510" s="89"/>
      <c r="AB510" s="83">
        <v>30</v>
      </c>
      <c r="AC510" s="83">
        <v>963.63</v>
      </c>
      <c r="AD510" s="83">
        <v>2556.48</v>
      </c>
      <c r="AE510" s="89">
        <v>1377</v>
      </c>
      <c r="AF510" s="83">
        <v>1377</v>
      </c>
      <c r="AG510" s="89"/>
      <c r="AH510" s="89"/>
      <c r="AI510" s="89"/>
      <c r="AJ510" s="83">
        <v>0.8</v>
      </c>
      <c r="AK510" s="83"/>
      <c r="AL510" s="83">
        <v>1.2</v>
      </c>
      <c r="AM510" s="83"/>
      <c r="AN510" s="83"/>
      <c r="AO510" s="83">
        <v>2943</v>
      </c>
      <c r="AP510" s="89">
        <v>1.2</v>
      </c>
      <c r="AQ510" s="89">
        <v>1344</v>
      </c>
      <c r="AR510" s="89">
        <v>100</v>
      </c>
      <c r="AS510" s="89">
        <v>137</v>
      </c>
      <c r="AT510" s="89" t="s">
        <v>12023</v>
      </c>
      <c r="AU510" s="89">
        <v>0.8</v>
      </c>
      <c r="AV510" s="89">
        <v>1599</v>
      </c>
      <c r="AW510" s="89">
        <v>100</v>
      </c>
      <c r="AX510" s="89">
        <v>180</v>
      </c>
      <c r="AY510" s="89" t="s">
        <v>12023</v>
      </c>
      <c r="AZ510" s="89">
        <v>10800000</v>
      </c>
      <c r="BA510" s="89">
        <v>9500000</v>
      </c>
      <c r="BB510" s="89">
        <v>5900000</v>
      </c>
      <c r="BC510" s="113" t="s">
        <v>8935</v>
      </c>
      <c r="BG510" s="165">
        <v>5405</v>
      </c>
      <c r="BH510" s="165">
        <v>468</v>
      </c>
    </row>
    <row r="511" spans="1:60" ht="18" hidden="1" customHeight="1">
      <c r="A511" s="83">
        <v>150126</v>
      </c>
      <c r="B511" s="84" t="s">
        <v>9122</v>
      </c>
      <c r="C511" s="82" t="str">
        <f t="shared" si="23"/>
        <v>Open</v>
      </c>
      <c r="D511" s="85"/>
      <c r="E511" s="85" t="s">
        <v>9123</v>
      </c>
      <c r="F511" s="110">
        <v>42208</v>
      </c>
      <c r="G511" s="110">
        <v>42217</v>
      </c>
      <c r="H511" s="87" t="s">
        <v>4963</v>
      </c>
      <c r="I511" s="87" t="s">
        <v>4700</v>
      </c>
      <c r="J511" s="87" t="s">
        <v>9124</v>
      </c>
      <c r="K511" s="88"/>
      <c r="L511" s="37" t="s">
        <v>15109</v>
      </c>
      <c r="M511" s="86" t="s">
        <v>8803</v>
      </c>
      <c r="N511" s="37" t="s">
        <v>13102</v>
      </c>
      <c r="O511" s="37" t="s">
        <v>14490</v>
      </c>
      <c r="P511" s="89">
        <v>0.49</v>
      </c>
      <c r="Q511" s="89">
        <v>0.94</v>
      </c>
      <c r="R511" s="90" t="str">
        <f t="shared" si="22"/>
        <v>千葉県館山市北上字浜新田</v>
      </c>
      <c r="S511" s="59" t="s">
        <v>9125</v>
      </c>
      <c r="T511" s="59" t="s">
        <v>3636</v>
      </c>
      <c r="U511" s="111" t="s">
        <v>9126</v>
      </c>
      <c r="V511" s="60" t="str">
        <f t="shared" si="24"/>
        <v>Open map</v>
      </c>
      <c r="W511" s="91" t="s">
        <v>4038</v>
      </c>
      <c r="X511" s="89" t="s">
        <v>8983</v>
      </c>
      <c r="Y511" s="89" t="s">
        <v>9127</v>
      </c>
      <c r="Z511" s="89" t="s">
        <v>9128</v>
      </c>
      <c r="AA511" s="89"/>
      <c r="AB511" s="83">
        <v>25</v>
      </c>
      <c r="AC511" s="83">
        <v>301.65780000000001</v>
      </c>
      <c r="AD511" s="83">
        <v>462</v>
      </c>
      <c r="AE511" s="89">
        <v>341</v>
      </c>
      <c r="AF511" s="83">
        <v>341</v>
      </c>
      <c r="AG511" s="89"/>
      <c r="AH511" s="89"/>
      <c r="AI511" s="89"/>
      <c r="AJ511" s="83">
        <v>0.8</v>
      </c>
      <c r="AK511" s="83"/>
      <c r="AL511" s="83">
        <v>1.5</v>
      </c>
      <c r="AM511" s="83"/>
      <c r="AN511" s="83"/>
      <c r="AO511" s="83">
        <v>719</v>
      </c>
      <c r="AP511" s="89">
        <v>1.5</v>
      </c>
      <c r="AQ511" s="89">
        <v>446</v>
      </c>
      <c r="AR511" s="89">
        <v>100</v>
      </c>
      <c r="AS511" s="89">
        <v>46</v>
      </c>
      <c r="AT511" s="89" t="s">
        <v>8936</v>
      </c>
      <c r="AU511" s="89">
        <v>0.8</v>
      </c>
      <c r="AV511" s="89">
        <v>273</v>
      </c>
      <c r="AW511" s="89">
        <v>100</v>
      </c>
      <c r="AX511" s="89">
        <v>28</v>
      </c>
      <c r="AY511" s="89" t="s">
        <v>8936</v>
      </c>
      <c r="AZ511" s="89">
        <v>5200000</v>
      </c>
      <c r="BA511" s="89">
        <v>4600000</v>
      </c>
      <c r="BB511" s="89">
        <v>2750000</v>
      </c>
      <c r="BC511" s="113"/>
      <c r="BG511" s="165">
        <v>5406</v>
      </c>
      <c r="BH511" s="165">
        <v>469</v>
      </c>
    </row>
    <row r="512" spans="1:60" ht="18" hidden="1" customHeight="1">
      <c r="A512" s="83">
        <v>150127</v>
      </c>
      <c r="B512" s="84" t="s">
        <v>9118</v>
      </c>
      <c r="C512" s="82" t="str">
        <f t="shared" si="23"/>
        <v>Open</v>
      </c>
      <c r="D512" s="85"/>
      <c r="E512" s="85" t="s">
        <v>4217</v>
      </c>
      <c r="F512" s="110">
        <v>42194</v>
      </c>
      <c r="G512" s="110">
        <v>42206</v>
      </c>
      <c r="H512" s="87" t="s">
        <v>5165</v>
      </c>
      <c r="I512" s="87" t="s">
        <v>5811</v>
      </c>
      <c r="J512" s="87" t="s">
        <v>8625</v>
      </c>
      <c r="K512" s="88"/>
      <c r="L512" s="37" t="s">
        <v>15110</v>
      </c>
      <c r="M512" s="86" t="s">
        <v>8804</v>
      </c>
      <c r="N512" s="37" t="s">
        <v>13103</v>
      </c>
      <c r="O512" s="37" t="s">
        <v>13104</v>
      </c>
      <c r="P512" s="89" t="s">
        <v>8788</v>
      </c>
      <c r="Q512" s="89">
        <v>0.11</v>
      </c>
      <c r="R512" s="90" t="str">
        <f t="shared" si="22"/>
        <v>北海道函館市弁天町</v>
      </c>
      <c r="S512" s="59" t="s">
        <v>9119</v>
      </c>
      <c r="T512" s="59" t="s">
        <v>3637</v>
      </c>
      <c r="U512" s="111" t="s">
        <v>9119</v>
      </c>
      <c r="V512" s="60" t="str">
        <f t="shared" si="24"/>
        <v>Open map</v>
      </c>
      <c r="W512" s="91" t="s">
        <v>4038</v>
      </c>
      <c r="X512" s="89" t="s">
        <v>8964</v>
      </c>
      <c r="Y512" s="89" t="s">
        <v>9120</v>
      </c>
      <c r="Z512" s="89" t="s">
        <v>9121</v>
      </c>
      <c r="AA512" s="89"/>
      <c r="AB512" s="83">
        <v>70</v>
      </c>
      <c r="AC512" s="83">
        <v>828.19</v>
      </c>
      <c r="AD512" s="83">
        <v>2435.36</v>
      </c>
      <c r="AE512" s="89">
        <v>1124</v>
      </c>
      <c r="AF512" s="83">
        <v>1204</v>
      </c>
      <c r="AG512" s="89"/>
      <c r="AH512" s="89"/>
      <c r="AI512" s="89"/>
      <c r="AJ512" s="83">
        <v>1</v>
      </c>
      <c r="AK512" s="83"/>
      <c r="AL512" s="83">
        <v>2</v>
      </c>
      <c r="AM512" s="83"/>
      <c r="AN512" s="83"/>
      <c r="AO512" s="83">
        <v>2891</v>
      </c>
      <c r="AP512" s="89">
        <v>2</v>
      </c>
      <c r="AQ512" s="89">
        <v>1381</v>
      </c>
      <c r="AR512" s="89">
        <v>170</v>
      </c>
      <c r="AS512" s="89">
        <v>240</v>
      </c>
      <c r="AT512" s="89" t="s">
        <v>4573</v>
      </c>
      <c r="AU512" s="89">
        <v>1</v>
      </c>
      <c r="AV512" s="89">
        <v>770</v>
      </c>
      <c r="AW512" s="89">
        <v>100</v>
      </c>
      <c r="AX512" s="89">
        <v>79</v>
      </c>
      <c r="AY512" s="89" t="s">
        <v>12186</v>
      </c>
      <c r="AZ512" s="89">
        <v>21500000</v>
      </c>
      <c r="BA512" s="89">
        <v>18000000</v>
      </c>
      <c r="BB512" s="89">
        <v>10800000</v>
      </c>
      <c r="BC512" s="113" t="s">
        <v>8893</v>
      </c>
      <c r="BG512" s="165">
        <v>5407</v>
      </c>
      <c r="BH512" s="165">
        <v>470</v>
      </c>
    </row>
    <row r="513" spans="1:61" ht="18" hidden="1" customHeight="1">
      <c r="A513" s="83">
        <v>150134</v>
      </c>
      <c r="B513" s="84" t="s">
        <v>9111</v>
      </c>
      <c r="C513" s="82" t="str">
        <f t="shared" si="23"/>
        <v>Open</v>
      </c>
      <c r="D513" s="85"/>
      <c r="E513" s="85" t="s">
        <v>9112</v>
      </c>
      <c r="F513" s="110">
        <v>42184</v>
      </c>
      <c r="G513" s="110">
        <v>42189</v>
      </c>
      <c r="H513" s="87" t="s">
        <v>5565</v>
      </c>
      <c r="I513" s="87" t="s">
        <v>9113</v>
      </c>
      <c r="J513" s="87" t="s">
        <v>9114</v>
      </c>
      <c r="K513" s="88"/>
      <c r="L513" s="37" t="s">
        <v>15111</v>
      </c>
      <c r="M513" s="86" t="s">
        <v>9115</v>
      </c>
      <c r="N513" s="37" t="s">
        <v>13105</v>
      </c>
      <c r="O513" s="37" t="s">
        <v>13106</v>
      </c>
      <c r="P513" s="89" t="s">
        <v>5304</v>
      </c>
      <c r="Q513" s="89">
        <v>0.17</v>
      </c>
      <c r="R513" s="90" t="str">
        <f t="shared" si="22"/>
        <v>熊本県熊本市西区新港</v>
      </c>
      <c r="S513" s="59" t="s">
        <v>9116</v>
      </c>
      <c r="T513" s="59" t="s">
        <v>3638</v>
      </c>
      <c r="U513" s="111" t="s">
        <v>9117</v>
      </c>
      <c r="V513" s="60" t="str">
        <f t="shared" si="24"/>
        <v>Open map</v>
      </c>
      <c r="W513" s="91" t="s">
        <v>4038</v>
      </c>
      <c r="X513" s="89" t="s">
        <v>9069</v>
      </c>
      <c r="Y513" s="89" t="s">
        <v>8711</v>
      </c>
      <c r="Z513" s="89" t="s">
        <v>8712</v>
      </c>
      <c r="AA513" s="89"/>
      <c r="AB513" s="83">
        <v>25</v>
      </c>
      <c r="AC513" s="83">
        <v>399</v>
      </c>
      <c r="AD513" s="83">
        <v>320.76</v>
      </c>
      <c r="AE513" s="89">
        <v>500</v>
      </c>
      <c r="AF513" s="83">
        <v>500</v>
      </c>
      <c r="AG513" s="89"/>
      <c r="AH513" s="89"/>
      <c r="AI513" s="89"/>
      <c r="AJ513" s="83">
        <v>1</v>
      </c>
      <c r="AK513" s="83"/>
      <c r="AL513" s="83">
        <v>1.2</v>
      </c>
      <c r="AM513" s="83"/>
      <c r="AN513" s="83"/>
      <c r="AO513" s="83">
        <v>807</v>
      </c>
      <c r="AP513" s="89">
        <v>1.2</v>
      </c>
      <c r="AQ513" s="89">
        <v>307</v>
      </c>
      <c r="AR513" s="89">
        <v>100</v>
      </c>
      <c r="AS513" s="89">
        <v>31</v>
      </c>
      <c r="AT513" s="89" t="s">
        <v>12023</v>
      </c>
      <c r="AU513" s="89">
        <v>1</v>
      </c>
      <c r="AV513" s="89">
        <v>500</v>
      </c>
      <c r="AW513" s="89">
        <v>100</v>
      </c>
      <c r="AX513" s="89">
        <v>50</v>
      </c>
      <c r="AY513" s="89" t="s">
        <v>12023</v>
      </c>
      <c r="AZ513" s="89">
        <v>5600000</v>
      </c>
      <c r="BA513" s="89">
        <v>4900000</v>
      </c>
      <c r="BB513" s="89">
        <v>3000000</v>
      </c>
      <c r="BC513" s="113"/>
      <c r="BG513" s="165">
        <v>5408</v>
      </c>
      <c r="BH513" s="165">
        <v>471</v>
      </c>
    </row>
    <row r="514" spans="1:61" ht="18" hidden="1" customHeight="1">
      <c r="A514" s="83">
        <v>150135</v>
      </c>
      <c r="B514" s="84" t="s">
        <v>9105</v>
      </c>
      <c r="C514" s="82" t="str">
        <f t="shared" si="23"/>
        <v>Open</v>
      </c>
      <c r="D514" s="85"/>
      <c r="E514" s="85" t="s">
        <v>4217</v>
      </c>
      <c r="F514" s="110">
        <v>42451</v>
      </c>
      <c r="G514" s="110">
        <v>42502</v>
      </c>
      <c r="H514" s="87" t="s">
        <v>4963</v>
      </c>
      <c r="I514" s="87" t="s">
        <v>9106</v>
      </c>
      <c r="J514" s="87" t="s">
        <v>9107</v>
      </c>
      <c r="K514" s="88"/>
      <c r="L514" s="37" t="s">
        <v>15112</v>
      </c>
      <c r="M514" s="86" t="s">
        <v>8805</v>
      </c>
      <c r="N514" s="37" t="s">
        <v>13107</v>
      </c>
      <c r="O514" s="37" t="s">
        <v>13108</v>
      </c>
      <c r="P514" s="89" t="s">
        <v>8788</v>
      </c>
      <c r="Q514" s="89">
        <v>0.24</v>
      </c>
      <c r="R514" s="90" t="str">
        <f t="shared" si="22"/>
        <v>千葉県市川市本行徳</v>
      </c>
      <c r="S514" s="59" t="s">
        <v>9108</v>
      </c>
      <c r="T514" s="59" t="s">
        <v>4173</v>
      </c>
      <c r="U514" s="111" t="s">
        <v>9108</v>
      </c>
      <c r="V514" s="60" t="str">
        <f t="shared" si="24"/>
        <v>Open map</v>
      </c>
      <c r="W514" s="91" t="s">
        <v>4038</v>
      </c>
      <c r="X514" s="89" t="s">
        <v>8983</v>
      </c>
      <c r="Y514" s="89" t="s">
        <v>8723</v>
      </c>
      <c r="Z514" s="89" t="s">
        <v>9109</v>
      </c>
      <c r="AA514" s="89"/>
      <c r="AB514" s="83">
        <v>30</v>
      </c>
      <c r="AC514" s="83">
        <v>200.93</v>
      </c>
      <c r="AD514" s="83">
        <v>200.93</v>
      </c>
      <c r="AE514" s="89">
        <v>311</v>
      </c>
      <c r="AF514" s="83">
        <v>311</v>
      </c>
      <c r="AG514" s="89"/>
      <c r="AH514" s="89"/>
      <c r="AI514" s="89"/>
      <c r="AJ514" s="83">
        <v>1</v>
      </c>
      <c r="AK514" s="83"/>
      <c r="AL514" s="83">
        <v>1.5</v>
      </c>
      <c r="AM514" s="83"/>
      <c r="AN514" s="83"/>
      <c r="AO514" s="83">
        <v>598</v>
      </c>
      <c r="AP514" s="89">
        <v>1.5</v>
      </c>
      <c r="AQ514" s="89">
        <v>287</v>
      </c>
      <c r="AR514" s="89">
        <v>100</v>
      </c>
      <c r="AS514" s="89">
        <v>31</v>
      </c>
      <c r="AT514" s="89" t="s">
        <v>9110</v>
      </c>
      <c r="AU514" s="89">
        <v>1</v>
      </c>
      <c r="AV514" s="89">
        <v>311</v>
      </c>
      <c r="AW514" s="89">
        <v>80</v>
      </c>
      <c r="AX514" s="89">
        <v>25</v>
      </c>
      <c r="AY514" s="89" t="s">
        <v>9110</v>
      </c>
      <c r="AZ514" s="89">
        <v>8800000</v>
      </c>
      <c r="BA514" s="89">
        <v>8400000</v>
      </c>
      <c r="BB514" s="89">
        <v>5600000</v>
      </c>
      <c r="BC514" s="113"/>
      <c r="BG514" s="165">
        <v>5409</v>
      </c>
      <c r="BH514" s="165">
        <v>472</v>
      </c>
    </row>
    <row r="515" spans="1:61" hidden="1">
      <c r="A515" s="1">
        <v>150137</v>
      </c>
      <c r="B515" s="6" t="s">
        <v>604</v>
      </c>
      <c r="C515" s="82" t="str">
        <f t="shared" si="23"/>
        <v>Open</v>
      </c>
      <c r="D515" s="36"/>
      <c r="E515" s="36"/>
      <c r="F515" s="37"/>
      <c r="G515" s="37"/>
      <c r="H515" s="38" t="s">
        <v>1320</v>
      </c>
      <c r="I515" s="38" t="s">
        <v>2514</v>
      </c>
      <c r="J515" s="38" t="s">
        <v>2515</v>
      </c>
      <c r="K515" s="21"/>
      <c r="L515" s="37" t="s">
        <v>15113</v>
      </c>
      <c r="M515" s="37"/>
      <c r="N515" s="37" t="s">
        <v>14366</v>
      </c>
      <c r="O515" s="37" t="s">
        <v>14366</v>
      </c>
      <c r="R515" s="59" t="str">
        <f t="shared" ref="R515:R578" si="25">CONCATENATE(H515,I515,J515)</f>
        <v>和歌山県日高郡印南町字風早</v>
      </c>
      <c r="S515" s="59"/>
      <c r="T515" s="59"/>
      <c r="U515" s="108"/>
      <c r="V515" s="60" t="str">
        <f t="shared" si="24"/>
        <v>Open map</v>
      </c>
      <c r="W515" s="60"/>
      <c r="X515" t="s">
        <v>1854</v>
      </c>
      <c r="Y515" t="s">
        <v>1859</v>
      </c>
      <c r="Z515" t="s">
        <v>1850</v>
      </c>
      <c r="AB515" s="131"/>
      <c r="AC515" s="131">
        <v>306.55</v>
      </c>
      <c r="AD515" s="131">
        <v>336.79</v>
      </c>
      <c r="AF515" s="131">
        <v>589</v>
      </c>
      <c r="AJ515" s="1">
        <v>1</v>
      </c>
      <c r="AL515" s="1" t="s">
        <v>3188</v>
      </c>
      <c r="AO515" s="131"/>
      <c r="BD515" s="142" t="s">
        <v>4217</v>
      </c>
      <c r="BG515" s="165">
        <v>5410</v>
      </c>
    </row>
    <row r="516" spans="1:61" ht="18" hidden="1" customHeight="1">
      <c r="A516" s="83">
        <v>150143</v>
      </c>
      <c r="B516" s="84" t="s">
        <v>9095</v>
      </c>
      <c r="C516" s="82" t="str">
        <f t="shared" ref="C516:C579" si="26">HYPERLINK(CONCATENATE("C:\CollectionOfDataForAI\",A516),"Open")</f>
        <v>Open</v>
      </c>
      <c r="D516" s="85"/>
      <c r="E516" s="85" t="s">
        <v>9096</v>
      </c>
      <c r="F516" s="110">
        <v>42186</v>
      </c>
      <c r="G516" s="110">
        <v>42196</v>
      </c>
      <c r="H516" s="87" t="s">
        <v>9097</v>
      </c>
      <c r="I516" s="87" t="s">
        <v>9098</v>
      </c>
      <c r="J516" s="87" t="s">
        <v>9099</v>
      </c>
      <c r="K516" s="88"/>
      <c r="L516" s="37" t="s">
        <v>15114</v>
      </c>
      <c r="M516" s="86" t="s">
        <v>8806</v>
      </c>
      <c r="N516" s="37" t="s">
        <v>13109</v>
      </c>
      <c r="O516" s="37" t="s">
        <v>13110</v>
      </c>
      <c r="P516" s="89">
        <v>0.27</v>
      </c>
      <c r="Q516" s="89">
        <v>24.64</v>
      </c>
      <c r="R516" s="90" t="str">
        <f t="shared" si="25"/>
        <v>埼玉県川口市南鳩ヶ谷</v>
      </c>
      <c r="S516" s="59" t="s">
        <v>9100</v>
      </c>
      <c r="T516" s="59" t="s">
        <v>3639</v>
      </c>
      <c r="U516" s="111" t="s">
        <v>9100</v>
      </c>
      <c r="V516" s="60" t="str">
        <f t="shared" ref="V516:V549" si="27">HYPERLINK(CONCATENATE("https://www.google.co.jp/maps/search/",IF(U516="",IF(S516 ="",R516,S516),U516)),"Open map")</f>
        <v>Open map</v>
      </c>
      <c r="W516" s="91" t="s">
        <v>4038</v>
      </c>
      <c r="X516" s="89" t="s">
        <v>9101</v>
      </c>
      <c r="Y516" s="89" t="s">
        <v>9102</v>
      </c>
      <c r="Z516" s="89" t="s">
        <v>9103</v>
      </c>
      <c r="AA516" s="89"/>
      <c r="AB516" s="83">
        <v>30</v>
      </c>
      <c r="AC516" s="83">
        <v>266.7</v>
      </c>
      <c r="AD516" s="83">
        <v>266.7</v>
      </c>
      <c r="AE516" s="89">
        <v>312</v>
      </c>
      <c r="AF516" s="83">
        <v>312</v>
      </c>
      <c r="AG516" s="89"/>
      <c r="AH516" s="89"/>
      <c r="AI516" s="89"/>
      <c r="AJ516" s="83">
        <v>1</v>
      </c>
      <c r="AK516" s="83"/>
      <c r="AL516" s="83">
        <v>1.5</v>
      </c>
      <c r="AM516" s="83"/>
      <c r="AN516" s="83"/>
      <c r="AO516" s="83">
        <v>728</v>
      </c>
      <c r="AP516" s="89">
        <v>1.5</v>
      </c>
      <c r="AQ516" s="89">
        <v>416</v>
      </c>
      <c r="AR516" s="89">
        <v>100</v>
      </c>
      <c r="AS516" s="89">
        <v>44</v>
      </c>
      <c r="AT516" s="89" t="s">
        <v>9104</v>
      </c>
      <c r="AU516" s="89">
        <v>1</v>
      </c>
      <c r="AV516" s="89">
        <v>312</v>
      </c>
      <c r="AW516" s="89">
        <v>100</v>
      </c>
      <c r="AX516" s="89">
        <v>35</v>
      </c>
      <c r="AY516" s="89" t="s">
        <v>9104</v>
      </c>
      <c r="AZ516" s="89">
        <v>5200000</v>
      </c>
      <c r="BA516" s="89">
        <v>4600000</v>
      </c>
      <c r="BB516" s="89">
        <v>2800000</v>
      </c>
      <c r="BC516" s="113"/>
      <c r="BG516" s="165">
        <v>5411</v>
      </c>
      <c r="BH516" s="165">
        <v>473</v>
      </c>
    </row>
    <row r="517" spans="1:61" ht="18" hidden="1" customHeight="1">
      <c r="A517" s="83">
        <v>150151</v>
      </c>
      <c r="B517" s="84" t="s">
        <v>9090</v>
      </c>
      <c r="C517" s="82" t="str">
        <f t="shared" si="26"/>
        <v>Open</v>
      </c>
      <c r="D517" s="85"/>
      <c r="E517" s="85" t="s">
        <v>4217</v>
      </c>
      <c r="F517" s="110">
        <v>42216</v>
      </c>
      <c r="G517" s="110">
        <v>42251</v>
      </c>
      <c r="H517" s="87" t="s">
        <v>4278</v>
      </c>
      <c r="I517" s="87" t="s">
        <v>5991</v>
      </c>
      <c r="J517" s="87" t="s">
        <v>9091</v>
      </c>
      <c r="K517" s="88"/>
      <c r="L517" s="37" t="s">
        <v>15115</v>
      </c>
      <c r="M517" s="86" t="s">
        <v>9092</v>
      </c>
      <c r="N517" s="37" t="s">
        <v>13111</v>
      </c>
      <c r="O517" s="37" t="s">
        <v>13112</v>
      </c>
      <c r="P517" s="89" t="s">
        <v>8788</v>
      </c>
      <c r="Q517" s="89">
        <v>0.21</v>
      </c>
      <c r="R517" s="90" t="str">
        <f t="shared" si="25"/>
        <v>宮城県気仙沼市魚町</v>
      </c>
      <c r="S517" s="59" t="s">
        <v>9093</v>
      </c>
      <c r="T517" s="59" t="s">
        <v>3640</v>
      </c>
      <c r="U517" s="111" t="s">
        <v>8873</v>
      </c>
      <c r="V517" s="60" t="str">
        <f t="shared" si="27"/>
        <v>Open map</v>
      </c>
      <c r="W517" s="91" t="s">
        <v>15</v>
      </c>
      <c r="X517" s="89" t="s">
        <v>8983</v>
      </c>
      <c r="Y517" s="89" t="s">
        <v>4656</v>
      </c>
      <c r="Z517" s="89" t="s">
        <v>9094</v>
      </c>
      <c r="AA517" s="89"/>
      <c r="AB517" s="83">
        <v>40</v>
      </c>
      <c r="AC517" s="83">
        <v>476.58199999999999</v>
      </c>
      <c r="AD517" s="83">
        <v>649.95000000000005</v>
      </c>
      <c r="AE517" s="89">
        <v>655</v>
      </c>
      <c r="AF517" s="83">
        <v>655</v>
      </c>
      <c r="AG517" s="89"/>
      <c r="AH517" s="89"/>
      <c r="AI517" s="89"/>
      <c r="AJ517" s="83">
        <v>0.8</v>
      </c>
      <c r="AK517" s="83"/>
      <c r="AL517" s="83">
        <v>1</v>
      </c>
      <c r="AM517" s="83"/>
      <c r="AN517" s="83"/>
      <c r="AO517" s="83">
        <v>850</v>
      </c>
      <c r="AP517" s="89">
        <v>1</v>
      </c>
      <c r="AQ517" s="89">
        <v>403</v>
      </c>
      <c r="AR517" s="89">
        <v>100</v>
      </c>
      <c r="AS517" s="89">
        <v>41</v>
      </c>
      <c r="AT517" s="89" t="s">
        <v>12023</v>
      </c>
      <c r="AU517" s="89">
        <v>0.8</v>
      </c>
      <c r="AV517" s="89">
        <v>446.4</v>
      </c>
      <c r="AW517" s="89">
        <v>100</v>
      </c>
      <c r="AX517" s="89">
        <v>45</v>
      </c>
      <c r="AY517" s="89" t="s">
        <v>12023</v>
      </c>
      <c r="AZ517" s="89">
        <v>7100000</v>
      </c>
      <c r="BA517" s="89">
        <v>6300000</v>
      </c>
      <c r="BB517" s="89">
        <v>3900000</v>
      </c>
      <c r="BC517" s="113"/>
      <c r="BG517" s="165">
        <v>5412</v>
      </c>
      <c r="BH517" s="165">
        <v>474</v>
      </c>
    </row>
    <row r="518" spans="1:61" ht="18" hidden="1" customHeight="1">
      <c r="A518" s="83">
        <v>150155</v>
      </c>
      <c r="B518" s="84" t="s">
        <v>9084</v>
      </c>
      <c r="C518" s="82" t="str">
        <f t="shared" si="26"/>
        <v>Open</v>
      </c>
      <c r="D518" s="85"/>
      <c r="E518" s="85" t="s">
        <v>4217</v>
      </c>
      <c r="F518" s="110">
        <v>42199</v>
      </c>
      <c r="G518" s="110">
        <v>42224</v>
      </c>
      <c r="H518" s="87" t="s">
        <v>9085</v>
      </c>
      <c r="I518" s="87" t="s">
        <v>9086</v>
      </c>
      <c r="J518" s="87" t="s">
        <v>9087</v>
      </c>
      <c r="K518" s="88"/>
      <c r="L518" s="37" t="s">
        <v>15116</v>
      </c>
      <c r="M518" s="86" t="s">
        <v>8807</v>
      </c>
      <c r="N518" s="37" t="s">
        <v>13113</v>
      </c>
      <c r="O518" s="37" t="s">
        <v>13114</v>
      </c>
      <c r="P518" s="89">
        <v>1.35</v>
      </c>
      <c r="Q518" s="89">
        <v>2.0699999999999998</v>
      </c>
      <c r="R518" s="90" t="str">
        <f t="shared" si="25"/>
        <v>富山県射水市本開発字前田</v>
      </c>
      <c r="S518" s="59" t="s">
        <v>9088</v>
      </c>
      <c r="T518" s="59" t="s">
        <v>3641</v>
      </c>
      <c r="U518" s="111" t="s">
        <v>8874</v>
      </c>
      <c r="V518" s="60" t="str">
        <f t="shared" si="27"/>
        <v>Open map</v>
      </c>
      <c r="W518" s="91" t="s">
        <v>4038</v>
      </c>
      <c r="X518" s="89" t="s">
        <v>8983</v>
      </c>
      <c r="Y518" s="89" t="s">
        <v>9089</v>
      </c>
      <c r="Z518" s="89" t="s">
        <v>4668</v>
      </c>
      <c r="AA518" s="89"/>
      <c r="AB518" s="83">
        <v>150</v>
      </c>
      <c r="AC518" s="83">
        <v>3472.67</v>
      </c>
      <c r="AD518" s="83">
        <v>3338.57</v>
      </c>
      <c r="AE518" s="89">
        <v>4082</v>
      </c>
      <c r="AF518" s="83">
        <v>4080</v>
      </c>
      <c r="AG518" s="89"/>
      <c r="AH518" s="89"/>
      <c r="AI518" s="89"/>
      <c r="AJ518" s="83">
        <v>1</v>
      </c>
      <c r="AK518" s="83"/>
      <c r="AL518" s="83">
        <v>2</v>
      </c>
      <c r="AM518" s="83"/>
      <c r="AN518" s="83"/>
      <c r="AO518" s="83">
        <v>10857</v>
      </c>
      <c r="AP518" s="89">
        <v>2</v>
      </c>
      <c r="AQ518" s="89">
        <v>6775</v>
      </c>
      <c r="AR518" s="89">
        <v>100</v>
      </c>
      <c r="AS518" s="89">
        <v>380</v>
      </c>
      <c r="AT518" s="89" t="s">
        <v>12187</v>
      </c>
      <c r="AU518" s="89">
        <v>1</v>
      </c>
      <c r="AV518" s="89">
        <v>4082</v>
      </c>
      <c r="AW518" s="89">
        <v>100</v>
      </c>
      <c r="AX518" s="89">
        <v>409</v>
      </c>
      <c r="AY518" s="89" t="s">
        <v>12023</v>
      </c>
      <c r="AZ518" s="89">
        <v>55900000</v>
      </c>
      <c r="BA518" s="89">
        <v>50800000</v>
      </c>
      <c r="BB518" s="89">
        <v>28000000</v>
      </c>
      <c r="BC518" s="113"/>
      <c r="BG518" s="165">
        <v>5413</v>
      </c>
      <c r="BH518" s="165">
        <v>475</v>
      </c>
    </row>
    <row r="519" spans="1:61" ht="18" hidden="1" customHeight="1">
      <c r="A519" s="83">
        <v>150157</v>
      </c>
      <c r="B519" s="84" t="s">
        <v>9080</v>
      </c>
      <c r="C519" s="82" t="str">
        <f t="shared" si="26"/>
        <v>Open</v>
      </c>
      <c r="D519" s="85"/>
      <c r="E519" s="85" t="s">
        <v>4217</v>
      </c>
      <c r="F519" s="110">
        <v>42257</v>
      </c>
      <c r="G519" s="110">
        <v>42290</v>
      </c>
      <c r="H519" s="87" t="s">
        <v>8610</v>
      </c>
      <c r="I519" s="87" t="s">
        <v>9081</v>
      </c>
      <c r="J519" s="87" t="s">
        <v>9082</v>
      </c>
      <c r="K519" s="88"/>
      <c r="L519" s="37" t="s">
        <v>14790</v>
      </c>
      <c r="M519" s="86" t="s">
        <v>8808</v>
      </c>
      <c r="N519" s="37" t="s">
        <v>13115</v>
      </c>
      <c r="O519" s="37" t="s">
        <v>14491</v>
      </c>
      <c r="P519" s="89">
        <v>0.11</v>
      </c>
      <c r="Q519" s="89">
        <v>54.22</v>
      </c>
      <c r="R519" s="90" t="str">
        <f t="shared" si="25"/>
        <v>長野県中野市大字三ツ和</v>
      </c>
      <c r="S519" s="59" t="s">
        <v>9083</v>
      </c>
      <c r="T519" s="59" t="s">
        <v>3642</v>
      </c>
      <c r="U519" s="111" t="s">
        <v>8875</v>
      </c>
      <c r="V519" s="60" t="str">
        <f t="shared" si="27"/>
        <v>Open map</v>
      </c>
      <c r="W519" s="91" t="s">
        <v>12274</v>
      </c>
      <c r="X519" s="89" t="s">
        <v>8964</v>
      </c>
      <c r="Y519" s="89" t="s">
        <v>4710</v>
      </c>
      <c r="Z519" s="89" t="s">
        <v>4926</v>
      </c>
      <c r="AA519" s="89"/>
      <c r="AB519" s="83">
        <v>99</v>
      </c>
      <c r="AC519" s="83">
        <v>4335.6099999999997</v>
      </c>
      <c r="AD519" s="83">
        <v>4210.07</v>
      </c>
      <c r="AE519" s="89">
        <v>3413</v>
      </c>
      <c r="AF519" s="83">
        <v>5036</v>
      </c>
      <c r="AG519" s="89"/>
      <c r="AH519" s="89"/>
      <c r="AI519" s="89"/>
      <c r="AJ519" s="83">
        <v>1</v>
      </c>
      <c r="AK519" s="83"/>
      <c r="AL519" s="83">
        <v>2</v>
      </c>
      <c r="AM519" s="83"/>
      <c r="AN519" s="83"/>
      <c r="AO519" s="83">
        <v>11094</v>
      </c>
      <c r="AP519" s="89">
        <v>2</v>
      </c>
      <c r="AQ519" s="89">
        <v>1919</v>
      </c>
      <c r="AR519" s="89">
        <v>130</v>
      </c>
      <c r="AS519" s="89">
        <v>250</v>
      </c>
      <c r="AT519" s="89" t="s">
        <v>12025</v>
      </c>
      <c r="AU519" s="89">
        <v>1</v>
      </c>
      <c r="AV519" s="89">
        <v>1623</v>
      </c>
      <c r="AW519" s="89">
        <v>150</v>
      </c>
      <c r="AX519" s="89">
        <v>244</v>
      </c>
      <c r="AY519" s="89" t="s">
        <v>12023</v>
      </c>
      <c r="AZ519" s="89">
        <v>67500000</v>
      </c>
      <c r="BA519" s="89">
        <v>57400000</v>
      </c>
      <c r="BB519" s="89"/>
      <c r="BC519" s="113" t="s">
        <v>8937</v>
      </c>
      <c r="BG519" s="165">
        <v>5414</v>
      </c>
      <c r="BH519" s="165">
        <v>476</v>
      </c>
    </row>
    <row r="520" spans="1:61" hidden="1">
      <c r="A520" s="1">
        <v>150158</v>
      </c>
      <c r="B520" s="6" t="s">
        <v>608</v>
      </c>
      <c r="C520" s="82" t="str">
        <f t="shared" si="26"/>
        <v>Open</v>
      </c>
      <c r="D520" s="71"/>
      <c r="E520" s="71"/>
      <c r="F520" s="19">
        <v>42488</v>
      </c>
      <c r="G520" s="19">
        <v>42497</v>
      </c>
      <c r="H520" s="38" t="s">
        <v>1331</v>
      </c>
      <c r="I520" s="38" t="s">
        <v>1385</v>
      </c>
      <c r="J520" s="38" t="s">
        <v>2517</v>
      </c>
      <c r="K520" s="21"/>
      <c r="L520" s="37" t="s">
        <v>15117</v>
      </c>
      <c r="M520" s="37" t="s">
        <v>10126</v>
      </c>
      <c r="N520" s="37" t="s">
        <v>13116</v>
      </c>
      <c r="O520" s="37" t="s">
        <v>13117</v>
      </c>
      <c r="P520" s="89">
        <v>0.08</v>
      </c>
      <c r="Q520" s="89">
        <v>3.73</v>
      </c>
      <c r="R520" s="59" t="str">
        <f t="shared" si="25"/>
        <v>山形県酒田市両羽町</v>
      </c>
      <c r="S520" s="59" t="s">
        <v>3643</v>
      </c>
      <c r="T520" s="59" t="s">
        <v>3643</v>
      </c>
      <c r="U520" s="108" t="s">
        <v>10127</v>
      </c>
      <c r="V520" s="60" t="str">
        <f t="shared" si="27"/>
        <v>Open map</v>
      </c>
      <c r="W520" s="60" t="s">
        <v>4038</v>
      </c>
      <c r="X520" t="s">
        <v>1840</v>
      </c>
      <c r="Y520" t="s">
        <v>1844</v>
      </c>
      <c r="Z520" t="s">
        <v>1841</v>
      </c>
      <c r="AB520" s="131">
        <v>100</v>
      </c>
      <c r="AC520" s="131">
        <v>749.73</v>
      </c>
      <c r="AD520" s="131" t="s">
        <v>1857</v>
      </c>
      <c r="AE520">
        <v>1347</v>
      </c>
      <c r="AF520" s="131">
        <v>1347</v>
      </c>
      <c r="AJ520" s="1">
        <v>1</v>
      </c>
      <c r="AL520" s="1">
        <v>1</v>
      </c>
      <c r="AO520" s="131">
        <v>2156</v>
      </c>
      <c r="AP520">
        <v>1</v>
      </c>
      <c r="AQ520">
        <v>622</v>
      </c>
      <c r="AR520">
        <v>100</v>
      </c>
      <c r="AT520" s="89" t="s">
        <v>12174</v>
      </c>
      <c r="AU520">
        <v>1</v>
      </c>
      <c r="AW520">
        <v>80</v>
      </c>
      <c r="AY520" s="89" t="s">
        <v>12188</v>
      </c>
      <c r="AZ520">
        <v>12200000</v>
      </c>
      <c r="BA520">
        <v>10400000</v>
      </c>
      <c r="BG520" s="165">
        <v>5415</v>
      </c>
      <c r="BH520" s="165">
        <v>477</v>
      </c>
    </row>
    <row r="521" spans="1:61" hidden="1">
      <c r="A521" s="116">
        <v>150164</v>
      </c>
      <c r="B521" s="117" t="s">
        <v>10128</v>
      </c>
      <c r="C521" s="156" t="str">
        <f t="shared" si="26"/>
        <v>Open</v>
      </c>
      <c r="D521" s="118"/>
      <c r="E521" s="118"/>
      <c r="F521" s="157"/>
      <c r="G521" s="157"/>
      <c r="H521" s="120"/>
      <c r="I521" s="120"/>
      <c r="J521" s="120"/>
      <c r="K521" s="121"/>
      <c r="L521" s="157" t="s">
        <v>15118</v>
      </c>
      <c r="M521" s="157" t="s">
        <v>12071</v>
      </c>
      <c r="N521" s="157" t="s">
        <v>13118</v>
      </c>
      <c r="O521" s="157" t="s">
        <v>13119</v>
      </c>
      <c r="P521" s="123">
        <v>0.09</v>
      </c>
      <c r="Q521" s="123">
        <v>34.78</v>
      </c>
      <c r="R521" s="124" t="str">
        <f t="shared" si="25"/>
        <v/>
      </c>
      <c r="S521" s="124"/>
      <c r="T521" s="124"/>
      <c r="U521" s="124" t="s">
        <v>12008</v>
      </c>
      <c r="V521" s="127" t="str">
        <f t="shared" si="27"/>
        <v>Open map</v>
      </c>
      <c r="W521" s="127"/>
      <c r="X521" s="123"/>
      <c r="Y521" s="123"/>
      <c r="Z521" s="123"/>
      <c r="AA521" s="123"/>
      <c r="AB521" s="116">
        <v>170</v>
      </c>
      <c r="AC521" s="116" t="s">
        <v>1857</v>
      </c>
      <c r="AD521" s="116" t="s">
        <v>1857</v>
      </c>
      <c r="AE521" s="123"/>
      <c r="AF521" s="116"/>
      <c r="AG521" s="123"/>
      <c r="AH521" s="123"/>
      <c r="AI521" s="123"/>
      <c r="AJ521" s="116">
        <v>1</v>
      </c>
      <c r="AK521" s="116"/>
      <c r="AL521" s="116">
        <v>1.2</v>
      </c>
      <c r="AM521" s="116"/>
      <c r="AN521" s="116"/>
      <c r="AO521" s="116"/>
      <c r="AP521" s="123"/>
      <c r="AQ521" s="123"/>
      <c r="AR521" s="123"/>
      <c r="AS521" s="123"/>
      <c r="AT521" s="123"/>
      <c r="AU521" s="123"/>
      <c r="AV521" s="123"/>
      <c r="AW521" s="123"/>
      <c r="AX521" s="123"/>
      <c r="AY521" s="123"/>
      <c r="AZ521" s="123"/>
      <c r="BA521" s="123"/>
      <c r="BB521" s="123"/>
      <c r="BC521" s="123"/>
      <c r="BD521" s="158" t="s">
        <v>11877</v>
      </c>
      <c r="BE521" s="123"/>
      <c r="BF521" s="123"/>
      <c r="BG521" s="123">
        <v>5416</v>
      </c>
      <c r="BH521" s="123"/>
      <c r="BI521" s="123"/>
    </row>
    <row r="522" spans="1:61" ht="18" hidden="1" customHeight="1">
      <c r="A522" s="83">
        <v>150166</v>
      </c>
      <c r="B522" s="84" t="s">
        <v>9071</v>
      </c>
      <c r="C522" s="82" t="str">
        <f t="shared" si="26"/>
        <v>Open</v>
      </c>
      <c r="D522" s="85"/>
      <c r="E522" s="85" t="s">
        <v>9072</v>
      </c>
      <c r="F522" s="110">
        <v>42443</v>
      </c>
      <c r="G522" s="110">
        <v>42455</v>
      </c>
      <c r="H522" s="87" t="s">
        <v>9073</v>
      </c>
      <c r="I522" s="87" t="s">
        <v>9074</v>
      </c>
      <c r="J522" s="87" t="s">
        <v>9075</v>
      </c>
      <c r="K522" s="88"/>
      <c r="L522" s="37" t="s">
        <v>15119</v>
      </c>
      <c r="M522" s="86" t="s">
        <v>9076</v>
      </c>
      <c r="N522" s="37" t="s">
        <v>13120</v>
      </c>
      <c r="O522" s="37" t="s">
        <v>13121</v>
      </c>
      <c r="P522" s="89">
        <v>0.43</v>
      </c>
      <c r="Q522" s="89">
        <v>5.23</v>
      </c>
      <c r="R522" s="90" t="str">
        <f t="shared" si="25"/>
        <v>山形県酒田市広野字広</v>
      </c>
      <c r="S522" s="59" t="s">
        <v>9077</v>
      </c>
      <c r="T522" s="59"/>
      <c r="U522" s="111" t="s">
        <v>9078</v>
      </c>
      <c r="V522" s="60" t="str">
        <f t="shared" si="27"/>
        <v>Open map</v>
      </c>
      <c r="W522" s="91" t="s">
        <v>4038</v>
      </c>
      <c r="X522" s="89" t="s">
        <v>8964</v>
      </c>
      <c r="Y522" s="89" t="s">
        <v>8723</v>
      </c>
      <c r="Z522" s="89" t="s">
        <v>9079</v>
      </c>
      <c r="AA522" s="89">
        <v>37.299999999999997</v>
      </c>
      <c r="AB522" s="83">
        <v>100</v>
      </c>
      <c r="AC522" s="83">
        <v>1614</v>
      </c>
      <c r="AD522" s="83">
        <v>1032.4000000000001</v>
      </c>
      <c r="AE522" s="89">
        <v>1331</v>
      </c>
      <c r="AF522" s="83">
        <v>1331</v>
      </c>
      <c r="AG522" s="89"/>
      <c r="AH522" s="89"/>
      <c r="AI522" s="89"/>
      <c r="AJ522" s="83">
        <v>1</v>
      </c>
      <c r="AK522" s="83"/>
      <c r="AL522" s="83">
        <v>1.5</v>
      </c>
      <c r="AM522" s="83"/>
      <c r="AN522" s="83"/>
      <c r="AO522" s="83">
        <v>2622</v>
      </c>
      <c r="AP522" s="89">
        <v>1.5</v>
      </c>
      <c r="AQ522" s="89">
        <v>1291</v>
      </c>
      <c r="AR522" s="89">
        <v>120</v>
      </c>
      <c r="AS522" s="89">
        <v>157</v>
      </c>
      <c r="AT522" s="89" t="s">
        <v>12023</v>
      </c>
      <c r="AU522" s="89">
        <v>1</v>
      </c>
      <c r="AV522" s="89">
        <v>1331</v>
      </c>
      <c r="AW522" s="89">
        <v>100</v>
      </c>
      <c r="AX522" s="89">
        <v>139</v>
      </c>
      <c r="AY522" s="89" t="s">
        <v>12023</v>
      </c>
      <c r="AZ522" s="89">
        <v>15600000</v>
      </c>
      <c r="BA522" s="89">
        <v>13200000</v>
      </c>
      <c r="BB522" s="89">
        <v>7900000</v>
      </c>
      <c r="BC522" s="113"/>
      <c r="BG522" s="165">
        <v>5417</v>
      </c>
      <c r="BH522" s="165">
        <v>478</v>
      </c>
    </row>
    <row r="523" spans="1:61" hidden="1">
      <c r="A523" s="1">
        <v>150167</v>
      </c>
      <c r="B523" s="6" t="s">
        <v>10129</v>
      </c>
      <c r="C523" s="82" t="str">
        <f t="shared" si="26"/>
        <v>Open</v>
      </c>
      <c r="D523" s="36"/>
      <c r="E523" s="36"/>
      <c r="F523" s="37"/>
      <c r="G523" s="37"/>
      <c r="H523" s="38" t="s">
        <v>1426</v>
      </c>
      <c r="I523" s="38" t="s">
        <v>1440</v>
      </c>
      <c r="J523" s="38" t="s">
        <v>2519</v>
      </c>
      <c r="K523" s="21"/>
      <c r="L523" s="37" t="s">
        <v>15120</v>
      </c>
      <c r="M523" s="37" t="s">
        <v>10130</v>
      </c>
      <c r="N523" s="37" t="s">
        <v>13122</v>
      </c>
      <c r="O523" s="37" t="s">
        <v>13123</v>
      </c>
      <c r="P523" s="89">
        <v>0.68</v>
      </c>
      <c r="Q523" s="89">
        <v>0.32</v>
      </c>
      <c r="R523" s="59" t="str">
        <f t="shared" si="25"/>
        <v>青森県青森市新田</v>
      </c>
      <c r="S523" s="59"/>
      <c r="T523" s="59"/>
      <c r="U523" s="108" t="s">
        <v>10131</v>
      </c>
      <c r="V523" s="60" t="str">
        <f t="shared" si="27"/>
        <v>Open map</v>
      </c>
      <c r="W523" s="60"/>
      <c r="X523" t="s">
        <v>1840</v>
      </c>
      <c r="Y523" t="s">
        <v>1844</v>
      </c>
      <c r="Z523" t="s">
        <v>1843</v>
      </c>
      <c r="AB523" s="131">
        <v>180</v>
      </c>
      <c r="AC523" s="131" t="s">
        <v>1857</v>
      </c>
      <c r="AD523" s="131" t="s">
        <v>1857</v>
      </c>
      <c r="AF523" s="131">
        <v>1460</v>
      </c>
      <c r="AJ523" s="1">
        <v>1</v>
      </c>
      <c r="AL523" s="1">
        <v>1.2</v>
      </c>
      <c r="AO523" s="131"/>
      <c r="BD523" s="142" t="s">
        <v>11877</v>
      </c>
      <c r="BG523" s="165">
        <v>5418</v>
      </c>
    </row>
    <row r="524" spans="1:61" hidden="1">
      <c r="A524" s="116">
        <v>150173</v>
      </c>
      <c r="B524" s="117" t="s">
        <v>10132</v>
      </c>
      <c r="C524" s="156" t="str">
        <f t="shared" si="26"/>
        <v>Open</v>
      </c>
      <c r="D524" s="118"/>
      <c r="E524" s="118"/>
      <c r="F524" s="157"/>
      <c r="G524" s="157"/>
      <c r="H524" s="120" t="s">
        <v>1357</v>
      </c>
      <c r="I524" s="120" t="s">
        <v>1462</v>
      </c>
      <c r="J524" s="120" t="s">
        <v>2520</v>
      </c>
      <c r="K524" s="121"/>
      <c r="L524" s="157" t="s">
        <v>15121</v>
      </c>
      <c r="M524" s="157" t="s">
        <v>12072</v>
      </c>
      <c r="N524" s="157" t="s">
        <v>13124</v>
      </c>
      <c r="O524" s="157" t="s">
        <v>13125</v>
      </c>
      <c r="P524" s="123">
        <v>0.16</v>
      </c>
      <c r="Q524" s="123">
        <v>28.49</v>
      </c>
      <c r="R524" s="124" t="str">
        <f t="shared" si="25"/>
        <v>埼玉県越谷市越ヶ谷本町</v>
      </c>
      <c r="S524" s="124"/>
      <c r="T524" s="124"/>
      <c r="U524" s="124" t="s">
        <v>12009</v>
      </c>
      <c r="V524" s="127" t="str">
        <f t="shared" si="27"/>
        <v>Open map</v>
      </c>
      <c r="W524" s="127"/>
      <c r="X524" s="123" t="s">
        <v>1840</v>
      </c>
      <c r="Y524" s="123"/>
      <c r="Z524" s="123" t="s">
        <v>1872</v>
      </c>
      <c r="AA524" s="123"/>
      <c r="AB524" s="116">
        <v>45</v>
      </c>
      <c r="AC524" s="116" t="s">
        <v>1857</v>
      </c>
      <c r="AD524" s="116" t="s">
        <v>1857</v>
      </c>
      <c r="AE524" s="123"/>
      <c r="AF524" s="116"/>
      <c r="AG524" s="123"/>
      <c r="AH524" s="123"/>
      <c r="AI524" s="123"/>
      <c r="AJ524" s="116">
        <v>1.4</v>
      </c>
      <c r="AK524" s="116"/>
      <c r="AL524" s="116">
        <v>1</v>
      </c>
      <c r="AM524" s="116"/>
      <c r="AN524" s="116"/>
      <c r="AO524" s="116"/>
      <c r="AP524" s="123"/>
      <c r="AQ524" s="123"/>
      <c r="AR524" s="123"/>
      <c r="AS524" s="123"/>
      <c r="AT524" s="123"/>
      <c r="AU524" s="123"/>
      <c r="AV524" s="123"/>
      <c r="AW524" s="123"/>
      <c r="AX524" s="123"/>
      <c r="AY524" s="123"/>
      <c r="AZ524" s="123"/>
      <c r="BA524" s="123"/>
      <c r="BB524" s="123"/>
      <c r="BC524" s="123"/>
      <c r="BD524" s="158" t="s">
        <v>4217</v>
      </c>
      <c r="BE524" s="123"/>
      <c r="BF524" s="123"/>
      <c r="BG524" s="123">
        <v>5419</v>
      </c>
      <c r="BH524" s="123"/>
      <c r="BI524" s="123"/>
    </row>
    <row r="525" spans="1:61" ht="18" hidden="1" customHeight="1">
      <c r="A525" s="83">
        <v>150185</v>
      </c>
      <c r="B525" s="84" t="s">
        <v>9065</v>
      </c>
      <c r="C525" s="82" t="str">
        <f t="shared" si="26"/>
        <v>Open</v>
      </c>
      <c r="D525" s="85"/>
      <c r="E525" s="85" t="s">
        <v>4217</v>
      </c>
      <c r="F525" s="110">
        <v>42541</v>
      </c>
      <c r="G525" s="110">
        <v>42555</v>
      </c>
      <c r="H525" s="87" t="s">
        <v>5366</v>
      </c>
      <c r="I525" s="87" t="s">
        <v>9066</v>
      </c>
      <c r="J525" s="87" t="s">
        <v>5518</v>
      </c>
      <c r="K525" s="88"/>
      <c r="L525" s="37" t="s">
        <v>15122</v>
      </c>
      <c r="M525" s="86" t="s">
        <v>8809</v>
      </c>
      <c r="N525" s="37" t="s">
        <v>13126</v>
      </c>
      <c r="O525" s="37" t="s">
        <v>13127</v>
      </c>
      <c r="P525" s="89">
        <v>0.04</v>
      </c>
      <c r="Q525" s="89">
        <v>0.67</v>
      </c>
      <c r="R525" s="90" t="str">
        <f t="shared" si="25"/>
        <v>島根県安来市安来町</v>
      </c>
      <c r="S525" s="59" t="s">
        <v>9067</v>
      </c>
      <c r="T525" s="59" t="s">
        <v>3644</v>
      </c>
      <c r="U525" s="111" t="s">
        <v>9068</v>
      </c>
      <c r="V525" s="60" t="str">
        <f t="shared" si="27"/>
        <v>Open map</v>
      </c>
      <c r="W525" s="91" t="s">
        <v>4038</v>
      </c>
      <c r="X525" s="89" t="s">
        <v>9069</v>
      </c>
      <c r="Y525" s="89" t="s">
        <v>4656</v>
      </c>
      <c r="Z525" s="89" t="s">
        <v>9070</v>
      </c>
      <c r="AA525" s="89"/>
      <c r="AB525" s="83">
        <v>50</v>
      </c>
      <c r="AC525" s="83">
        <v>721.68</v>
      </c>
      <c r="AD525" s="83">
        <v>1426.6</v>
      </c>
      <c r="AE525" s="89">
        <v>973</v>
      </c>
      <c r="AF525" s="83">
        <v>973</v>
      </c>
      <c r="AG525" s="89"/>
      <c r="AH525" s="89"/>
      <c r="AI525" s="89"/>
      <c r="AJ525" s="83">
        <v>0.8</v>
      </c>
      <c r="AK525" s="83"/>
      <c r="AL525" s="83">
        <v>1.4</v>
      </c>
      <c r="AM525" s="83"/>
      <c r="AN525" s="83"/>
      <c r="AO525" s="83">
        <v>2083</v>
      </c>
      <c r="AP525" s="123"/>
      <c r="AQ525" s="123"/>
      <c r="AR525" s="123"/>
      <c r="AS525" s="123"/>
      <c r="AT525" s="89" t="s">
        <v>4235</v>
      </c>
      <c r="AU525" s="89">
        <v>0.8</v>
      </c>
      <c r="AV525" s="89">
        <v>158</v>
      </c>
      <c r="AW525" s="89">
        <v>100</v>
      </c>
      <c r="AX525" s="89">
        <v>19</v>
      </c>
      <c r="AY525" s="89" t="s">
        <v>12023</v>
      </c>
      <c r="AZ525" s="89">
        <v>14200000</v>
      </c>
      <c r="BA525" s="89">
        <v>11900000</v>
      </c>
      <c r="BB525" s="89">
        <v>6500000</v>
      </c>
      <c r="BC525" s="113"/>
      <c r="BG525" s="165">
        <v>5420</v>
      </c>
      <c r="BH525" s="165">
        <v>479</v>
      </c>
    </row>
    <row r="526" spans="1:61" ht="18" hidden="1" customHeight="1">
      <c r="A526" s="83">
        <v>150191</v>
      </c>
      <c r="B526" s="84" t="s">
        <v>9057</v>
      </c>
      <c r="C526" s="82" t="str">
        <f t="shared" si="26"/>
        <v>Open</v>
      </c>
      <c r="D526" s="85"/>
      <c r="E526" s="85" t="s">
        <v>9058</v>
      </c>
      <c r="F526" s="110">
        <v>42328</v>
      </c>
      <c r="G526" s="110">
        <v>42342</v>
      </c>
      <c r="H526" s="87" t="s">
        <v>4278</v>
      </c>
      <c r="I526" s="87" t="s">
        <v>9059</v>
      </c>
      <c r="J526" s="87" t="s">
        <v>9060</v>
      </c>
      <c r="K526" s="88"/>
      <c r="L526" s="37" t="s">
        <v>15123</v>
      </c>
      <c r="M526" s="86" t="s">
        <v>9061</v>
      </c>
      <c r="N526" s="37" t="s">
        <v>13128</v>
      </c>
      <c r="O526" s="37" t="s">
        <v>13129</v>
      </c>
      <c r="P526" s="89">
        <v>0.75</v>
      </c>
      <c r="Q526" s="89">
        <v>11.55</v>
      </c>
      <c r="R526" s="90" t="str">
        <f t="shared" si="25"/>
        <v>宮城県角田市梶賀宇字一里</v>
      </c>
      <c r="S526" s="59" t="s">
        <v>9062</v>
      </c>
      <c r="T526" s="59"/>
      <c r="U526" s="111" t="s">
        <v>8876</v>
      </c>
      <c r="V526" s="60" t="str">
        <f t="shared" si="27"/>
        <v>Open map</v>
      </c>
      <c r="W526" s="91" t="s">
        <v>4038</v>
      </c>
      <c r="X526" s="89" t="s">
        <v>9063</v>
      </c>
      <c r="Y526" s="89" t="s">
        <v>8711</v>
      </c>
      <c r="Z526" s="89" t="s">
        <v>9064</v>
      </c>
      <c r="AA526" s="89"/>
      <c r="AB526" s="83">
        <v>40</v>
      </c>
      <c r="AC526" s="83" t="s">
        <v>1857</v>
      </c>
      <c r="AD526" s="83" t="s">
        <v>1857</v>
      </c>
      <c r="AE526" s="89">
        <v>1601</v>
      </c>
      <c r="AF526" s="83">
        <v>1607</v>
      </c>
      <c r="AG526" s="89"/>
      <c r="AH526" s="89"/>
      <c r="AI526" s="89"/>
      <c r="AJ526" s="83">
        <v>1</v>
      </c>
      <c r="AK526" s="83"/>
      <c r="AL526" s="83">
        <v>1.5</v>
      </c>
      <c r="AM526" s="83"/>
      <c r="AN526" s="83"/>
      <c r="AO526" s="83">
        <v>3186</v>
      </c>
      <c r="AP526" s="89">
        <v>1.5</v>
      </c>
      <c r="AQ526" s="89">
        <v>1583</v>
      </c>
      <c r="AR526" s="89">
        <v>110</v>
      </c>
      <c r="AS526" s="89">
        <v>178</v>
      </c>
      <c r="AT526" s="89" t="s">
        <v>12023</v>
      </c>
      <c r="AU526" s="89">
        <v>1</v>
      </c>
      <c r="AV526" s="89">
        <v>1556</v>
      </c>
      <c r="AW526" s="89">
        <v>100</v>
      </c>
      <c r="AX526" s="89">
        <v>159</v>
      </c>
      <c r="AY526" s="89" t="s">
        <v>12023</v>
      </c>
      <c r="AZ526" s="89">
        <v>18500000</v>
      </c>
      <c r="BA526" s="89">
        <v>15600000</v>
      </c>
      <c r="BB526" s="89">
        <v>9400000</v>
      </c>
      <c r="BC526" s="113"/>
      <c r="BG526" s="165">
        <v>5421</v>
      </c>
      <c r="BH526" s="165">
        <v>480</v>
      </c>
    </row>
    <row r="527" spans="1:61" ht="18" hidden="1" customHeight="1">
      <c r="A527" s="83">
        <v>150192</v>
      </c>
      <c r="B527" s="84" t="s">
        <v>9051</v>
      </c>
      <c r="C527" s="82" t="str">
        <f t="shared" si="26"/>
        <v>Open</v>
      </c>
      <c r="D527" s="85"/>
      <c r="E527" s="85" t="s">
        <v>4217</v>
      </c>
      <c r="F527" s="110">
        <v>42264</v>
      </c>
      <c r="G527" s="110">
        <v>42282</v>
      </c>
      <c r="H527" s="87" t="s">
        <v>4266</v>
      </c>
      <c r="I527" s="87" t="s">
        <v>9052</v>
      </c>
      <c r="J527" s="87" t="s">
        <v>9053</v>
      </c>
      <c r="K527" s="88"/>
      <c r="L527" s="37" t="s">
        <v>15124</v>
      </c>
      <c r="M527" s="86" t="s">
        <v>9054</v>
      </c>
      <c r="N527" s="37" t="s">
        <v>13130</v>
      </c>
      <c r="O527" s="37" t="s">
        <v>13131</v>
      </c>
      <c r="P527" s="89">
        <v>0.18</v>
      </c>
      <c r="Q527" s="89">
        <v>19.48</v>
      </c>
      <c r="R527" s="90" t="str">
        <f t="shared" si="25"/>
        <v>青森県十和田市東十一番町</v>
      </c>
      <c r="S527" s="59" t="s">
        <v>9055</v>
      </c>
      <c r="T527" s="59" t="s">
        <v>3645</v>
      </c>
      <c r="U527" s="111" t="s">
        <v>8877</v>
      </c>
      <c r="V527" s="60" t="str">
        <f t="shared" si="27"/>
        <v>Open map</v>
      </c>
      <c r="W527" s="91" t="s">
        <v>4038</v>
      </c>
      <c r="X527" s="89" t="s">
        <v>8964</v>
      </c>
      <c r="Y527" s="89" t="s">
        <v>8977</v>
      </c>
      <c r="Z527" s="89" t="s">
        <v>4939</v>
      </c>
      <c r="AA527" s="89"/>
      <c r="AB527" s="83">
        <v>110</v>
      </c>
      <c r="AC527" s="83">
        <v>2056.8000000000002</v>
      </c>
      <c r="AD527" s="83">
        <v>2366.5700000000002</v>
      </c>
      <c r="AE527" s="89">
        <v>2862</v>
      </c>
      <c r="AF527" s="83">
        <v>2862</v>
      </c>
      <c r="AG527" s="89"/>
      <c r="AH527" s="89"/>
      <c r="AI527" s="89"/>
      <c r="AJ527" s="83">
        <v>1</v>
      </c>
      <c r="AK527" s="83"/>
      <c r="AL527" s="83">
        <v>1.2</v>
      </c>
      <c r="AM527" s="83"/>
      <c r="AN527" s="83"/>
      <c r="AO527" s="83">
        <v>5851</v>
      </c>
      <c r="AP527" s="89">
        <v>1.2</v>
      </c>
      <c r="AQ527" s="89">
        <v>2058</v>
      </c>
      <c r="AR527" s="89">
        <v>160</v>
      </c>
      <c r="AS527" s="89">
        <v>331</v>
      </c>
      <c r="AT527" s="89" t="s">
        <v>12023</v>
      </c>
      <c r="AU527" s="89">
        <v>1</v>
      </c>
      <c r="AV527" s="89">
        <v>2862</v>
      </c>
      <c r="AW527" s="89">
        <v>100</v>
      </c>
      <c r="AX527" s="89">
        <v>287</v>
      </c>
      <c r="AY527" s="89" t="s">
        <v>12023</v>
      </c>
      <c r="AZ527" s="89">
        <v>44000000</v>
      </c>
      <c r="BA527" s="89">
        <v>37000000</v>
      </c>
      <c r="BB527" s="89">
        <v>22500000</v>
      </c>
      <c r="BC527" s="113" t="s">
        <v>9056</v>
      </c>
      <c r="BG527" s="165">
        <v>5422</v>
      </c>
      <c r="BH527" s="165">
        <v>481</v>
      </c>
    </row>
    <row r="528" spans="1:61" hidden="1">
      <c r="A528" s="1">
        <v>150201</v>
      </c>
      <c r="B528" s="6" t="s">
        <v>10133</v>
      </c>
      <c r="C528" s="82" t="str">
        <f t="shared" si="26"/>
        <v>Open</v>
      </c>
      <c r="D528" s="36"/>
      <c r="E528" s="36"/>
      <c r="F528" s="37"/>
      <c r="G528" s="37"/>
      <c r="H528" s="38" t="s">
        <v>1357</v>
      </c>
      <c r="I528" s="38" t="s">
        <v>2229</v>
      </c>
      <c r="J528" s="38" t="s">
        <v>2522</v>
      </c>
      <c r="K528" s="21"/>
      <c r="L528" s="37" t="s">
        <v>15125</v>
      </c>
      <c r="M528" s="37" t="s">
        <v>10134</v>
      </c>
      <c r="N528" s="37" t="s">
        <v>13132</v>
      </c>
      <c r="O528" s="37" t="s">
        <v>13133</v>
      </c>
      <c r="P528" s="89">
        <v>1.52</v>
      </c>
      <c r="Q528" s="89">
        <v>46.49</v>
      </c>
      <c r="R528" s="59" t="str">
        <f t="shared" si="25"/>
        <v>埼玉県幸手市地先</v>
      </c>
      <c r="S528" s="59"/>
      <c r="T528" s="59"/>
      <c r="U528" s="108" t="s">
        <v>12010</v>
      </c>
      <c r="V528" s="60" t="str">
        <f t="shared" si="27"/>
        <v>Open map</v>
      </c>
      <c r="W528" s="60"/>
      <c r="X528" t="s">
        <v>1840</v>
      </c>
      <c r="Y528" t="s">
        <v>1844</v>
      </c>
      <c r="Z528" t="s">
        <v>1876</v>
      </c>
      <c r="AB528" s="131">
        <v>30</v>
      </c>
      <c r="AC528" s="131" t="s">
        <v>1857</v>
      </c>
      <c r="AD528" s="131" t="s">
        <v>1857</v>
      </c>
      <c r="AF528" s="131"/>
      <c r="AO528" s="131"/>
      <c r="BD528" s="142" t="s">
        <v>4217</v>
      </c>
      <c r="BG528" s="165">
        <v>5423</v>
      </c>
    </row>
    <row r="529" spans="1:60" ht="18" hidden="1" customHeight="1">
      <c r="A529" s="83">
        <v>150216</v>
      </c>
      <c r="B529" s="84" t="s">
        <v>9046</v>
      </c>
      <c r="C529" s="82" t="str">
        <f t="shared" si="26"/>
        <v>Open</v>
      </c>
      <c r="D529" s="85"/>
      <c r="E529" s="85" t="s">
        <v>4241</v>
      </c>
      <c r="F529" s="110">
        <v>42278</v>
      </c>
      <c r="G529" s="110">
        <v>42284</v>
      </c>
      <c r="H529" s="87" t="s">
        <v>4303</v>
      </c>
      <c r="I529" s="87" t="s">
        <v>9047</v>
      </c>
      <c r="J529" s="87" t="s">
        <v>9048</v>
      </c>
      <c r="K529" s="88"/>
      <c r="L529" s="37" t="s">
        <v>15126</v>
      </c>
      <c r="M529" s="86" t="s">
        <v>8810</v>
      </c>
      <c r="N529" s="37" t="s">
        <v>13134</v>
      </c>
      <c r="O529" s="37" t="s">
        <v>13135</v>
      </c>
      <c r="P529" s="89">
        <v>0.75</v>
      </c>
      <c r="Q529" s="89">
        <v>7.04</v>
      </c>
      <c r="R529" s="90" t="str">
        <f t="shared" si="25"/>
        <v>東京都墨田区立花</v>
      </c>
      <c r="S529" s="59" t="s">
        <v>9049</v>
      </c>
      <c r="T529" s="59" t="s">
        <v>3646</v>
      </c>
      <c r="U529" s="111" t="s">
        <v>12011</v>
      </c>
      <c r="V529" s="60" t="str">
        <f t="shared" si="27"/>
        <v>Open map</v>
      </c>
      <c r="W529" s="91" t="s">
        <v>4038</v>
      </c>
      <c r="X529" s="89" t="s">
        <v>8976</v>
      </c>
      <c r="Y529" s="89" t="s">
        <v>4656</v>
      </c>
      <c r="Z529" s="89" t="s">
        <v>4926</v>
      </c>
      <c r="AA529" s="89"/>
      <c r="AB529" s="83">
        <v>40</v>
      </c>
      <c r="AC529" s="83">
        <v>108.26</v>
      </c>
      <c r="AD529" s="83">
        <v>127.6</v>
      </c>
      <c r="AE529" s="89">
        <v>257</v>
      </c>
      <c r="AF529" s="83">
        <v>257</v>
      </c>
      <c r="AG529" s="89"/>
      <c r="AH529" s="89"/>
      <c r="AI529" s="89"/>
      <c r="AJ529" s="83">
        <v>1</v>
      </c>
      <c r="AK529" s="83"/>
      <c r="AL529" s="83">
        <v>1.5</v>
      </c>
      <c r="AM529" s="83"/>
      <c r="AN529" s="83"/>
      <c r="AO529" s="83">
        <v>413</v>
      </c>
      <c r="AP529" s="89">
        <v>1.5</v>
      </c>
      <c r="AQ529" s="89">
        <v>123</v>
      </c>
      <c r="AR529" s="89">
        <v>100</v>
      </c>
      <c r="AS529" s="89">
        <v>14</v>
      </c>
      <c r="AT529" s="89" t="s">
        <v>8938</v>
      </c>
      <c r="AU529" s="89">
        <v>1</v>
      </c>
      <c r="AV529" s="89">
        <v>290</v>
      </c>
      <c r="AW529" s="89">
        <v>130</v>
      </c>
      <c r="AX529" s="89">
        <v>42</v>
      </c>
      <c r="AY529" s="89" t="s">
        <v>8520</v>
      </c>
      <c r="AZ529" s="89">
        <v>5000000</v>
      </c>
      <c r="BA529" s="89">
        <v>4500000</v>
      </c>
      <c r="BB529" s="89">
        <v>2200000</v>
      </c>
      <c r="BC529" s="113" t="s">
        <v>9050</v>
      </c>
      <c r="BG529" s="165">
        <v>5424</v>
      </c>
      <c r="BH529" s="165">
        <v>482</v>
      </c>
    </row>
    <row r="530" spans="1:60" ht="18" hidden="1" customHeight="1">
      <c r="A530" s="83">
        <v>150219</v>
      </c>
      <c r="B530" s="84" t="s">
        <v>9040</v>
      </c>
      <c r="C530" s="82" t="str">
        <f t="shared" si="26"/>
        <v>Open</v>
      </c>
      <c r="D530" s="85"/>
      <c r="E530" s="85" t="s">
        <v>9041</v>
      </c>
      <c r="F530" s="110">
        <v>42212</v>
      </c>
      <c r="G530" s="110">
        <v>42252</v>
      </c>
      <c r="H530" s="87" t="s">
        <v>9042</v>
      </c>
      <c r="I530" s="87" t="s">
        <v>5367</v>
      </c>
      <c r="J530" s="87" t="s">
        <v>9043</v>
      </c>
      <c r="K530" s="88"/>
      <c r="L530" s="37" t="s">
        <v>15127</v>
      </c>
      <c r="M530" s="86" t="s">
        <v>8811</v>
      </c>
      <c r="N530" s="37" t="s">
        <v>13136</v>
      </c>
      <c r="O530" s="37" t="s">
        <v>13137</v>
      </c>
      <c r="P530" s="89">
        <v>1.06</v>
      </c>
      <c r="Q530" s="89">
        <v>7.72</v>
      </c>
      <c r="R530" s="90" t="str">
        <f t="shared" si="25"/>
        <v>島根県出雲市中野町</v>
      </c>
      <c r="S530" s="59" t="s">
        <v>9044</v>
      </c>
      <c r="T530" s="59" t="s">
        <v>4174</v>
      </c>
      <c r="U530" s="111" t="s">
        <v>8878</v>
      </c>
      <c r="V530" s="60" t="str">
        <f t="shared" si="27"/>
        <v>Open map</v>
      </c>
      <c r="W530" s="91" t="s">
        <v>4038</v>
      </c>
      <c r="X530" s="89" t="s">
        <v>8976</v>
      </c>
      <c r="Y530" s="89" t="s">
        <v>8965</v>
      </c>
      <c r="Z530" s="89" t="s">
        <v>9045</v>
      </c>
      <c r="AA530" s="89"/>
      <c r="AB530" s="83">
        <v>65</v>
      </c>
      <c r="AC530" s="83">
        <v>1324.06</v>
      </c>
      <c r="AD530" s="83">
        <v>1300</v>
      </c>
      <c r="AE530" s="89">
        <v>1860</v>
      </c>
      <c r="AF530" s="83">
        <v>1860</v>
      </c>
      <c r="AG530" s="89"/>
      <c r="AH530" s="89"/>
      <c r="AI530" s="89"/>
      <c r="AJ530" s="83">
        <v>0.8</v>
      </c>
      <c r="AK530" s="83"/>
      <c r="AL530" s="83">
        <v>1.4</v>
      </c>
      <c r="AM530" s="83"/>
      <c r="AN530" s="83"/>
      <c r="AO530" s="83">
        <v>2467</v>
      </c>
      <c r="AP530" s="89">
        <v>1.4</v>
      </c>
      <c r="AQ530" s="89">
        <v>1226</v>
      </c>
      <c r="AR530" s="89">
        <v>100</v>
      </c>
      <c r="AS530" s="89">
        <v>123</v>
      </c>
      <c r="AT530" s="89" t="s">
        <v>4235</v>
      </c>
      <c r="AU530" s="89">
        <v>0.8</v>
      </c>
      <c r="AV530" s="89">
        <v>1224</v>
      </c>
      <c r="AW530" s="89">
        <v>100</v>
      </c>
      <c r="AX530" s="89">
        <v>123</v>
      </c>
      <c r="AY530" s="89" t="s">
        <v>12174</v>
      </c>
      <c r="AZ530" s="89">
        <v>14100000</v>
      </c>
      <c r="BA530" s="89">
        <v>11800000</v>
      </c>
      <c r="BB530" s="89">
        <v>6900000</v>
      </c>
      <c r="BC530" s="113" t="s">
        <v>8939</v>
      </c>
      <c r="BG530" s="165">
        <v>5425</v>
      </c>
      <c r="BH530" s="165">
        <v>483</v>
      </c>
    </row>
    <row r="531" spans="1:60" ht="18" hidden="1" customHeight="1">
      <c r="A531" s="83">
        <v>150228</v>
      </c>
      <c r="B531" s="84" t="s">
        <v>9030</v>
      </c>
      <c r="C531" s="82" t="str">
        <f t="shared" si="26"/>
        <v>Open</v>
      </c>
      <c r="D531" s="85"/>
      <c r="E531" s="85" t="s">
        <v>9031</v>
      </c>
      <c r="F531" s="110">
        <v>42250</v>
      </c>
      <c r="G531" s="110">
        <v>42259</v>
      </c>
      <c r="H531" s="87" t="s">
        <v>9032</v>
      </c>
      <c r="I531" s="87" t="s">
        <v>9033</v>
      </c>
      <c r="J531" s="87" t="s">
        <v>9034</v>
      </c>
      <c r="K531" s="88"/>
      <c r="L531" s="37" t="s">
        <v>15128</v>
      </c>
      <c r="M531" s="86" t="s">
        <v>8812</v>
      </c>
      <c r="N531" s="37" t="s">
        <v>13138</v>
      </c>
      <c r="O531" s="37" t="s">
        <v>14492</v>
      </c>
      <c r="P531" s="89">
        <v>0.35</v>
      </c>
      <c r="Q531" s="89">
        <v>20.16</v>
      </c>
      <c r="R531" s="90" t="str">
        <f t="shared" si="25"/>
        <v>兵庫県豊岡市日高町土居</v>
      </c>
      <c r="S531" s="59" t="s">
        <v>9035</v>
      </c>
      <c r="T531" s="59" t="s">
        <v>3647</v>
      </c>
      <c r="U531" s="111" t="s">
        <v>9036</v>
      </c>
      <c r="V531" s="60" t="str">
        <f t="shared" si="27"/>
        <v>Open map</v>
      </c>
      <c r="W531" s="91" t="s">
        <v>4038</v>
      </c>
      <c r="X531" s="89" t="s">
        <v>9037</v>
      </c>
      <c r="Y531" s="89" t="s">
        <v>9038</v>
      </c>
      <c r="Z531" s="89" t="s">
        <v>9039</v>
      </c>
      <c r="AA531" s="89"/>
      <c r="AB531" s="83">
        <v>150</v>
      </c>
      <c r="AC531" s="83">
        <v>626.52</v>
      </c>
      <c r="AD531" s="83">
        <v>607.41999999999996</v>
      </c>
      <c r="AE531" s="89">
        <v>245</v>
      </c>
      <c r="AF531" s="83">
        <v>245</v>
      </c>
      <c r="AG531" s="89"/>
      <c r="AH531" s="89"/>
      <c r="AI531" s="89"/>
      <c r="AJ531" s="83">
        <v>1</v>
      </c>
      <c r="AK531" s="83"/>
      <c r="AL531" s="83">
        <v>1</v>
      </c>
      <c r="AM531" s="83"/>
      <c r="AN531" s="83"/>
      <c r="AO531" s="83">
        <v>472</v>
      </c>
      <c r="AP531" s="89">
        <v>0.8</v>
      </c>
      <c r="AQ531" s="89">
        <v>185</v>
      </c>
      <c r="AR531" s="89">
        <v>130</v>
      </c>
      <c r="AS531" s="89">
        <v>25</v>
      </c>
      <c r="AT531" s="89" t="s">
        <v>12023</v>
      </c>
      <c r="AU531" s="89">
        <v>1</v>
      </c>
      <c r="AV531" s="89">
        <v>287</v>
      </c>
      <c r="AW531" s="89">
        <v>120</v>
      </c>
      <c r="AX531" s="89">
        <v>35</v>
      </c>
      <c r="AY531" s="89" t="s">
        <v>12023</v>
      </c>
      <c r="AZ531" s="89">
        <v>4300000</v>
      </c>
      <c r="BA531" s="89">
        <v>3800000</v>
      </c>
      <c r="BB531" s="89">
        <v>2300000</v>
      </c>
      <c r="BC531" s="113"/>
      <c r="BG531" s="165">
        <v>5426</v>
      </c>
      <c r="BH531" s="165">
        <v>484</v>
      </c>
    </row>
    <row r="532" spans="1:60" hidden="1">
      <c r="A532" s="1">
        <v>150229</v>
      </c>
      <c r="B532" s="6" t="s">
        <v>11125</v>
      </c>
      <c r="C532" s="82" t="str">
        <f t="shared" si="26"/>
        <v>Open</v>
      </c>
      <c r="D532" s="36"/>
      <c r="E532" s="36"/>
      <c r="F532" s="37"/>
      <c r="G532" s="37"/>
      <c r="H532" s="38" t="s">
        <v>1315</v>
      </c>
      <c r="I532" s="38" t="s">
        <v>2523</v>
      </c>
      <c r="J532" s="38" t="s">
        <v>2524</v>
      </c>
      <c r="K532" s="21"/>
      <c r="L532" s="37" t="s">
        <v>15129</v>
      </c>
      <c r="M532" s="37"/>
      <c r="N532" s="37" t="s">
        <v>14366</v>
      </c>
      <c r="O532" s="37" t="s">
        <v>14366</v>
      </c>
      <c r="R532" s="59" t="str">
        <f t="shared" si="25"/>
        <v>大阪府八尾市楽音寺</v>
      </c>
      <c r="S532" s="59"/>
      <c r="T532" s="59"/>
      <c r="U532" s="108"/>
      <c r="V532" s="60" t="str">
        <f t="shared" si="27"/>
        <v>Open map</v>
      </c>
      <c r="W532" s="60"/>
      <c r="X532" t="s">
        <v>1840</v>
      </c>
      <c r="Y532" t="s">
        <v>1859</v>
      </c>
      <c r="Z532" t="s">
        <v>1841</v>
      </c>
      <c r="AB532" s="131">
        <v>20</v>
      </c>
      <c r="AC532" s="131">
        <v>2800</v>
      </c>
      <c r="AD532" s="131">
        <v>5600</v>
      </c>
      <c r="AF532" s="131"/>
      <c r="AO532" s="131"/>
      <c r="BD532" s="142" t="s">
        <v>14618</v>
      </c>
      <c r="BG532" s="165">
        <v>5427</v>
      </c>
    </row>
    <row r="533" spans="1:60" ht="18" hidden="1" customHeight="1">
      <c r="A533" s="83">
        <v>150237</v>
      </c>
      <c r="B533" s="84" t="s">
        <v>9023</v>
      </c>
      <c r="C533" s="82" t="str">
        <f t="shared" si="26"/>
        <v>Open</v>
      </c>
      <c r="D533" s="85"/>
      <c r="E533" s="85" t="s">
        <v>8961</v>
      </c>
      <c r="F533" s="110">
        <v>42297</v>
      </c>
      <c r="G533" s="110">
        <v>42306</v>
      </c>
      <c r="H533" s="87" t="s">
        <v>9024</v>
      </c>
      <c r="I533" s="87" t="s">
        <v>5191</v>
      </c>
      <c r="J533" s="87" t="s">
        <v>9025</v>
      </c>
      <c r="K533" s="88"/>
      <c r="L533" s="37" t="s">
        <v>15130</v>
      </c>
      <c r="M533" s="86" t="s">
        <v>9026</v>
      </c>
      <c r="N533" s="37" t="s">
        <v>13139</v>
      </c>
      <c r="O533" s="37" t="s">
        <v>13140</v>
      </c>
      <c r="P533" s="89">
        <v>0.86</v>
      </c>
      <c r="Q533" s="89">
        <v>3.41</v>
      </c>
      <c r="R533" s="90" t="str">
        <f t="shared" si="25"/>
        <v>愛知県名古屋市南区南野</v>
      </c>
      <c r="S533" s="59" t="s">
        <v>9027</v>
      </c>
      <c r="T533" s="59" t="s">
        <v>3648</v>
      </c>
      <c r="U533" s="111" t="s">
        <v>9028</v>
      </c>
      <c r="V533" s="60" t="str">
        <f t="shared" si="27"/>
        <v>Open map</v>
      </c>
      <c r="W533" s="91" t="s">
        <v>4038</v>
      </c>
      <c r="X533" s="89" t="s">
        <v>8983</v>
      </c>
      <c r="Y533" s="89" t="s">
        <v>8965</v>
      </c>
      <c r="Z533" s="89" t="s">
        <v>9016</v>
      </c>
      <c r="AA533" s="89"/>
      <c r="AB533" s="83">
        <v>30</v>
      </c>
      <c r="AC533" s="83">
        <v>396</v>
      </c>
      <c r="AD533" s="83">
        <v>407.07</v>
      </c>
      <c r="AE533" s="89">
        <v>522</v>
      </c>
      <c r="AF533" s="83">
        <v>792</v>
      </c>
      <c r="AG533" s="89"/>
      <c r="AH533" s="89"/>
      <c r="AI533" s="89"/>
      <c r="AJ533" s="83">
        <v>0.8</v>
      </c>
      <c r="AK533" s="83"/>
      <c r="AL533" s="83">
        <v>0.8</v>
      </c>
      <c r="AM533" s="83"/>
      <c r="AN533" s="83"/>
      <c r="AO533" s="83">
        <v>749</v>
      </c>
      <c r="AP533" s="89">
        <v>0.8</v>
      </c>
      <c r="AQ533" s="89">
        <v>310</v>
      </c>
      <c r="AR533" s="89">
        <v>100</v>
      </c>
      <c r="AS533" s="89">
        <v>32</v>
      </c>
      <c r="AT533" s="89" t="s">
        <v>9029</v>
      </c>
      <c r="AU533" s="89">
        <v>0.8</v>
      </c>
      <c r="AV533" s="89">
        <v>417</v>
      </c>
      <c r="AW533" s="89">
        <v>100</v>
      </c>
      <c r="AX533" s="89">
        <v>43</v>
      </c>
      <c r="AY533" s="89" t="s">
        <v>9029</v>
      </c>
      <c r="AZ533" s="89">
        <v>5600000</v>
      </c>
      <c r="BA533" s="89">
        <v>5000000</v>
      </c>
      <c r="BB533" s="89">
        <v>3000000</v>
      </c>
      <c r="BC533" s="113" t="s">
        <v>8893</v>
      </c>
      <c r="BG533" s="165">
        <v>5428</v>
      </c>
      <c r="BH533" s="165">
        <v>485</v>
      </c>
    </row>
    <row r="534" spans="1:60" ht="18" hidden="1" customHeight="1">
      <c r="A534" s="83">
        <v>150240</v>
      </c>
      <c r="B534" s="84" t="s">
        <v>9018</v>
      </c>
      <c r="C534" s="82" t="str">
        <f t="shared" si="26"/>
        <v>Open</v>
      </c>
      <c r="D534" s="85"/>
      <c r="E534" s="85" t="s">
        <v>4217</v>
      </c>
      <c r="F534" s="110">
        <v>42310</v>
      </c>
      <c r="G534" s="110">
        <v>42319</v>
      </c>
      <c r="H534" s="87" t="s">
        <v>4278</v>
      </c>
      <c r="I534" s="87" t="s">
        <v>9019</v>
      </c>
      <c r="J534" s="87" t="s">
        <v>9020</v>
      </c>
      <c r="K534" s="88"/>
      <c r="L534" s="37" t="s">
        <v>15131</v>
      </c>
      <c r="M534" s="86" t="s">
        <v>8813</v>
      </c>
      <c r="N534" s="37" t="s">
        <v>13141</v>
      </c>
      <c r="O534" s="37" t="s">
        <v>14493</v>
      </c>
      <c r="P534" s="89">
        <v>0.09</v>
      </c>
      <c r="Q534" s="89">
        <v>1.86</v>
      </c>
      <c r="R534" s="90" t="str">
        <f t="shared" si="25"/>
        <v>宮城県石巻市中央</v>
      </c>
      <c r="S534" s="59" t="s">
        <v>9021</v>
      </c>
      <c r="T534" s="59" t="s">
        <v>3649</v>
      </c>
      <c r="U534" s="111" t="s">
        <v>9022</v>
      </c>
      <c r="V534" s="60" t="str">
        <f t="shared" si="27"/>
        <v>Open map</v>
      </c>
      <c r="W534" s="91" t="s">
        <v>4038</v>
      </c>
      <c r="X534" s="89" t="s">
        <v>8964</v>
      </c>
      <c r="Y534" s="89" t="s">
        <v>9003</v>
      </c>
      <c r="Z534" s="89" t="s">
        <v>5353</v>
      </c>
      <c r="AA534" s="89"/>
      <c r="AB534" s="83">
        <v>40</v>
      </c>
      <c r="AC534" s="83">
        <v>312</v>
      </c>
      <c r="AD534" s="83">
        <v>662</v>
      </c>
      <c r="AE534" s="89">
        <v>517</v>
      </c>
      <c r="AF534" s="83">
        <v>517</v>
      </c>
      <c r="AG534" s="89"/>
      <c r="AH534" s="89"/>
      <c r="AI534" s="89"/>
      <c r="AJ534" s="83">
        <v>1</v>
      </c>
      <c r="AK534" s="83"/>
      <c r="AL534" s="83">
        <v>1.5</v>
      </c>
      <c r="AM534" s="83"/>
      <c r="AN534" s="83"/>
      <c r="AO534" s="83">
        <v>1101</v>
      </c>
      <c r="AP534" s="89">
        <v>1.5</v>
      </c>
      <c r="AQ534" s="89">
        <v>584</v>
      </c>
      <c r="AR534" s="89">
        <v>120</v>
      </c>
      <c r="AS534" s="89">
        <v>74</v>
      </c>
      <c r="AT534" s="89" t="s">
        <v>12023</v>
      </c>
      <c r="AU534" s="89">
        <v>1</v>
      </c>
      <c r="AV534" s="89">
        <v>517</v>
      </c>
      <c r="AW534" s="89">
        <v>100</v>
      </c>
      <c r="AX534" s="89">
        <v>52</v>
      </c>
      <c r="AY534" s="89" t="s">
        <v>12023</v>
      </c>
      <c r="AZ534" s="89">
        <v>7900000</v>
      </c>
      <c r="BA534" s="89">
        <v>6900000</v>
      </c>
      <c r="BB534" s="89">
        <v>4200000</v>
      </c>
      <c r="BC534" s="113"/>
      <c r="BG534" s="165">
        <v>5429</v>
      </c>
      <c r="BH534" s="165">
        <v>486</v>
      </c>
    </row>
    <row r="535" spans="1:60" ht="18" hidden="1" customHeight="1">
      <c r="A535" s="83">
        <v>150241</v>
      </c>
      <c r="B535" s="84" t="s">
        <v>9012</v>
      </c>
      <c r="C535" s="82" t="str">
        <f t="shared" si="26"/>
        <v>Open</v>
      </c>
      <c r="D535" s="85"/>
      <c r="E535" s="85" t="s">
        <v>8961</v>
      </c>
      <c r="F535" s="110">
        <v>42324</v>
      </c>
      <c r="G535" s="110">
        <v>42342</v>
      </c>
      <c r="H535" s="87" t="s">
        <v>4920</v>
      </c>
      <c r="I535" s="87" t="s">
        <v>4921</v>
      </c>
      <c r="J535" s="87" t="s">
        <v>6932</v>
      </c>
      <c r="K535" s="88"/>
      <c r="L535" s="37" t="s">
        <v>15132</v>
      </c>
      <c r="M535" s="86" t="s">
        <v>9013</v>
      </c>
      <c r="N535" s="37" t="s">
        <v>13142</v>
      </c>
      <c r="O535" s="37" t="s">
        <v>13143</v>
      </c>
      <c r="P535" s="89">
        <v>0.39</v>
      </c>
      <c r="Q535" s="89">
        <v>4.43</v>
      </c>
      <c r="R535" s="90" t="str">
        <f t="shared" si="25"/>
        <v>大阪府大阪市住之江区新北島</v>
      </c>
      <c r="S535" s="59" t="s">
        <v>9014</v>
      </c>
      <c r="T535" s="59" t="s">
        <v>4175</v>
      </c>
      <c r="U535" s="111" t="s">
        <v>9015</v>
      </c>
      <c r="V535" s="60" t="str">
        <f t="shared" si="27"/>
        <v>Open map</v>
      </c>
      <c r="W535" s="91" t="s">
        <v>4038</v>
      </c>
      <c r="X535" s="89" t="s">
        <v>8976</v>
      </c>
      <c r="Y535" s="89" t="s">
        <v>8977</v>
      </c>
      <c r="Z535" s="89" t="s">
        <v>9016</v>
      </c>
      <c r="AA535" s="89"/>
      <c r="AB535" s="83">
        <v>21</v>
      </c>
      <c r="AC535" s="83">
        <v>1033.4000000000001</v>
      </c>
      <c r="AD535" s="83">
        <v>1090.5999999999999</v>
      </c>
      <c r="AE535" s="89">
        <v>1437</v>
      </c>
      <c r="AF535" s="83">
        <v>1005</v>
      </c>
      <c r="AG535" s="89"/>
      <c r="AH535" s="89"/>
      <c r="AI535" s="89"/>
      <c r="AJ535" s="83">
        <v>0.8</v>
      </c>
      <c r="AK535" s="83"/>
      <c r="AL535" s="83">
        <v>1.2</v>
      </c>
      <c r="AM535" s="83"/>
      <c r="AN535" s="83"/>
      <c r="AO535" s="83">
        <v>2395</v>
      </c>
      <c r="AP535" s="89">
        <v>1.2</v>
      </c>
      <c r="AQ535" s="89">
        <v>1221</v>
      </c>
      <c r="AR535" s="89">
        <v>100</v>
      </c>
      <c r="AS535" s="89">
        <v>128</v>
      </c>
      <c r="AT535" s="89" t="s">
        <v>12023</v>
      </c>
      <c r="AU535" s="89">
        <v>0.8</v>
      </c>
      <c r="AV535" s="89">
        <v>1174</v>
      </c>
      <c r="AW535" s="89">
        <v>80</v>
      </c>
      <c r="AX535" s="89">
        <v>99</v>
      </c>
      <c r="AY535" s="89" t="s">
        <v>12023</v>
      </c>
      <c r="AZ535" s="89">
        <v>10500000</v>
      </c>
      <c r="BA535" s="89">
        <v>9100000</v>
      </c>
      <c r="BB535" s="89">
        <v>5500000</v>
      </c>
      <c r="BC535" s="113" t="s">
        <v>9017</v>
      </c>
      <c r="BG535" s="165">
        <v>5430</v>
      </c>
      <c r="BH535" s="165">
        <v>487</v>
      </c>
    </row>
    <row r="536" spans="1:60" hidden="1">
      <c r="A536" s="1">
        <v>150246</v>
      </c>
      <c r="B536" s="6" t="s">
        <v>10135</v>
      </c>
      <c r="C536" s="82" t="str">
        <f t="shared" si="26"/>
        <v>Open</v>
      </c>
      <c r="D536" s="36"/>
      <c r="E536" s="36"/>
      <c r="F536" s="37"/>
      <c r="G536" s="37"/>
      <c r="H536" s="38" t="s">
        <v>1570</v>
      </c>
      <c r="I536" s="38" t="s">
        <v>2527</v>
      </c>
      <c r="J536" s="38" t="s">
        <v>2528</v>
      </c>
      <c r="K536" s="21"/>
      <c r="L536" s="37" t="s">
        <v>15133</v>
      </c>
      <c r="M536" s="37" t="s">
        <v>10136</v>
      </c>
      <c r="N536" s="37" t="s">
        <v>13144</v>
      </c>
      <c r="O536" s="37" t="s">
        <v>13145</v>
      </c>
      <c r="P536" s="89">
        <v>0.04</v>
      </c>
      <c r="Q536" s="89">
        <v>14.52</v>
      </c>
      <c r="R536" s="59" t="str">
        <f t="shared" si="25"/>
        <v>北海道亀田郡七飯町字西大</v>
      </c>
      <c r="S536" s="59"/>
      <c r="T536" s="59"/>
      <c r="U536" s="108" t="s">
        <v>12012</v>
      </c>
      <c r="V536" s="60" t="str">
        <f t="shared" si="27"/>
        <v>Open map</v>
      </c>
      <c r="W536" s="60"/>
      <c r="X536" t="s">
        <v>1840</v>
      </c>
      <c r="Y536" t="s">
        <v>1844</v>
      </c>
      <c r="Z536" t="s">
        <v>1841</v>
      </c>
      <c r="AB536" s="131">
        <v>60</v>
      </c>
      <c r="AC536" s="131" t="s">
        <v>1857</v>
      </c>
      <c r="AD536" s="131" t="s">
        <v>1857</v>
      </c>
      <c r="AF536" s="131"/>
      <c r="AO536" s="131"/>
      <c r="BD536" s="142" t="s">
        <v>4217</v>
      </c>
      <c r="BG536" s="165">
        <v>5431</v>
      </c>
    </row>
    <row r="537" spans="1:60" ht="18" hidden="1" customHeight="1">
      <c r="A537" s="83">
        <v>150248</v>
      </c>
      <c r="B537" s="84" t="s">
        <v>9008</v>
      </c>
      <c r="C537" s="82" t="str">
        <f t="shared" si="26"/>
        <v>Open</v>
      </c>
      <c r="D537" s="85"/>
      <c r="E537" s="85" t="s">
        <v>4217</v>
      </c>
      <c r="F537" s="110">
        <v>42446</v>
      </c>
      <c r="G537" s="110">
        <v>42482</v>
      </c>
      <c r="H537" s="87" t="s">
        <v>1318</v>
      </c>
      <c r="I537" s="87" t="s">
        <v>1624</v>
      </c>
      <c r="J537" s="87" t="s">
        <v>1625</v>
      </c>
      <c r="K537" s="88"/>
      <c r="L537" s="37" t="s">
        <v>15134</v>
      </c>
      <c r="M537" s="86" t="s">
        <v>8814</v>
      </c>
      <c r="N537" s="37" t="s">
        <v>13146</v>
      </c>
      <c r="O537" s="37" t="s">
        <v>14494</v>
      </c>
      <c r="P537" s="89">
        <v>1.48</v>
      </c>
      <c r="Q537" s="89">
        <v>56.29</v>
      </c>
      <c r="R537" s="90" t="str">
        <f t="shared" si="25"/>
        <v>長野県長野市北長池</v>
      </c>
      <c r="S537" s="59" t="s">
        <v>9009</v>
      </c>
      <c r="T537" s="59"/>
      <c r="U537" s="111" t="s">
        <v>9010</v>
      </c>
      <c r="V537" s="60" t="str">
        <f t="shared" si="27"/>
        <v>Open map</v>
      </c>
      <c r="W537" s="91" t="s">
        <v>12274</v>
      </c>
      <c r="X537" s="89" t="s">
        <v>8983</v>
      </c>
      <c r="Y537" s="89" t="s">
        <v>4710</v>
      </c>
      <c r="Z537" s="89" t="s">
        <v>9011</v>
      </c>
      <c r="AA537" s="89"/>
      <c r="AB537" s="83">
        <v>55</v>
      </c>
      <c r="AC537" s="83">
        <v>4979.59</v>
      </c>
      <c r="AD537" s="83">
        <v>4920.1899999999996</v>
      </c>
      <c r="AE537" s="89">
        <v>6287</v>
      </c>
      <c r="AF537" s="83">
        <v>6287</v>
      </c>
      <c r="AG537" s="89"/>
      <c r="AH537" s="89"/>
      <c r="AI537" s="89"/>
      <c r="AJ537" s="83">
        <v>1</v>
      </c>
      <c r="AK537" s="83"/>
      <c r="AL537" s="83">
        <v>1.5</v>
      </c>
      <c r="AM537" s="83"/>
      <c r="AN537" s="83"/>
      <c r="AO537" s="83">
        <v>12929</v>
      </c>
      <c r="AP537" s="89">
        <v>1.5</v>
      </c>
      <c r="AQ537" s="89">
        <v>6451</v>
      </c>
      <c r="AR537" s="89">
        <v>100</v>
      </c>
      <c r="AS537" s="89">
        <v>650</v>
      </c>
      <c r="AT537" s="89" t="s">
        <v>12023</v>
      </c>
      <c r="AU537" s="89">
        <v>1</v>
      </c>
      <c r="AV537" s="89">
        <v>6287</v>
      </c>
      <c r="AW537" s="89">
        <v>100</v>
      </c>
      <c r="AX537" s="89">
        <v>630</v>
      </c>
      <c r="AY537" s="89" t="s">
        <v>12023</v>
      </c>
      <c r="AZ537" s="89">
        <v>93600000</v>
      </c>
      <c r="BA537" s="89">
        <v>80100000</v>
      </c>
      <c r="BB537" s="89">
        <v>48600000</v>
      </c>
      <c r="BC537" s="113" t="s">
        <v>8914</v>
      </c>
      <c r="BG537" s="165">
        <v>5432</v>
      </c>
      <c r="BH537" s="165">
        <v>488</v>
      </c>
    </row>
    <row r="538" spans="1:60" ht="18" hidden="1" customHeight="1">
      <c r="A538" s="83">
        <v>150253</v>
      </c>
      <c r="B538" s="84" t="s">
        <v>9006</v>
      </c>
      <c r="C538" s="82" t="str">
        <f t="shared" si="26"/>
        <v>Open</v>
      </c>
      <c r="D538" s="85"/>
      <c r="E538" s="85" t="s">
        <v>4217</v>
      </c>
      <c r="F538" s="110">
        <v>42206</v>
      </c>
      <c r="G538" s="110">
        <v>42221</v>
      </c>
      <c r="H538" s="87" t="s">
        <v>1342</v>
      </c>
      <c r="I538" s="87" t="s">
        <v>1626</v>
      </c>
      <c r="J538" s="87" t="s">
        <v>1627</v>
      </c>
      <c r="K538" s="88"/>
      <c r="L538" s="37" t="s">
        <v>15135</v>
      </c>
      <c r="M538" s="86" t="s">
        <v>8815</v>
      </c>
      <c r="N538" s="37" t="s">
        <v>13147</v>
      </c>
      <c r="O538" s="37" t="s">
        <v>13148</v>
      </c>
      <c r="P538" s="89">
        <v>0.18</v>
      </c>
      <c r="Q538" s="89">
        <v>7.05</v>
      </c>
      <c r="R538" s="90" t="str">
        <f t="shared" si="25"/>
        <v>新潟県新発田市新栄町</v>
      </c>
      <c r="S538" s="59" t="s">
        <v>9007</v>
      </c>
      <c r="T538" s="59" t="s">
        <v>3650</v>
      </c>
      <c r="U538" s="111" t="s">
        <v>12013</v>
      </c>
      <c r="V538" s="60" t="str">
        <f t="shared" si="27"/>
        <v>Open map</v>
      </c>
      <c r="W538" s="91" t="s">
        <v>4038</v>
      </c>
      <c r="X538" s="89" t="s">
        <v>8964</v>
      </c>
      <c r="Y538" s="89" t="s">
        <v>8723</v>
      </c>
      <c r="Z538" s="89" t="s">
        <v>8700</v>
      </c>
      <c r="AA538" s="89"/>
      <c r="AB538" s="83">
        <v>145</v>
      </c>
      <c r="AC538" s="83">
        <v>2211</v>
      </c>
      <c r="AD538" s="83">
        <v>2198</v>
      </c>
      <c r="AE538" s="89">
        <v>2643</v>
      </c>
      <c r="AF538" s="83">
        <v>2643</v>
      </c>
      <c r="AG538" s="89"/>
      <c r="AH538" s="89"/>
      <c r="AI538" s="89"/>
      <c r="AJ538" s="83">
        <v>1</v>
      </c>
      <c r="AK538" s="83"/>
      <c r="AL538" s="83">
        <v>1.5</v>
      </c>
      <c r="AM538" s="83"/>
      <c r="AN538" s="83"/>
      <c r="AO538" s="83">
        <v>5478</v>
      </c>
      <c r="AP538" s="89">
        <v>1.5</v>
      </c>
      <c r="AQ538" s="89">
        <v>2835</v>
      </c>
      <c r="AR538" s="89">
        <v>100</v>
      </c>
      <c r="AS538" s="89">
        <v>285</v>
      </c>
      <c r="AT538" s="89" t="s">
        <v>12023</v>
      </c>
      <c r="AU538" s="89">
        <v>1</v>
      </c>
      <c r="AV538" s="89">
        <v>2643</v>
      </c>
      <c r="AW538" s="89">
        <v>100</v>
      </c>
      <c r="AX538" s="89">
        <v>266</v>
      </c>
      <c r="AY538" s="89" t="s">
        <v>12023</v>
      </c>
      <c r="AZ538" s="89">
        <v>30600000</v>
      </c>
      <c r="BA538" s="89">
        <v>25700000</v>
      </c>
      <c r="BB538" s="89"/>
      <c r="BC538" s="113"/>
      <c r="BG538" s="165">
        <v>5433</v>
      </c>
      <c r="BH538" s="165">
        <v>489</v>
      </c>
    </row>
    <row r="539" spans="1:60" ht="18" hidden="1" customHeight="1">
      <c r="A539" s="83">
        <v>150257</v>
      </c>
      <c r="B539" s="84" t="s">
        <v>8999</v>
      </c>
      <c r="C539" s="82" t="str">
        <f t="shared" si="26"/>
        <v>Open</v>
      </c>
      <c r="D539" s="85"/>
      <c r="E539" s="85" t="s">
        <v>4241</v>
      </c>
      <c r="F539" s="110">
        <v>42283</v>
      </c>
      <c r="G539" s="110">
        <v>42299</v>
      </c>
      <c r="H539" s="87" t="s">
        <v>1295</v>
      </c>
      <c r="I539" s="87" t="s">
        <v>1338</v>
      </c>
      <c r="J539" s="87" t="s">
        <v>1628</v>
      </c>
      <c r="K539" s="88"/>
      <c r="L539" s="37" t="s">
        <v>15136</v>
      </c>
      <c r="M539" s="86" t="s">
        <v>9000</v>
      </c>
      <c r="N539" s="37" t="s">
        <v>13149</v>
      </c>
      <c r="O539" s="37" t="s">
        <v>13150</v>
      </c>
      <c r="P539" s="89">
        <v>0.59</v>
      </c>
      <c r="Q539" s="89">
        <v>13.06</v>
      </c>
      <c r="R539" s="90" t="str">
        <f t="shared" si="25"/>
        <v>東京都足立区足立</v>
      </c>
      <c r="S539" s="59" t="s">
        <v>9001</v>
      </c>
      <c r="T539" s="59" t="s">
        <v>3651</v>
      </c>
      <c r="U539" s="111" t="s">
        <v>9002</v>
      </c>
      <c r="V539" s="60" t="str">
        <f t="shared" si="27"/>
        <v>Open map</v>
      </c>
      <c r="W539" s="91" t="s">
        <v>4038</v>
      </c>
      <c r="X539" s="89" t="s">
        <v>8983</v>
      </c>
      <c r="Y539" s="89" t="s">
        <v>9003</v>
      </c>
      <c r="Z539" s="89" t="s">
        <v>9004</v>
      </c>
      <c r="AA539" s="89"/>
      <c r="AB539" s="83">
        <v>40</v>
      </c>
      <c r="AC539" s="83">
        <v>307.43</v>
      </c>
      <c r="AD539" s="83">
        <v>794.52</v>
      </c>
      <c r="AE539" s="89">
        <v>350</v>
      </c>
      <c r="AF539" s="83">
        <v>350</v>
      </c>
      <c r="AG539" s="89"/>
      <c r="AH539" s="89"/>
      <c r="AI539" s="89"/>
      <c r="AJ539" s="83">
        <v>1</v>
      </c>
      <c r="AK539" s="83"/>
      <c r="AL539" s="83">
        <v>1.5</v>
      </c>
      <c r="AM539" s="83"/>
      <c r="AN539" s="83"/>
      <c r="AO539" s="83">
        <v>634</v>
      </c>
      <c r="AP539" s="89">
        <v>1.5</v>
      </c>
      <c r="AQ539" s="89">
        <v>284</v>
      </c>
      <c r="AR539" s="89">
        <v>100</v>
      </c>
      <c r="AS539" s="89">
        <v>42</v>
      </c>
      <c r="AT539" s="89" t="s">
        <v>8520</v>
      </c>
      <c r="AU539" s="89">
        <v>1</v>
      </c>
      <c r="AV539" s="89">
        <v>350</v>
      </c>
      <c r="AW539" s="89">
        <v>100</v>
      </c>
      <c r="AX539" s="89">
        <v>43</v>
      </c>
      <c r="AY539" s="89" t="s">
        <v>9005</v>
      </c>
      <c r="AZ539" s="89">
        <v>5100000</v>
      </c>
      <c r="BA539" s="89">
        <v>4400000</v>
      </c>
      <c r="BB539" s="89">
        <v>2700000</v>
      </c>
      <c r="BC539" s="113"/>
      <c r="BG539" s="165">
        <v>5434</v>
      </c>
      <c r="BH539" s="165">
        <v>490</v>
      </c>
    </row>
    <row r="540" spans="1:60" ht="18" hidden="1" customHeight="1">
      <c r="A540" s="83">
        <v>150259</v>
      </c>
      <c r="B540" s="84" t="s">
        <v>8995</v>
      </c>
      <c r="C540" s="82" t="str">
        <f t="shared" si="26"/>
        <v>Open</v>
      </c>
      <c r="D540" s="85"/>
      <c r="E540" s="85" t="s">
        <v>8996</v>
      </c>
      <c r="F540" s="110">
        <v>42305</v>
      </c>
      <c r="G540" s="110">
        <v>42313</v>
      </c>
      <c r="H540" s="87" t="s">
        <v>1429</v>
      </c>
      <c r="I540" s="87" t="s">
        <v>1592</v>
      </c>
      <c r="J540" s="87" t="s">
        <v>2529</v>
      </c>
      <c r="K540" s="88"/>
      <c r="L540" s="37" t="s">
        <v>15137</v>
      </c>
      <c r="M540" s="86" t="s">
        <v>8816</v>
      </c>
      <c r="N540" s="37" t="s">
        <v>13151</v>
      </c>
      <c r="O540" s="37" t="s">
        <v>13152</v>
      </c>
      <c r="P540" s="89">
        <v>0.09</v>
      </c>
      <c r="Q540" s="89">
        <v>3.35</v>
      </c>
      <c r="R540" s="90" t="str">
        <f t="shared" si="25"/>
        <v>福島県いわき市泉町本谷字道上</v>
      </c>
      <c r="S540" s="59" t="s">
        <v>8997</v>
      </c>
      <c r="T540" s="59" t="s">
        <v>3652</v>
      </c>
      <c r="U540" s="111" t="s">
        <v>8998</v>
      </c>
      <c r="V540" s="60" t="str">
        <f t="shared" si="27"/>
        <v>Open map</v>
      </c>
      <c r="W540" s="91" t="s">
        <v>4038</v>
      </c>
      <c r="X540" s="89" t="s">
        <v>8983</v>
      </c>
      <c r="Y540" s="89" t="s">
        <v>4710</v>
      </c>
      <c r="Z540" s="89" t="s">
        <v>4668</v>
      </c>
      <c r="AA540" s="89"/>
      <c r="AB540" s="83">
        <v>30</v>
      </c>
      <c r="AC540" s="83">
        <v>508.98</v>
      </c>
      <c r="AD540" s="83">
        <v>448.27</v>
      </c>
      <c r="AE540" s="89">
        <v>669</v>
      </c>
      <c r="AF540" s="83">
        <v>648</v>
      </c>
      <c r="AG540" s="89"/>
      <c r="AH540" s="89"/>
      <c r="AI540" s="89"/>
      <c r="AJ540" s="83">
        <v>0.8</v>
      </c>
      <c r="AK540" s="83"/>
      <c r="AL540" s="83">
        <v>1.4</v>
      </c>
      <c r="AM540" s="83"/>
      <c r="AN540" s="83"/>
      <c r="AO540" s="83">
        <v>1141</v>
      </c>
      <c r="AP540" s="89">
        <v>1.4</v>
      </c>
      <c r="AQ540" s="89">
        <v>606</v>
      </c>
      <c r="AR540" s="89">
        <v>100</v>
      </c>
      <c r="AS540" s="89">
        <v>61</v>
      </c>
      <c r="AT540" s="89" t="s">
        <v>12023</v>
      </c>
      <c r="AU540" s="89">
        <v>0.8</v>
      </c>
      <c r="AV540" s="89">
        <v>535</v>
      </c>
      <c r="AW540" s="89">
        <v>100</v>
      </c>
      <c r="AX540" s="89">
        <v>54</v>
      </c>
      <c r="AY540" s="89" t="s">
        <v>12023</v>
      </c>
      <c r="AZ540" s="89">
        <v>7300000</v>
      </c>
      <c r="BA540" s="89">
        <v>6300000</v>
      </c>
      <c r="BB540" s="89">
        <v>3800000</v>
      </c>
      <c r="BC540" s="113"/>
      <c r="BG540" s="165">
        <v>5435</v>
      </c>
      <c r="BH540" s="165">
        <v>491</v>
      </c>
    </row>
    <row r="541" spans="1:60" hidden="1">
      <c r="A541" s="1">
        <v>150265</v>
      </c>
      <c r="B541" s="6" t="s">
        <v>10137</v>
      </c>
      <c r="C541" s="82" t="str">
        <f t="shared" si="26"/>
        <v>Open</v>
      </c>
      <c r="D541" s="36"/>
      <c r="E541" s="36"/>
      <c r="F541" s="37"/>
      <c r="G541" s="37"/>
      <c r="H541" s="38" t="s">
        <v>1822</v>
      </c>
      <c r="I541" s="38" t="s">
        <v>1823</v>
      </c>
      <c r="J541" s="38" t="s">
        <v>2530</v>
      </c>
      <c r="K541" s="21"/>
      <c r="L541" s="37" t="s">
        <v>15138</v>
      </c>
      <c r="M541" s="37" t="s">
        <v>12073</v>
      </c>
      <c r="N541" s="37" t="s">
        <v>13153</v>
      </c>
      <c r="O541" s="37" t="s">
        <v>14495</v>
      </c>
      <c r="P541" s="89">
        <v>0.34</v>
      </c>
      <c r="Q541" s="89">
        <v>60.48</v>
      </c>
      <c r="R541" s="59" t="str">
        <f t="shared" si="25"/>
        <v>山梨県甲府市朝日</v>
      </c>
      <c r="S541" s="59"/>
      <c r="T541" s="59"/>
      <c r="U541" s="111" t="s">
        <v>10138</v>
      </c>
      <c r="V541" s="60" t="str">
        <f t="shared" si="27"/>
        <v>Open map</v>
      </c>
      <c r="W541" s="60"/>
      <c r="X541" t="s">
        <v>1840</v>
      </c>
      <c r="Y541" t="s">
        <v>1860</v>
      </c>
      <c r="Z541" t="s">
        <v>1843</v>
      </c>
      <c r="AB541" s="131"/>
      <c r="AC541" s="131" t="s">
        <v>1857</v>
      </c>
      <c r="AD541" s="131" t="s">
        <v>1857</v>
      </c>
      <c r="AF541" s="131">
        <v>213</v>
      </c>
      <c r="AJ541" s="1">
        <v>1</v>
      </c>
      <c r="AL541" s="1">
        <v>1.2</v>
      </c>
      <c r="AO541" s="131"/>
      <c r="BD541" s="142" t="s">
        <v>4217</v>
      </c>
      <c r="BG541" s="165">
        <v>5436</v>
      </c>
    </row>
    <row r="542" spans="1:60" ht="18" hidden="1" customHeight="1">
      <c r="A542" s="83">
        <v>150270</v>
      </c>
      <c r="B542" s="84" t="s">
        <v>8984</v>
      </c>
      <c r="C542" s="82" t="str">
        <f t="shared" si="26"/>
        <v>Open</v>
      </c>
      <c r="D542" s="85"/>
      <c r="E542" s="85" t="s">
        <v>8985</v>
      </c>
      <c r="F542" s="110">
        <v>42234</v>
      </c>
      <c r="G542" s="110">
        <v>42238</v>
      </c>
      <c r="H542" s="87" t="s">
        <v>1295</v>
      </c>
      <c r="I542" s="87" t="s">
        <v>1338</v>
      </c>
      <c r="J542" s="87" t="s">
        <v>1629</v>
      </c>
      <c r="K542" s="88"/>
      <c r="L542" s="37" t="s">
        <v>15090</v>
      </c>
      <c r="M542" s="86" t="s">
        <v>8817</v>
      </c>
      <c r="N542" s="37" t="s">
        <v>13154</v>
      </c>
      <c r="O542" s="37" t="s">
        <v>14496</v>
      </c>
      <c r="P542" s="89" t="s">
        <v>8788</v>
      </c>
      <c r="Q542" s="89">
        <v>0.66</v>
      </c>
      <c r="R542" s="90" t="str">
        <f t="shared" si="25"/>
        <v>東京都足立区千住旭町</v>
      </c>
      <c r="S542" s="59" t="s">
        <v>8986</v>
      </c>
      <c r="T542" s="59" t="s">
        <v>3625</v>
      </c>
      <c r="U542" s="111" t="s">
        <v>8879</v>
      </c>
      <c r="V542" s="60" t="str">
        <f t="shared" si="27"/>
        <v>Open map</v>
      </c>
      <c r="W542" s="91" t="s">
        <v>4038</v>
      </c>
      <c r="X542" s="89" t="s">
        <v>8987</v>
      </c>
      <c r="Y542" s="89" t="s">
        <v>8988</v>
      </c>
      <c r="Z542" s="89" t="s">
        <v>5943</v>
      </c>
      <c r="AA542" s="89"/>
      <c r="AB542" s="83">
        <v>30</v>
      </c>
      <c r="AC542" s="83">
        <v>105.25</v>
      </c>
      <c r="AD542" s="83">
        <v>432.61</v>
      </c>
      <c r="AE542" s="89">
        <v>111</v>
      </c>
      <c r="AF542" s="83">
        <v>111</v>
      </c>
      <c r="AG542" s="89"/>
      <c r="AH542" s="89"/>
      <c r="AI542" s="89"/>
      <c r="AJ542" s="83">
        <v>1</v>
      </c>
      <c r="AK542" s="83"/>
      <c r="AL542" s="83">
        <v>1</v>
      </c>
      <c r="AM542" s="83"/>
      <c r="AN542" s="83"/>
      <c r="AO542" s="83">
        <v>204</v>
      </c>
      <c r="AP542" s="89">
        <v>1</v>
      </c>
      <c r="AQ542" s="89">
        <v>93</v>
      </c>
      <c r="AR542" s="89">
        <v>100</v>
      </c>
      <c r="AS542" s="89">
        <v>10</v>
      </c>
      <c r="AT542" s="89" t="s">
        <v>8989</v>
      </c>
      <c r="AU542" s="89">
        <v>1</v>
      </c>
      <c r="AV542" s="89">
        <v>111</v>
      </c>
      <c r="AW542" s="89">
        <v>100</v>
      </c>
      <c r="AX542" s="89">
        <v>12</v>
      </c>
      <c r="AY542" s="89" t="s">
        <v>8520</v>
      </c>
      <c r="AZ542" s="89">
        <v>3300000</v>
      </c>
      <c r="BA542" s="89">
        <v>2900000</v>
      </c>
      <c r="BB542" s="89">
        <v>1700000</v>
      </c>
      <c r="BC542" s="113"/>
      <c r="BG542" s="165">
        <v>5437</v>
      </c>
      <c r="BH542" s="165">
        <v>492</v>
      </c>
    </row>
    <row r="543" spans="1:60" ht="18" hidden="1" customHeight="1">
      <c r="A543" s="83">
        <v>150272</v>
      </c>
      <c r="B543" s="84" t="s">
        <v>8990</v>
      </c>
      <c r="C543" s="82" t="str">
        <f t="shared" si="26"/>
        <v>Open</v>
      </c>
      <c r="D543" s="85"/>
      <c r="E543" s="85" t="s">
        <v>8991</v>
      </c>
      <c r="F543" s="110">
        <v>42385</v>
      </c>
      <c r="G543" s="110">
        <v>42402</v>
      </c>
      <c r="H543" s="87" t="s">
        <v>1429</v>
      </c>
      <c r="I543" s="87" t="s">
        <v>1630</v>
      </c>
      <c r="J543" s="87" t="s">
        <v>2531</v>
      </c>
      <c r="K543" s="88"/>
      <c r="L543" s="37" t="s">
        <v>15139</v>
      </c>
      <c r="M543" s="86" t="s">
        <v>8992</v>
      </c>
      <c r="N543" s="37" t="s">
        <v>13155</v>
      </c>
      <c r="O543" s="37" t="s">
        <v>13156</v>
      </c>
      <c r="P543" s="89">
        <v>0.18</v>
      </c>
      <c r="Q543" s="89">
        <v>64.680000000000007</v>
      </c>
      <c r="R543" s="90" t="str">
        <f t="shared" si="25"/>
        <v>福島県郡山市片平町字藤田</v>
      </c>
      <c r="S543" s="59" t="s">
        <v>8993</v>
      </c>
      <c r="T543" s="59" t="s">
        <v>3653</v>
      </c>
      <c r="U543" s="111" t="s">
        <v>8994</v>
      </c>
      <c r="V543" s="60" t="str">
        <f t="shared" si="27"/>
        <v>Open map</v>
      </c>
      <c r="W543" s="91" t="s">
        <v>4038</v>
      </c>
      <c r="X543" s="89" t="s">
        <v>8970</v>
      </c>
      <c r="Y543" s="89" t="s">
        <v>4710</v>
      </c>
      <c r="Z543" s="89" t="s">
        <v>4686</v>
      </c>
      <c r="AA543" s="89"/>
      <c r="AB543" s="83">
        <v>70</v>
      </c>
      <c r="AC543" s="83">
        <v>1848</v>
      </c>
      <c r="AD543" s="83" t="s">
        <v>1857</v>
      </c>
      <c r="AE543" s="89">
        <v>2183</v>
      </c>
      <c r="AF543" s="83">
        <v>2183</v>
      </c>
      <c r="AG543" s="89"/>
      <c r="AH543" s="89"/>
      <c r="AI543" s="89"/>
      <c r="AJ543" s="83">
        <v>1</v>
      </c>
      <c r="AK543" s="83"/>
      <c r="AL543" s="83">
        <v>1</v>
      </c>
      <c r="AM543" s="83"/>
      <c r="AN543" s="83"/>
      <c r="AO543" s="83">
        <v>4085</v>
      </c>
      <c r="AP543" s="89">
        <v>1</v>
      </c>
      <c r="AQ543" s="89">
        <v>1448</v>
      </c>
      <c r="AR543" s="89">
        <v>100</v>
      </c>
      <c r="AS543" s="89">
        <v>148</v>
      </c>
      <c r="AT543" s="89" t="s">
        <v>5170</v>
      </c>
      <c r="AU543" s="89">
        <v>1</v>
      </c>
      <c r="AV543" s="89">
        <v>2183</v>
      </c>
      <c r="AW543" s="89">
        <v>80</v>
      </c>
      <c r="AX543" s="89">
        <v>179</v>
      </c>
      <c r="AY543" s="89" t="s">
        <v>5170</v>
      </c>
      <c r="AZ543" s="89">
        <v>22500000</v>
      </c>
      <c r="BA543" s="89">
        <v>19100000</v>
      </c>
      <c r="BB543" s="89">
        <v>11600000</v>
      </c>
      <c r="BC543" s="113" t="s">
        <v>8940</v>
      </c>
      <c r="BG543" s="165">
        <v>5438</v>
      </c>
      <c r="BH543" s="165">
        <v>493</v>
      </c>
    </row>
    <row r="544" spans="1:60" ht="18" hidden="1" customHeight="1">
      <c r="A544" s="83">
        <v>150273</v>
      </c>
      <c r="B544" s="84" t="s">
        <v>8979</v>
      </c>
      <c r="C544" s="82" t="str">
        <f t="shared" si="26"/>
        <v>Open</v>
      </c>
      <c r="D544" s="85"/>
      <c r="E544" s="85" t="s">
        <v>8961</v>
      </c>
      <c r="F544" s="110">
        <v>42332</v>
      </c>
      <c r="G544" s="110">
        <v>42358</v>
      </c>
      <c r="H544" s="87" t="s">
        <v>1426</v>
      </c>
      <c r="I544" s="87" t="s">
        <v>1440</v>
      </c>
      <c r="J544" s="87" t="s">
        <v>2532</v>
      </c>
      <c r="K544" s="88"/>
      <c r="L544" s="37" t="s">
        <v>15140</v>
      </c>
      <c r="M544" s="86" t="s">
        <v>8980</v>
      </c>
      <c r="N544" s="37" t="s">
        <v>13157</v>
      </c>
      <c r="O544" s="37" t="s">
        <v>13158</v>
      </c>
      <c r="P544" s="89">
        <v>7.0000000000000007E-2</v>
      </c>
      <c r="Q544" s="89">
        <v>18.170000000000002</v>
      </c>
      <c r="R544" s="90" t="str">
        <f t="shared" si="25"/>
        <v>青森県青森市大字浪岡</v>
      </c>
      <c r="S544" s="59" t="s">
        <v>8981</v>
      </c>
      <c r="T544" s="59" t="s">
        <v>4176</v>
      </c>
      <c r="U544" s="111" t="s">
        <v>8982</v>
      </c>
      <c r="V544" s="60" t="str">
        <f t="shared" si="27"/>
        <v>Open map</v>
      </c>
      <c r="W544" s="91" t="s">
        <v>4038</v>
      </c>
      <c r="X544" s="89" t="s">
        <v>8983</v>
      </c>
      <c r="Y544" s="89" t="s">
        <v>8965</v>
      </c>
      <c r="Z544" s="89" t="s">
        <v>8978</v>
      </c>
      <c r="AA544" s="89">
        <v>8</v>
      </c>
      <c r="AB544" s="83">
        <v>150</v>
      </c>
      <c r="AC544" s="83">
        <v>3091.75</v>
      </c>
      <c r="AD544" s="83">
        <v>3006.75</v>
      </c>
      <c r="AE544" s="89">
        <v>4040</v>
      </c>
      <c r="AF544" s="83">
        <v>4503</v>
      </c>
      <c r="AG544" s="89"/>
      <c r="AH544" s="89"/>
      <c r="AI544" s="89"/>
      <c r="AJ544" s="83">
        <v>1</v>
      </c>
      <c r="AK544" s="83"/>
      <c r="AL544" s="83">
        <v>1.4</v>
      </c>
      <c r="AM544" s="83"/>
      <c r="AN544" s="83"/>
      <c r="AO544" s="83">
        <v>7708</v>
      </c>
      <c r="AP544" s="89">
        <v>1.4</v>
      </c>
      <c r="AQ544" s="89">
        <v>3668</v>
      </c>
      <c r="AR544" s="89">
        <v>110</v>
      </c>
      <c r="AS544" s="89">
        <v>405</v>
      </c>
      <c r="AT544" s="89" t="s">
        <v>12025</v>
      </c>
      <c r="AU544" s="89">
        <v>1</v>
      </c>
      <c r="AV544" s="89">
        <v>4040</v>
      </c>
      <c r="AW544" s="89">
        <v>120</v>
      </c>
      <c r="AX544" s="89">
        <v>500</v>
      </c>
      <c r="AY544" s="89" t="s">
        <v>12025</v>
      </c>
      <c r="AZ544" s="89">
        <v>47200000</v>
      </c>
      <c r="BA544" s="89">
        <v>39700000</v>
      </c>
      <c r="BB544" s="89">
        <v>24200000</v>
      </c>
      <c r="BC544" s="113"/>
      <c r="BG544" s="165">
        <v>5439</v>
      </c>
      <c r="BH544" s="165">
        <v>494</v>
      </c>
    </row>
    <row r="545" spans="1:60" ht="18" hidden="1" customHeight="1">
      <c r="A545" s="83">
        <v>150278</v>
      </c>
      <c r="B545" s="84" t="s">
        <v>8972</v>
      </c>
      <c r="C545" s="82" t="str">
        <f t="shared" si="26"/>
        <v>Open</v>
      </c>
      <c r="D545" s="85"/>
      <c r="E545" s="85" t="s">
        <v>8961</v>
      </c>
      <c r="F545" s="110">
        <v>42317</v>
      </c>
      <c r="G545" s="110">
        <v>42327</v>
      </c>
      <c r="H545" s="87" t="s">
        <v>1315</v>
      </c>
      <c r="I545" s="87" t="s">
        <v>2122</v>
      </c>
      <c r="J545" s="87" t="s">
        <v>2533</v>
      </c>
      <c r="K545" s="88"/>
      <c r="L545" s="37" t="s">
        <v>15141</v>
      </c>
      <c r="M545" s="86" t="s">
        <v>8973</v>
      </c>
      <c r="N545" s="37" t="s">
        <v>13159</v>
      </c>
      <c r="O545" s="37" t="s">
        <v>13160</v>
      </c>
      <c r="P545" s="89">
        <v>0.08</v>
      </c>
      <c r="Q545" s="89">
        <v>1.65</v>
      </c>
      <c r="R545" s="90" t="str">
        <f t="shared" si="25"/>
        <v>大阪府大阪市港区福崎</v>
      </c>
      <c r="S545" s="59" t="s">
        <v>8974</v>
      </c>
      <c r="T545" s="59" t="s">
        <v>3654</v>
      </c>
      <c r="U545" s="111" t="s">
        <v>8975</v>
      </c>
      <c r="V545" s="60" t="str">
        <f t="shared" si="27"/>
        <v>Open map</v>
      </c>
      <c r="W545" s="91" t="s">
        <v>4038</v>
      </c>
      <c r="X545" s="89" t="s">
        <v>8976</v>
      </c>
      <c r="Y545" s="89" t="s">
        <v>8977</v>
      </c>
      <c r="Z545" s="89" t="s">
        <v>8978</v>
      </c>
      <c r="AA545" s="89">
        <v>3.5</v>
      </c>
      <c r="AB545" s="83">
        <v>21</v>
      </c>
      <c r="AC545" s="83">
        <v>1218</v>
      </c>
      <c r="AD545" s="83">
        <v>832.2</v>
      </c>
      <c r="AE545" s="89">
        <v>822</v>
      </c>
      <c r="AF545" s="83">
        <v>1014</v>
      </c>
      <c r="AG545" s="89"/>
      <c r="AH545" s="89"/>
      <c r="AI545" s="89"/>
      <c r="AJ545" s="83">
        <v>1</v>
      </c>
      <c r="AK545" s="83"/>
      <c r="AL545" s="83">
        <v>1.5</v>
      </c>
      <c r="AM545" s="83"/>
      <c r="AN545" s="83"/>
      <c r="AO545" s="83">
        <v>2174</v>
      </c>
      <c r="AP545" s="89">
        <v>1.5</v>
      </c>
      <c r="AQ545" s="89">
        <v>998</v>
      </c>
      <c r="AR545" s="89">
        <v>100</v>
      </c>
      <c r="AS545" s="89">
        <v>101</v>
      </c>
      <c r="AT545" s="89" t="s">
        <v>12023</v>
      </c>
      <c r="AU545" s="89">
        <v>1</v>
      </c>
      <c r="AV545" s="89">
        <v>1176</v>
      </c>
      <c r="AW545" s="89">
        <v>80</v>
      </c>
      <c r="AX545" s="89">
        <v>96</v>
      </c>
      <c r="AY545" s="89" t="s">
        <v>12023</v>
      </c>
      <c r="AZ545" s="89">
        <v>12400000</v>
      </c>
      <c r="BA545" s="89">
        <v>10600000</v>
      </c>
      <c r="BB545" s="89">
        <v>6400000</v>
      </c>
      <c r="BC545" s="113"/>
      <c r="BG545" s="165">
        <v>5440</v>
      </c>
      <c r="BH545" s="165">
        <v>495</v>
      </c>
    </row>
    <row r="546" spans="1:60" ht="18" hidden="1" customHeight="1">
      <c r="A546" s="83">
        <v>150283</v>
      </c>
      <c r="B546" s="84" t="s">
        <v>8967</v>
      </c>
      <c r="C546" s="82" t="str">
        <f t="shared" si="26"/>
        <v>Open</v>
      </c>
      <c r="D546" s="85"/>
      <c r="E546" s="85" t="s">
        <v>4217</v>
      </c>
      <c r="F546" s="110">
        <v>42662</v>
      </c>
      <c r="G546" s="110">
        <v>42790</v>
      </c>
      <c r="H546" s="87" t="s">
        <v>1299</v>
      </c>
      <c r="I546" s="87" t="s">
        <v>1350</v>
      </c>
      <c r="J546" s="87" t="s">
        <v>1631</v>
      </c>
      <c r="K546" s="88"/>
      <c r="L546" s="37" t="s">
        <v>15142</v>
      </c>
      <c r="M546" s="86" t="s">
        <v>8818</v>
      </c>
      <c r="N546" s="37" t="s">
        <v>13161</v>
      </c>
      <c r="O546" s="37" t="s">
        <v>13162</v>
      </c>
      <c r="P546" s="89">
        <v>0.74</v>
      </c>
      <c r="Q546" s="89">
        <v>3.88</v>
      </c>
      <c r="R546" s="90" t="str">
        <f t="shared" si="25"/>
        <v>秋田県秋田市八橋新川向</v>
      </c>
      <c r="S546" s="59" t="s">
        <v>8968</v>
      </c>
      <c r="T546" s="59" t="s">
        <v>4177</v>
      </c>
      <c r="U546" s="111" t="s">
        <v>8969</v>
      </c>
      <c r="V546" s="60" t="str">
        <f t="shared" si="27"/>
        <v>Open map</v>
      </c>
      <c r="W546" s="91" t="s">
        <v>4038</v>
      </c>
      <c r="X546" s="89" t="s">
        <v>8970</v>
      </c>
      <c r="Y546" s="89" t="s">
        <v>4656</v>
      </c>
      <c r="Z546" s="89" t="s">
        <v>5136</v>
      </c>
      <c r="AA546" s="89"/>
      <c r="AB546" s="83">
        <v>100</v>
      </c>
      <c r="AC546" s="83">
        <v>1029.1500000000001</v>
      </c>
      <c r="AD546" s="83">
        <v>920.4</v>
      </c>
      <c r="AE546" s="89">
        <v>1113</v>
      </c>
      <c r="AF546" s="83">
        <v>2384</v>
      </c>
      <c r="AG546" s="89"/>
      <c r="AH546" s="89"/>
      <c r="AI546" s="89"/>
      <c r="AJ546" s="83">
        <v>1</v>
      </c>
      <c r="AK546" s="83"/>
      <c r="AL546" s="83">
        <v>1.5</v>
      </c>
      <c r="AM546" s="83"/>
      <c r="AN546" s="83"/>
      <c r="AO546" s="83">
        <v>5395</v>
      </c>
      <c r="AP546" s="89">
        <v>1</v>
      </c>
      <c r="AQ546" s="89">
        <v>4902</v>
      </c>
      <c r="AR546" s="89">
        <v>170</v>
      </c>
      <c r="AS546" s="89">
        <v>750</v>
      </c>
      <c r="AT546" s="89" t="s">
        <v>12025</v>
      </c>
      <c r="AU546" s="89">
        <v>1</v>
      </c>
      <c r="AV546" s="89">
        <v>768</v>
      </c>
      <c r="AW546" s="89">
        <v>100</v>
      </c>
      <c r="AX546" s="89">
        <v>55</v>
      </c>
      <c r="AY546" s="89" t="s">
        <v>12025</v>
      </c>
      <c r="AZ546" s="89">
        <v>39500000</v>
      </c>
      <c r="BA546" s="89">
        <v>33200000</v>
      </c>
      <c r="BB546" s="89">
        <v>19800000</v>
      </c>
      <c r="BC546" s="113" t="s">
        <v>8971</v>
      </c>
      <c r="BG546" s="165">
        <v>5441</v>
      </c>
      <c r="BH546" s="165">
        <v>496</v>
      </c>
    </row>
    <row r="547" spans="1:60" ht="18" hidden="1" customHeight="1">
      <c r="A547" s="83">
        <v>150286</v>
      </c>
      <c r="B547" s="84" t="s">
        <v>8960</v>
      </c>
      <c r="C547" s="82" t="str">
        <f t="shared" si="26"/>
        <v>Open</v>
      </c>
      <c r="D547" s="85"/>
      <c r="E547" s="85" t="s">
        <v>8961</v>
      </c>
      <c r="F547" s="110">
        <v>42317</v>
      </c>
      <c r="G547" s="110">
        <v>42331</v>
      </c>
      <c r="H547" s="87" t="s">
        <v>1358</v>
      </c>
      <c r="I547" s="87" t="s">
        <v>1359</v>
      </c>
      <c r="J547" s="87" t="s">
        <v>1632</v>
      </c>
      <c r="K547" s="88"/>
      <c r="L547" s="37" t="s">
        <v>15028</v>
      </c>
      <c r="M547" s="86" t="s">
        <v>8819</v>
      </c>
      <c r="N547" s="37" t="s">
        <v>13163</v>
      </c>
      <c r="O547" s="37" t="s">
        <v>13164</v>
      </c>
      <c r="P547" s="89">
        <v>0.77</v>
      </c>
      <c r="Q547" s="89">
        <v>2.5299999999999998</v>
      </c>
      <c r="R547" s="90" t="str">
        <f t="shared" si="25"/>
        <v>島根県出雲市万田町</v>
      </c>
      <c r="S547" s="59" t="s">
        <v>8962</v>
      </c>
      <c r="T547" s="59" t="s">
        <v>3655</v>
      </c>
      <c r="U547" s="111" t="s">
        <v>8963</v>
      </c>
      <c r="V547" s="60" t="str">
        <f t="shared" si="27"/>
        <v>Open map</v>
      </c>
      <c r="W547" s="91" t="s">
        <v>4038</v>
      </c>
      <c r="X547" s="89" t="s">
        <v>8964</v>
      </c>
      <c r="Y547" s="89" t="s">
        <v>8965</v>
      </c>
      <c r="Z547" s="89" t="s">
        <v>8966</v>
      </c>
      <c r="AA547" s="89"/>
      <c r="AB547" s="83">
        <v>60</v>
      </c>
      <c r="AC547" s="83">
        <v>547</v>
      </c>
      <c r="AD547" s="83">
        <v>514</v>
      </c>
      <c r="AE547" s="89">
        <v>707</v>
      </c>
      <c r="AF547" s="83">
        <v>707</v>
      </c>
      <c r="AG547" s="89"/>
      <c r="AH547" s="89"/>
      <c r="AI547" s="89"/>
      <c r="AJ547" s="83">
        <v>0.8</v>
      </c>
      <c r="AK547" s="83"/>
      <c r="AL547" s="83">
        <v>1.4</v>
      </c>
      <c r="AM547" s="83"/>
      <c r="AN547" s="83"/>
      <c r="AO547" s="83">
        <v>1462</v>
      </c>
      <c r="AP547" s="89">
        <v>1.4</v>
      </c>
      <c r="AQ547" s="89">
        <v>846</v>
      </c>
      <c r="AR547" s="89">
        <v>100</v>
      </c>
      <c r="AS547" s="89">
        <v>86</v>
      </c>
      <c r="AT547" s="89" t="s">
        <v>12023</v>
      </c>
      <c r="AU547" s="89">
        <v>0.8</v>
      </c>
      <c r="AV547" s="89">
        <v>566</v>
      </c>
      <c r="AW547" s="89">
        <v>80</v>
      </c>
      <c r="AX547" s="89">
        <v>46</v>
      </c>
      <c r="AY547" s="89" t="s">
        <v>12023</v>
      </c>
      <c r="AZ547" s="89">
        <v>10000000</v>
      </c>
      <c r="BA547" s="89">
        <v>8400000</v>
      </c>
      <c r="BB547" s="89">
        <v>4400000</v>
      </c>
      <c r="BC547" s="113" t="s">
        <v>8942</v>
      </c>
      <c r="BG547" s="165">
        <v>5442</v>
      </c>
      <c r="BH547" s="165">
        <v>497</v>
      </c>
    </row>
    <row r="548" spans="1:60" ht="18" hidden="1" customHeight="1">
      <c r="A548" s="83">
        <v>150287</v>
      </c>
      <c r="B548" s="84" t="s">
        <v>8955</v>
      </c>
      <c r="C548" s="82" t="str">
        <f t="shared" si="26"/>
        <v>Open</v>
      </c>
      <c r="D548" s="85"/>
      <c r="E548" s="85" t="s">
        <v>4217</v>
      </c>
      <c r="F548" s="110">
        <v>42314</v>
      </c>
      <c r="G548" s="110">
        <v>42363</v>
      </c>
      <c r="H548" s="87" t="s">
        <v>1358</v>
      </c>
      <c r="I548" s="87" t="s">
        <v>1633</v>
      </c>
      <c r="J548" s="87" t="s">
        <v>1634</v>
      </c>
      <c r="K548" s="88"/>
      <c r="L548" s="37" t="s">
        <v>15143</v>
      </c>
      <c r="M548" s="86" t="s">
        <v>8820</v>
      </c>
      <c r="N548" s="37" t="s">
        <v>13165</v>
      </c>
      <c r="O548" s="37" t="s">
        <v>13166</v>
      </c>
      <c r="P548" s="89">
        <v>0.06</v>
      </c>
      <c r="Q548" s="89">
        <v>3.09</v>
      </c>
      <c r="R548" s="90" t="str">
        <f t="shared" si="25"/>
        <v>島根県益田市有明町</v>
      </c>
      <c r="S548" s="59" t="s">
        <v>8956</v>
      </c>
      <c r="T548" s="59"/>
      <c r="U548" s="111" t="s">
        <v>8881</v>
      </c>
      <c r="V548" s="60" t="str">
        <f t="shared" si="27"/>
        <v>Open map</v>
      </c>
      <c r="W548" s="91" t="s">
        <v>4038</v>
      </c>
      <c r="X548" s="89" t="s">
        <v>8957</v>
      </c>
      <c r="Y548" s="89" t="s">
        <v>8958</v>
      </c>
      <c r="Z548" s="89" t="s">
        <v>8959</v>
      </c>
      <c r="AA548" s="89"/>
      <c r="AB548" s="83">
        <v>55</v>
      </c>
      <c r="AC548" s="83">
        <v>688.75</v>
      </c>
      <c r="AD548" s="83">
        <v>631.52</v>
      </c>
      <c r="AE548" s="89">
        <v>883</v>
      </c>
      <c r="AF548" s="83">
        <v>883</v>
      </c>
      <c r="AG548" s="89"/>
      <c r="AH548" s="89"/>
      <c r="AI548" s="89"/>
      <c r="AJ548" s="83">
        <v>1</v>
      </c>
      <c r="AK548" s="83"/>
      <c r="AL548" s="83">
        <v>1.5</v>
      </c>
      <c r="AM548" s="83"/>
      <c r="AN548" s="83"/>
      <c r="AO548" s="83">
        <v>1767</v>
      </c>
      <c r="AP548" s="89">
        <v>1.5</v>
      </c>
      <c r="AQ548" s="89">
        <v>868</v>
      </c>
      <c r="AR548" s="89">
        <v>100</v>
      </c>
      <c r="AS548" s="89">
        <v>89</v>
      </c>
      <c r="AT548" s="89" t="s">
        <v>4235</v>
      </c>
      <c r="AU548" s="89">
        <v>1</v>
      </c>
      <c r="AV548" s="89">
        <v>883</v>
      </c>
      <c r="AW548" s="89">
        <v>110</v>
      </c>
      <c r="AX548" s="89">
        <v>81</v>
      </c>
      <c r="AY548" s="89" t="s">
        <v>12172</v>
      </c>
      <c r="AZ548" s="89">
        <v>10500000</v>
      </c>
      <c r="BA548" s="89">
        <v>9100000</v>
      </c>
      <c r="BB548" s="89">
        <v>5300000</v>
      </c>
      <c r="BC548" s="113" t="s">
        <v>8942</v>
      </c>
      <c r="BG548" s="165">
        <v>5443</v>
      </c>
      <c r="BH548" s="165">
        <v>498</v>
      </c>
    </row>
    <row r="549" spans="1:60" ht="18" hidden="1" customHeight="1">
      <c r="A549" s="83">
        <v>150289</v>
      </c>
      <c r="B549" s="84" t="s">
        <v>8949</v>
      </c>
      <c r="C549" s="82" t="str">
        <f t="shared" si="26"/>
        <v>Open</v>
      </c>
      <c r="D549" s="85"/>
      <c r="E549" s="85" t="s">
        <v>8950</v>
      </c>
      <c r="F549" s="110">
        <v>42298</v>
      </c>
      <c r="G549" s="110">
        <v>42307</v>
      </c>
      <c r="H549" s="87" t="s">
        <v>1419</v>
      </c>
      <c r="I549" s="87" t="s">
        <v>1635</v>
      </c>
      <c r="J549" s="87" t="s">
        <v>1530</v>
      </c>
      <c r="K549" s="88"/>
      <c r="L549" s="37" t="s">
        <v>15144</v>
      </c>
      <c r="M549" s="86" t="s">
        <v>8821</v>
      </c>
      <c r="N549" s="37" t="s">
        <v>13167</v>
      </c>
      <c r="O549" s="37" t="s">
        <v>14497</v>
      </c>
      <c r="P549" s="89" t="s">
        <v>8788</v>
      </c>
      <c r="Q549" s="89">
        <v>0.05</v>
      </c>
      <c r="R549" s="90" t="str">
        <f t="shared" si="25"/>
        <v>山口県宇部市港町</v>
      </c>
      <c r="S549" s="59" t="s">
        <v>8951</v>
      </c>
      <c r="T549" s="59" t="s">
        <v>3656</v>
      </c>
      <c r="U549" s="111" t="s">
        <v>8952</v>
      </c>
      <c r="V549" s="60" t="str">
        <f t="shared" si="27"/>
        <v>Open map</v>
      </c>
      <c r="W549" s="91" t="s">
        <v>4038</v>
      </c>
      <c r="X549" s="89" t="s">
        <v>8953</v>
      </c>
      <c r="Y549" s="89" t="s">
        <v>4710</v>
      </c>
      <c r="Z549" s="89" t="s">
        <v>8954</v>
      </c>
      <c r="AA549" s="89"/>
      <c r="AB549" s="83">
        <v>30</v>
      </c>
      <c r="AC549" s="83">
        <v>1326.05</v>
      </c>
      <c r="AD549" s="83">
        <v>1269.49</v>
      </c>
      <c r="AE549" s="89">
        <v>1617</v>
      </c>
      <c r="AF549" s="83">
        <v>1592</v>
      </c>
      <c r="AG549" s="89"/>
      <c r="AH549" s="89"/>
      <c r="AI549" s="89"/>
      <c r="AJ549" s="83">
        <v>0.8</v>
      </c>
      <c r="AK549" s="83"/>
      <c r="AL549" s="83">
        <v>1.4</v>
      </c>
      <c r="AM549" s="83"/>
      <c r="AN549" s="83"/>
      <c r="AO549" s="83">
        <v>2157</v>
      </c>
      <c r="AP549" s="89">
        <v>0.8</v>
      </c>
      <c r="AQ549" s="89">
        <v>848</v>
      </c>
      <c r="AR549" s="89">
        <v>100</v>
      </c>
      <c r="AS549" s="89">
        <v>85</v>
      </c>
      <c r="AT549" s="89" t="s">
        <v>8888</v>
      </c>
      <c r="AU549" s="89">
        <v>0.8</v>
      </c>
      <c r="AV549" s="89">
        <v>1250</v>
      </c>
      <c r="AW549" s="89">
        <v>100</v>
      </c>
      <c r="AX549" s="89">
        <v>126</v>
      </c>
      <c r="AY549" s="89" t="s">
        <v>8714</v>
      </c>
      <c r="AZ549" s="89">
        <v>13200000</v>
      </c>
      <c r="BA549" s="89">
        <v>11200000</v>
      </c>
      <c r="BB549" s="89">
        <v>6800000</v>
      </c>
      <c r="BC549" s="113" t="s">
        <v>8943</v>
      </c>
      <c r="BG549" s="165">
        <v>5444</v>
      </c>
      <c r="BH549" s="165">
        <v>499</v>
      </c>
    </row>
    <row r="550" spans="1:60" ht="18" hidden="1" customHeight="1">
      <c r="A550" s="95">
        <v>150301</v>
      </c>
      <c r="B550" s="96" t="s">
        <v>8944</v>
      </c>
      <c r="C550" s="82" t="str">
        <f t="shared" si="26"/>
        <v>Open</v>
      </c>
      <c r="D550" s="97"/>
      <c r="E550" s="97" t="s">
        <v>8738</v>
      </c>
      <c r="F550" s="109">
        <v>42252</v>
      </c>
      <c r="G550" s="109">
        <v>42255</v>
      </c>
      <c r="H550" s="99" t="s">
        <v>5774</v>
      </c>
      <c r="I550" s="99" t="s">
        <v>8945</v>
      </c>
      <c r="J550" s="99" t="s">
        <v>8946</v>
      </c>
      <c r="K550" s="100"/>
      <c r="L550" s="37" t="s">
        <v>15145</v>
      </c>
      <c r="M550" s="98" t="s">
        <v>8822</v>
      </c>
      <c r="N550" s="37" t="s">
        <v>13168</v>
      </c>
      <c r="O550" s="37" t="s">
        <v>13169</v>
      </c>
      <c r="P550" s="101">
        <v>0.19</v>
      </c>
      <c r="Q550" s="101">
        <v>33.51</v>
      </c>
      <c r="R550" s="90" t="str">
        <f t="shared" si="25"/>
        <v>奈良県橿原市常磐町</v>
      </c>
      <c r="S550" s="80" t="s">
        <v>8947</v>
      </c>
      <c r="T550" s="80" t="s">
        <v>3657</v>
      </c>
      <c r="U550" s="114" t="s">
        <v>8882</v>
      </c>
      <c r="V550" s="102" t="str">
        <f t="shared" ref="V550:V579" si="28">HYPERLINK(CONCATENATE("https://www.google.co.jp/maps/search/",IF(T550="",IF(S550 ="",R550,S550),T550)),"Open map")</f>
        <v>Open map</v>
      </c>
      <c r="W550" s="102" t="s">
        <v>4038</v>
      </c>
      <c r="X550" s="101" t="s">
        <v>1840</v>
      </c>
      <c r="Y550" s="101" t="s">
        <v>8948</v>
      </c>
      <c r="Z550" s="101" t="s">
        <v>4668</v>
      </c>
      <c r="AA550" s="101"/>
      <c r="AB550" s="95">
        <v>30</v>
      </c>
      <c r="AC550" s="95">
        <v>1407.79</v>
      </c>
      <c r="AD550" s="95">
        <v>1367.55</v>
      </c>
      <c r="AE550" s="101">
        <v>1724</v>
      </c>
      <c r="AF550" s="95">
        <v>1724</v>
      </c>
      <c r="AG550" s="101"/>
      <c r="AH550" s="101"/>
      <c r="AI550" s="101"/>
      <c r="AJ550" s="95">
        <v>0.6</v>
      </c>
      <c r="AK550" s="95"/>
      <c r="AL550" s="95">
        <v>0.4</v>
      </c>
      <c r="AM550" s="95"/>
      <c r="AN550" s="95"/>
      <c r="AO550" s="95">
        <v>1468</v>
      </c>
      <c r="AP550" s="101">
        <v>0.4</v>
      </c>
      <c r="AQ550" s="101">
        <v>1082</v>
      </c>
      <c r="AR550" s="101">
        <v>100</v>
      </c>
      <c r="AS550" s="101">
        <v>109</v>
      </c>
      <c r="AT550" s="101" t="s">
        <v>12023</v>
      </c>
      <c r="AU550" s="101">
        <v>0.6</v>
      </c>
      <c r="AV550" s="101">
        <v>386</v>
      </c>
      <c r="AW550" s="101">
        <v>100</v>
      </c>
      <c r="AX550" s="101">
        <v>42</v>
      </c>
      <c r="AY550" s="101" t="s">
        <v>12023</v>
      </c>
      <c r="AZ550" s="101">
        <v>10500000</v>
      </c>
      <c r="BA550" s="101">
        <v>9800000</v>
      </c>
      <c r="BB550" s="101">
        <v>5700000</v>
      </c>
      <c r="BC550" s="112" t="s">
        <v>8941</v>
      </c>
      <c r="BG550" s="165">
        <v>5445</v>
      </c>
      <c r="BH550" s="165">
        <v>500</v>
      </c>
    </row>
    <row r="551" spans="1:60" ht="18" hidden="1" customHeight="1">
      <c r="A551" s="83">
        <v>150311</v>
      </c>
      <c r="B551" s="84" t="s">
        <v>8580</v>
      </c>
      <c r="C551" s="82" t="str">
        <f t="shared" si="26"/>
        <v>Open</v>
      </c>
      <c r="D551" s="85"/>
      <c r="E551" s="85" t="s">
        <v>4241</v>
      </c>
      <c r="F551" s="110">
        <v>42481</v>
      </c>
      <c r="G551" s="110">
        <v>42486</v>
      </c>
      <c r="H551" s="87" t="s">
        <v>1302</v>
      </c>
      <c r="I551" s="87" t="s">
        <v>2155</v>
      </c>
      <c r="J551" s="87" t="s">
        <v>2535</v>
      </c>
      <c r="K551" s="88"/>
      <c r="L551" s="37" t="s">
        <v>15146</v>
      </c>
      <c r="M551" s="86" t="s">
        <v>8588</v>
      </c>
      <c r="N551" s="37" t="s">
        <v>13170</v>
      </c>
      <c r="O551" s="37" t="s">
        <v>13171</v>
      </c>
      <c r="P551" s="89">
        <v>0.03</v>
      </c>
      <c r="Q551" s="89">
        <v>0.69</v>
      </c>
      <c r="R551" s="90" t="str">
        <f t="shared" si="25"/>
        <v>兵庫県神戸市東灘区魚崎西町</v>
      </c>
      <c r="S551" s="59" t="s">
        <v>8589</v>
      </c>
      <c r="T551" s="59" t="s">
        <v>3658</v>
      </c>
      <c r="U551" s="111" t="s">
        <v>8590</v>
      </c>
      <c r="V551" s="91" t="str">
        <f t="shared" si="28"/>
        <v>Open map</v>
      </c>
      <c r="W551" s="91" t="s">
        <v>4038</v>
      </c>
      <c r="X551" s="89" t="s">
        <v>8591</v>
      </c>
      <c r="Y551" s="89" t="s">
        <v>8592</v>
      </c>
      <c r="Z551" s="89" t="s">
        <v>5304</v>
      </c>
      <c r="AA551" s="89"/>
      <c r="AB551" s="83">
        <v>5</v>
      </c>
      <c r="AC551" s="83">
        <v>403</v>
      </c>
      <c r="AD551" s="83">
        <v>403</v>
      </c>
      <c r="AE551" s="89">
        <v>425</v>
      </c>
      <c r="AF551" s="83">
        <v>1209</v>
      </c>
      <c r="AG551" s="89"/>
      <c r="AH551" s="89"/>
      <c r="AI551" s="89"/>
      <c r="AJ551" s="83">
        <v>1.2</v>
      </c>
      <c r="AK551" s="83"/>
      <c r="AL551" s="83">
        <v>1.2</v>
      </c>
      <c r="AM551" s="83"/>
      <c r="AN551" s="83"/>
      <c r="AO551" s="83">
        <v>822</v>
      </c>
      <c r="AP551" s="89">
        <v>1.2</v>
      </c>
      <c r="AQ551" s="89">
        <v>312</v>
      </c>
      <c r="AR551" s="89">
        <v>100</v>
      </c>
      <c r="AS551" s="89">
        <v>32</v>
      </c>
      <c r="AT551" s="89" t="s">
        <v>4235</v>
      </c>
      <c r="AU551" s="89">
        <v>1.2</v>
      </c>
      <c r="AV551" s="89">
        <v>510</v>
      </c>
      <c r="AW551" s="89">
        <v>80</v>
      </c>
      <c r="AX551" s="89">
        <v>41</v>
      </c>
      <c r="AY551" s="89" t="s">
        <v>4235</v>
      </c>
      <c r="AZ551" s="89">
        <v>4600000</v>
      </c>
      <c r="BA551" s="89">
        <v>3950000</v>
      </c>
      <c r="BB551" s="89">
        <v>2300000</v>
      </c>
      <c r="BC551" s="113"/>
      <c r="BG551" s="165">
        <v>5446</v>
      </c>
      <c r="BH551" s="165">
        <v>501</v>
      </c>
    </row>
    <row r="552" spans="1:60" ht="18" hidden="1" customHeight="1">
      <c r="A552" s="83">
        <v>150312</v>
      </c>
      <c r="B552" s="84" t="s">
        <v>8581</v>
      </c>
      <c r="C552" s="82" t="str">
        <f t="shared" si="26"/>
        <v>Open</v>
      </c>
      <c r="D552" s="85"/>
      <c r="E552" s="85" t="s">
        <v>8582</v>
      </c>
      <c r="F552" s="110">
        <v>42453</v>
      </c>
      <c r="G552" s="110">
        <v>42458</v>
      </c>
      <c r="H552" s="87" t="s">
        <v>1298</v>
      </c>
      <c r="I552" s="87" t="s">
        <v>1636</v>
      </c>
      <c r="J552" s="87" t="s">
        <v>2536</v>
      </c>
      <c r="K552" s="88"/>
      <c r="L552" s="37" t="s">
        <v>15147</v>
      </c>
      <c r="M552" s="86" t="s">
        <v>8579</v>
      </c>
      <c r="N552" s="37" t="s">
        <v>13172</v>
      </c>
      <c r="O552" s="37" t="s">
        <v>13173</v>
      </c>
      <c r="P552" s="89">
        <v>0.05</v>
      </c>
      <c r="Q552" s="89">
        <v>38.590000000000003</v>
      </c>
      <c r="R552" s="90" t="str">
        <f t="shared" si="25"/>
        <v>京都府城陽市久世荒内</v>
      </c>
      <c r="S552" s="59" t="s">
        <v>8583</v>
      </c>
      <c r="T552" s="59" t="s">
        <v>3659</v>
      </c>
      <c r="U552" s="111" t="s">
        <v>8584</v>
      </c>
      <c r="V552" s="91" t="str">
        <f t="shared" si="28"/>
        <v>Open map</v>
      </c>
      <c r="W552" s="91" t="s">
        <v>4038</v>
      </c>
      <c r="X552" s="89" t="s">
        <v>8587</v>
      </c>
      <c r="Y552" s="89" t="s">
        <v>8585</v>
      </c>
      <c r="Z552" s="89" t="s">
        <v>8586</v>
      </c>
      <c r="AA552" s="89"/>
      <c r="AB552" s="83">
        <v>30</v>
      </c>
      <c r="AC552" s="83">
        <v>297.45999999999998</v>
      </c>
      <c r="AD552" s="83">
        <v>328.08</v>
      </c>
      <c r="AE552" s="89">
        <v>332</v>
      </c>
      <c r="AF552" s="83">
        <v>332</v>
      </c>
      <c r="AG552" s="89"/>
      <c r="AH552" s="89"/>
      <c r="AI552" s="89"/>
      <c r="AJ552" s="83">
        <v>1</v>
      </c>
      <c r="AK552" s="83"/>
      <c r="AL552" s="83">
        <v>2.2000000000000002</v>
      </c>
      <c r="AM552" s="83"/>
      <c r="AN552" s="83"/>
      <c r="AO552" s="83">
        <v>622</v>
      </c>
      <c r="AP552" s="89">
        <v>2.2000000000000002</v>
      </c>
      <c r="AQ552" s="89">
        <v>534</v>
      </c>
      <c r="AR552" s="89">
        <v>100</v>
      </c>
      <c r="AS552" s="89">
        <v>54</v>
      </c>
      <c r="AT552" s="89" t="s">
        <v>4235</v>
      </c>
      <c r="AU552" s="89">
        <v>1</v>
      </c>
      <c r="AV552" s="89">
        <v>88</v>
      </c>
      <c r="AW552" s="89">
        <v>80</v>
      </c>
      <c r="AX552" s="89">
        <v>8</v>
      </c>
      <c r="AY552" s="89" t="s">
        <v>4235</v>
      </c>
      <c r="AZ552" s="89">
        <v>5000000</v>
      </c>
      <c r="BA552" s="89">
        <v>43000000</v>
      </c>
      <c r="BB552" s="89">
        <v>2600000</v>
      </c>
      <c r="BC552" s="113"/>
      <c r="BG552" s="165">
        <v>5447</v>
      </c>
      <c r="BH552" s="165">
        <v>502</v>
      </c>
    </row>
    <row r="553" spans="1:60" ht="18" hidden="1" customHeight="1">
      <c r="A553" s="83">
        <v>150321</v>
      </c>
      <c r="B553" s="84" t="s">
        <v>8574</v>
      </c>
      <c r="C553" s="82" t="str">
        <f t="shared" si="26"/>
        <v>Open</v>
      </c>
      <c r="D553" s="85"/>
      <c r="E553" s="85" t="s">
        <v>4217</v>
      </c>
      <c r="F553" s="110">
        <v>42258</v>
      </c>
      <c r="G553" s="110">
        <v>42271</v>
      </c>
      <c r="H553" s="87" t="s">
        <v>1351</v>
      </c>
      <c r="I553" s="87" t="s">
        <v>1433</v>
      </c>
      <c r="J553" s="87" t="s">
        <v>1637</v>
      </c>
      <c r="K553" s="88"/>
      <c r="L553" s="37" t="s">
        <v>15148</v>
      </c>
      <c r="M553" s="86" t="s">
        <v>8575</v>
      </c>
      <c r="N553" s="37" t="s">
        <v>13174</v>
      </c>
      <c r="O553" s="37" t="s">
        <v>13175</v>
      </c>
      <c r="P553" s="89">
        <v>0.11</v>
      </c>
      <c r="Q553" s="89">
        <v>0.89</v>
      </c>
      <c r="R553" s="90" t="str">
        <f t="shared" si="25"/>
        <v>三重県津市桜橋</v>
      </c>
      <c r="S553" s="59" t="s">
        <v>8576</v>
      </c>
      <c r="T553" s="59"/>
      <c r="U553" s="111" t="s">
        <v>8577</v>
      </c>
      <c r="V553" s="91" t="str">
        <f t="shared" si="28"/>
        <v>Open map</v>
      </c>
      <c r="W553" s="91" t="s">
        <v>4038</v>
      </c>
      <c r="X553" s="89" t="s">
        <v>1840</v>
      </c>
      <c r="Y553" s="89" t="s">
        <v>8573</v>
      </c>
      <c r="Z553" s="89" t="s">
        <v>8578</v>
      </c>
      <c r="AA553" s="89"/>
      <c r="AB553" s="83">
        <v>30</v>
      </c>
      <c r="AC553" s="83">
        <v>674.83</v>
      </c>
      <c r="AD553" s="83">
        <v>1352.66</v>
      </c>
      <c r="AE553" s="89">
        <v>957</v>
      </c>
      <c r="AF553" s="83">
        <v>957</v>
      </c>
      <c r="AG553" s="89"/>
      <c r="AH553" s="89"/>
      <c r="AI553" s="89"/>
      <c r="AJ553" s="83">
        <v>0.8</v>
      </c>
      <c r="AK553" s="83"/>
      <c r="AL553" s="83">
        <v>1</v>
      </c>
      <c r="AM553" s="83"/>
      <c r="AN553" s="83"/>
      <c r="AO553" s="83">
        <v>1528</v>
      </c>
      <c r="AP553" s="89">
        <v>1</v>
      </c>
      <c r="AQ553" s="89">
        <v>762</v>
      </c>
      <c r="AR553" s="89">
        <v>100</v>
      </c>
      <c r="AS553" s="89">
        <v>77</v>
      </c>
      <c r="AT553" s="89" t="s">
        <v>4235</v>
      </c>
      <c r="AU553" s="89">
        <v>0.8</v>
      </c>
      <c r="AV553" s="89">
        <v>766</v>
      </c>
      <c r="AW553" s="89">
        <v>80</v>
      </c>
      <c r="AX553" s="89">
        <v>64</v>
      </c>
      <c r="AY553" s="89" t="s">
        <v>4235</v>
      </c>
      <c r="AZ553" s="89">
        <v>9400000</v>
      </c>
      <c r="BA553" s="89">
        <v>8100000</v>
      </c>
      <c r="BB553" s="89">
        <v>5000000</v>
      </c>
      <c r="BC553" s="113"/>
      <c r="BG553" s="165">
        <v>5448</v>
      </c>
      <c r="BH553" s="165">
        <v>503</v>
      </c>
    </row>
    <row r="554" spans="1:60" ht="18" hidden="1" customHeight="1">
      <c r="A554" s="83">
        <v>150327</v>
      </c>
      <c r="B554" s="84" t="s">
        <v>8570</v>
      </c>
      <c r="C554" s="82" t="str">
        <f t="shared" si="26"/>
        <v>Open</v>
      </c>
      <c r="D554" s="85"/>
      <c r="E554" s="85" t="s">
        <v>8567</v>
      </c>
      <c r="F554" s="110">
        <v>42312</v>
      </c>
      <c r="G554" s="110">
        <v>42347</v>
      </c>
      <c r="H554" s="87" t="s">
        <v>1315</v>
      </c>
      <c r="I554" s="87" t="s">
        <v>1638</v>
      </c>
      <c r="J554" s="87" t="s">
        <v>2537</v>
      </c>
      <c r="K554" s="88"/>
      <c r="L554" s="37" t="s">
        <v>15149</v>
      </c>
      <c r="M554" s="86" t="s">
        <v>8572</v>
      </c>
      <c r="N554" s="37" t="s">
        <v>13176</v>
      </c>
      <c r="O554" s="37" t="s">
        <v>13177</v>
      </c>
      <c r="P554" s="89" t="s">
        <v>5304</v>
      </c>
      <c r="Q554" s="89">
        <v>0.17</v>
      </c>
      <c r="R554" s="90" t="str">
        <f t="shared" si="25"/>
        <v>大阪府岸和田市岸の浦</v>
      </c>
      <c r="S554" s="59" t="s">
        <v>8571</v>
      </c>
      <c r="T554" s="59" t="s">
        <v>8571</v>
      </c>
      <c r="U554" s="111" t="s">
        <v>8568</v>
      </c>
      <c r="V554" s="91" t="str">
        <f t="shared" si="28"/>
        <v>Open map</v>
      </c>
      <c r="W554" s="91" t="s">
        <v>4038</v>
      </c>
      <c r="X554" s="89" t="s">
        <v>1840</v>
      </c>
      <c r="Y554" s="89" t="s">
        <v>4381</v>
      </c>
      <c r="Z554" s="89" t="s">
        <v>4390</v>
      </c>
      <c r="AA554" s="89">
        <v>24</v>
      </c>
      <c r="AB554" s="83">
        <v>30</v>
      </c>
      <c r="AC554" s="83">
        <v>5207.58</v>
      </c>
      <c r="AD554" s="83">
        <v>5068.68</v>
      </c>
      <c r="AE554" s="89">
        <v>6538</v>
      </c>
      <c r="AF554" s="83">
        <v>6567</v>
      </c>
      <c r="AG554" s="89"/>
      <c r="AH554" s="89"/>
      <c r="AI554" s="89"/>
      <c r="AJ554" s="83">
        <v>1.19</v>
      </c>
      <c r="AK554" s="83"/>
      <c r="AL554" s="83">
        <v>1.4</v>
      </c>
      <c r="AM554" s="83"/>
      <c r="AN554" s="83"/>
      <c r="AO554" s="83">
        <v>12025</v>
      </c>
      <c r="AP554" s="89">
        <v>1.4</v>
      </c>
      <c r="AQ554" s="89">
        <v>4383</v>
      </c>
      <c r="AR554" s="89">
        <v>100</v>
      </c>
      <c r="AS554" s="89">
        <v>448</v>
      </c>
      <c r="AT554" s="89" t="s">
        <v>4235</v>
      </c>
      <c r="AU554" s="89">
        <v>1</v>
      </c>
      <c r="AV554" s="89">
        <v>7642</v>
      </c>
      <c r="AW554" s="89">
        <v>80</v>
      </c>
      <c r="AX554" s="89">
        <v>624</v>
      </c>
      <c r="AY554" s="89" t="s">
        <v>4235</v>
      </c>
      <c r="AZ554" s="89">
        <v>73500000</v>
      </c>
      <c r="BA554" s="89">
        <v>60800000</v>
      </c>
      <c r="BB554" s="89">
        <v>36800000</v>
      </c>
      <c r="BC554" s="113"/>
      <c r="BG554" s="165">
        <v>5449</v>
      </c>
      <c r="BH554" s="165">
        <v>504</v>
      </c>
    </row>
    <row r="555" spans="1:60" ht="18" hidden="1" customHeight="1">
      <c r="A555" s="83">
        <v>150328</v>
      </c>
      <c r="B555" s="84" t="s">
        <v>8564</v>
      </c>
      <c r="C555" s="82" t="str">
        <f t="shared" si="26"/>
        <v>Open</v>
      </c>
      <c r="D555" s="85"/>
      <c r="E555" s="85" t="s">
        <v>4241</v>
      </c>
      <c r="F555" s="110">
        <v>42667</v>
      </c>
      <c r="G555" s="110">
        <v>42688</v>
      </c>
      <c r="H555" s="87" t="s">
        <v>1336</v>
      </c>
      <c r="I555" s="87" t="s">
        <v>1639</v>
      </c>
      <c r="J555" s="87" t="s">
        <v>1640</v>
      </c>
      <c r="K555" s="88"/>
      <c r="L555" s="37" t="s">
        <v>15150</v>
      </c>
      <c r="M555" s="86" t="s">
        <v>8565</v>
      </c>
      <c r="N555" s="37" t="s">
        <v>13178</v>
      </c>
      <c r="O555" s="37" t="s">
        <v>13179</v>
      </c>
      <c r="P555" s="89">
        <v>0.21</v>
      </c>
      <c r="Q555" s="89">
        <v>1.1599999999999999</v>
      </c>
      <c r="R555" s="90" t="str">
        <f t="shared" si="25"/>
        <v>千葉県浦安市明海</v>
      </c>
      <c r="S555" s="59" t="s">
        <v>8566</v>
      </c>
      <c r="T555" s="59" t="s">
        <v>8566</v>
      </c>
      <c r="U555" s="111" t="s">
        <v>8563</v>
      </c>
      <c r="V555" s="91" t="str">
        <f t="shared" si="28"/>
        <v>Open map</v>
      </c>
      <c r="W555" s="91" t="s">
        <v>4038</v>
      </c>
      <c r="X555" s="89" t="s">
        <v>1840</v>
      </c>
      <c r="Y555" s="89" t="s">
        <v>4892</v>
      </c>
      <c r="Z555" s="89" t="s">
        <v>4939</v>
      </c>
      <c r="AA555" s="89"/>
      <c r="AB555" s="83">
        <v>30</v>
      </c>
      <c r="AC555" s="83" t="s">
        <v>1857</v>
      </c>
      <c r="AD555" s="83" t="s">
        <v>1857</v>
      </c>
      <c r="AE555" s="89">
        <v>136</v>
      </c>
      <c r="AF555" s="83">
        <v>2910</v>
      </c>
      <c r="AG555" s="89"/>
      <c r="AH555" s="89"/>
      <c r="AI555" s="89"/>
      <c r="AJ555" s="83">
        <v>1</v>
      </c>
      <c r="AK555" s="83"/>
      <c r="AL555" s="83">
        <v>1.5</v>
      </c>
      <c r="AM555" s="83"/>
      <c r="AN555" s="83"/>
      <c r="AO555" s="83">
        <v>6053</v>
      </c>
      <c r="AP555" s="89">
        <v>1.5</v>
      </c>
      <c r="AQ555" s="89">
        <v>3143</v>
      </c>
      <c r="AR555" s="89">
        <v>100</v>
      </c>
      <c r="AS555" s="89">
        <v>321</v>
      </c>
      <c r="AT555" s="89" t="s">
        <v>4235</v>
      </c>
      <c r="AU555" s="89">
        <v>1</v>
      </c>
      <c r="AV555" s="89">
        <v>2910</v>
      </c>
      <c r="AW555" s="89">
        <v>80</v>
      </c>
      <c r="AX555" s="89">
        <v>238</v>
      </c>
      <c r="AY555" s="89" t="s">
        <v>4235</v>
      </c>
      <c r="AZ555" s="89">
        <v>35208000</v>
      </c>
      <c r="BA555" s="89">
        <v>27600000</v>
      </c>
      <c r="BB555" s="89">
        <v>2800000</v>
      </c>
      <c r="BC555" s="113"/>
      <c r="BG555" s="165">
        <v>5450</v>
      </c>
      <c r="BH555" s="165">
        <v>505</v>
      </c>
    </row>
    <row r="556" spans="1:60" ht="18" hidden="1" customHeight="1">
      <c r="A556" s="83">
        <v>150329</v>
      </c>
      <c r="B556" s="84" t="s">
        <v>8558</v>
      </c>
      <c r="C556" s="82" t="str">
        <f t="shared" si="26"/>
        <v>Open</v>
      </c>
      <c r="D556" s="85"/>
      <c r="E556" s="85" t="s">
        <v>4217</v>
      </c>
      <c r="F556" s="110">
        <v>42322</v>
      </c>
      <c r="G556" s="110">
        <v>42333</v>
      </c>
      <c r="H556" s="87" t="s">
        <v>1426</v>
      </c>
      <c r="I556" s="87" t="s">
        <v>1499</v>
      </c>
      <c r="J556" s="87" t="s">
        <v>2538</v>
      </c>
      <c r="K556" s="88"/>
      <c r="L556" s="37" t="s">
        <v>15151</v>
      </c>
      <c r="M556" s="86" t="s">
        <v>8556</v>
      </c>
      <c r="N556" s="37" t="s">
        <v>13180</v>
      </c>
      <c r="O556" s="37" t="s">
        <v>14498</v>
      </c>
      <c r="P556" s="89">
        <v>0.39</v>
      </c>
      <c r="Q556" s="89">
        <v>14.26</v>
      </c>
      <c r="R556" s="90" t="str">
        <f t="shared" si="25"/>
        <v>青森県五所川原市川山字千本</v>
      </c>
      <c r="S556" s="59" t="s">
        <v>8559</v>
      </c>
      <c r="T556" s="59" t="s">
        <v>8560</v>
      </c>
      <c r="U556" s="111" t="s">
        <v>8561</v>
      </c>
      <c r="V556" s="91" t="str">
        <f t="shared" si="28"/>
        <v>Open map</v>
      </c>
      <c r="W556" s="91" t="s">
        <v>4038</v>
      </c>
      <c r="X556" s="89" t="s">
        <v>1840</v>
      </c>
      <c r="Y556" s="89" t="s">
        <v>8562</v>
      </c>
      <c r="Z556" s="89" t="s">
        <v>4791</v>
      </c>
      <c r="AA556" s="89"/>
      <c r="AB556" s="83">
        <v>160</v>
      </c>
      <c r="AC556" s="83">
        <v>648</v>
      </c>
      <c r="AD556" s="83" t="s">
        <v>1857</v>
      </c>
      <c r="AE556" s="89">
        <v>880</v>
      </c>
      <c r="AF556" s="83">
        <v>880</v>
      </c>
      <c r="AG556" s="89"/>
      <c r="AH556" s="89"/>
      <c r="AI556" s="89"/>
      <c r="AJ556" s="83">
        <v>1</v>
      </c>
      <c r="AK556" s="83"/>
      <c r="AL556" s="83">
        <v>1.5</v>
      </c>
      <c r="AM556" s="83"/>
      <c r="AN556" s="83"/>
      <c r="AO556" s="83">
        <v>1933</v>
      </c>
      <c r="AP556" s="89">
        <v>1.5</v>
      </c>
      <c r="AQ556" s="89">
        <v>1053</v>
      </c>
      <c r="AR556" s="89">
        <v>120</v>
      </c>
      <c r="AS556" s="89">
        <v>128</v>
      </c>
      <c r="AT556" s="89" t="s">
        <v>8557</v>
      </c>
      <c r="AU556" s="89">
        <v>1</v>
      </c>
      <c r="AV556" s="89">
        <v>880</v>
      </c>
      <c r="AW556" s="89">
        <v>100</v>
      </c>
      <c r="AX556" s="89">
        <v>89</v>
      </c>
      <c r="AY556" s="89" t="s">
        <v>4235</v>
      </c>
      <c r="AZ556" s="89">
        <v>12300000</v>
      </c>
      <c r="BA556" s="89">
        <v>10500000</v>
      </c>
      <c r="BB556" s="89">
        <v>6400000</v>
      </c>
      <c r="BC556" s="113"/>
      <c r="BG556" s="165">
        <v>5451</v>
      </c>
      <c r="BH556" s="165">
        <v>506</v>
      </c>
    </row>
    <row r="557" spans="1:60" ht="18" hidden="1" customHeight="1">
      <c r="A557" s="83">
        <v>150331</v>
      </c>
      <c r="B557" s="84" t="s">
        <v>8550</v>
      </c>
      <c r="C557" s="82" t="str">
        <f t="shared" si="26"/>
        <v>Open</v>
      </c>
      <c r="D557" s="85"/>
      <c r="E557" s="85" t="s">
        <v>4217</v>
      </c>
      <c r="F557" s="110">
        <v>42293</v>
      </c>
      <c r="G557" s="110">
        <v>42308</v>
      </c>
      <c r="H557" s="87" t="s">
        <v>1305</v>
      </c>
      <c r="I557" s="87" t="s">
        <v>2150</v>
      </c>
      <c r="J557" s="87" t="s">
        <v>2539</v>
      </c>
      <c r="K557" s="88"/>
      <c r="L557" s="37" t="s">
        <v>15152</v>
      </c>
      <c r="M557" s="86" t="s">
        <v>8555</v>
      </c>
      <c r="N557" s="37" t="s">
        <v>13181</v>
      </c>
      <c r="O557" s="37" t="s">
        <v>13182</v>
      </c>
      <c r="P557" s="89">
        <v>0.68</v>
      </c>
      <c r="Q557" s="89">
        <v>3.19</v>
      </c>
      <c r="R557" s="90" t="str">
        <f t="shared" si="25"/>
        <v>愛知県名古屋市港区東茶屋</v>
      </c>
      <c r="S557" s="59" t="s">
        <v>8551</v>
      </c>
      <c r="T557" s="59" t="s">
        <v>8552</v>
      </c>
      <c r="U557" s="111" t="s">
        <v>8549</v>
      </c>
      <c r="V557" s="91" t="str">
        <f t="shared" si="28"/>
        <v>Open map</v>
      </c>
      <c r="W557" s="91" t="s">
        <v>4038</v>
      </c>
      <c r="X557" s="89" t="s">
        <v>1840</v>
      </c>
      <c r="Y557" s="89" t="s">
        <v>8553</v>
      </c>
      <c r="Z557" s="89" t="s">
        <v>8554</v>
      </c>
      <c r="AA557" s="89"/>
      <c r="AB557" s="83">
        <v>30</v>
      </c>
      <c r="AC557" s="83">
        <v>1000.74</v>
      </c>
      <c r="AD557" s="83">
        <v>953.67</v>
      </c>
      <c r="AE557" s="89">
        <v>1348</v>
      </c>
      <c r="AF557" s="83">
        <v>1348</v>
      </c>
      <c r="AG557" s="89"/>
      <c r="AH557" s="89"/>
      <c r="AI557" s="89"/>
      <c r="AJ557" s="83">
        <v>0.8</v>
      </c>
      <c r="AK557" s="83"/>
      <c r="AL557" s="83">
        <v>1.7</v>
      </c>
      <c r="AM557" s="83"/>
      <c r="AN557" s="83"/>
      <c r="AO557" s="83">
        <v>2222</v>
      </c>
      <c r="AP557" s="89">
        <v>1.7</v>
      </c>
      <c r="AQ557" s="89">
        <v>1184</v>
      </c>
      <c r="AR557" s="89">
        <v>100</v>
      </c>
      <c r="AS557" s="89">
        <v>121</v>
      </c>
      <c r="AT557" s="89"/>
      <c r="AU557" s="89">
        <v>0.8</v>
      </c>
      <c r="AV557" s="89">
        <v>1038</v>
      </c>
      <c r="AW557" s="89">
        <v>80</v>
      </c>
      <c r="AX557" s="89">
        <v>85</v>
      </c>
      <c r="AY557" s="89"/>
      <c r="AZ557" s="89">
        <v>12200000</v>
      </c>
      <c r="BA557" s="89">
        <v>10300000</v>
      </c>
      <c r="BB557" s="89">
        <v>6200000</v>
      </c>
      <c r="BC557" s="113"/>
      <c r="BG557" s="165">
        <v>5452</v>
      </c>
      <c r="BH557" s="165">
        <v>507</v>
      </c>
    </row>
    <row r="558" spans="1:60" ht="18" hidden="1" customHeight="1">
      <c r="A558" s="83">
        <v>150336</v>
      </c>
      <c r="B558" s="84" t="s">
        <v>8540</v>
      </c>
      <c r="C558" s="82" t="str">
        <f t="shared" si="26"/>
        <v>Open</v>
      </c>
      <c r="D558" s="85"/>
      <c r="E558" s="85" t="s">
        <v>4217</v>
      </c>
      <c r="F558" s="110">
        <v>42240</v>
      </c>
      <c r="G558" s="110">
        <v>42244</v>
      </c>
      <c r="H558" s="87" t="s">
        <v>1539</v>
      </c>
      <c r="I558" s="87" t="s">
        <v>1641</v>
      </c>
      <c r="J558" s="87" t="s">
        <v>1642</v>
      </c>
      <c r="K558" s="88"/>
      <c r="L558" s="37" t="s">
        <v>15153</v>
      </c>
      <c r="M558" s="86" t="s">
        <v>10143</v>
      </c>
      <c r="N558" s="37" t="s">
        <v>13183</v>
      </c>
      <c r="O558" s="37" t="s">
        <v>13184</v>
      </c>
      <c r="P558" s="89">
        <v>0.03</v>
      </c>
      <c r="Q558" s="89">
        <v>0.41</v>
      </c>
      <c r="R558" s="90" t="str">
        <f t="shared" si="25"/>
        <v>鳥取県米子市淀江町佐陀</v>
      </c>
      <c r="S558" s="59" t="s">
        <v>8541</v>
      </c>
      <c r="T558" s="59" t="s">
        <v>8542</v>
      </c>
      <c r="U558" s="111" t="s">
        <v>10144</v>
      </c>
      <c r="V558" s="91" t="str">
        <f t="shared" si="28"/>
        <v>Open map</v>
      </c>
      <c r="W558" s="91" t="s">
        <v>4038</v>
      </c>
      <c r="X558" s="89" t="s">
        <v>1840</v>
      </c>
      <c r="Y558" s="89" t="s">
        <v>8543</v>
      </c>
      <c r="Z558" s="89" t="s">
        <v>4358</v>
      </c>
      <c r="AA558" s="89"/>
      <c r="AB558" s="83">
        <v>63</v>
      </c>
      <c r="AC558" s="83">
        <v>453.37</v>
      </c>
      <c r="AD558" s="83">
        <v>625</v>
      </c>
      <c r="AE558" s="89">
        <v>561</v>
      </c>
      <c r="AF558" s="83">
        <v>561</v>
      </c>
      <c r="AG558" s="89"/>
      <c r="AH558" s="89"/>
      <c r="AI558" s="89"/>
      <c r="AJ558" s="83">
        <v>0.8</v>
      </c>
      <c r="AK558" s="83"/>
      <c r="AL558" s="83">
        <v>1</v>
      </c>
      <c r="AM558" s="83"/>
      <c r="AN558" s="83"/>
      <c r="AO558" s="83">
        <v>841</v>
      </c>
      <c r="AP558" s="89">
        <v>1</v>
      </c>
      <c r="AQ558" s="89">
        <v>392</v>
      </c>
      <c r="AR558" s="89">
        <v>100</v>
      </c>
      <c r="AS558" s="89">
        <v>40</v>
      </c>
      <c r="AT558" s="89" t="s">
        <v>4235</v>
      </c>
      <c r="AU558" s="89">
        <v>0.8</v>
      </c>
      <c r="AV558" s="89">
        <v>449</v>
      </c>
      <c r="AW558" s="89">
        <v>100</v>
      </c>
      <c r="AX558" s="89">
        <v>46</v>
      </c>
      <c r="AY558" s="89" t="s">
        <v>4235</v>
      </c>
      <c r="AZ558" s="89">
        <v>5900000</v>
      </c>
      <c r="BA558" s="89">
        <v>5200000</v>
      </c>
      <c r="BB558" s="89">
        <v>3100000</v>
      </c>
      <c r="BC558" s="113"/>
      <c r="BG558" s="165">
        <v>5453</v>
      </c>
      <c r="BH558" s="165">
        <v>508</v>
      </c>
    </row>
    <row r="559" spans="1:60" hidden="1">
      <c r="A559" s="1">
        <v>150339</v>
      </c>
      <c r="B559" s="6" t="s">
        <v>10139</v>
      </c>
      <c r="C559" s="82" t="str">
        <f t="shared" si="26"/>
        <v>Open</v>
      </c>
      <c r="D559" s="71"/>
      <c r="E559" s="71"/>
      <c r="F559" s="19">
        <v>42098</v>
      </c>
      <c r="G559" s="19">
        <v>42475</v>
      </c>
      <c r="H559" s="38" t="s">
        <v>1429</v>
      </c>
      <c r="I559" s="38" t="s">
        <v>1630</v>
      </c>
      <c r="J559" s="38" t="s">
        <v>1643</v>
      </c>
      <c r="K559" s="21"/>
      <c r="L559" s="37" t="s">
        <v>15154</v>
      </c>
      <c r="M559" s="37" t="s">
        <v>10141</v>
      </c>
      <c r="N559" s="37" t="s">
        <v>13185</v>
      </c>
      <c r="O559" s="37" t="s">
        <v>13186</v>
      </c>
      <c r="P559" s="89">
        <v>1.24</v>
      </c>
      <c r="Q559" s="89">
        <v>58.12</v>
      </c>
      <c r="R559" s="59" t="str">
        <f t="shared" si="25"/>
        <v>福島県郡山市麓山</v>
      </c>
      <c r="S559" s="59" t="s">
        <v>10140</v>
      </c>
      <c r="T559" s="59"/>
      <c r="U559" s="108" t="s">
        <v>10142</v>
      </c>
      <c r="V559" s="60" t="str">
        <f t="shared" si="28"/>
        <v>Open map</v>
      </c>
      <c r="W559" s="60" t="s">
        <v>4038</v>
      </c>
      <c r="X559" t="s">
        <v>1840</v>
      </c>
      <c r="Y559" t="s">
        <v>1860</v>
      </c>
      <c r="Z559" t="s">
        <v>1845</v>
      </c>
      <c r="AB559" s="1">
        <v>70</v>
      </c>
      <c r="AC559" s="1">
        <v>538.02</v>
      </c>
      <c r="AD559" s="1">
        <v>1614.06</v>
      </c>
      <c r="AE559">
        <v>853</v>
      </c>
      <c r="AF559" s="1">
        <v>342</v>
      </c>
      <c r="AJ559" s="1">
        <v>1</v>
      </c>
      <c r="AL559" s="1">
        <v>1.5</v>
      </c>
      <c r="AO559" s="1">
        <v>1752</v>
      </c>
      <c r="BD559" s="142" t="s">
        <v>4217</v>
      </c>
      <c r="BG559" s="165">
        <v>5454</v>
      </c>
      <c r="BH559" s="165">
        <v>509</v>
      </c>
    </row>
    <row r="560" spans="1:60" ht="18" hidden="1" customHeight="1">
      <c r="A560" s="83">
        <v>150344</v>
      </c>
      <c r="B560" s="84" t="s">
        <v>8544</v>
      </c>
      <c r="C560" s="82" t="str">
        <f t="shared" si="26"/>
        <v>Open</v>
      </c>
      <c r="D560" s="85"/>
      <c r="E560" s="85" t="s">
        <v>8545</v>
      </c>
      <c r="F560" s="110">
        <v>42591</v>
      </c>
      <c r="G560" s="110">
        <v>42602</v>
      </c>
      <c r="H560" s="87" t="s">
        <v>1295</v>
      </c>
      <c r="I560" s="87" t="s">
        <v>1644</v>
      </c>
      <c r="J560" s="87" t="s">
        <v>1645</v>
      </c>
      <c r="K560" s="88"/>
      <c r="L560" s="37" t="s">
        <v>15155</v>
      </c>
      <c r="M560" s="86" t="s">
        <v>8539</v>
      </c>
      <c r="N560" s="37" t="s">
        <v>13187</v>
      </c>
      <c r="O560" s="37" t="s">
        <v>13188</v>
      </c>
      <c r="P560" s="89">
        <v>0.15</v>
      </c>
      <c r="Q560" s="89">
        <v>4.88</v>
      </c>
      <c r="R560" s="90" t="str">
        <f t="shared" si="25"/>
        <v>東京都江東区大島</v>
      </c>
      <c r="S560" s="59" t="s">
        <v>8546</v>
      </c>
      <c r="T560" s="59" t="s">
        <v>8546</v>
      </c>
      <c r="U560" s="111" t="s">
        <v>8547</v>
      </c>
      <c r="V560" s="91" t="str">
        <f t="shared" si="28"/>
        <v>Open map</v>
      </c>
      <c r="W560" s="91" t="s">
        <v>4038</v>
      </c>
      <c r="X560" s="89" t="s">
        <v>1840</v>
      </c>
      <c r="Y560" s="89" t="s">
        <v>8548</v>
      </c>
      <c r="Z560" s="89" t="s">
        <v>4390</v>
      </c>
      <c r="AA560" s="89"/>
      <c r="AB560" s="83">
        <v>40</v>
      </c>
      <c r="AC560" s="83" t="s">
        <v>1857</v>
      </c>
      <c r="AD560" s="83" t="s">
        <v>1857</v>
      </c>
      <c r="AE560" s="89">
        <v>392</v>
      </c>
      <c r="AF560" s="83">
        <v>392</v>
      </c>
      <c r="AG560" s="89"/>
      <c r="AH560" s="89"/>
      <c r="AI560" s="89"/>
      <c r="AJ560" s="83">
        <v>1.2</v>
      </c>
      <c r="AK560" s="83"/>
      <c r="AL560" s="83">
        <v>1.2</v>
      </c>
      <c r="AM560" s="83"/>
      <c r="AN560" s="83"/>
      <c r="AO560" s="83">
        <v>861</v>
      </c>
      <c r="AP560" s="89">
        <v>1.2</v>
      </c>
      <c r="AQ560" s="89">
        <v>390</v>
      </c>
      <c r="AR560" s="89">
        <v>100</v>
      </c>
      <c r="AS560" s="89">
        <v>40</v>
      </c>
      <c r="AT560" s="89" t="s">
        <v>8530</v>
      </c>
      <c r="AU560" s="89">
        <v>1.2</v>
      </c>
      <c r="AV560" s="89">
        <v>471</v>
      </c>
      <c r="AW560" s="89">
        <v>160</v>
      </c>
      <c r="AX560" s="89">
        <v>77</v>
      </c>
      <c r="AY560" s="89" t="s">
        <v>8530</v>
      </c>
      <c r="AZ560" s="89">
        <v>7200000</v>
      </c>
      <c r="BA560" s="89">
        <v>6400000</v>
      </c>
      <c r="BB560" s="89">
        <v>3850000</v>
      </c>
      <c r="BC560" s="113"/>
      <c r="BG560" s="165">
        <v>5455</v>
      </c>
      <c r="BH560" s="165">
        <v>510</v>
      </c>
    </row>
    <row r="561" spans="1:60" ht="18" hidden="1" customHeight="1">
      <c r="A561" s="83">
        <v>150357</v>
      </c>
      <c r="B561" s="84" t="s">
        <v>8594</v>
      </c>
      <c r="C561" s="82" t="str">
        <f t="shared" si="26"/>
        <v>Open</v>
      </c>
      <c r="D561" s="85"/>
      <c r="E561" s="85" t="s">
        <v>4241</v>
      </c>
      <c r="F561" s="110">
        <v>42425</v>
      </c>
      <c r="G561" s="110">
        <v>42436</v>
      </c>
      <c r="H561" s="87" t="s">
        <v>1363</v>
      </c>
      <c r="I561" s="87" t="s">
        <v>1364</v>
      </c>
      <c r="J561" s="87" t="s">
        <v>2540</v>
      </c>
      <c r="K561" s="88"/>
      <c r="L561" s="37" t="s">
        <v>15156</v>
      </c>
      <c r="M561" s="86" t="s">
        <v>8595</v>
      </c>
      <c r="N561" s="37" t="s">
        <v>13189</v>
      </c>
      <c r="O561" s="37" t="s">
        <v>13190</v>
      </c>
      <c r="P561" s="89">
        <v>0.56999999999999995</v>
      </c>
      <c r="Q561" s="89">
        <v>7.89</v>
      </c>
      <c r="R561" s="90" t="str">
        <f t="shared" si="25"/>
        <v>高知県高知市升形字西横町東側</v>
      </c>
      <c r="S561" s="59" t="s">
        <v>8593</v>
      </c>
      <c r="T561" s="59" t="s">
        <v>8593</v>
      </c>
      <c r="U561" s="111" t="s">
        <v>8593</v>
      </c>
      <c r="V561" s="91" t="str">
        <f t="shared" si="28"/>
        <v>Open map</v>
      </c>
      <c r="W561" s="91" t="s">
        <v>4038</v>
      </c>
      <c r="X561" s="89" t="s">
        <v>1846</v>
      </c>
      <c r="Y561" s="89" t="s">
        <v>4892</v>
      </c>
      <c r="Z561" s="89" t="s">
        <v>4792</v>
      </c>
      <c r="AA561" s="89"/>
      <c r="AB561" s="83">
        <v>10</v>
      </c>
      <c r="AC561" s="83">
        <v>280.48</v>
      </c>
      <c r="AD561" s="83">
        <v>701</v>
      </c>
      <c r="AE561" s="89">
        <v>342</v>
      </c>
      <c r="AF561" s="83">
        <v>344</v>
      </c>
      <c r="AG561" s="89"/>
      <c r="AH561" s="89"/>
      <c r="AI561" s="89"/>
      <c r="AJ561" s="83">
        <v>1.3</v>
      </c>
      <c r="AK561" s="83"/>
      <c r="AL561" s="83">
        <v>0.8</v>
      </c>
      <c r="AM561" s="83"/>
      <c r="AN561" s="83"/>
      <c r="AO561" s="83">
        <v>675</v>
      </c>
      <c r="AP561" s="89">
        <v>0.8</v>
      </c>
      <c r="AQ561" s="89">
        <v>228</v>
      </c>
      <c r="AR561" s="89">
        <v>100</v>
      </c>
      <c r="AS561" s="89">
        <v>24</v>
      </c>
      <c r="AT561" s="89" t="s">
        <v>12189</v>
      </c>
      <c r="AU561" s="89">
        <v>1.3</v>
      </c>
      <c r="AV561" s="89">
        <v>447</v>
      </c>
      <c r="AW561" s="89">
        <v>100</v>
      </c>
      <c r="AX561" s="89">
        <v>46</v>
      </c>
      <c r="AY561" s="89" t="s">
        <v>12190</v>
      </c>
      <c r="AZ561" s="89">
        <v>5100000</v>
      </c>
      <c r="BA561" s="89">
        <v>4480000</v>
      </c>
      <c r="BB561" s="89">
        <v>2720000</v>
      </c>
      <c r="BC561" s="113"/>
      <c r="BG561" s="165">
        <v>5456</v>
      </c>
      <c r="BH561" s="165">
        <v>511</v>
      </c>
    </row>
    <row r="562" spans="1:60" ht="18" hidden="1" customHeight="1">
      <c r="A562" s="83">
        <v>150360</v>
      </c>
      <c r="B562" s="84" t="s">
        <v>8534</v>
      </c>
      <c r="C562" s="82" t="str">
        <f t="shared" si="26"/>
        <v>Open</v>
      </c>
      <c r="D562" s="85"/>
      <c r="E562" s="85" t="s">
        <v>4217</v>
      </c>
      <c r="F562" s="110">
        <v>42271</v>
      </c>
      <c r="G562" s="110">
        <v>42285</v>
      </c>
      <c r="H562" s="87" t="s">
        <v>1302</v>
      </c>
      <c r="I562" s="87" t="s">
        <v>1646</v>
      </c>
      <c r="J562" s="87" t="s">
        <v>1647</v>
      </c>
      <c r="K562" s="88"/>
      <c r="L562" s="37" t="s">
        <v>15157</v>
      </c>
      <c r="M562" s="86" t="s">
        <v>8535</v>
      </c>
      <c r="N562" s="37" t="s">
        <v>13191</v>
      </c>
      <c r="O562" s="37" t="s">
        <v>14499</v>
      </c>
      <c r="P562" s="89">
        <v>0.28999999999999998</v>
      </c>
      <c r="Q562" s="89">
        <v>3.07</v>
      </c>
      <c r="R562" s="90" t="str">
        <f t="shared" si="25"/>
        <v>兵庫県赤穂市中広</v>
      </c>
      <c r="S562" s="59" t="s">
        <v>8536</v>
      </c>
      <c r="T562" s="59" t="s">
        <v>8536</v>
      </c>
      <c r="U562" s="111" t="s">
        <v>8537</v>
      </c>
      <c r="V562" s="91" t="str">
        <f t="shared" si="28"/>
        <v>Open map</v>
      </c>
      <c r="W562" s="91" t="s">
        <v>4038</v>
      </c>
      <c r="X562" s="89" t="s">
        <v>1840</v>
      </c>
      <c r="Y562" s="89" t="s">
        <v>8521</v>
      </c>
      <c r="Z562" s="89" t="s">
        <v>8522</v>
      </c>
      <c r="AA562" s="89"/>
      <c r="AB562" s="83">
        <v>30</v>
      </c>
      <c r="AC562" s="83">
        <v>1695.31</v>
      </c>
      <c r="AD562" s="83">
        <v>1604.4</v>
      </c>
      <c r="AE562" s="89">
        <v>2149</v>
      </c>
      <c r="AF562" s="83">
        <v>2149</v>
      </c>
      <c r="AG562" s="89"/>
      <c r="AH562" s="89"/>
      <c r="AI562" s="89"/>
      <c r="AJ562" s="83">
        <v>1</v>
      </c>
      <c r="AK562" s="83"/>
      <c r="AL562" s="83">
        <v>1</v>
      </c>
      <c r="AM562" s="83"/>
      <c r="AN562" s="83"/>
      <c r="AO562" s="83">
        <v>3665</v>
      </c>
      <c r="AP562" s="89">
        <v>1</v>
      </c>
      <c r="AQ562" s="89">
        <v>1504</v>
      </c>
      <c r="AR562" s="89">
        <v>100</v>
      </c>
      <c r="AS562" s="89">
        <v>151</v>
      </c>
      <c r="AT562" s="89" t="s">
        <v>8533</v>
      </c>
      <c r="AU562" s="89">
        <v>1</v>
      </c>
      <c r="AV562" s="89">
        <v>2161</v>
      </c>
      <c r="AW562" s="89">
        <v>80</v>
      </c>
      <c r="AX562" s="89">
        <v>174</v>
      </c>
      <c r="AY562" s="89" t="s">
        <v>8538</v>
      </c>
      <c r="AZ562" s="89">
        <v>20470000</v>
      </c>
      <c r="BA562" s="89">
        <v>17450000</v>
      </c>
      <c r="BB562" s="89">
        <v>10820000</v>
      </c>
      <c r="BC562" s="113"/>
      <c r="BG562" s="165">
        <v>5457</v>
      </c>
      <c r="BH562" s="165">
        <v>512</v>
      </c>
    </row>
    <row r="563" spans="1:60" ht="18" hidden="1" customHeight="1">
      <c r="A563" s="83">
        <v>150364</v>
      </c>
      <c r="B563" s="84" t="s">
        <v>8523</v>
      </c>
      <c r="C563" s="82" t="str">
        <f t="shared" si="26"/>
        <v>Open</v>
      </c>
      <c r="D563" s="85"/>
      <c r="E563" s="85" t="s">
        <v>8524</v>
      </c>
      <c r="F563" s="110">
        <v>42328</v>
      </c>
      <c r="G563" s="110">
        <v>42336</v>
      </c>
      <c r="H563" s="87" t="s">
        <v>1357</v>
      </c>
      <c r="I563" s="87" t="s">
        <v>1648</v>
      </c>
      <c r="J563" s="87" t="s">
        <v>2541</v>
      </c>
      <c r="K563" s="88"/>
      <c r="L563" s="37" t="s">
        <v>15158</v>
      </c>
      <c r="M563" s="86" t="s">
        <v>8532</v>
      </c>
      <c r="N563" s="37" t="s">
        <v>13192</v>
      </c>
      <c r="O563" s="37" t="s">
        <v>13193</v>
      </c>
      <c r="P563" s="89">
        <v>0.05</v>
      </c>
      <c r="Q563" s="89">
        <v>25.94</v>
      </c>
      <c r="R563" s="90" t="str">
        <f t="shared" si="25"/>
        <v>埼玉県吉川市吉川字下道下</v>
      </c>
      <c r="S563" s="59" t="s">
        <v>8525</v>
      </c>
      <c r="T563" s="59" t="s">
        <v>8526</v>
      </c>
      <c r="U563" s="111" t="s">
        <v>8527</v>
      </c>
      <c r="V563" s="91" t="str">
        <f t="shared" si="28"/>
        <v>Open map</v>
      </c>
      <c r="W563" s="91" t="s">
        <v>4038</v>
      </c>
      <c r="X563" s="89" t="s">
        <v>1840</v>
      </c>
      <c r="Y563" s="89" t="s">
        <v>8528</v>
      </c>
      <c r="Z563" s="89" t="s">
        <v>8529</v>
      </c>
      <c r="AA563" s="89"/>
      <c r="AB563" s="83">
        <v>30</v>
      </c>
      <c r="AC563" s="83">
        <v>895</v>
      </c>
      <c r="AD563" s="83">
        <v>890</v>
      </c>
      <c r="AE563" s="89">
        <v>1029</v>
      </c>
      <c r="AF563" s="83">
        <v>1029</v>
      </c>
      <c r="AG563" s="89"/>
      <c r="AH563" s="89"/>
      <c r="AI563" s="89"/>
      <c r="AJ563" s="83">
        <v>0.8</v>
      </c>
      <c r="AK563" s="83"/>
      <c r="AL563" s="83">
        <v>1.5</v>
      </c>
      <c r="AM563" s="83"/>
      <c r="AN563" s="83"/>
      <c r="AO563" s="83">
        <v>1803</v>
      </c>
      <c r="AP563" s="89">
        <v>1.5</v>
      </c>
      <c r="AQ563" s="89">
        <v>980</v>
      </c>
      <c r="AR563" s="89">
        <v>120</v>
      </c>
      <c r="AS563" s="89">
        <v>118</v>
      </c>
      <c r="AT563" s="89" t="s">
        <v>8520</v>
      </c>
      <c r="AU563" s="89">
        <v>0.8</v>
      </c>
      <c r="AV563" s="89">
        <v>823</v>
      </c>
      <c r="AW563" s="89">
        <v>140</v>
      </c>
      <c r="AX563" s="89">
        <v>116</v>
      </c>
      <c r="AY563" s="89" t="s">
        <v>8531</v>
      </c>
      <c r="AZ563" s="89">
        <v>12300000</v>
      </c>
      <c r="BA563" s="89">
        <v>10400000</v>
      </c>
      <c r="BB563" s="89">
        <v>6300000</v>
      </c>
      <c r="BC563" s="113"/>
      <c r="BG563" s="165">
        <v>5458</v>
      </c>
      <c r="BH563" s="165">
        <v>513</v>
      </c>
    </row>
    <row r="564" spans="1:60" hidden="1">
      <c r="A564" s="1">
        <v>150366</v>
      </c>
      <c r="B564" s="6" t="s">
        <v>10145</v>
      </c>
      <c r="C564" s="82" t="str">
        <f t="shared" si="26"/>
        <v>Open</v>
      </c>
      <c r="D564" s="71"/>
      <c r="E564" s="71"/>
      <c r="F564" s="19"/>
      <c r="G564" s="19"/>
      <c r="H564" s="38" t="s">
        <v>1372</v>
      </c>
      <c r="I564" s="38" t="s">
        <v>2542</v>
      </c>
      <c r="J564" s="38" t="s">
        <v>2543</v>
      </c>
      <c r="K564" s="21"/>
      <c r="L564" s="37" t="s">
        <v>15159</v>
      </c>
      <c r="M564" s="37" t="s">
        <v>12074</v>
      </c>
      <c r="N564" s="37" t="s">
        <v>13194</v>
      </c>
      <c r="O564" s="37" t="s">
        <v>13195</v>
      </c>
      <c r="P564" s="89">
        <v>1.1499999999999999</v>
      </c>
      <c r="Q564" s="89">
        <v>29.38</v>
      </c>
      <c r="R564" s="59" t="str">
        <f t="shared" si="25"/>
        <v>神奈川県相模原市緑区橋本台</v>
      </c>
      <c r="S564" s="59"/>
      <c r="T564" s="59"/>
      <c r="U564" s="108" t="s">
        <v>10146</v>
      </c>
      <c r="V564" s="60" t="str">
        <f t="shared" si="28"/>
        <v>Open map</v>
      </c>
      <c r="W564" s="60"/>
      <c r="X564" t="s">
        <v>1840</v>
      </c>
      <c r="Y564" t="s">
        <v>8514</v>
      </c>
      <c r="Z564" t="s">
        <v>8515</v>
      </c>
      <c r="AB564" s="1">
        <v>35</v>
      </c>
      <c r="AC564" s="1">
        <v>3235.02</v>
      </c>
      <c r="AD564" s="1">
        <v>6226.98</v>
      </c>
      <c r="AF564" s="1">
        <v>3581</v>
      </c>
      <c r="AJ564" s="1">
        <v>1</v>
      </c>
      <c r="AL564" s="1">
        <v>1.5</v>
      </c>
      <c r="BD564" s="142" t="s">
        <v>4217</v>
      </c>
      <c r="BG564" s="165">
        <v>5459</v>
      </c>
    </row>
    <row r="565" spans="1:60" ht="18" hidden="1" customHeight="1">
      <c r="A565" s="83">
        <v>150372</v>
      </c>
      <c r="B565" s="84" t="s">
        <v>8508</v>
      </c>
      <c r="C565" s="82" t="str">
        <f t="shared" si="26"/>
        <v>Open</v>
      </c>
      <c r="D565" s="85"/>
      <c r="E565" s="85" t="s">
        <v>8516</v>
      </c>
      <c r="F565" s="110">
        <v>42408</v>
      </c>
      <c r="G565" s="110">
        <v>42432</v>
      </c>
      <c r="H565" s="87" t="s">
        <v>2253</v>
      </c>
      <c r="I565" s="87" t="s">
        <v>2254</v>
      </c>
      <c r="J565" s="87" t="s">
        <v>2544</v>
      </c>
      <c r="K565" s="88"/>
      <c r="L565" s="37" t="s">
        <v>15160</v>
      </c>
      <c r="M565" s="86" t="s">
        <v>8517</v>
      </c>
      <c r="N565" s="37" t="s">
        <v>13196</v>
      </c>
      <c r="O565" s="37" t="s">
        <v>13197</v>
      </c>
      <c r="P565" s="89">
        <v>7.0000000000000007E-2</v>
      </c>
      <c r="Q565" s="89">
        <v>5.32</v>
      </c>
      <c r="R565" s="90" t="str">
        <f t="shared" si="25"/>
        <v>大分県大分市宮崎</v>
      </c>
      <c r="S565" s="59" t="s">
        <v>8511</v>
      </c>
      <c r="T565" s="59" t="s">
        <v>8512</v>
      </c>
      <c r="U565" s="111" t="s">
        <v>8511</v>
      </c>
      <c r="V565" s="91" t="str">
        <f t="shared" si="28"/>
        <v>Open map</v>
      </c>
      <c r="W565" s="91" t="s">
        <v>4038</v>
      </c>
      <c r="X565" s="89" t="s">
        <v>1840</v>
      </c>
      <c r="Y565" s="89" t="s">
        <v>8518</v>
      </c>
      <c r="Z565" s="89" t="s">
        <v>8519</v>
      </c>
      <c r="AA565" s="89"/>
      <c r="AB565" s="83">
        <v>10</v>
      </c>
      <c r="AC565" s="83">
        <v>4367</v>
      </c>
      <c r="AD565" s="83">
        <v>3980</v>
      </c>
      <c r="AE565" s="89">
        <v>4183</v>
      </c>
      <c r="AF565" s="83">
        <v>4183</v>
      </c>
      <c r="AG565" s="89"/>
      <c r="AH565" s="89"/>
      <c r="AI565" s="89"/>
      <c r="AJ565" s="83">
        <v>1</v>
      </c>
      <c r="AK565" s="83"/>
      <c r="AL565" s="83">
        <v>1.5</v>
      </c>
      <c r="AM565" s="83"/>
      <c r="AN565" s="83"/>
      <c r="AO565" s="83">
        <v>10382</v>
      </c>
      <c r="AP565" s="89">
        <v>1.5</v>
      </c>
      <c r="AQ565" s="89">
        <v>4828</v>
      </c>
      <c r="AR565" s="89">
        <v>100</v>
      </c>
      <c r="AS565" s="89">
        <v>483</v>
      </c>
      <c r="AT565" s="89" t="s">
        <v>4240</v>
      </c>
      <c r="AU565" s="89">
        <v>1</v>
      </c>
      <c r="AV565" s="89">
        <v>4183</v>
      </c>
      <c r="AW565" s="89">
        <v>100</v>
      </c>
      <c r="AX565" s="89">
        <v>419</v>
      </c>
      <c r="AY565" s="89" t="s">
        <v>4240</v>
      </c>
      <c r="AZ565" s="89">
        <v>60800000</v>
      </c>
      <c r="BA565" s="89">
        <v>51500000</v>
      </c>
      <c r="BB565" s="89">
        <v>31500000</v>
      </c>
      <c r="BC565" s="113" t="s">
        <v>8513</v>
      </c>
      <c r="BG565" s="165">
        <v>5460</v>
      </c>
      <c r="BH565" s="165">
        <v>514</v>
      </c>
    </row>
    <row r="566" spans="1:60" hidden="1">
      <c r="A566" s="1">
        <v>150380</v>
      </c>
      <c r="B566" s="6" t="s">
        <v>10147</v>
      </c>
      <c r="C566" s="82" t="str">
        <f t="shared" si="26"/>
        <v>Open</v>
      </c>
      <c r="D566" s="36"/>
      <c r="E566" s="36"/>
      <c r="F566" s="37"/>
      <c r="G566" s="37"/>
      <c r="H566" s="38" t="s">
        <v>1536</v>
      </c>
      <c r="I566" s="38" t="s">
        <v>2545</v>
      </c>
      <c r="J566" s="38" t="s">
        <v>2546</v>
      </c>
      <c r="K566" s="21"/>
      <c r="L566" s="37" t="s">
        <v>15161</v>
      </c>
      <c r="M566" s="37" t="s">
        <v>10148</v>
      </c>
      <c r="N566" s="37" t="s">
        <v>13198</v>
      </c>
      <c r="O566" s="37" t="s">
        <v>13199</v>
      </c>
      <c r="P566" s="89">
        <v>1.1299999999999999</v>
      </c>
      <c r="Q566" s="89">
        <v>4.84</v>
      </c>
      <c r="R566" s="59" t="str">
        <f t="shared" si="25"/>
        <v>石川県小松市沖町</v>
      </c>
      <c r="S566" s="59"/>
      <c r="T566" s="59"/>
      <c r="U566" s="108" t="s">
        <v>12014</v>
      </c>
      <c r="V566" s="60" t="str">
        <f t="shared" si="28"/>
        <v>Open map</v>
      </c>
      <c r="W566" s="60"/>
      <c r="X566" t="s">
        <v>1840</v>
      </c>
      <c r="Y566" t="s">
        <v>1859</v>
      </c>
      <c r="Z566" t="s">
        <v>1843</v>
      </c>
      <c r="AB566" s="1">
        <v>125</v>
      </c>
      <c r="AC566" s="1">
        <v>900.41</v>
      </c>
      <c r="AD566" s="1">
        <v>1119.76</v>
      </c>
      <c r="AF566" s="1">
        <v>1583</v>
      </c>
      <c r="AJ566" s="1">
        <v>1</v>
      </c>
      <c r="AL566" s="1">
        <v>1.5</v>
      </c>
      <c r="BG566" s="165">
        <v>5461</v>
      </c>
    </row>
    <row r="567" spans="1:60" ht="18" hidden="1" customHeight="1">
      <c r="A567" s="83">
        <v>150386</v>
      </c>
      <c r="B567" s="84" t="s">
        <v>8509</v>
      </c>
      <c r="C567" s="82" t="str">
        <f t="shared" si="26"/>
        <v>Open</v>
      </c>
      <c r="D567" s="85"/>
      <c r="E567" s="85" t="s">
        <v>4246</v>
      </c>
      <c r="F567" s="110">
        <v>42395</v>
      </c>
      <c r="G567" s="110">
        <v>42475</v>
      </c>
      <c r="H567" s="87" t="s">
        <v>1307</v>
      </c>
      <c r="I567" s="87" t="s">
        <v>2355</v>
      </c>
      <c r="J567" s="87" t="s">
        <v>2547</v>
      </c>
      <c r="K567" s="88"/>
      <c r="L567" s="37" t="s">
        <v>15162</v>
      </c>
      <c r="M567" s="86" t="s">
        <v>8510</v>
      </c>
      <c r="N567" s="37" t="s">
        <v>13200</v>
      </c>
      <c r="O567" s="37" t="s">
        <v>13201</v>
      </c>
      <c r="P567" s="89">
        <v>2.5299999999999998</v>
      </c>
      <c r="Q567" s="89">
        <v>0.24</v>
      </c>
      <c r="R567" s="90" t="str">
        <f t="shared" si="25"/>
        <v>宮城県塩竃市北浜</v>
      </c>
      <c r="S567" s="59" t="s">
        <v>3660</v>
      </c>
      <c r="T567" s="59" t="s">
        <v>3660</v>
      </c>
      <c r="U567" s="111" t="s">
        <v>8506</v>
      </c>
      <c r="V567" s="91" t="str">
        <f t="shared" si="28"/>
        <v>Open map</v>
      </c>
      <c r="W567" s="91" t="s">
        <v>4038</v>
      </c>
      <c r="X567" s="89" t="s">
        <v>1840</v>
      </c>
      <c r="Y567" s="89" t="s">
        <v>4381</v>
      </c>
      <c r="Z567" s="89" t="s">
        <v>4358</v>
      </c>
      <c r="AA567" s="89"/>
      <c r="AB567" s="83">
        <v>40</v>
      </c>
      <c r="AC567" s="83">
        <v>3104.36</v>
      </c>
      <c r="AD567" s="83">
        <v>2969.59</v>
      </c>
      <c r="AE567" s="89">
        <v>3756</v>
      </c>
      <c r="AF567" s="83">
        <v>3733</v>
      </c>
      <c r="AG567" s="89"/>
      <c r="AH567" s="89"/>
      <c r="AI567" s="89"/>
      <c r="AJ567" s="83">
        <v>0.8</v>
      </c>
      <c r="AK567" s="83"/>
      <c r="AL567" s="83">
        <v>1.4</v>
      </c>
      <c r="AM567" s="83"/>
      <c r="AN567" s="83"/>
      <c r="AO567" s="83">
        <v>6832</v>
      </c>
      <c r="AP567" s="89">
        <v>1.4</v>
      </c>
      <c r="AQ567" s="89">
        <f>3492+197</f>
        <v>3689</v>
      </c>
      <c r="AR567" s="89">
        <v>100</v>
      </c>
      <c r="AS567" s="89">
        <f>351+20</f>
        <v>371</v>
      </c>
      <c r="AT567" s="89" t="s">
        <v>4235</v>
      </c>
      <c r="AU567" s="89">
        <v>0.8</v>
      </c>
      <c r="AV567" s="89">
        <f>471+2672</f>
        <v>3143</v>
      </c>
      <c r="AW567" s="89">
        <v>100</v>
      </c>
      <c r="AX567" s="89">
        <f>48+269</f>
        <v>317</v>
      </c>
      <c r="AY567" s="89" t="s">
        <v>4235</v>
      </c>
      <c r="AZ567" s="89">
        <v>38600000</v>
      </c>
      <c r="BA567" s="89">
        <v>32450000</v>
      </c>
      <c r="BB567" s="89">
        <v>19800000</v>
      </c>
      <c r="BC567" s="113" t="s">
        <v>8507</v>
      </c>
      <c r="BG567" s="165">
        <v>5462</v>
      </c>
      <c r="BH567" s="165">
        <v>515</v>
      </c>
    </row>
    <row r="568" spans="1:60" ht="18" hidden="1" customHeight="1">
      <c r="A568" s="83">
        <v>150387</v>
      </c>
      <c r="B568" s="84" t="s">
        <v>8503</v>
      </c>
      <c r="C568" s="82" t="str">
        <f t="shared" si="26"/>
        <v>Open</v>
      </c>
      <c r="D568" s="85"/>
      <c r="E568" s="85" t="s">
        <v>4246</v>
      </c>
      <c r="F568" s="110">
        <v>42404</v>
      </c>
      <c r="G568" s="110">
        <v>42445</v>
      </c>
      <c r="H568" s="87" t="s">
        <v>1340</v>
      </c>
      <c r="I568" s="87" t="s">
        <v>2184</v>
      </c>
      <c r="J568" s="87" t="s">
        <v>2548</v>
      </c>
      <c r="K568" s="88"/>
      <c r="L568" s="37" t="s">
        <v>15163</v>
      </c>
      <c r="M568" s="86" t="s">
        <v>8504</v>
      </c>
      <c r="N568" s="37" t="s">
        <v>13202</v>
      </c>
      <c r="O568" s="37" t="s">
        <v>13203</v>
      </c>
      <c r="P568" s="89">
        <v>0.02</v>
      </c>
      <c r="Q568" s="89">
        <v>4.47</v>
      </c>
      <c r="R568" s="90" t="str">
        <f t="shared" si="25"/>
        <v>静岡県静岡市清水区長崎</v>
      </c>
      <c r="S568" s="59" t="s">
        <v>3661</v>
      </c>
      <c r="T568" s="59" t="s">
        <v>3661</v>
      </c>
      <c r="U568" s="111" t="s">
        <v>8502</v>
      </c>
      <c r="V568" s="91" t="str">
        <f t="shared" si="28"/>
        <v>Open map</v>
      </c>
      <c r="W568" s="91" t="s">
        <v>4038</v>
      </c>
      <c r="X568" s="89" t="s">
        <v>1840</v>
      </c>
      <c r="Y568" s="89" t="s">
        <v>4381</v>
      </c>
      <c r="Z568" s="89" t="s">
        <v>4358</v>
      </c>
      <c r="AA568" s="89"/>
      <c r="AB568" s="83">
        <v>30</v>
      </c>
      <c r="AC568" s="83">
        <v>6191.66</v>
      </c>
      <c r="AD568" s="83">
        <v>8224</v>
      </c>
      <c r="AE568" s="89">
        <v>7040</v>
      </c>
      <c r="AF568" s="83">
        <v>7006</v>
      </c>
      <c r="AG568" s="89"/>
      <c r="AH568" s="89"/>
      <c r="AI568" s="89"/>
      <c r="AJ568" s="83">
        <v>1</v>
      </c>
      <c r="AK568" s="83"/>
      <c r="AL568" s="83">
        <v>1.2</v>
      </c>
      <c r="AM568" s="83"/>
      <c r="AN568" s="83"/>
      <c r="AO568" s="83">
        <v>13569</v>
      </c>
      <c r="AP568" s="89">
        <v>1.2</v>
      </c>
      <c r="AQ568" s="89">
        <v>5597</v>
      </c>
      <c r="AR568" s="89">
        <v>150</v>
      </c>
      <c r="AS568" s="89">
        <v>857</v>
      </c>
      <c r="AT568" s="89" t="s">
        <v>12191</v>
      </c>
      <c r="AU568" s="89">
        <v>1</v>
      </c>
      <c r="AV568" s="89">
        <v>6868</v>
      </c>
      <c r="AW568" s="89">
        <v>100</v>
      </c>
      <c r="AX568" s="89">
        <v>701</v>
      </c>
      <c r="AY568" s="89" t="s">
        <v>12192</v>
      </c>
      <c r="AZ568" s="89">
        <v>89550000</v>
      </c>
      <c r="BA568" s="89">
        <v>75300000</v>
      </c>
      <c r="BB568" s="89">
        <v>45750000</v>
      </c>
      <c r="BC568" s="113" t="s">
        <v>8505</v>
      </c>
      <c r="BG568" s="165">
        <v>5463</v>
      </c>
      <c r="BH568" s="165">
        <v>516</v>
      </c>
    </row>
    <row r="569" spans="1:60" ht="18" hidden="1" customHeight="1">
      <c r="A569" s="83">
        <v>150395</v>
      </c>
      <c r="B569" s="84" t="s">
        <v>8499</v>
      </c>
      <c r="C569" s="82" t="str">
        <f t="shared" si="26"/>
        <v>Open</v>
      </c>
      <c r="D569" s="85"/>
      <c r="E569" s="85" t="s">
        <v>4241</v>
      </c>
      <c r="F569" s="110"/>
      <c r="G569" s="110"/>
      <c r="H569" s="87" t="s">
        <v>1449</v>
      </c>
      <c r="I569" s="87" t="s">
        <v>2549</v>
      </c>
      <c r="J569" s="87" t="s">
        <v>2550</v>
      </c>
      <c r="K569" s="88"/>
      <c r="L569" s="37" t="s">
        <v>15164</v>
      </c>
      <c r="M569" s="86" t="s">
        <v>8500</v>
      </c>
      <c r="N569" s="37" t="s">
        <v>13204</v>
      </c>
      <c r="O569" s="37" t="s">
        <v>13205</v>
      </c>
      <c r="P569" s="89">
        <v>0.04</v>
      </c>
      <c r="Q569" s="89">
        <v>9.9600000000000009</v>
      </c>
      <c r="R569" s="90" t="str">
        <f t="shared" si="25"/>
        <v>徳島県板野郡板野町吹田字千田ノ内</v>
      </c>
      <c r="S569" s="59"/>
      <c r="T569" s="59"/>
      <c r="U569" s="111" t="s">
        <v>8501</v>
      </c>
      <c r="V569" s="91" t="str">
        <f t="shared" si="28"/>
        <v>Open map</v>
      </c>
      <c r="W569" s="91"/>
      <c r="X569" s="89" t="s">
        <v>1840</v>
      </c>
      <c r="Y569" s="89" t="s">
        <v>8300</v>
      </c>
      <c r="Z569" s="89" t="s">
        <v>4443</v>
      </c>
      <c r="AA569" s="89"/>
      <c r="AB569" s="83">
        <v>30</v>
      </c>
      <c r="AC569" s="83">
        <v>4759.08</v>
      </c>
      <c r="AD569" s="83">
        <v>5137.59</v>
      </c>
      <c r="AE569" s="89">
        <v>5226</v>
      </c>
      <c r="AF569" s="83">
        <v>5226</v>
      </c>
      <c r="AG569" s="89"/>
      <c r="AH569" s="89"/>
      <c r="AI569" s="89"/>
      <c r="AJ569" s="83">
        <v>1</v>
      </c>
      <c r="AK569" s="83"/>
      <c r="AL569" s="83">
        <v>1.5</v>
      </c>
      <c r="AM569" s="83"/>
      <c r="AN569" s="83"/>
      <c r="AO569" s="83">
        <v>10853</v>
      </c>
      <c r="AP569" s="89">
        <v>1.5</v>
      </c>
      <c r="AQ569" s="89">
        <v>5402</v>
      </c>
      <c r="AR569" s="89">
        <v>150</v>
      </c>
      <c r="AS569" s="89">
        <v>827</v>
      </c>
      <c r="AT569" s="89"/>
      <c r="AU569" s="89">
        <v>1</v>
      </c>
      <c r="AV569" s="89">
        <v>5226</v>
      </c>
      <c r="AW569" s="89">
        <v>100</v>
      </c>
      <c r="AX569" s="89">
        <v>534</v>
      </c>
      <c r="AY569" s="89"/>
      <c r="AZ569" s="89">
        <v>64000000</v>
      </c>
      <c r="BA569" s="89">
        <v>52500000</v>
      </c>
      <c r="BB569" s="89">
        <v>31000000</v>
      </c>
      <c r="BC569" s="113" t="s">
        <v>7147</v>
      </c>
      <c r="BD569" s="142" t="s">
        <v>14613</v>
      </c>
      <c r="BG569" s="165">
        <v>5464</v>
      </c>
    </row>
    <row r="570" spans="1:60" ht="18" hidden="1" customHeight="1">
      <c r="A570" s="83">
        <v>150396</v>
      </c>
      <c r="B570" s="84" t="s">
        <v>8492</v>
      </c>
      <c r="C570" s="82" t="str">
        <f t="shared" si="26"/>
        <v>Open</v>
      </c>
      <c r="D570" s="85"/>
      <c r="E570" s="85" t="s">
        <v>4246</v>
      </c>
      <c r="F570" s="110">
        <v>42620</v>
      </c>
      <c r="G570" s="110">
        <v>42643</v>
      </c>
      <c r="H570" s="87" t="s">
        <v>1318</v>
      </c>
      <c r="I570" s="87" t="s">
        <v>1407</v>
      </c>
      <c r="J570" s="87" t="s">
        <v>2551</v>
      </c>
      <c r="K570" s="88"/>
      <c r="L570" s="37" t="s">
        <v>14869</v>
      </c>
      <c r="M570" s="86" t="s">
        <v>8496</v>
      </c>
      <c r="N570" s="37" t="s">
        <v>13206</v>
      </c>
      <c r="O570" s="37" t="s">
        <v>13207</v>
      </c>
      <c r="P570" s="89">
        <v>0.04</v>
      </c>
      <c r="Q570" s="89">
        <v>62.63</v>
      </c>
      <c r="R570" s="90" t="str">
        <f t="shared" si="25"/>
        <v>長野県千曲市大字稲荷山字境</v>
      </c>
      <c r="S570" s="59" t="s">
        <v>3662</v>
      </c>
      <c r="T570" s="59" t="s">
        <v>11885</v>
      </c>
      <c r="U570" s="111" t="s">
        <v>12031</v>
      </c>
      <c r="V570" s="91" t="str">
        <f t="shared" si="28"/>
        <v>Open map</v>
      </c>
      <c r="W570" s="91" t="s">
        <v>4038</v>
      </c>
      <c r="X570" s="89" t="s">
        <v>1840</v>
      </c>
      <c r="Y570" s="89" t="s">
        <v>8300</v>
      </c>
      <c r="Z570" s="89" t="s">
        <v>8497</v>
      </c>
      <c r="AA570" s="89"/>
      <c r="AB570" s="83" t="s">
        <v>1857</v>
      </c>
      <c r="AC570" s="83">
        <v>1049.69</v>
      </c>
      <c r="AD570" s="83" t="s">
        <v>1857</v>
      </c>
      <c r="AE570" s="89">
        <v>35</v>
      </c>
      <c r="AF570" s="83">
        <v>1716</v>
      </c>
      <c r="AG570" s="89"/>
      <c r="AH570" s="89"/>
      <c r="AI570" s="89"/>
      <c r="AJ570" s="83">
        <v>1</v>
      </c>
      <c r="AK570" s="83"/>
      <c r="AL570" s="83">
        <v>1.2</v>
      </c>
      <c r="AM570" s="83"/>
      <c r="AN570" s="83"/>
      <c r="AO570" s="83">
        <v>2148</v>
      </c>
      <c r="AP570" s="89">
        <v>1.2</v>
      </c>
      <c r="AQ570" s="89">
        <v>607</v>
      </c>
      <c r="AR570" s="89">
        <v>100</v>
      </c>
      <c r="AS570" s="89">
        <v>62</v>
      </c>
      <c r="AT570" s="89" t="s">
        <v>4462</v>
      </c>
      <c r="AU570" s="89">
        <v>1</v>
      </c>
      <c r="AV570" s="89">
        <v>1170</v>
      </c>
      <c r="AW570" s="89">
        <v>100</v>
      </c>
      <c r="AX570" s="89">
        <v>120</v>
      </c>
      <c r="AY570" s="89" t="s">
        <v>4462</v>
      </c>
      <c r="AZ570" s="89">
        <v>35000000</v>
      </c>
      <c r="BA570" s="89">
        <v>29600000</v>
      </c>
      <c r="BB570" s="89">
        <v>17750000</v>
      </c>
      <c r="BC570" s="113" t="s">
        <v>8498</v>
      </c>
      <c r="BG570" s="165">
        <v>5465</v>
      </c>
      <c r="BH570" s="165">
        <v>517</v>
      </c>
    </row>
    <row r="571" spans="1:60" ht="18" hidden="1" customHeight="1">
      <c r="A571" s="83">
        <v>150404</v>
      </c>
      <c r="B571" s="84" t="s">
        <v>8493</v>
      </c>
      <c r="C571" s="82" t="str">
        <f t="shared" si="26"/>
        <v>Open</v>
      </c>
      <c r="D571" s="85"/>
      <c r="E571" s="85" t="s">
        <v>8449</v>
      </c>
      <c r="F571" s="110">
        <v>42515</v>
      </c>
      <c r="G571" s="110">
        <v>42550</v>
      </c>
      <c r="H571" s="87" t="s">
        <v>1372</v>
      </c>
      <c r="I571" s="87" t="s">
        <v>2542</v>
      </c>
      <c r="J571" s="87" t="s">
        <v>2552</v>
      </c>
      <c r="K571" s="88"/>
      <c r="L571" s="37" t="s">
        <v>15165</v>
      </c>
      <c r="M571" s="86" t="s">
        <v>8494</v>
      </c>
      <c r="N571" s="37" t="s">
        <v>13208</v>
      </c>
      <c r="O571" s="37" t="s">
        <v>14500</v>
      </c>
      <c r="P571" s="89">
        <v>0.99</v>
      </c>
      <c r="Q571" s="89">
        <v>24.49</v>
      </c>
      <c r="R571" s="90" t="str">
        <f t="shared" si="25"/>
        <v>神奈川県相模原市中央区淵野辺</v>
      </c>
      <c r="S571" s="59" t="s">
        <v>3663</v>
      </c>
      <c r="T571" s="59" t="s">
        <v>8495</v>
      </c>
      <c r="U571" s="111" t="s">
        <v>8490</v>
      </c>
      <c r="V571" s="91" t="str">
        <f t="shared" si="28"/>
        <v>Open map</v>
      </c>
      <c r="W571" s="91" t="s">
        <v>4038</v>
      </c>
      <c r="X571" s="89" t="s">
        <v>1840</v>
      </c>
      <c r="Y571" s="89" t="s">
        <v>4892</v>
      </c>
      <c r="Z571" s="89" t="s">
        <v>4358</v>
      </c>
      <c r="AA571" s="89"/>
      <c r="AB571" s="83">
        <v>35</v>
      </c>
      <c r="AC571" s="83">
        <v>4929.75</v>
      </c>
      <c r="AD571" s="83">
        <v>9990.8700000000008</v>
      </c>
      <c r="AE571" s="89">
        <v>5809</v>
      </c>
      <c r="AF571" s="83">
        <v>5809</v>
      </c>
      <c r="AG571" s="89"/>
      <c r="AH571" s="89"/>
      <c r="AI571" s="89"/>
      <c r="AJ571" s="83">
        <v>0.8</v>
      </c>
      <c r="AK571" s="83"/>
      <c r="AL571" s="83">
        <v>1.5</v>
      </c>
      <c r="AM571" s="83"/>
      <c r="AN571" s="83"/>
      <c r="AO571" s="83">
        <v>12481</v>
      </c>
      <c r="AP571" s="89">
        <v>1.5</v>
      </c>
      <c r="AQ571" s="89">
        <f>5356+295</f>
        <v>5651</v>
      </c>
      <c r="AR571" s="89">
        <v>150</v>
      </c>
      <c r="AS571" s="89">
        <f>820+46</f>
        <v>866</v>
      </c>
      <c r="AT571" s="89" t="s">
        <v>12193</v>
      </c>
      <c r="AU571" s="89">
        <v>0.8</v>
      </c>
      <c r="AV571" s="89">
        <v>4191</v>
      </c>
      <c r="AW571" s="89">
        <v>120</v>
      </c>
      <c r="AX571" s="89">
        <v>513</v>
      </c>
      <c r="AY571" s="89" t="s">
        <v>12193</v>
      </c>
      <c r="AZ571" s="89">
        <v>94500000</v>
      </c>
      <c r="BA571" s="89">
        <v>78000000</v>
      </c>
      <c r="BB571" s="89">
        <v>42500000</v>
      </c>
      <c r="BC571" s="113" t="s">
        <v>8491</v>
      </c>
      <c r="BG571" s="165">
        <v>5466</v>
      </c>
      <c r="BH571" s="165">
        <v>518</v>
      </c>
    </row>
    <row r="572" spans="1:60" ht="18" hidden="1" customHeight="1">
      <c r="A572" s="83">
        <v>150409</v>
      </c>
      <c r="B572" s="84" t="s">
        <v>8484</v>
      </c>
      <c r="C572" s="82" t="str">
        <f t="shared" si="26"/>
        <v>Open</v>
      </c>
      <c r="D572" s="85"/>
      <c r="E572" s="85" t="s">
        <v>8485</v>
      </c>
      <c r="F572" s="110">
        <v>42291</v>
      </c>
      <c r="G572" s="110">
        <v>42304</v>
      </c>
      <c r="H572" s="87" t="s">
        <v>1331</v>
      </c>
      <c r="I572" s="87" t="s">
        <v>1488</v>
      </c>
      <c r="J572" s="87" t="s">
        <v>1650</v>
      </c>
      <c r="K572" s="88"/>
      <c r="L572" s="37" t="s">
        <v>15166</v>
      </c>
      <c r="M572" s="86" t="s">
        <v>8486</v>
      </c>
      <c r="N572" s="37" t="s">
        <v>13209</v>
      </c>
      <c r="O572" s="37" t="s">
        <v>13210</v>
      </c>
      <c r="P572" s="89">
        <v>0.28999999999999998</v>
      </c>
      <c r="Q572" s="89">
        <v>55.54</v>
      </c>
      <c r="R572" s="90" t="str">
        <f t="shared" si="25"/>
        <v>山形県天童市清池</v>
      </c>
      <c r="S572" s="59" t="s">
        <v>3664</v>
      </c>
      <c r="T572" s="59" t="s">
        <v>8487</v>
      </c>
      <c r="U572" s="111" t="s">
        <v>8488</v>
      </c>
      <c r="V572" s="91" t="str">
        <f t="shared" si="28"/>
        <v>Open map</v>
      </c>
      <c r="W572" s="91" t="s">
        <v>4038</v>
      </c>
      <c r="X572" s="89" t="s">
        <v>1840</v>
      </c>
      <c r="Y572" s="89" t="s">
        <v>4381</v>
      </c>
      <c r="Z572" s="89" t="s">
        <v>8489</v>
      </c>
      <c r="AA572" s="89"/>
      <c r="AB572" s="83">
        <v>100</v>
      </c>
      <c r="AC572" s="83">
        <v>1656.82</v>
      </c>
      <c r="AD572" s="83">
        <v>1610.65</v>
      </c>
      <c r="AE572" s="89">
        <v>2064</v>
      </c>
      <c r="AF572" s="83">
        <v>2064</v>
      </c>
      <c r="AG572" s="89"/>
      <c r="AH572" s="89"/>
      <c r="AI572" s="89"/>
      <c r="AJ572" s="83">
        <v>0.8</v>
      </c>
      <c r="AK572" s="83"/>
      <c r="AL572" s="83">
        <v>0.6</v>
      </c>
      <c r="AM572" s="83"/>
      <c r="AN572" s="83"/>
      <c r="AO572" s="83">
        <v>2829</v>
      </c>
      <c r="AP572" s="89">
        <v>0.6</v>
      </c>
      <c r="AQ572" s="89">
        <v>1178</v>
      </c>
      <c r="AR572" s="89">
        <v>100</v>
      </c>
      <c r="AS572" s="89">
        <v>119</v>
      </c>
      <c r="AT572" s="89" t="s">
        <v>12194</v>
      </c>
      <c r="AU572" s="89">
        <v>0.8</v>
      </c>
      <c r="AV572" s="89">
        <v>1651</v>
      </c>
      <c r="AW572" s="89">
        <v>100</v>
      </c>
      <c r="AX572" s="89">
        <v>166</v>
      </c>
      <c r="AY572" s="89" t="s">
        <v>4235</v>
      </c>
      <c r="AZ572" s="89">
        <v>19800000</v>
      </c>
      <c r="BA572" s="89">
        <v>17100000</v>
      </c>
      <c r="BB572" s="89">
        <v>10400000</v>
      </c>
      <c r="BC572" s="113"/>
      <c r="BG572" s="165">
        <v>5467</v>
      </c>
      <c r="BH572" s="165">
        <v>519</v>
      </c>
    </row>
    <row r="573" spans="1:60" ht="18" hidden="1" customHeight="1">
      <c r="A573" s="83">
        <v>150410</v>
      </c>
      <c r="B573" s="84" t="s">
        <v>8483</v>
      </c>
      <c r="C573" s="82" t="str">
        <f t="shared" si="26"/>
        <v>Open</v>
      </c>
      <c r="D573" s="85"/>
      <c r="E573" s="85" t="s">
        <v>4246</v>
      </c>
      <c r="F573" s="110">
        <v>42290</v>
      </c>
      <c r="G573" s="110">
        <v>42299</v>
      </c>
      <c r="H573" s="87" t="s">
        <v>1299</v>
      </c>
      <c r="I573" s="87" t="s">
        <v>1350</v>
      </c>
      <c r="J573" s="87" t="s">
        <v>1651</v>
      </c>
      <c r="K573" s="88"/>
      <c r="L573" s="37" t="s">
        <v>14740</v>
      </c>
      <c r="M573" s="86" t="s">
        <v>8481</v>
      </c>
      <c r="N573" s="37" t="s">
        <v>13211</v>
      </c>
      <c r="O573" s="37" t="s">
        <v>13212</v>
      </c>
      <c r="P573" s="89">
        <v>1.02</v>
      </c>
      <c r="Q573" s="89">
        <v>9.56</v>
      </c>
      <c r="R573" s="90" t="str">
        <f t="shared" si="25"/>
        <v>秋田県秋田市御所野堤台</v>
      </c>
      <c r="S573" s="59" t="s">
        <v>3665</v>
      </c>
      <c r="T573" s="59" t="s">
        <v>8476</v>
      </c>
      <c r="U573" s="111" t="s">
        <v>8480</v>
      </c>
      <c r="V573" s="91" t="str">
        <f t="shared" si="28"/>
        <v>Open map</v>
      </c>
      <c r="W573" s="91" t="s">
        <v>4038</v>
      </c>
      <c r="X573" s="89" t="s">
        <v>1840</v>
      </c>
      <c r="Y573" s="89" t="s">
        <v>8371</v>
      </c>
      <c r="Z573" s="89" t="s">
        <v>4390</v>
      </c>
      <c r="AA573" s="89"/>
      <c r="AB573" s="83">
        <v>100</v>
      </c>
      <c r="AC573" s="83">
        <v>629.49</v>
      </c>
      <c r="AD573" s="83" t="s">
        <v>1857</v>
      </c>
      <c r="AE573" s="89">
        <v>589</v>
      </c>
      <c r="AF573" s="83">
        <v>589</v>
      </c>
      <c r="AG573" s="89"/>
      <c r="AH573" s="89"/>
      <c r="AI573" s="89"/>
      <c r="AJ573" s="83">
        <v>1</v>
      </c>
      <c r="AK573" s="83"/>
      <c r="AL573" s="83">
        <v>2</v>
      </c>
      <c r="AM573" s="83"/>
      <c r="AN573" s="83"/>
      <c r="AO573" s="83">
        <v>1550</v>
      </c>
      <c r="AP573" s="89">
        <v>2</v>
      </c>
      <c r="AQ573" s="89">
        <f>1088+118</f>
        <v>1206</v>
      </c>
      <c r="AR573" s="89">
        <v>100</v>
      </c>
      <c r="AS573" s="89">
        <f>111+13</f>
        <v>124</v>
      </c>
      <c r="AT573" s="89" t="s">
        <v>4240</v>
      </c>
      <c r="AU573" s="89">
        <v>1</v>
      </c>
      <c r="AV573" s="89">
        <v>344</v>
      </c>
      <c r="AW573" s="89">
        <v>100</v>
      </c>
      <c r="AX573" s="89">
        <v>36</v>
      </c>
      <c r="AY573" s="89" t="s">
        <v>8482</v>
      </c>
      <c r="AZ573" s="89">
        <v>9000000</v>
      </c>
      <c r="BA573" s="89">
        <v>7600000</v>
      </c>
      <c r="BB573" s="89">
        <v>4600000</v>
      </c>
      <c r="BC573" s="113"/>
      <c r="BG573" s="165">
        <v>5468</v>
      </c>
      <c r="BH573" s="165">
        <v>520</v>
      </c>
    </row>
    <row r="574" spans="1:60" ht="18" hidden="1" customHeight="1">
      <c r="A574" s="83">
        <v>150431</v>
      </c>
      <c r="B574" s="84" t="s">
        <v>8472</v>
      </c>
      <c r="C574" s="82" t="str">
        <f t="shared" si="26"/>
        <v>Open</v>
      </c>
      <c r="D574" s="85"/>
      <c r="E574" s="85" t="s">
        <v>4246</v>
      </c>
      <c r="F574" s="110">
        <v>42293</v>
      </c>
      <c r="G574" s="110">
        <v>42303</v>
      </c>
      <c r="H574" s="87" t="s">
        <v>1305</v>
      </c>
      <c r="I574" s="87" t="s">
        <v>2397</v>
      </c>
      <c r="J574" s="87" t="s">
        <v>2553</v>
      </c>
      <c r="K574" s="88"/>
      <c r="L574" s="37" t="s">
        <v>15167</v>
      </c>
      <c r="M574" s="86" t="s">
        <v>8477</v>
      </c>
      <c r="N574" s="37" t="s">
        <v>13213</v>
      </c>
      <c r="O574" s="37" t="s">
        <v>13214</v>
      </c>
      <c r="P574" s="89">
        <v>0.53</v>
      </c>
      <c r="Q574" s="89">
        <v>0.68</v>
      </c>
      <c r="R574" s="90" t="str">
        <f t="shared" si="25"/>
        <v>愛知県知多郡武豊町口田</v>
      </c>
      <c r="S574" s="59" t="s">
        <v>3666</v>
      </c>
      <c r="T574" s="59" t="s">
        <v>8478</v>
      </c>
      <c r="U574" s="111" t="s">
        <v>8475</v>
      </c>
      <c r="V574" s="91" t="str">
        <f t="shared" si="28"/>
        <v>Open map</v>
      </c>
      <c r="W574" s="91" t="s">
        <v>4038</v>
      </c>
      <c r="X574" s="89" t="s">
        <v>1840</v>
      </c>
      <c r="Y574" s="89" t="s">
        <v>8458</v>
      </c>
      <c r="Z574" s="89" t="s">
        <v>4358</v>
      </c>
      <c r="AA574" s="89"/>
      <c r="AB574" s="83">
        <v>30</v>
      </c>
      <c r="AC574" s="83">
        <v>436.15499999999997</v>
      </c>
      <c r="AD574" s="83">
        <v>1165.25</v>
      </c>
      <c r="AE574" s="89">
        <v>1457</v>
      </c>
      <c r="AF574" s="83">
        <v>1457</v>
      </c>
      <c r="AG574" s="89"/>
      <c r="AH574" s="89"/>
      <c r="AI574" s="89"/>
      <c r="AJ574" s="83">
        <v>0.8</v>
      </c>
      <c r="AK574" s="83"/>
      <c r="AL574" s="83">
        <v>1</v>
      </c>
      <c r="AM574" s="83"/>
      <c r="AN574" s="83"/>
      <c r="AO574" s="83">
        <v>2190</v>
      </c>
      <c r="AP574" s="89">
        <v>1</v>
      </c>
      <c r="AQ574" s="89">
        <v>997</v>
      </c>
      <c r="AR574" s="89">
        <v>100</v>
      </c>
      <c r="AS574" s="89">
        <v>100</v>
      </c>
      <c r="AT574" s="89" t="s">
        <v>4235</v>
      </c>
      <c r="AU574" s="89">
        <v>0.8</v>
      </c>
      <c r="AV574" s="89">
        <v>1166</v>
      </c>
      <c r="AW574" s="89">
        <v>100</v>
      </c>
      <c r="AX574" s="89">
        <v>117</v>
      </c>
      <c r="AY574" s="89" t="s">
        <v>8479</v>
      </c>
      <c r="AZ574" s="89">
        <v>13000000</v>
      </c>
      <c r="BA574" s="89">
        <v>11500000</v>
      </c>
      <c r="BB574" s="89">
        <v>6700000</v>
      </c>
      <c r="BC574" s="113"/>
      <c r="BG574" s="165">
        <v>5469</v>
      </c>
      <c r="BH574" s="165">
        <v>521</v>
      </c>
    </row>
    <row r="575" spans="1:60" ht="18" hidden="1" customHeight="1">
      <c r="A575" s="83">
        <v>150446</v>
      </c>
      <c r="B575" s="84" t="s">
        <v>8466</v>
      </c>
      <c r="C575" s="82" t="str">
        <f t="shared" si="26"/>
        <v>Open</v>
      </c>
      <c r="D575" s="85"/>
      <c r="E575" s="85" t="s">
        <v>8360</v>
      </c>
      <c r="F575" s="110">
        <v>42458</v>
      </c>
      <c r="G575" s="110">
        <v>42469</v>
      </c>
      <c r="H575" s="87" t="s">
        <v>1426</v>
      </c>
      <c r="I575" s="87" t="s">
        <v>1534</v>
      </c>
      <c r="J575" s="87" t="s">
        <v>1652</v>
      </c>
      <c r="K575" s="88"/>
      <c r="L575" s="37" t="s">
        <v>15168</v>
      </c>
      <c r="M575" s="86" t="s">
        <v>8473</v>
      </c>
      <c r="N575" s="37" t="s">
        <v>13215</v>
      </c>
      <c r="O575" s="37" t="s">
        <v>13216</v>
      </c>
      <c r="P575" s="89">
        <v>0.97</v>
      </c>
      <c r="Q575" s="89">
        <v>2.98</v>
      </c>
      <c r="R575" s="90" t="str">
        <f t="shared" si="25"/>
        <v>青森県八戸市下長</v>
      </c>
      <c r="S575" s="59" t="s">
        <v>3667</v>
      </c>
      <c r="T575" s="59" t="s">
        <v>8467</v>
      </c>
      <c r="U575" s="111" t="s">
        <v>8474</v>
      </c>
      <c r="V575" s="91" t="str">
        <f t="shared" si="28"/>
        <v>Open map</v>
      </c>
      <c r="W575" s="91" t="s">
        <v>4038</v>
      </c>
      <c r="X575" s="89" t="s">
        <v>1840</v>
      </c>
      <c r="Y575" s="89" t="s">
        <v>8364</v>
      </c>
      <c r="Z575" s="89" t="s">
        <v>4791</v>
      </c>
      <c r="AA575" s="89"/>
      <c r="AB575" s="83">
        <v>70</v>
      </c>
      <c r="AC575" s="83">
        <v>896.43</v>
      </c>
      <c r="AD575" s="83">
        <v>1081.05</v>
      </c>
      <c r="AE575" s="89">
        <v>1098</v>
      </c>
      <c r="AF575" s="83">
        <v>1101</v>
      </c>
      <c r="AG575" s="89"/>
      <c r="AH575" s="89"/>
      <c r="AI575" s="89"/>
      <c r="AJ575" s="83">
        <v>1</v>
      </c>
      <c r="AK575" s="83"/>
      <c r="AL575" s="83">
        <v>1.5</v>
      </c>
      <c r="AM575" s="83"/>
      <c r="AN575" s="83"/>
      <c r="AO575" s="83">
        <v>2218</v>
      </c>
      <c r="AP575" s="89">
        <v>1.5</v>
      </c>
      <c r="AQ575" s="89">
        <v>1120</v>
      </c>
      <c r="AR575" s="89">
        <v>120</v>
      </c>
      <c r="AS575" s="89">
        <v>138</v>
      </c>
      <c r="AT575" s="89" t="s">
        <v>4235</v>
      </c>
      <c r="AU575" s="89">
        <v>1</v>
      </c>
      <c r="AV575" s="89">
        <v>1098</v>
      </c>
      <c r="AW575" s="89">
        <v>130</v>
      </c>
      <c r="AX575" s="89">
        <v>146</v>
      </c>
      <c r="AY575" s="89" t="s">
        <v>4235</v>
      </c>
      <c r="AZ575" s="89">
        <v>14900000</v>
      </c>
      <c r="BA575" s="89">
        <v>12500000</v>
      </c>
      <c r="BB575" s="89">
        <v>7500000</v>
      </c>
      <c r="BC575" s="113"/>
      <c r="BG575" s="165">
        <v>5470</v>
      </c>
      <c r="BH575" s="165">
        <v>522</v>
      </c>
    </row>
    <row r="576" spans="1:60" ht="18" hidden="1" customHeight="1">
      <c r="A576" s="83">
        <v>150465</v>
      </c>
      <c r="B576" s="84" t="s">
        <v>8468</v>
      </c>
      <c r="C576" s="82" t="str">
        <f t="shared" si="26"/>
        <v>Open</v>
      </c>
      <c r="D576" s="85"/>
      <c r="E576" s="85" t="s">
        <v>4246</v>
      </c>
      <c r="F576" s="110">
        <v>42436</v>
      </c>
      <c r="G576" s="110">
        <v>42454</v>
      </c>
      <c r="H576" s="87" t="s">
        <v>1331</v>
      </c>
      <c r="I576" s="87" t="s">
        <v>1385</v>
      </c>
      <c r="J576" s="87" t="s">
        <v>1386</v>
      </c>
      <c r="K576" s="88"/>
      <c r="L576" s="37" t="s">
        <v>14846</v>
      </c>
      <c r="M576" s="86" t="s">
        <v>8469</v>
      </c>
      <c r="N576" s="37" t="s">
        <v>13217</v>
      </c>
      <c r="O576" s="37" t="s">
        <v>14501</v>
      </c>
      <c r="P576" s="89">
        <v>0.67</v>
      </c>
      <c r="Q576" s="89">
        <v>3.51</v>
      </c>
      <c r="R576" s="90" t="str">
        <f t="shared" si="25"/>
        <v>山形県酒田市京田</v>
      </c>
      <c r="S576" s="59" t="s">
        <v>3668</v>
      </c>
      <c r="T576" s="59" t="s">
        <v>8470</v>
      </c>
      <c r="U576" s="111" t="s">
        <v>8471</v>
      </c>
      <c r="V576" s="91" t="str">
        <f t="shared" si="28"/>
        <v>Open map</v>
      </c>
      <c r="W576" s="91" t="s">
        <v>4038</v>
      </c>
      <c r="X576" s="89" t="s">
        <v>1840</v>
      </c>
      <c r="Y576" s="89" t="s">
        <v>8364</v>
      </c>
      <c r="Z576" s="89" t="s">
        <v>8438</v>
      </c>
      <c r="AA576" s="89">
        <v>15</v>
      </c>
      <c r="AB576" s="83">
        <v>100</v>
      </c>
      <c r="AC576" s="83">
        <v>3176.65</v>
      </c>
      <c r="AD576" s="83">
        <v>3330.05</v>
      </c>
      <c r="AE576" s="89">
        <v>3776</v>
      </c>
      <c r="AF576" s="83">
        <v>3776</v>
      </c>
      <c r="AG576" s="89"/>
      <c r="AH576" s="89"/>
      <c r="AI576" s="89"/>
      <c r="AJ576" s="83">
        <v>1</v>
      </c>
      <c r="AK576" s="83"/>
      <c r="AL576" s="83">
        <v>1.5</v>
      </c>
      <c r="AM576" s="83"/>
      <c r="AN576" s="83"/>
      <c r="AO576" s="83">
        <v>7897</v>
      </c>
      <c r="AP576" s="89">
        <v>1.5</v>
      </c>
      <c r="AQ576" s="89">
        <v>4121</v>
      </c>
      <c r="AR576" s="89">
        <v>160</v>
      </c>
      <c r="AS576" s="89">
        <v>628</v>
      </c>
      <c r="AT576" s="89" t="s">
        <v>8372</v>
      </c>
      <c r="AU576" s="89">
        <v>1</v>
      </c>
      <c r="AV576" s="89">
        <v>3776</v>
      </c>
      <c r="AW576" s="89">
        <v>80</v>
      </c>
      <c r="AX576" s="89">
        <v>302</v>
      </c>
      <c r="AY576" s="89" t="s">
        <v>8367</v>
      </c>
      <c r="AZ576" s="89">
        <v>48300000</v>
      </c>
      <c r="BA576" s="89">
        <v>40200000</v>
      </c>
      <c r="BB576" s="89">
        <v>24000000</v>
      </c>
      <c r="BC576" s="113"/>
      <c r="BG576" s="165">
        <v>5471</v>
      </c>
      <c r="BH576" s="165">
        <v>523</v>
      </c>
    </row>
    <row r="577" spans="1:60" ht="18" hidden="1" customHeight="1">
      <c r="A577" s="83">
        <v>150467</v>
      </c>
      <c r="B577" s="84" t="s">
        <v>8463</v>
      </c>
      <c r="C577" s="82" t="str">
        <f t="shared" si="26"/>
        <v>Open</v>
      </c>
      <c r="D577" s="85"/>
      <c r="E577" s="85" t="s">
        <v>4246</v>
      </c>
      <c r="F577" s="110">
        <v>42394</v>
      </c>
      <c r="G577" s="110">
        <v>42408</v>
      </c>
      <c r="H577" s="87" t="s">
        <v>1299</v>
      </c>
      <c r="I577" s="87" t="s">
        <v>1350</v>
      </c>
      <c r="J577" s="87" t="s">
        <v>2554</v>
      </c>
      <c r="K577" s="88"/>
      <c r="L577" s="37" t="s">
        <v>15169</v>
      </c>
      <c r="M577" s="86" t="s">
        <v>8462</v>
      </c>
      <c r="N577" s="37" t="s">
        <v>13218</v>
      </c>
      <c r="O577" s="37" t="s">
        <v>13219</v>
      </c>
      <c r="P577" s="89">
        <v>0.45</v>
      </c>
      <c r="Q577" s="89">
        <v>4.59</v>
      </c>
      <c r="R577" s="90" t="str">
        <f t="shared" si="25"/>
        <v>秋田県秋田市由利本荘</v>
      </c>
      <c r="S577" s="59" t="s">
        <v>3669</v>
      </c>
      <c r="T577" s="59" t="s">
        <v>8464</v>
      </c>
      <c r="U577" s="111" t="s">
        <v>8461</v>
      </c>
      <c r="V577" s="91" t="str">
        <f t="shared" si="28"/>
        <v>Open map</v>
      </c>
      <c r="W577" s="91" t="s">
        <v>4038</v>
      </c>
      <c r="X577" s="89" t="s">
        <v>1840</v>
      </c>
      <c r="Y577" s="89" t="s">
        <v>8465</v>
      </c>
      <c r="Z577" s="89" t="s">
        <v>4358</v>
      </c>
      <c r="AA577" s="89"/>
      <c r="AB577" s="83">
        <v>100</v>
      </c>
      <c r="AC577" s="83">
        <v>1147.54</v>
      </c>
      <c r="AD577" s="83">
        <v>1104.79</v>
      </c>
      <c r="AE577" s="89">
        <v>1469</v>
      </c>
      <c r="AF577" s="83">
        <v>1514</v>
      </c>
      <c r="AG577" s="89"/>
      <c r="AH577" s="89"/>
      <c r="AI577" s="89"/>
      <c r="AJ577" s="83">
        <v>1</v>
      </c>
      <c r="AK577" s="83"/>
      <c r="AL577" s="83">
        <v>2</v>
      </c>
      <c r="AM577" s="83"/>
      <c r="AN577" s="83"/>
      <c r="AO577" s="83">
        <v>3586</v>
      </c>
      <c r="AP577" s="89">
        <v>2</v>
      </c>
      <c r="AQ577" s="89">
        <v>2116</v>
      </c>
      <c r="AR577" s="89">
        <v>200</v>
      </c>
      <c r="AS577" s="89">
        <v>428</v>
      </c>
      <c r="AT577" s="89" t="s">
        <v>4235</v>
      </c>
      <c r="AU577" s="89">
        <v>1</v>
      </c>
      <c r="AV577" s="89">
        <v>1449</v>
      </c>
      <c r="AW577" s="89">
        <v>100</v>
      </c>
      <c r="AX577" s="89">
        <v>145</v>
      </c>
      <c r="AY577" s="89" t="s">
        <v>4235</v>
      </c>
      <c r="AZ577" s="89">
        <v>24900000</v>
      </c>
      <c r="BA577" s="89">
        <v>20400000</v>
      </c>
      <c r="BB577" s="89">
        <v>12000000</v>
      </c>
      <c r="BC577" s="113"/>
      <c r="BG577" s="165">
        <v>5472</v>
      </c>
      <c r="BH577" s="165">
        <v>524</v>
      </c>
    </row>
    <row r="578" spans="1:60" ht="18" hidden="1" customHeight="1">
      <c r="A578" s="83">
        <v>150469</v>
      </c>
      <c r="B578" s="84" t="s">
        <v>8459</v>
      </c>
      <c r="C578" s="82" t="str">
        <f t="shared" si="26"/>
        <v>Open</v>
      </c>
      <c r="D578" s="85"/>
      <c r="E578" s="85" t="s">
        <v>4241</v>
      </c>
      <c r="F578" s="110">
        <v>42695</v>
      </c>
      <c r="G578" s="110">
        <v>42706</v>
      </c>
      <c r="H578" s="87" t="s">
        <v>1585</v>
      </c>
      <c r="I578" s="87" t="s">
        <v>1653</v>
      </c>
      <c r="J578" s="87" t="s">
        <v>1654</v>
      </c>
      <c r="K578" s="88"/>
      <c r="L578" s="37" t="s">
        <v>15170</v>
      </c>
      <c r="M578" s="86" t="s">
        <v>8460</v>
      </c>
      <c r="N578" s="37" t="s">
        <v>13220</v>
      </c>
      <c r="O578" s="37" t="s">
        <v>13221</v>
      </c>
      <c r="P578" s="89">
        <v>0.91</v>
      </c>
      <c r="Q578" s="89">
        <v>74.33</v>
      </c>
      <c r="R578" s="90" t="str">
        <f t="shared" si="25"/>
        <v>岩手県盛岡市みたけ</v>
      </c>
      <c r="S578" s="59" t="s">
        <v>3670</v>
      </c>
      <c r="T578" s="59" t="s">
        <v>8452</v>
      </c>
      <c r="U578" s="111" t="s">
        <v>8457</v>
      </c>
      <c r="V578" s="91" t="str">
        <f t="shared" si="28"/>
        <v>Open map</v>
      </c>
      <c r="W578" s="91" t="s">
        <v>4038</v>
      </c>
      <c r="X578" s="89" t="s">
        <v>1856</v>
      </c>
      <c r="Y578" s="89" t="s">
        <v>4381</v>
      </c>
      <c r="Z578" s="89" t="s">
        <v>4939</v>
      </c>
      <c r="AA578" s="89"/>
      <c r="AB578" s="83">
        <v>30</v>
      </c>
      <c r="AC578" s="83">
        <v>509.88</v>
      </c>
      <c r="AD578" s="83">
        <v>509.88</v>
      </c>
      <c r="AE578" s="89">
        <v>544</v>
      </c>
      <c r="AF578" s="83">
        <v>784</v>
      </c>
      <c r="AG578" s="89"/>
      <c r="AH578" s="89"/>
      <c r="AI578" s="89"/>
      <c r="AJ578" s="83">
        <v>0.8</v>
      </c>
      <c r="AK578" s="83"/>
      <c r="AL578" s="83">
        <v>1.2</v>
      </c>
      <c r="AM578" s="83"/>
      <c r="AN578" s="83"/>
      <c r="AO578" s="83">
        <v>1137</v>
      </c>
      <c r="AP578" s="89">
        <v>1.2</v>
      </c>
      <c r="AQ578" s="89">
        <v>531</v>
      </c>
      <c r="AR578" s="89">
        <v>100</v>
      </c>
      <c r="AS578" s="89">
        <v>55</v>
      </c>
      <c r="AT578" s="89" t="s">
        <v>12174</v>
      </c>
      <c r="AU578" s="89">
        <v>0.8</v>
      </c>
      <c r="AV578" s="89">
        <v>606</v>
      </c>
      <c r="AW578" s="89">
        <v>100</v>
      </c>
      <c r="AX578" s="89">
        <v>62</v>
      </c>
      <c r="AY578" s="89" t="s">
        <v>4235</v>
      </c>
      <c r="AZ578" s="89">
        <v>7200000</v>
      </c>
      <c r="BA578" s="89">
        <v>6200000</v>
      </c>
      <c r="BB578" s="89">
        <v>3800000</v>
      </c>
      <c r="BC578" s="113"/>
      <c r="BG578" s="165">
        <v>5473</v>
      </c>
      <c r="BH578" s="165">
        <v>525</v>
      </c>
    </row>
    <row r="579" spans="1:60" ht="18" hidden="1" customHeight="1">
      <c r="A579" s="83">
        <v>150477</v>
      </c>
      <c r="B579" s="84" t="s">
        <v>8447</v>
      </c>
      <c r="C579" s="82" t="str">
        <f t="shared" si="26"/>
        <v>Open</v>
      </c>
      <c r="D579" s="85"/>
      <c r="E579" s="85" t="s">
        <v>4246</v>
      </c>
      <c r="F579" s="110">
        <v>42628</v>
      </c>
      <c r="G579" s="110">
        <v>42642</v>
      </c>
      <c r="H579" s="87" t="s">
        <v>1320</v>
      </c>
      <c r="I579" s="87" t="s">
        <v>1321</v>
      </c>
      <c r="J579" s="87" t="s">
        <v>1655</v>
      </c>
      <c r="K579" s="88"/>
      <c r="L579" s="37" t="s">
        <v>15171</v>
      </c>
      <c r="M579" s="86" t="s">
        <v>8453</v>
      </c>
      <c r="N579" s="37" t="s">
        <v>13222</v>
      </c>
      <c r="O579" s="37" t="s">
        <v>13223</v>
      </c>
      <c r="P579" s="89">
        <v>0.26</v>
      </c>
      <c r="Q579" s="89">
        <v>8.58</v>
      </c>
      <c r="R579" s="90" t="str">
        <f t="shared" ref="R579:R642" si="29">CONCATENATE(H579,I579,J579)</f>
        <v>和歌山県和歌山市直川</v>
      </c>
      <c r="S579" s="59" t="s">
        <v>3671</v>
      </c>
      <c r="T579" s="59" t="s">
        <v>8454</v>
      </c>
      <c r="U579" s="111" t="s">
        <v>8455</v>
      </c>
      <c r="V579" s="91" t="str">
        <f t="shared" si="28"/>
        <v>Open map</v>
      </c>
      <c r="W579" s="91" t="s">
        <v>4038</v>
      </c>
      <c r="X579" s="89" t="s">
        <v>1840</v>
      </c>
      <c r="Y579" s="89" t="s">
        <v>8371</v>
      </c>
      <c r="Z579" s="89" t="s">
        <v>8456</v>
      </c>
      <c r="AA579" s="89"/>
      <c r="AB579" s="83">
        <v>80</v>
      </c>
      <c r="AC579" s="83">
        <v>2961.14</v>
      </c>
      <c r="AD579" s="83">
        <v>2879.67</v>
      </c>
      <c r="AE579" s="89">
        <v>3813</v>
      </c>
      <c r="AF579" s="83">
        <v>3813</v>
      </c>
      <c r="AG579" s="89"/>
      <c r="AH579" s="89"/>
      <c r="AI579" s="89"/>
      <c r="AJ579" s="83">
        <v>0.8</v>
      </c>
      <c r="AK579" s="83"/>
      <c r="AL579" s="83">
        <v>1.2</v>
      </c>
      <c r="AM579" s="83"/>
      <c r="AN579" s="83"/>
      <c r="AO579" s="83">
        <v>5416</v>
      </c>
      <c r="AP579" s="89">
        <v>1.2</v>
      </c>
      <c r="AQ579" s="89">
        <v>2365</v>
      </c>
      <c r="AR579" s="89">
        <v>100</v>
      </c>
      <c r="AS579" s="89">
        <v>242</v>
      </c>
      <c r="AT579" s="89"/>
      <c r="AU579" s="89">
        <v>0.8</v>
      </c>
      <c r="AV579" s="89">
        <v>3051</v>
      </c>
      <c r="AW579" s="89">
        <v>100</v>
      </c>
      <c r="AX579" s="89">
        <v>312</v>
      </c>
      <c r="AY579" s="89"/>
      <c r="AZ579" s="89">
        <v>30000000</v>
      </c>
      <c r="BA579" s="89">
        <v>25100000</v>
      </c>
      <c r="BB579" s="89">
        <v>14900000</v>
      </c>
      <c r="BC579" s="113"/>
      <c r="BG579" s="165">
        <v>5474</v>
      </c>
      <c r="BH579" s="165">
        <v>526</v>
      </c>
    </row>
    <row r="580" spans="1:60" ht="18" hidden="1" customHeight="1">
      <c r="A580" s="83">
        <v>150478</v>
      </c>
      <c r="B580" s="84" t="s">
        <v>8439</v>
      </c>
      <c r="C580" s="82" t="str">
        <f t="shared" ref="C580:C643" si="30">HYPERLINK(CONCATENATE("C:\CollectionOfDataForAI\",A580),"Open")</f>
        <v>Open</v>
      </c>
      <c r="D580" s="85"/>
      <c r="E580" s="85" t="s">
        <v>8449</v>
      </c>
      <c r="F580" s="110">
        <v>42639</v>
      </c>
      <c r="G580" s="110">
        <v>42646</v>
      </c>
      <c r="H580" s="87" t="s">
        <v>1320</v>
      </c>
      <c r="I580" s="87" t="s">
        <v>1321</v>
      </c>
      <c r="J580" s="87" t="s">
        <v>1655</v>
      </c>
      <c r="K580" s="88"/>
      <c r="L580" s="37" t="s">
        <v>15171</v>
      </c>
      <c r="M580" s="86" t="s">
        <v>8446</v>
      </c>
      <c r="N580" s="37" t="s">
        <v>13224</v>
      </c>
      <c r="O580" s="37" t="s">
        <v>13225</v>
      </c>
      <c r="P580" s="89">
        <v>0.02</v>
      </c>
      <c r="Q580" s="89">
        <v>7.85</v>
      </c>
      <c r="R580" s="90" t="str">
        <f t="shared" si="29"/>
        <v>和歌山県和歌山市直川</v>
      </c>
      <c r="S580" s="59" t="s">
        <v>3672</v>
      </c>
      <c r="T580" s="59" t="s">
        <v>8440</v>
      </c>
      <c r="U580" s="111" t="s">
        <v>8450</v>
      </c>
      <c r="V580" s="91" t="str">
        <f t="shared" ref="V580:V643" si="31">HYPERLINK(CONCATENATE("https://www.google.co.jp/maps/search/",IF(T580="",IF(S580 ="",R580,S580),T580)),"Open map")</f>
        <v>Open map</v>
      </c>
      <c r="W580" s="91" t="s">
        <v>4038</v>
      </c>
      <c r="X580" s="89" t="s">
        <v>1840</v>
      </c>
      <c r="Y580" s="89" t="s">
        <v>8448</v>
      </c>
      <c r="Z580" s="89" t="s">
        <v>8451</v>
      </c>
      <c r="AA580" s="89"/>
      <c r="AB580" s="83">
        <v>30</v>
      </c>
      <c r="AC580" s="83">
        <v>1109.6099999999999</v>
      </c>
      <c r="AD580" s="83">
        <v>1072.71</v>
      </c>
      <c r="AE580" s="89">
        <v>1407</v>
      </c>
      <c r="AF580" s="83">
        <v>1407</v>
      </c>
      <c r="AG580" s="89"/>
      <c r="AH580" s="89"/>
      <c r="AI580" s="89"/>
      <c r="AJ580" s="83">
        <v>1</v>
      </c>
      <c r="AK580" s="83"/>
      <c r="AL580" s="83">
        <v>1.2</v>
      </c>
      <c r="AM580" s="83"/>
      <c r="AN580" s="83"/>
      <c r="AO580" s="83">
        <v>2396</v>
      </c>
      <c r="AP580" s="89">
        <v>1.2</v>
      </c>
      <c r="AQ580" s="89">
        <v>989</v>
      </c>
      <c r="AR580" s="89">
        <v>100</v>
      </c>
      <c r="AS580" s="89">
        <v>101</v>
      </c>
      <c r="AT580" s="89"/>
      <c r="AU580" s="89">
        <v>1</v>
      </c>
      <c r="AV580" s="89">
        <v>1407</v>
      </c>
      <c r="AW580" s="89">
        <v>100</v>
      </c>
      <c r="AX580" s="89">
        <v>144</v>
      </c>
      <c r="AY580" s="89"/>
      <c r="AZ580" s="89">
        <v>14000000</v>
      </c>
      <c r="BA580" s="89">
        <v>11900000</v>
      </c>
      <c r="BB580" s="89">
        <v>7100000</v>
      </c>
      <c r="BC580" s="113"/>
      <c r="BG580" s="165">
        <v>5475</v>
      </c>
      <c r="BH580" s="165">
        <v>527</v>
      </c>
    </row>
    <row r="581" spans="1:60" hidden="1">
      <c r="A581" s="1">
        <v>150481</v>
      </c>
      <c r="B581" s="6" t="s">
        <v>12097</v>
      </c>
      <c r="C581" s="82" t="str">
        <f t="shared" si="30"/>
        <v>Open</v>
      </c>
      <c r="D581" s="36"/>
      <c r="E581" s="36"/>
      <c r="F581" s="37"/>
      <c r="G581" s="37"/>
      <c r="H581" s="38" t="s">
        <v>1315</v>
      </c>
      <c r="I581" s="38" t="s">
        <v>2122</v>
      </c>
      <c r="J581" s="38" t="s">
        <v>2555</v>
      </c>
      <c r="K581" s="21"/>
      <c r="L581" s="37" t="s">
        <v>15172</v>
      </c>
      <c r="M581" s="37" t="s">
        <v>12096</v>
      </c>
      <c r="N581" s="37" t="s">
        <v>13226</v>
      </c>
      <c r="O581" s="37" t="s">
        <v>13227</v>
      </c>
      <c r="P581" s="89">
        <v>0.14000000000000001</v>
      </c>
      <c r="Q581" s="89">
        <v>8.26</v>
      </c>
      <c r="R581" s="59" t="str">
        <f t="shared" si="29"/>
        <v>大阪府大阪市東住吉区中野</v>
      </c>
      <c r="S581" s="59"/>
      <c r="T581" s="59"/>
      <c r="U581" s="108" t="s">
        <v>12015</v>
      </c>
      <c r="V581" s="60" t="str">
        <f t="shared" si="31"/>
        <v>Open map</v>
      </c>
      <c r="W581" s="60"/>
      <c r="X581" t="s">
        <v>1840</v>
      </c>
      <c r="Y581" t="s">
        <v>1859</v>
      </c>
      <c r="Z581" t="s">
        <v>1841</v>
      </c>
      <c r="AB581" s="1">
        <v>15</v>
      </c>
      <c r="AC581" s="1" t="s">
        <v>1857</v>
      </c>
      <c r="AD581" s="1" t="s">
        <v>1857</v>
      </c>
      <c r="AF581" s="1">
        <v>3065</v>
      </c>
      <c r="AJ581" s="1">
        <v>0.8</v>
      </c>
      <c r="AL581" s="1">
        <v>1.5</v>
      </c>
      <c r="BD581" s="142" t="s">
        <v>14613</v>
      </c>
      <c r="BG581" s="165">
        <v>5476</v>
      </c>
    </row>
    <row r="582" spans="1:60" ht="18" hidden="1" customHeight="1">
      <c r="A582" s="83">
        <v>150484</v>
      </c>
      <c r="B582" s="84" t="s">
        <v>8441</v>
      </c>
      <c r="C582" s="82" t="str">
        <f t="shared" si="30"/>
        <v>Open</v>
      </c>
      <c r="D582" s="85"/>
      <c r="E582" s="85" t="s">
        <v>8442</v>
      </c>
      <c r="F582" s="110"/>
      <c r="G582" s="110"/>
      <c r="H582" s="87" t="s">
        <v>1429</v>
      </c>
      <c r="I582" s="87" t="s">
        <v>1630</v>
      </c>
      <c r="J582" s="87" t="s">
        <v>2556</v>
      </c>
      <c r="K582" s="88"/>
      <c r="L582" s="37" t="s">
        <v>15173</v>
      </c>
      <c r="M582" s="86" t="s">
        <v>8443</v>
      </c>
      <c r="N582" s="37" t="s">
        <v>13228</v>
      </c>
      <c r="O582" s="37" t="s">
        <v>13229</v>
      </c>
      <c r="P582" s="89">
        <v>0.32</v>
      </c>
      <c r="Q582" s="89">
        <v>61.23</v>
      </c>
      <c r="R582" s="90" t="str">
        <f t="shared" si="29"/>
        <v>福島県郡山市富田町池の上</v>
      </c>
      <c r="S582" s="59"/>
      <c r="T582" s="59" t="s">
        <v>8444</v>
      </c>
      <c r="U582" s="111" t="s">
        <v>8445</v>
      </c>
      <c r="V582" s="91" t="str">
        <f t="shared" si="31"/>
        <v>Open map</v>
      </c>
      <c r="W582" s="91"/>
      <c r="X582" s="89" t="s">
        <v>1840</v>
      </c>
      <c r="Y582" s="89" t="s">
        <v>4496</v>
      </c>
      <c r="Z582" s="89" t="s">
        <v>4429</v>
      </c>
      <c r="AA582" s="89"/>
      <c r="AB582" s="83">
        <v>55</v>
      </c>
      <c r="AC582" s="83">
        <v>778.25</v>
      </c>
      <c r="AD582" s="83">
        <v>955.5</v>
      </c>
      <c r="AE582" s="89">
        <v>943</v>
      </c>
      <c r="AF582" s="83">
        <v>855</v>
      </c>
      <c r="AG582" s="89"/>
      <c r="AH582" s="89"/>
      <c r="AI582" s="89"/>
      <c r="AJ582" s="83">
        <v>1</v>
      </c>
      <c r="AK582" s="83"/>
      <c r="AL582" s="83">
        <v>1.2</v>
      </c>
      <c r="AM582" s="83"/>
      <c r="AN582" s="83"/>
      <c r="AO582" s="83">
        <v>1844</v>
      </c>
      <c r="AP582" s="89">
        <v>1.2</v>
      </c>
      <c r="AQ582" s="89">
        <v>901</v>
      </c>
      <c r="AR582" s="89">
        <v>120</v>
      </c>
      <c r="AS582" s="89">
        <v>111</v>
      </c>
      <c r="AT582" s="89"/>
      <c r="AU582" s="89">
        <v>1</v>
      </c>
      <c r="AV582" s="89">
        <v>943</v>
      </c>
      <c r="AW582" s="89">
        <v>120</v>
      </c>
      <c r="AX582" s="89">
        <v>116</v>
      </c>
      <c r="AY582" s="89"/>
      <c r="AZ582" s="89">
        <v>12700000</v>
      </c>
      <c r="BA582" s="89">
        <v>10800000</v>
      </c>
      <c r="BB582" s="89">
        <v>6500000</v>
      </c>
      <c r="BC582" s="113"/>
      <c r="BD582" s="142" t="s">
        <v>14613</v>
      </c>
      <c r="BG582" s="165">
        <v>5477</v>
      </c>
    </row>
    <row r="583" spans="1:60" ht="18" hidden="1" customHeight="1">
      <c r="A583" s="83">
        <v>150486</v>
      </c>
      <c r="B583" s="84" t="s">
        <v>8433</v>
      </c>
      <c r="C583" s="82" t="str">
        <f t="shared" si="30"/>
        <v>Open</v>
      </c>
      <c r="D583" s="85"/>
      <c r="E583" s="85" t="s">
        <v>8434</v>
      </c>
      <c r="F583" s="110">
        <v>42636</v>
      </c>
      <c r="G583" s="110">
        <v>42646</v>
      </c>
      <c r="H583" s="87" t="s">
        <v>1387</v>
      </c>
      <c r="I583" s="87" t="s">
        <v>1417</v>
      </c>
      <c r="J583" s="87" t="s">
        <v>2557</v>
      </c>
      <c r="K583" s="88"/>
      <c r="L583" s="37" t="s">
        <v>15174</v>
      </c>
      <c r="M583" s="86" t="s">
        <v>8435</v>
      </c>
      <c r="N583" s="37" t="s">
        <v>13230</v>
      </c>
      <c r="O583" s="37" t="s">
        <v>13231</v>
      </c>
      <c r="P583" s="89">
        <v>0.06</v>
      </c>
      <c r="Q583" s="89">
        <v>0.11</v>
      </c>
      <c r="R583" s="90" t="str">
        <f t="shared" si="29"/>
        <v>広島県竹原市忠海</v>
      </c>
      <c r="S583" s="59" t="s">
        <v>8424</v>
      </c>
      <c r="T583" s="59" t="s">
        <v>8436</v>
      </c>
      <c r="U583" s="111" t="s">
        <v>8437</v>
      </c>
      <c r="V583" s="91" t="str">
        <f t="shared" si="31"/>
        <v>Open map</v>
      </c>
      <c r="W583" s="91" t="s">
        <v>4038</v>
      </c>
      <c r="X583" s="89" t="s">
        <v>1840</v>
      </c>
      <c r="Y583" s="89" t="s">
        <v>4496</v>
      </c>
      <c r="Z583" s="89" t="s">
        <v>8438</v>
      </c>
      <c r="AA583" s="89"/>
      <c r="AB583" s="83">
        <v>20</v>
      </c>
      <c r="AC583" s="83">
        <v>205.82</v>
      </c>
      <c r="AD583" s="83">
        <v>406.75</v>
      </c>
      <c r="AE583" s="89">
        <v>274</v>
      </c>
      <c r="AF583" s="83">
        <v>262</v>
      </c>
      <c r="AG583" s="89"/>
      <c r="AH583" s="89"/>
      <c r="AI583" s="89"/>
      <c r="AJ583" s="83">
        <v>1</v>
      </c>
      <c r="AK583" s="83"/>
      <c r="AL583" s="83">
        <v>1</v>
      </c>
      <c r="AM583" s="83"/>
      <c r="AN583" s="83"/>
      <c r="AO583" s="83">
        <v>528</v>
      </c>
      <c r="AP583" s="89">
        <v>1</v>
      </c>
      <c r="AQ583" s="89">
        <v>205</v>
      </c>
      <c r="AR583" s="89">
        <v>100</v>
      </c>
      <c r="AS583" s="89">
        <v>21</v>
      </c>
      <c r="AT583" s="89" t="s">
        <v>4240</v>
      </c>
      <c r="AU583" s="89">
        <v>1</v>
      </c>
      <c r="AV583" s="89">
        <v>262</v>
      </c>
      <c r="AW583" s="89">
        <v>80</v>
      </c>
      <c r="AX583" s="89">
        <v>21</v>
      </c>
      <c r="AY583" s="89" t="s">
        <v>8431</v>
      </c>
      <c r="AZ583" s="89">
        <v>4600000</v>
      </c>
      <c r="BA583" s="89">
        <v>4100000</v>
      </c>
      <c r="BB583" s="89">
        <v>2500000</v>
      </c>
      <c r="BC583" s="113" t="s">
        <v>8432</v>
      </c>
      <c r="BG583" s="165">
        <v>5478</v>
      </c>
      <c r="BH583" s="165">
        <v>528</v>
      </c>
    </row>
    <row r="584" spans="1:60" ht="18" hidden="1" customHeight="1">
      <c r="A584" s="83">
        <v>150488</v>
      </c>
      <c r="B584" s="84" t="s">
        <v>8597</v>
      </c>
      <c r="C584" s="82" t="str">
        <f t="shared" si="30"/>
        <v>Open</v>
      </c>
      <c r="D584" s="85"/>
      <c r="E584" s="85" t="s">
        <v>4217</v>
      </c>
      <c r="F584" s="110">
        <v>42429</v>
      </c>
      <c r="G584" s="110">
        <v>42445</v>
      </c>
      <c r="H584" s="87" t="s">
        <v>1342</v>
      </c>
      <c r="I584" s="87" t="s">
        <v>1382</v>
      </c>
      <c r="J584" s="87" t="s">
        <v>2558</v>
      </c>
      <c r="K584" s="88"/>
      <c r="L584" s="37" t="s">
        <v>15175</v>
      </c>
      <c r="M584" s="86" t="s">
        <v>8596</v>
      </c>
      <c r="N584" s="37" t="s">
        <v>13232</v>
      </c>
      <c r="O584" s="37" t="s">
        <v>13233</v>
      </c>
      <c r="P584" s="89">
        <v>0.42</v>
      </c>
      <c r="Q584" s="89">
        <v>5.88</v>
      </c>
      <c r="R584" s="90" t="str">
        <f t="shared" si="29"/>
        <v>新潟県上越市大治</v>
      </c>
      <c r="S584" s="59" t="s">
        <v>8598</v>
      </c>
      <c r="T584" s="59"/>
      <c r="U584" s="111" t="s">
        <v>8599</v>
      </c>
      <c r="V584" s="91" t="str">
        <f t="shared" si="31"/>
        <v>Open map</v>
      </c>
      <c r="W584" s="91" t="s">
        <v>4038</v>
      </c>
      <c r="X584" s="89" t="s">
        <v>1840</v>
      </c>
      <c r="Y584" s="89" t="s">
        <v>8600</v>
      </c>
      <c r="Z584" s="89" t="s">
        <v>8601</v>
      </c>
      <c r="AA584" s="89" t="s">
        <v>1857</v>
      </c>
      <c r="AB584" s="83">
        <v>250</v>
      </c>
      <c r="AC584" s="83">
        <v>3138</v>
      </c>
      <c r="AD584" s="83">
        <v>2999</v>
      </c>
      <c r="AE584" s="89">
        <v>3452</v>
      </c>
      <c r="AF584" s="83">
        <v>3452</v>
      </c>
      <c r="AG584" s="89"/>
      <c r="AH584" s="89"/>
      <c r="AI584" s="89"/>
      <c r="AJ584" s="83">
        <v>0.8</v>
      </c>
      <c r="AK584" s="83"/>
      <c r="AL584" s="83">
        <v>1.2</v>
      </c>
      <c r="AM584" s="83"/>
      <c r="AN584" s="83"/>
      <c r="AO584" s="83">
        <v>5856</v>
      </c>
      <c r="AP584" s="89">
        <v>1.2</v>
      </c>
      <c r="AQ584" s="89">
        <v>2994</v>
      </c>
      <c r="AR584" s="89">
        <v>110</v>
      </c>
      <c r="AS584" s="89">
        <v>335</v>
      </c>
      <c r="AT584" s="89" t="s">
        <v>12023</v>
      </c>
      <c r="AU584" s="89">
        <v>0.8</v>
      </c>
      <c r="AV584" s="89">
        <v>2716</v>
      </c>
      <c r="AW584" s="89">
        <v>120</v>
      </c>
      <c r="AX584" s="89">
        <v>333</v>
      </c>
      <c r="AY584" s="89" t="s">
        <v>8569</v>
      </c>
      <c r="AZ584" s="89">
        <v>35400000</v>
      </c>
      <c r="BA584" s="89">
        <v>29700000</v>
      </c>
      <c r="BB584" s="89">
        <v>17700000</v>
      </c>
      <c r="BC584" s="113"/>
      <c r="BG584" s="165">
        <v>5479</v>
      </c>
      <c r="BH584" s="165">
        <v>529</v>
      </c>
    </row>
    <row r="585" spans="1:60" ht="18" hidden="1" customHeight="1">
      <c r="A585" s="83">
        <v>150490</v>
      </c>
      <c r="B585" s="84" t="s">
        <v>8425</v>
      </c>
      <c r="C585" s="82" t="str">
        <f t="shared" si="30"/>
        <v>Open</v>
      </c>
      <c r="D585" s="85"/>
      <c r="E585" s="85" t="s">
        <v>8426</v>
      </c>
      <c r="F585" s="110">
        <v>42324</v>
      </c>
      <c r="G585" s="110">
        <v>42338</v>
      </c>
      <c r="H585" s="87" t="s">
        <v>1451</v>
      </c>
      <c r="I585" s="87" t="s">
        <v>2559</v>
      </c>
      <c r="J585" s="87" t="s">
        <v>2560</v>
      </c>
      <c r="K585" s="88"/>
      <c r="L585" s="37" t="s">
        <v>15176</v>
      </c>
      <c r="M585" s="86" t="s">
        <v>8423</v>
      </c>
      <c r="N585" s="37" t="s">
        <v>13234</v>
      </c>
      <c r="O585" s="37" t="s">
        <v>13235</v>
      </c>
      <c r="P585" s="89">
        <v>0.53</v>
      </c>
      <c r="Q585" s="89">
        <v>13.16</v>
      </c>
      <c r="R585" s="90" t="str">
        <f t="shared" si="29"/>
        <v>福井県丹生郡越前町</v>
      </c>
      <c r="S585" s="59" t="s">
        <v>8413</v>
      </c>
      <c r="T585" s="59" t="s">
        <v>8427</v>
      </c>
      <c r="U585" s="111" t="s">
        <v>8428</v>
      </c>
      <c r="V585" s="91" t="str">
        <f t="shared" si="31"/>
        <v>Open map</v>
      </c>
      <c r="W585" s="91" t="s">
        <v>4038</v>
      </c>
      <c r="X585" s="89" t="s">
        <v>1840</v>
      </c>
      <c r="Y585" s="89" t="s">
        <v>8404</v>
      </c>
      <c r="Z585" s="89" t="s">
        <v>8429</v>
      </c>
      <c r="AA585" s="89"/>
      <c r="AB585" s="83">
        <v>200</v>
      </c>
      <c r="AC585" s="83">
        <v>1204.3499999999999</v>
      </c>
      <c r="AD585" s="83">
        <v>1196.51</v>
      </c>
      <c r="AE585" s="89">
        <v>1548</v>
      </c>
      <c r="AF585" s="83">
        <v>1548</v>
      </c>
      <c r="AG585" s="89"/>
      <c r="AH585" s="89"/>
      <c r="AI585" s="89"/>
      <c r="AJ585" s="83">
        <v>1</v>
      </c>
      <c r="AK585" s="83"/>
      <c r="AL585" s="83">
        <v>1.5</v>
      </c>
      <c r="AM585" s="83"/>
      <c r="AN585" s="83"/>
      <c r="AO585" s="83">
        <v>3317</v>
      </c>
      <c r="AP585" s="89">
        <v>1.5</v>
      </c>
      <c r="AQ585" s="89">
        <v>1769</v>
      </c>
      <c r="AR585" s="89">
        <v>120</v>
      </c>
      <c r="AS585" s="89">
        <v>217</v>
      </c>
      <c r="AT585" s="89" t="s">
        <v>8430</v>
      </c>
      <c r="AU585" s="89">
        <v>1</v>
      </c>
      <c r="AV585" s="89">
        <v>1548</v>
      </c>
      <c r="AW585" s="89">
        <v>100</v>
      </c>
      <c r="AX585" s="89">
        <v>158</v>
      </c>
      <c r="AY585" s="89" t="s">
        <v>8356</v>
      </c>
      <c r="AZ585" s="89">
        <v>20500000</v>
      </c>
      <c r="BA585" s="89">
        <v>17500000</v>
      </c>
      <c r="BB585" s="89">
        <v>10600000</v>
      </c>
      <c r="BC585" s="113"/>
      <c r="BG585" s="165">
        <v>5480</v>
      </c>
      <c r="BH585" s="165">
        <v>530</v>
      </c>
    </row>
    <row r="586" spans="1:60" hidden="1">
      <c r="A586" s="1">
        <v>150491</v>
      </c>
      <c r="B586" s="6" t="s">
        <v>10149</v>
      </c>
      <c r="C586" s="82" t="str">
        <f t="shared" si="30"/>
        <v>Open</v>
      </c>
      <c r="D586" s="36"/>
      <c r="E586" s="36"/>
      <c r="F586" s="37"/>
      <c r="G586" s="37"/>
      <c r="H586" s="38" t="s">
        <v>2232</v>
      </c>
      <c r="I586" s="38" t="s">
        <v>2337</v>
      </c>
      <c r="J586" s="38"/>
      <c r="K586" s="21"/>
      <c r="L586" s="37" t="s">
        <v>15177</v>
      </c>
      <c r="M586" s="37"/>
      <c r="N586" s="37" t="s">
        <v>14366</v>
      </c>
      <c r="O586" s="37" t="s">
        <v>14366</v>
      </c>
      <c r="R586" s="59" t="str">
        <f t="shared" si="29"/>
        <v>沖縄県うるま市</v>
      </c>
      <c r="S586" s="59"/>
      <c r="T586" s="59"/>
      <c r="U586" s="108"/>
      <c r="V586" s="60" t="str">
        <f t="shared" si="31"/>
        <v>Open map</v>
      </c>
      <c r="W586" s="60"/>
      <c r="X586" t="s">
        <v>1846</v>
      </c>
      <c r="Y586" t="s">
        <v>1859</v>
      </c>
      <c r="Z586" t="s">
        <v>1850</v>
      </c>
      <c r="AB586" s="1">
        <v>0</v>
      </c>
      <c r="AC586" s="1" t="s">
        <v>1857</v>
      </c>
      <c r="AD586" s="1" t="s">
        <v>1857</v>
      </c>
      <c r="AF586" s="1">
        <v>214</v>
      </c>
      <c r="AJ586" s="1">
        <v>1</v>
      </c>
      <c r="AK586" s="1" t="s">
        <v>3189</v>
      </c>
      <c r="AL586" s="1">
        <v>1</v>
      </c>
      <c r="AM586" s="1" t="s">
        <v>3189</v>
      </c>
      <c r="BD586" s="142" t="s">
        <v>4217</v>
      </c>
      <c r="BG586" s="165">
        <v>5481</v>
      </c>
    </row>
    <row r="587" spans="1:60" ht="18" hidden="1" customHeight="1">
      <c r="A587" s="83">
        <v>150492</v>
      </c>
      <c r="B587" s="84" t="s">
        <v>8415</v>
      </c>
      <c r="C587" s="82" t="str">
        <f t="shared" si="30"/>
        <v>Open</v>
      </c>
      <c r="D587" s="85"/>
      <c r="E587" s="85" t="s">
        <v>8416</v>
      </c>
      <c r="F587" s="110">
        <v>43514</v>
      </c>
      <c r="G587" s="110">
        <v>43519</v>
      </c>
      <c r="H587" s="87" t="s">
        <v>2232</v>
      </c>
      <c r="I587" s="87" t="s">
        <v>2561</v>
      </c>
      <c r="J587" s="87" t="s">
        <v>2562</v>
      </c>
      <c r="K587" s="88"/>
      <c r="L587" s="37" t="s">
        <v>15178</v>
      </c>
      <c r="M587" s="86" t="s">
        <v>8417</v>
      </c>
      <c r="N587" s="37" t="s">
        <v>13236</v>
      </c>
      <c r="O587" s="37" t="s">
        <v>13237</v>
      </c>
      <c r="P587" s="89" t="s">
        <v>8412</v>
      </c>
      <c r="Q587" s="89">
        <v>0.55000000000000004</v>
      </c>
      <c r="R587" s="90" t="str">
        <f t="shared" si="29"/>
        <v>沖縄県南城市知念字久手堅</v>
      </c>
      <c r="S587" s="59" t="s">
        <v>8418</v>
      </c>
      <c r="T587" s="59" t="s">
        <v>8419</v>
      </c>
      <c r="U587" s="111" t="s">
        <v>8420</v>
      </c>
      <c r="V587" s="91" t="str">
        <f t="shared" si="31"/>
        <v>Open map</v>
      </c>
      <c r="W587" s="91" t="s">
        <v>4038</v>
      </c>
      <c r="X587" s="89" t="s">
        <v>1846</v>
      </c>
      <c r="Y587" s="89" t="s">
        <v>8414</v>
      </c>
      <c r="Z587" s="89" t="s">
        <v>8421</v>
      </c>
      <c r="AA587" s="89"/>
      <c r="AB587" s="83">
        <v>0</v>
      </c>
      <c r="AC587" s="83">
        <v>162.5</v>
      </c>
      <c r="AD587" s="83">
        <v>60</v>
      </c>
      <c r="AE587" s="89">
        <v>270</v>
      </c>
      <c r="AF587" s="83">
        <v>270</v>
      </c>
      <c r="AG587" s="89"/>
      <c r="AH587" s="89"/>
      <c r="AI587" s="89"/>
      <c r="AJ587" s="83">
        <v>0.7</v>
      </c>
      <c r="AK587" s="83"/>
      <c r="AL587" s="83">
        <v>0.8</v>
      </c>
      <c r="AM587" s="83"/>
      <c r="AN587" s="83"/>
      <c r="AO587" s="83">
        <v>467</v>
      </c>
      <c r="AP587" s="89">
        <v>0.8</v>
      </c>
      <c r="AQ587" s="89">
        <v>168</v>
      </c>
      <c r="AR587" s="89">
        <v>100</v>
      </c>
      <c r="AS587" s="89">
        <v>18</v>
      </c>
      <c r="AT587" s="89" t="s">
        <v>8422</v>
      </c>
      <c r="AU587" s="89">
        <v>0.7</v>
      </c>
      <c r="AV587" s="89">
        <v>299</v>
      </c>
      <c r="AW587" s="89">
        <v>80</v>
      </c>
      <c r="AX587" s="89">
        <v>25</v>
      </c>
      <c r="AY587" s="89" t="s">
        <v>4337</v>
      </c>
      <c r="AZ587" s="89">
        <v>3600000</v>
      </c>
      <c r="BA587" s="89">
        <v>3300000</v>
      </c>
      <c r="BB587" s="89">
        <v>2100000</v>
      </c>
      <c r="BC587" s="113"/>
      <c r="BG587" s="165">
        <v>5482</v>
      </c>
      <c r="BH587" s="165">
        <v>531</v>
      </c>
    </row>
    <row r="588" spans="1:60" ht="18" hidden="1" customHeight="1">
      <c r="A588" s="83">
        <v>150495</v>
      </c>
      <c r="B588" s="84" t="s">
        <v>8405</v>
      </c>
      <c r="C588" s="82" t="str">
        <f t="shared" si="30"/>
        <v>Open</v>
      </c>
      <c r="D588" s="85"/>
      <c r="E588" s="85" t="s">
        <v>8406</v>
      </c>
      <c r="F588" s="110">
        <v>42835</v>
      </c>
      <c r="G588" s="110">
        <v>42945</v>
      </c>
      <c r="H588" s="87" t="s">
        <v>1570</v>
      </c>
      <c r="I588" s="87" t="s">
        <v>1656</v>
      </c>
      <c r="J588" s="87" t="s">
        <v>1657</v>
      </c>
      <c r="K588" s="88"/>
      <c r="L588" s="37" t="s">
        <v>15179</v>
      </c>
      <c r="M588" s="86" t="s">
        <v>8407</v>
      </c>
      <c r="N588" s="37" t="s">
        <v>13238</v>
      </c>
      <c r="O588" s="37" t="s">
        <v>13239</v>
      </c>
      <c r="P588" s="89">
        <v>0.36</v>
      </c>
      <c r="Q588" s="89">
        <v>2.4500000000000002</v>
      </c>
      <c r="R588" s="90" t="str">
        <f t="shared" si="29"/>
        <v>北海道室蘭市中島本町</v>
      </c>
      <c r="S588" s="59" t="s">
        <v>8408</v>
      </c>
      <c r="T588" s="59" t="s">
        <v>8408</v>
      </c>
      <c r="U588" s="111" t="s">
        <v>8409</v>
      </c>
      <c r="V588" s="91" t="str">
        <f t="shared" si="31"/>
        <v>Open map</v>
      </c>
      <c r="W588" s="91" t="s">
        <v>4038</v>
      </c>
      <c r="X588" s="89" t="s">
        <v>1840</v>
      </c>
      <c r="Y588" s="89" t="s">
        <v>4381</v>
      </c>
      <c r="Z588" s="89" t="s">
        <v>8410</v>
      </c>
      <c r="AA588" s="89"/>
      <c r="AB588" s="83">
        <v>70</v>
      </c>
      <c r="AC588" s="83">
        <v>8397.85</v>
      </c>
      <c r="AD588" s="83">
        <v>8375.9500000000007</v>
      </c>
      <c r="AE588" s="89">
        <v>10251</v>
      </c>
      <c r="AF588" s="83">
        <v>9861</v>
      </c>
      <c r="AG588" s="89"/>
      <c r="AH588" s="89"/>
      <c r="AI588" s="89"/>
      <c r="AJ588" s="83">
        <v>0.8</v>
      </c>
      <c r="AK588" s="83"/>
      <c r="AL588" s="83">
        <v>1.2</v>
      </c>
      <c r="AM588" s="83"/>
      <c r="AN588" s="83"/>
      <c r="AO588" s="83">
        <v>15791</v>
      </c>
      <c r="AP588" s="89">
        <v>1.2</v>
      </c>
      <c r="AQ588" s="89">
        <v>7475</v>
      </c>
      <c r="AR588" s="89">
        <v>100</v>
      </c>
      <c r="AS588" s="89">
        <v>763</v>
      </c>
      <c r="AT588" s="89" t="s">
        <v>8411</v>
      </c>
      <c r="AU588" s="89">
        <v>0.8</v>
      </c>
      <c r="AV588" s="89">
        <v>8274</v>
      </c>
      <c r="AW588" s="89">
        <v>150</v>
      </c>
      <c r="AX588" s="89">
        <v>927</v>
      </c>
      <c r="AY588" s="89" t="s">
        <v>4573</v>
      </c>
      <c r="AZ588" s="89">
        <v>92200000</v>
      </c>
      <c r="BA588" s="89">
        <v>77200000</v>
      </c>
      <c r="BB588" s="89">
        <v>41000000</v>
      </c>
      <c r="BC588" s="113"/>
      <c r="BG588" s="165">
        <v>5483</v>
      </c>
      <c r="BH588" s="165">
        <v>532</v>
      </c>
    </row>
    <row r="589" spans="1:60" ht="18" hidden="1" customHeight="1">
      <c r="A589" s="83">
        <v>150496</v>
      </c>
      <c r="B589" s="84" t="s">
        <v>8398</v>
      </c>
      <c r="C589" s="82" t="str">
        <f t="shared" si="30"/>
        <v>Open</v>
      </c>
      <c r="D589" s="85"/>
      <c r="E589" s="85" t="s">
        <v>8391</v>
      </c>
      <c r="F589" s="110">
        <v>42626</v>
      </c>
      <c r="G589" s="110">
        <v>42684</v>
      </c>
      <c r="H589" s="87" t="s">
        <v>1585</v>
      </c>
      <c r="I589" s="87" t="s">
        <v>1658</v>
      </c>
      <c r="J589" s="87" t="s">
        <v>1659</v>
      </c>
      <c r="K589" s="88"/>
      <c r="L589" s="37" t="s">
        <v>15180</v>
      </c>
      <c r="M589" s="86" t="s">
        <v>8399</v>
      </c>
      <c r="N589" s="37" t="s">
        <v>13240</v>
      </c>
      <c r="O589" s="37" t="s">
        <v>13241</v>
      </c>
      <c r="P589" s="89">
        <v>7.0000000000000007E-2</v>
      </c>
      <c r="Q589" s="89">
        <v>6.24</v>
      </c>
      <c r="R589" s="90" t="str">
        <f t="shared" si="29"/>
        <v>岩手県久慈市小久慈町</v>
      </c>
      <c r="S589" s="59" t="s">
        <v>8400</v>
      </c>
      <c r="T589" s="59" t="s">
        <v>8401</v>
      </c>
      <c r="U589" s="111" t="s">
        <v>8402</v>
      </c>
      <c r="V589" s="91" t="str">
        <f t="shared" si="31"/>
        <v>Open map</v>
      </c>
      <c r="W589" s="91" t="s">
        <v>4038</v>
      </c>
      <c r="X589" s="89" t="s">
        <v>1840</v>
      </c>
      <c r="Y589" s="89" t="s">
        <v>8403</v>
      </c>
      <c r="Z589" s="89" t="s">
        <v>4443</v>
      </c>
      <c r="AA589" s="89"/>
      <c r="AB589" s="83">
        <v>70</v>
      </c>
      <c r="AC589" s="83">
        <v>11344.59</v>
      </c>
      <c r="AD589" s="83">
        <v>13453.38</v>
      </c>
      <c r="AE589" s="89">
        <v>15030</v>
      </c>
      <c r="AF589" s="83">
        <v>15030</v>
      </c>
      <c r="AG589" s="89"/>
      <c r="AH589" s="89"/>
      <c r="AI589" s="89"/>
      <c r="AJ589" s="83">
        <v>1</v>
      </c>
      <c r="AK589" s="83"/>
      <c r="AL589" s="83">
        <v>1.6</v>
      </c>
      <c r="AM589" s="83"/>
      <c r="AN589" s="83"/>
      <c r="AO589" s="83">
        <v>132386.79999999999</v>
      </c>
      <c r="AP589" s="89">
        <v>1.6</v>
      </c>
      <c r="AQ589" s="89">
        <v>116238</v>
      </c>
      <c r="AR589" s="89">
        <v>100</v>
      </c>
      <c r="AS589" s="89">
        <v>1262</v>
      </c>
      <c r="AT589" s="89" t="s">
        <v>4235</v>
      </c>
      <c r="AU589" s="89">
        <v>1</v>
      </c>
      <c r="AV589" s="89">
        <v>10883</v>
      </c>
      <c r="AW589" s="89">
        <v>80</v>
      </c>
      <c r="AX589" s="89">
        <v>872</v>
      </c>
      <c r="AY589" s="89" t="s">
        <v>4235</v>
      </c>
      <c r="AZ589" s="89">
        <v>176200000</v>
      </c>
      <c r="BA589" s="89">
        <v>148500000</v>
      </c>
      <c r="BB589" s="89">
        <v>91900000</v>
      </c>
      <c r="BC589" s="113" t="s">
        <v>8397</v>
      </c>
      <c r="BG589" s="165">
        <v>5484</v>
      </c>
      <c r="BH589" s="165">
        <v>533</v>
      </c>
    </row>
    <row r="590" spans="1:60" ht="18" hidden="1" customHeight="1">
      <c r="A590" s="83">
        <v>150497</v>
      </c>
      <c r="B590" s="84" t="s">
        <v>8390</v>
      </c>
      <c r="C590" s="82" t="str">
        <f t="shared" si="30"/>
        <v>Open</v>
      </c>
      <c r="D590" s="85"/>
      <c r="E590" s="85" t="s">
        <v>8391</v>
      </c>
      <c r="F590" s="110">
        <v>42621</v>
      </c>
      <c r="G590" s="110">
        <v>42637</v>
      </c>
      <c r="H590" s="87" t="s">
        <v>1331</v>
      </c>
      <c r="I590" s="87" t="s">
        <v>2563</v>
      </c>
      <c r="J590" s="87" t="s">
        <v>2564</v>
      </c>
      <c r="K590" s="88"/>
      <c r="L590" s="37" t="s">
        <v>15181</v>
      </c>
      <c r="M590" s="86" t="s">
        <v>8395</v>
      </c>
      <c r="N590" s="37" t="s">
        <v>13242</v>
      </c>
      <c r="O590" s="37" t="s">
        <v>13243</v>
      </c>
      <c r="P590" s="89">
        <v>0.48</v>
      </c>
      <c r="Q590" s="89">
        <v>5.14</v>
      </c>
      <c r="R590" s="90" t="str">
        <f t="shared" si="29"/>
        <v>山形県東田川郡三川町</v>
      </c>
      <c r="S590" s="59" t="s">
        <v>8392</v>
      </c>
      <c r="T590" s="59" t="s">
        <v>8393</v>
      </c>
      <c r="U590" s="111" t="s">
        <v>8394</v>
      </c>
      <c r="V590" s="91" t="str">
        <f t="shared" si="31"/>
        <v>Open map</v>
      </c>
      <c r="W590" s="91" t="s">
        <v>4038</v>
      </c>
      <c r="X590" s="89" t="s">
        <v>1840</v>
      </c>
      <c r="Y590" s="89" t="s">
        <v>4381</v>
      </c>
      <c r="Z590" s="89" t="s">
        <v>4358</v>
      </c>
      <c r="AA590" s="89"/>
      <c r="AB590" s="83">
        <v>100</v>
      </c>
      <c r="AC590" s="83">
        <v>1906.39</v>
      </c>
      <c r="AD590" s="83">
        <v>1835</v>
      </c>
      <c r="AE590" s="89">
        <v>2311</v>
      </c>
      <c r="AF590" s="83">
        <v>2311</v>
      </c>
      <c r="AG590" s="89"/>
      <c r="AH590" s="89"/>
      <c r="AI590" s="89"/>
      <c r="AJ590" s="83">
        <v>1</v>
      </c>
      <c r="AK590" s="83"/>
      <c r="AL590" s="83">
        <v>1.5</v>
      </c>
      <c r="AM590" s="83"/>
      <c r="AN590" s="83"/>
      <c r="AO590" s="83">
        <v>4829</v>
      </c>
      <c r="AP590" s="89">
        <v>1.5</v>
      </c>
      <c r="AQ590" s="89">
        <v>2518</v>
      </c>
      <c r="AR590" s="89">
        <v>130</v>
      </c>
      <c r="AS590" s="89">
        <v>334</v>
      </c>
      <c r="AT590" s="89" t="s">
        <v>4235</v>
      </c>
      <c r="AU590" s="89">
        <v>1</v>
      </c>
      <c r="AV590" s="89">
        <v>2311</v>
      </c>
      <c r="AW590" s="89">
        <v>120</v>
      </c>
      <c r="AX590" s="89">
        <v>283</v>
      </c>
      <c r="AY590" s="89" t="s">
        <v>8324</v>
      </c>
      <c r="AZ590" s="89">
        <v>30500000</v>
      </c>
      <c r="BA590" s="89">
        <v>25400000</v>
      </c>
      <c r="BB590" s="89">
        <v>15300000</v>
      </c>
      <c r="BC590" s="113"/>
      <c r="BG590" s="165">
        <v>5485</v>
      </c>
      <c r="BH590" s="165">
        <v>534</v>
      </c>
    </row>
    <row r="591" spans="1:60" ht="18" hidden="1" customHeight="1">
      <c r="A591" s="83">
        <v>150501</v>
      </c>
      <c r="B591" s="84" t="s">
        <v>8382</v>
      </c>
      <c r="C591" s="82" t="str">
        <f t="shared" si="30"/>
        <v>Open</v>
      </c>
      <c r="D591" s="85"/>
      <c r="E591" s="85" t="s">
        <v>4246</v>
      </c>
      <c r="F591" s="110">
        <v>42445</v>
      </c>
      <c r="G591" s="110">
        <v>42457</v>
      </c>
      <c r="H591" s="87" t="s">
        <v>1315</v>
      </c>
      <c r="I591" s="87" t="s">
        <v>1550</v>
      </c>
      <c r="J591" s="87" t="s">
        <v>1660</v>
      </c>
      <c r="K591" s="88"/>
      <c r="L591" s="37" t="s">
        <v>14866</v>
      </c>
      <c r="M591" s="86" t="s">
        <v>8389</v>
      </c>
      <c r="N591" s="37" t="s">
        <v>13244</v>
      </c>
      <c r="O591" s="37" t="s">
        <v>13245</v>
      </c>
      <c r="P591" s="89">
        <v>0.76</v>
      </c>
      <c r="Q591" s="89">
        <v>17.79</v>
      </c>
      <c r="R591" s="90" t="str">
        <f t="shared" si="29"/>
        <v>大阪府東大阪市吉田本町</v>
      </c>
      <c r="S591" s="59" t="s">
        <v>8383</v>
      </c>
      <c r="T591" s="59" t="s">
        <v>8384</v>
      </c>
      <c r="U591" s="111" t="s">
        <v>8388</v>
      </c>
      <c r="V591" s="91" t="str">
        <f t="shared" si="31"/>
        <v>Open map</v>
      </c>
      <c r="W591" s="91" t="s">
        <v>4038</v>
      </c>
      <c r="X591" s="89" t="s">
        <v>1840</v>
      </c>
      <c r="Y591" s="89" t="s">
        <v>4496</v>
      </c>
      <c r="Z591" s="89" t="s">
        <v>4443</v>
      </c>
      <c r="AA591" s="89"/>
      <c r="AB591" s="83">
        <v>30</v>
      </c>
      <c r="AC591" s="83">
        <v>508.96</v>
      </c>
      <c r="AD591" s="83">
        <v>643.5</v>
      </c>
      <c r="AE591" s="89">
        <v>644</v>
      </c>
      <c r="AF591" s="83">
        <v>1046</v>
      </c>
      <c r="AG591" s="89"/>
      <c r="AH591" s="89"/>
      <c r="AI591" s="89"/>
      <c r="AJ591" s="83">
        <v>1</v>
      </c>
      <c r="AK591" s="83"/>
      <c r="AL591" s="83">
        <v>1.5</v>
      </c>
      <c r="AM591" s="83"/>
      <c r="AN591" s="83"/>
      <c r="AO591" s="83">
        <v>1512</v>
      </c>
      <c r="AP591" s="89">
        <v>1.5</v>
      </c>
      <c r="AQ591" s="89">
        <v>413</v>
      </c>
      <c r="AR591" s="89">
        <v>100</v>
      </c>
      <c r="AS591" s="89">
        <v>43</v>
      </c>
      <c r="AT591" s="89" t="s">
        <v>4235</v>
      </c>
      <c r="AU591" s="89">
        <v>1</v>
      </c>
      <c r="AV591" s="89">
        <v>391</v>
      </c>
      <c r="AW591" s="89">
        <v>100</v>
      </c>
      <c r="AX591" s="89">
        <v>41</v>
      </c>
      <c r="AY591" s="89" t="s">
        <v>4235</v>
      </c>
      <c r="AZ591" s="89">
        <v>9700000</v>
      </c>
      <c r="BA591" s="89">
        <v>8400000</v>
      </c>
      <c r="BB591" s="89">
        <v>5200000</v>
      </c>
      <c r="BC591" s="113" t="s">
        <v>8396</v>
      </c>
      <c r="BG591" s="165">
        <v>5486</v>
      </c>
      <c r="BH591" s="165">
        <v>535</v>
      </c>
    </row>
    <row r="592" spans="1:60" ht="18" hidden="1" customHeight="1">
      <c r="A592" s="83">
        <v>150502</v>
      </c>
      <c r="B592" s="84" t="s">
        <v>8374</v>
      </c>
      <c r="C592" s="82" t="str">
        <f t="shared" si="30"/>
        <v>Open</v>
      </c>
      <c r="D592" s="85"/>
      <c r="E592" s="85" t="s">
        <v>4246</v>
      </c>
      <c r="F592" s="110">
        <v>42497</v>
      </c>
      <c r="G592" s="110">
        <v>42511</v>
      </c>
      <c r="H592" s="87" t="s">
        <v>1299</v>
      </c>
      <c r="I592" s="87" t="s">
        <v>2565</v>
      </c>
      <c r="J592" s="87" t="s">
        <v>2566</v>
      </c>
      <c r="K592" s="88"/>
      <c r="L592" s="37" t="s">
        <v>15182</v>
      </c>
      <c r="M592" s="86" t="s">
        <v>8385</v>
      </c>
      <c r="N592" s="37" t="s">
        <v>13246</v>
      </c>
      <c r="O592" s="37" t="s">
        <v>13247</v>
      </c>
      <c r="P592" s="89">
        <v>1.02</v>
      </c>
      <c r="Q592" s="89">
        <v>4.38</v>
      </c>
      <c r="R592" s="90" t="str">
        <f t="shared" si="29"/>
        <v>秋田県南秋田郡大潟村</v>
      </c>
      <c r="S592" s="59" t="s">
        <v>8375</v>
      </c>
      <c r="T592" s="59" t="s">
        <v>8375</v>
      </c>
      <c r="U592" s="111" t="s">
        <v>8381</v>
      </c>
      <c r="V592" s="91" t="str">
        <f t="shared" si="31"/>
        <v>Open map</v>
      </c>
      <c r="W592" s="91" t="s">
        <v>4038</v>
      </c>
      <c r="X592" s="89" t="s">
        <v>1840</v>
      </c>
      <c r="Y592" s="89" t="s">
        <v>8386</v>
      </c>
      <c r="Z592" s="89" t="s">
        <v>4390</v>
      </c>
      <c r="AA592" s="89"/>
      <c r="AB592" s="83">
        <v>100</v>
      </c>
      <c r="AC592" s="83">
        <v>127.29</v>
      </c>
      <c r="AD592" s="83">
        <v>1299.5</v>
      </c>
      <c r="AE592" s="89">
        <v>1536</v>
      </c>
      <c r="AF592" s="83">
        <v>1536</v>
      </c>
      <c r="AG592" s="89"/>
      <c r="AH592" s="89"/>
      <c r="AI592" s="89"/>
      <c r="AJ592" s="83">
        <v>1</v>
      </c>
      <c r="AK592" s="83"/>
      <c r="AL592" s="83">
        <v>1</v>
      </c>
      <c r="AM592" s="83"/>
      <c r="AN592" s="83"/>
      <c r="AO592" s="83">
        <v>2535</v>
      </c>
      <c r="AP592" s="89">
        <v>1</v>
      </c>
      <c r="AQ592" s="89">
        <v>999</v>
      </c>
      <c r="AR592" s="89">
        <v>110</v>
      </c>
      <c r="AS592" s="89">
        <v>111</v>
      </c>
      <c r="AT592" s="89" t="s">
        <v>8387</v>
      </c>
      <c r="AU592" s="89">
        <v>1</v>
      </c>
      <c r="AV592" s="89">
        <v>1536</v>
      </c>
      <c r="AW592" s="89">
        <v>100</v>
      </c>
      <c r="AX592" s="89">
        <v>155</v>
      </c>
      <c r="AY592" s="89" t="s">
        <v>4235</v>
      </c>
      <c r="AZ592" s="89">
        <v>17800000</v>
      </c>
      <c r="BA592" s="89">
        <v>15000000</v>
      </c>
      <c r="BB592" s="89">
        <v>8200000</v>
      </c>
      <c r="BC592" s="113"/>
      <c r="BG592" s="165">
        <v>5487</v>
      </c>
      <c r="BH592" s="165">
        <v>536</v>
      </c>
    </row>
    <row r="593" spans="1:60" hidden="1">
      <c r="A593" s="1">
        <v>150504</v>
      </c>
      <c r="B593" s="6" t="s">
        <v>10150</v>
      </c>
      <c r="C593" s="82" t="str">
        <f t="shared" si="30"/>
        <v>Open</v>
      </c>
      <c r="D593" s="36"/>
      <c r="E593" s="36"/>
      <c r="F593" s="37"/>
      <c r="G593" s="37"/>
      <c r="H593" s="38" t="s">
        <v>1387</v>
      </c>
      <c r="I593" s="38" t="s">
        <v>1401</v>
      </c>
      <c r="J593" s="38" t="s">
        <v>2567</v>
      </c>
      <c r="K593" s="21"/>
      <c r="L593" s="37" t="s">
        <v>15183</v>
      </c>
      <c r="M593" s="37"/>
      <c r="N593" s="37" t="s">
        <v>14366</v>
      </c>
      <c r="O593" s="37" t="s">
        <v>14366</v>
      </c>
      <c r="R593" s="59" t="str">
        <f t="shared" si="29"/>
        <v>広島県福山市西町</v>
      </c>
      <c r="S593" s="59"/>
      <c r="T593" s="59"/>
      <c r="U593" s="108"/>
      <c r="V593" s="60" t="str">
        <f t="shared" si="31"/>
        <v>Open map</v>
      </c>
      <c r="W593" s="60"/>
      <c r="X593" t="s">
        <v>1840</v>
      </c>
      <c r="Y593" t="s">
        <v>1844</v>
      </c>
      <c r="Z593" t="s">
        <v>1841</v>
      </c>
      <c r="AB593" s="1">
        <v>30</v>
      </c>
      <c r="AC593" s="1">
        <v>495</v>
      </c>
      <c r="AD593" s="1">
        <v>753</v>
      </c>
      <c r="AF593" s="1"/>
      <c r="BD593" s="142" t="s">
        <v>14618</v>
      </c>
      <c r="BG593" s="165">
        <v>5488</v>
      </c>
    </row>
    <row r="594" spans="1:60" hidden="1">
      <c r="A594" s="1">
        <v>150508</v>
      </c>
      <c r="B594" s="6" t="s">
        <v>10151</v>
      </c>
      <c r="C594" s="82" t="str">
        <f t="shared" si="30"/>
        <v>Open</v>
      </c>
      <c r="D594" s="36"/>
      <c r="E594" s="36"/>
      <c r="F594" s="37"/>
      <c r="G594" s="37"/>
      <c r="H594" s="38" t="s">
        <v>1372</v>
      </c>
      <c r="I594" s="38" t="s">
        <v>2411</v>
      </c>
      <c r="J594" s="38" t="s">
        <v>2568</v>
      </c>
      <c r="K594" s="21"/>
      <c r="L594" s="37" t="s">
        <v>15184</v>
      </c>
      <c r="M594" s="37"/>
      <c r="N594" s="37" t="s">
        <v>14366</v>
      </c>
      <c r="O594" s="37" t="s">
        <v>14366</v>
      </c>
      <c r="R594" s="59" t="str">
        <f t="shared" si="29"/>
        <v>神奈川県川崎市川崎区東田町</v>
      </c>
      <c r="S594" s="59"/>
      <c r="T594" s="59"/>
      <c r="U594" s="108"/>
      <c r="V594" s="60" t="str">
        <f t="shared" si="31"/>
        <v>Open map</v>
      </c>
      <c r="W594" s="60"/>
      <c r="X594" t="s">
        <v>1840</v>
      </c>
      <c r="Y594" t="s">
        <v>1859</v>
      </c>
      <c r="Z594" t="s">
        <v>1841</v>
      </c>
      <c r="AB594" s="1">
        <v>30</v>
      </c>
      <c r="AC594" s="1" t="s">
        <v>1857</v>
      </c>
      <c r="AD594" s="1" t="s">
        <v>1857</v>
      </c>
      <c r="AF594" s="1">
        <v>1000</v>
      </c>
      <c r="AJ594" s="1">
        <v>1</v>
      </c>
      <c r="AL594" s="1">
        <v>1.2</v>
      </c>
      <c r="BD594" s="142" t="s">
        <v>14619</v>
      </c>
      <c r="BG594" s="165">
        <v>5489</v>
      </c>
    </row>
    <row r="595" spans="1:60" ht="18" hidden="1" customHeight="1">
      <c r="A595" s="83">
        <v>150509</v>
      </c>
      <c r="B595" s="84" t="s">
        <v>8376</v>
      </c>
      <c r="C595" s="82" t="str">
        <f t="shared" si="30"/>
        <v>Open</v>
      </c>
      <c r="D595" s="85"/>
      <c r="E595" s="85" t="s">
        <v>4246</v>
      </c>
      <c r="F595" s="110">
        <v>42376</v>
      </c>
      <c r="G595" s="110">
        <v>42382</v>
      </c>
      <c r="H595" s="87" t="s">
        <v>1307</v>
      </c>
      <c r="I595" s="87" t="s">
        <v>2569</v>
      </c>
      <c r="J595" s="87" t="s">
        <v>2570</v>
      </c>
      <c r="K595" s="88"/>
      <c r="L595" s="37" t="s">
        <v>15185</v>
      </c>
      <c r="M595" s="86" t="s">
        <v>8373</v>
      </c>
      <c r="N595" s="37" t="s">
        <v>13248</v>
      </c>
      <c r="O595" s="37" t="s">
        <v>13249</v>
      </c>
      <c r="P595" s="89">
        <v>0.57999999999999996</v>
      </c>
      <c r="Q595" s="89">
        <v>0.14000000000000001</v>
      </c>
      <c r="R595" s="90" t="str">
        <f t="shared" si="29"/>
        <v>宮城県牡鹿郡女川町</v>
      </c>
      <c r="S595" s="59" t="s">
        <v>8377</v>
      </c>
      <c r="T595" s="59" t="s">
        <v>8378</v>
      </c>
      <c r="U595" s="111" t="s">
        <v>8379</v>
      </c>
      <c r="V595" s="91" t="str">
        <f t="shared" si="31"/>
        <v>Open map</v>
      </c>
      <c r="W595" s="91" t="s">
        <v>4038</v>
      </c>
      <c r="X595" s="89" t="s">
        <v>1840</v>
      </c>
      <c r="Y595" s="89" t="s">
        <v>4381</v>
      </c>
      <c r="Z595" s="89" t="s">
        <v>8380</v>
      </c>
      <c r="AA595" s="89"/>
      <c r="AB595" s="83">
        <v>40</v>
      </c>
      <c r="AC595" s="83">
        <v>185</v>
      </c>
      <c r="AD595" s="83">
        <v>370</v>
      </c>
      <c r="AE595" s="89">
        <v>290</v>
      </c>
      <c r="AF595" s="83">
        <v>302</v>
      </c>
      <c r="AG595" s="89"/>
      <c r="AH595" s="89"/>
      <c r="AI595" s="89"/>
      <c r="AJ595" s="83">
        <v>0.8</v>
      </c>
      <c r="AK595" s="83"/>
      <c r="AL595" s="83">
        <v>1</v>
      </c>
      <c r="AM595" s="83"/>
      <c r="AN595" s="83"/>
      <c r="AO595" s="83">
        <v>473</v>
      </c>
      <c r="AP595" s="89">
        <v>1</v>
      </c>
      <c r="AQ595" s="89">
        <v>229</v>
      </c>
      <c r="AR595" s="89">
        <v>100</v>
      </c>
      <c r="AS595" s="89">
        <v>24</v>
      </c>
      <c r="AT595" s="89" t="s">
        <v>4235</v>
      </c>
      <c r="AU595" s="89">
        <v>0.8</v>
      </c>
      <c r="AV595" s="89">
        <v>232</v>
      </c>
      <c r="AW595" s="89">
        <v>100</v>
      </c>
      <c r="AX595" s="89">
        <v>24</v>
      </c>
      <c r="AY595" s="89" t="s">
        <v>8372</v>
      </c>
      <c r="AZ595" s="89">
        <v>3900000</v>
      </c>
      <c r="BA595" s="89">
        <v>3750000</v>
      </c>
      <c r="BB595" s="89">
        <v>2200000</v>
      </c>
      <c r="BC595" s="113"/>
      <c r="BG595" s="165">
        <v>5490</v>
      </c>
      <c r="BH595" s="165">
        <v>537</v>
      </c>
    </row>
    <row r="596" spans="1:60" ht="18" hidden="1" customHeight="1">
      <c r="A596" s="83">
        <v>150516</v>
      </c>
      <c r="B596" s="84" t="s">
        <v>8357</v>
      </c>
      <c r="C596" s="82" t="str">
        <f t="shared" si="30"/>
        <v>Open</v>
      </c>
      <c r="D596" s="85"/>
      <c r="E596" s="85" t="s">
        <v>4246</v>
      </c>
      <c r="F596" s="110">
        <v>42590</v>
      </c>
      <c r="G596" s="110">
        <v>42618</v>
      </c>
      <c r="H596" s="87" t="s">
        <v>1539</v>
      </c>
      <c r="I596" s="87" t="s">
        <v>2571</v>
      </c>
      <c r="J596" s="87" t="s">
        <v>1661</v>
      </c>
      <c r="K596" s="88"/>
      <c r="L596" s="37" t="s">
        <v>15004</v>
      </c>
      <c r="M596" s="86" t="s">
        <v>8368</v>
      </c>
      <c r="N596" s="37" t="s">
        <v>13250</v>
      </c>
      <c r="O596" s="37" t="s">
        <v>13251</v>
      </c>
      <c r="P596" s="89">
        <v>0.49</v>
      </c>
      <c r="Q596" s="89">
        <v>0.42</v>
      </c>
      <c r="R596" s="90" t="str">
        <f t="shared" si="29"/>
        <v>鳥取県堺港市竹内町</v>
      </c>
      <c r="S596" s="59" t="s">
        <v>8358</v>
      </c>
      <c r="T596" s="59" t="s">
        <v>8369</v>
      </c>
      <c r="U596" s="111" t="s">
        <v>8370</v>
      </c>
      <c r="V596" s="91" t="str">
        <f t="shared" si="31"/>
        <v>Open map</v>
      </c>
      <c r="W596" s="91" t="s">
        <v>4038</v>
      </c>
      <c r="X596" s="89" t="s">
        <v>1840</v>
      </c>
      <c r="Y596" s="89" t="s">
        <v>8371</v>
      </c>
      <c r="Z596" s="89" t="s">
        <v>4390</v>
      </c>
      <c r="AA596" s="89"/>
      <c r="AB596" s="83">
        <v>60</v>
      </c>
      <c r="AC596" s="83">
        <v>3706.2</v>
      </c>
      <c r="AD596" s="83">
        <v>2923.2</v>
      </c>
      <c r="AE596" s="89">
        <v>4187</v>
      </c>
      <c r="AF596" s="83">
        <v>4187</v>
      </c>
      <c r="AG596" s="89"/>
      <c r="AH596" s="89"/>
      <c r="AI596" s="89"/>
      <c r="AJ596" s="83">
        <v>1</v>
      </c>
      <c r="AK596" s="83"/>
      <c r="AL596" s="83">
        <v>1.5</v>
      </c>
      <c r="AM596" s="83"/>
      <c r="AN596" s="83"/>
      <c r="AO596" s="83">
        <v>7263</v>
      </c>
      <c r="AP596" s="89">
        <v>1.5</v>
      </c>
      <c r="AQ596" s="89">
        <v>3076</v>
      </c>
      <c r="AR596" s="89">
        <v>100</v>
      </c>
      <c r="AS596" s="89">
        <v>314</v>
      </c>
      <c r="AT596" s="89" t="s">
        <v>4235</v>
      </c>
      <c r="AU596" s="89">
        <v>1</v>
      </c>
      <c r="AV596" s="89">
        <v>4178</v>
      </c>
      <c r="AW596" s="89">
        <v>80</v>
      </c>
      <c r="AX596" s="89">
        <v>342</v>
      </c>
      <c r="AY596" s="89" t="s">
        <v>8372</v>
      </c>
      <c r="AZ596" s="89">
        <v>37000000</v>
      </c>
      <c r="BA596" s="89">
        <v>31000000</v>
      </c>
      <c r="BB596" s="89">
        <v>18600000</v>
      </c>
      <c r="BC596" s="113"/>
      <c r="BG596" s="165">
        <v>5491</v>
      </c>
      <c r="BH596" s="165">
        <v>538</v>
      </c>
    </row>
    <row r="597" spans="1:60" ht="18" hidden="1" customHeight="1">
      <c r="A597" s="83">
        <v>150536</v>
      </c>
      <c r="B597" s="84" t="s">
        <v>8359</v>
      </c>
      <c r="C597" s="82" t="str">
        <f t="shared" si="30"/>
        <v>Open</v>
      </c>
      <c r="D597" s="85"/>
      <c r="E597" s="85" t="s">
        <v>8360</v>
      </c>
      <c r="F597" s="110">
        <v>42471</v>
      </c>
      <c r="G597" s="110">
        <v>42488</v>
      </c>
      <c r="H597" s="87" t="s">
        <v>1358</v>
      </c>
      <c r="I597" s="87" t="s">
        <v>1359</v>
      </c>
      <c r="J597" s="87" t="s">
        <v>2572</v>
      </c>
      <c r="K597" s="88"/>
      <c r="L597" s="37" t="s">
        <v>15186</v>
      </c>
      <c r="M597" s="86" t="s">
        <v>8361</v>
      </c>
      <c r="N597" s="37" t="s">
        <v>13252</v>
      </c>
      <c r="O597" s="37" t="s">
        <v>13253</v>
      </c>
      <c r="P597" s="89">
        <v>0.06</v>
      </c>
      <c r="Q597" s="89">
        <v>7.11</v>
      </c>
      <c r="R597" s="90" t="str">
        <f t="shared" si="29"/>
        <v>島根県出雲市塩治町字善行寺</v>
      </c>
      <c r="S597" s="59" t="s">
        <v>8362</v>
      </c>
      <c r="T597" s="59" t="s">
        <v>8362</v>
      </c>
      <c r="U597" s="111" t="s">
        <v>8363</v>
      </c>
      <c r="V597" s="91" t="str">
        <f t="shared" si="31"/>
        <v>Open map</v>
      </c>
      <c r="W597" s="91" t="s">
        <v>4038</v>
      </c>
      <c r="X597" s="89" t="s">
        <v>1840</v>
      </c>
      <c r="Y597" s="89" t="s">
        <v>8364</v>
      </c>
      <c r="Z597" s="89" t="s">
        <v>8365</v>
      </c>
      <c r="AA597" s="89"/>
      <c r="AB597" s="83">
        <v>60</v>
      </c>
      <c r="AC597" s="83">
        <v>947.87</v>
      </c>
      <c r="AD597" s="83">
        <v>1310.78</v>
      </c>
      <c r="AE597" s="89">
        <v>1451</v>
      </c>
      <c r="AF597" s="83">
        <v>1451</v>
      </c>
      <c r="AG597" s="89"/>
      <c r="AH597" s="89"/>
      <c r="AI597" s="89"/>
      <c r="AJ597" s="83">
        <v>1</v>
      </c>
      <c r="AK597" s="83"/>
      <c r="AL597" s="83">
        <v>1.5</v>
      </c>
      <c r="AM597" s="83"/>
      <c r="AN597" s="83"/>
      <c r="AO597" s="83">
        <v>2693</v>
      </c>
      <c r="AP597" s="89">
        <v>1.5</v>
      </c>
      <c r="AQ597" s="89">
        <f>1299+297</f>
        <v>1596</v>
      </c>
      <c r="AR597" s="89">
        <v>100</v>
      </c>
      <c r="AS597" s="89">
        <f>133+30</f>
        <v>163</v>
      </c>
      <c r="AT597" s="89" t="s">
        <v>8366</v>
      </c>
      <c r="AU597" s="89">
        <v>1</v>
      </c>
      <c r="AV597" s="89">
        <v>1097</v>
      </c>
      <c r="AW597" s="89">
        <v>100</v>
      </c>
      <c r="AX597" s="89">
        <v>111</v>
      </c>
      <c r="AY597" s="89" t="s">
        <v>8367</v>
      </c>
      <c r="AZ597" s="89">
        <v>17000000</v>
      </c>
      <c r="BA597" s="89">
        <v>14500000</v>
      </c>
      <c r="BB597" s="89">
        <v>8200000</v>
      </c>
      <c r="BC597" s="113"/>
      <c r="BG597" s="165">
        <v>5492</v>
      </c>
      <c r="BH597" s="165">
        <v>539</v>
      </c>
    </row>
    <row r="598" spans="1:60" hidden="1">
      <c r="A598" s="1">
        <v>150544</v>
      </c>
      <c r="B598" s="6" t="s">
        <v>10152</v>
      </c>
      <c r="C598" s="82" t="str">
        <f t="shared" si="30"/>
        <v>Open</v>
      </c>
      <c r="D598" s="36"/>
      <c r="E598" s="36"/>
      <c r="F598" s="37"/>
      <c r="G598" s="37"/>
      <c r="H598" s="38" t="s">
        <v>1305</v>
      </c>
      <c r="I598" s="38" t="s">
        <v>2573</v>
      </c>
      <c r="J598" s="38" t="s">
        <v>2574</v>
      </c>
      <c r="K598" s="21"/>
      <c r="L598" s="37" t="s">
        <v>15187</v>
      </c>
      <c r="M598" s="37" t="s">
        <v>10153</v>
      </c>
      <c r="N598" s="37" t="s">
        <v>13254</v>
      </c>
      <c r="O598" s="37" t="s">
        <v>13255</v>
      </c>
      <c r="P598" s="89">
        <v>0.37</v>
      </c>
      <c r="Q598" s="89">
        <v>27.13</v>
      </c>
      <c r="R598" s="59" t="str">
        <f t="shared" si="29"/>
        <v>愛知県豊田市五ヶ丘</v>
      </c>
      <c r="S598" s="59"/>
      <c r="T598" s="59"/>
      <c r="U598" s="108" t="s">
        <v>10154</v>
      </c>
      <c r="V598" s="60" t="str">
        <f t="shared" si="31"/>
        <v>Open map</v>
      </c>
      <c r="W598" s="60"/>
      <c r="X598" t="s">
        <v>1840</v>
      </c>
      <c r="Y598" t="s">
        <v>1844</v>
      </c>
      <c r="Z598" t="s">
        <v>1841</v>
      </c>
      <c r="AA598" t="s">
        <v>1857</v>
      </c>
      <c r="AB598" s="1">
        <v>30</v>
      </c>
      <c r="AC598" s="1">
        <v>3039</v>
      </c>
      <c r="AD598" s="1">
        <v>2998</v>
      </c>
      <c r="AF598" s="1"/>
      <c r="BD598" s="142" t="s">
        <v>14620</v>
      </c>
      <c r="BG598" s="165">
        <v>5493</v>
      </c>
    </row>
    <row r="599" spans="1:60" ht="18" hidden="1" customHeight="1">
      <c r="A599" s="83">
        <v>150546</v>
      </c>
      <c r="B599" s="84" t="s">
        <v>8350</v>
      </c>
      <c r="C599" s="82" t="str">
        <f t="shared" si="30"/>
        <v>Open</v>
      </c>
      <c r="D599" s="85"/>
      <c r="E599" s="85" t="s">
        <v>4246</v>
      </c>
      <c r="F599" s="110">
        <v>42499</v>
      </c>
      <c r="G599" s="110">
        <v>42515</v>
      </c>
      <c r="H599" s="87" t="s">
        <v>1307</v>
      </c>
      <c r="I599" s="87" t="s">
        <v>2147</v>
      </c>
      <c r="J599" s="87" t="s">
        <v>2575</v>
      </c>
      <c r="K599" s="88"/>
      <c r="L599" s="37" t="s">
        <v>15188</v>
      </c>
      <c r="M599" s="86" t="s">
        <v>8351</v>
      </c>
      <c r="N599" s="37" t="s">
        <v>13256</v>
      </c>
      <c r="O599" s="37" t="s">
        <v>13257</v>
      </c>
      <c r="P599" s="89">
        <v>3.29</v>
      </c>
      <c r="Q599" s="89">
        <v>4.62</v>
      </c>
      <c r="R599" s="90" t="str">
        <f t="shared" si="29"/>
        <v>宮城県仙台市若林区荒井字遠藤西</v>
      </c>
      <c r="S599" s="59" t="s">
        <v>8352</v>
      </c>
      <c r="T599" s="59" t="s">
        <v>8343</v>
      </c>
      <c r="U599" s="111" t="s">
        <v>8353</v>
      </c>
      <c r="V599" s="91" t="str">
        <f t="shared" si="31"/>
        <v>Open map</v>
      </c>
      <c r="W599" s="91" t="s">
        <v>4038</v>
      </c>
      <c r="X599" s="89" t="s">
        <v>1840</v>
      </c>
      <c r="Y599" s="89" t="s">
        <v>4381</v>
      </c>
      <c r="Z599" s="89" t="s">
        <v>8354</v>
      </c>
      <c r="AA599" s="89"/>
      <c r="AB599" s="83">
        <v>40</v>
      </c>
      <c r="AC599" s="83">
        <v>5296.64</v>
      </c>
      <c r="AD599" s="83">
        <v>4830.18</v>
      </c>
      <c r="AE599" s="89">
        <v>6567</v>
      </c>
      <c r="AF599" s="83">
        <v>6567</v>
      </c>
      <c r="AG599" s="89"/>
      <c r="AH599" s="89"/>
      <c r="AI599" s="89"/>
      <c r="AJ599" s="83">
        <v>0.8</v>
      </c>
      <c r="AK599" s="83"/>
      <c r="AL599" s="83">
        <v>1</v>
      </c>
      <c r="AM599" s="83"/>
      <c r="AN599" s="83"/>
      <c r="AO599" s="83">
        <v>8697</v>
      </c>
      <c r="AP599" s="89">
        <v>1</v>
      </c>
      <c r="AQ599" s="89">
        <v>3437</v>
      </c>
      <c r="AR599" s="89">
        <v>120</v>
      </c>
      <c r="AS599" s="89">
        <v>416</v>
      </c>
      <c r="AT599" s="89" t="s">
        <v>8355</v>
      </c>
      <c r="AU599" s="89">
        <v>0.8</v>
      </c>
      <c r="AV599" s="89">
        <v>5232</v>
      </c>
      <c r="AW599" s="89">
        <v>80</v>
      </c>
      <c r="AX599" s="89">
        <v>414</v>
      </c>
      <c r="AY599" s="89" t="s">
        <v>8355</v>
      </c>
      <c r="AZ599" s="89">
        <v>46500000</v>
      </c>
      <c r="BA599" s="89">
        <v>39000000</v>
      </c>
      <c r="BB599" s="89">
        <v>21400000</v>
      </c>
      <c r="BC599" s="113"/>
      <c r="BG599" s="165">
        <v>5494</v>
      </c>
      <c r="BH599" s="165">
        <v>540</v>
      </c>
    </row>
    <row r="600" spans="1:60" ht="18" hidden="1" customHeight="1">
      <c r="A600" s="83">
        <v>150554</v>
      </c>
      <c r="B600" s="84" t="s">
        <v>8344</v>
      </c>
      <c r="C600" s="82" t="str">
        <f t="shared" si="30"/>
        <v>Open</v>
      </c>
      <c r="D600" s="85"/>
      <c r="E600" s="85" t="s">
        <v>8345</v>
      </c>
      <c r="F600" s="110">
        <v>42436</v>
      </c>
      <c r="G600" s="110">
        <v>42458</v>
      </c>
      <c r="H600" s="87" t="s">
        <v>1429</v>
      </c>
      <c r="I600" s="87" t="s">
        <v>1663</v>
      </c>
      <c r="J600" s="87" t="s">
        <v>2576</v>
      </c>
      <c r="K600" s="88"/>
      <c r="L600" s="37" t="s">
        <v>15189</v>
      </c>
      <c r="M600" s="86" t="s">
        <v>8346</v>
      </c>
      <c r="N600" s="37" t="s">
        <v>13258</v>
      </c>
      <c r="O600" s="37" t="s">
        <v>14502</v>
      </c>
      <c r="P600" s="89">
        <v>0.16</v>
      </c>
      <c r="Q600" s="89">
        <v>15.31</v>
      </c>
      <c r="R600" s="90" t="str">
        <f t="shared" si="29"/>
        <v>福島県直方市大字新入</v>
      </c>
      <c r="S600" s="59" t="s">
        <v>8341</v>
      </c>
      <c r="T600" s="59" t="s">
        <v>8347</v>
      </c>
      <c r="U600" s="111" t="s">
        <v>8348</v>
      </c>
      <c r="V600" s="91" t="str">
        <f t="shared" si="31"/>
        <v>Open map</v>
      </c>
      <c r="W600" s="91" t="s">
        <v>4038</v>
      </c>
      <c r="X600" s="89" t="s">
        <v>1840</v>
      </c>
      <c r="Y600" s="89" t="s">
        <v>4381</v>
      </c>
      <c r="Z600" s="89" t="s">
        <v>4429</v>
      </c>
      <c r="AA600" s="89"/>
      <c r="AB600" s="83">
        <v>25</v>
      </c>
      <c r="AC600" s="83">
        <v>410.87</v>
      </c>
      <c r="AD600" s="83">
        <v>411</v>
      </c>
      <c r="AE600" s="89">
        <v>656</v>
      </c>
      <c r="AF600" s="83">
        <v>656</v>
      </c>
      <c r="AG600" s="89"/>
      <c r="AH600" s="89"/>
      <c r="AI600" s="89"/>
      <c r="AJ600" s="83">
        <v>1</v>
      </c>
      <c r="AK600" s="83"/>
      <c r="AL600" s="83">
        <v>1.5</v>
      </c>
      <c r="AM600" s="83"/>
      <c r="AN600" s="83"/>
      <c r="AO600" s="83">
        <v>1194</v>
      </c>
      <c r="AP600" s="89">
        <v>1.5</v>
      </c>
      <c r="AQ600" s="89">
        <v>510</v>
      </c>
      <c r="AR600" s="89">
        <v>100</v>
      </c>
      <c r="AS600" s="89">
        <v>52</v>
      </c>
      <c r="AT600" s="89" t="s">
        <v>4240</v>
      </c>
      <c r="AU600" s="89">
        <v>1</v>
      </c>
      <c r="AV600" s="89">
        <v>518</v>
      </c>
      <c r="AW600" s="89">
        <v>100</v>
      </c>
      <c r="AX600" s="89">
        <v>52</v>
      </c>
      <c r="AY600" s="89" t="s">
        <v>8349</v>
      </c>
      <c r="AZ600" s="89">
        <v>8000000</v>
      </c>
      <c r="BA600" s="89">
        <v>6900000</v>
      </c>
      <c r="BB600" s="89">
        <v>4100000</v>
      </c>
      <c r="BC600" s="113" t="s">
        <v>8342</v>
      </c>
      <c r="BG600" s="165">
        <v>5495</v>
      </c>
      <c r="BH600" s="165">
        <v>541</v>
      </c>
    </row>
    <row r="601" spans="1:60" ht="18" hidden="1" customHeight="1">
      <c r="A601" s="83">
        <v>150555</v>
      </c>
      <c r="B601" s="84" t="s">
        <v>8333</v>
      </c>
      <c r="C601" s="82" t="str">
        <f t="shared" si="30"/>
        <v>Open</v>
      </c>
      <c r="D601" s="85"/>
      <c r="E601" s="85" t="s">
        <v>8334</v>
      </c>
      <c r="F601" s="110">
        <v>42590</v>
      </c>
      <c r="G601" s="110">
        <v>42616</v>
      </c>
      <c r="H601" s="87" t="s">
        <v>1366</v>
      </c>
      <c r="I601" s="87" t="s">
        <v>1554</v>
      </c>
      <c r="J601" s="87" t="s">
        <v>1664</v>
      </c>
      <c r="K601" s="88"/>
      <c r="L601" s="37" t="s">
        <v>15190</v>
      </c>
      <c r="M601" s="86" t="s">
        <v>8339</v>
      </c>
      <c r="N601" s="37" t="s">
        <v>13259</v>
      </c>
      <c r="O601" s="37" t="s">
        <v>13260</v>
      </c>
      <c r="P601" s="89">
        <v>0.28999999999999998</v>
      </c>
      <c r="Q601" s="89">
        <v>30.83</v>
      </c>
      <c r="R601" s="90" t="str">
        <f t="shared" si="29"/>
        <v>茨城県取手市藤代</v>
      </c>
      <c r="S601" s="59" t="s">
        <v>3673</v>
      </c>
      <c r="T601" s="59" t="s">
        <v>8340</v>
      </c>
      <c r="U601" s="111" t="s">
        <v>8335</v>
      </c>
      <c r="V601" s="91" t="str">
        <f t="shared" si="31"/>
        <v>Open map</v>
      </c>
      <c r="W601" s="91" t="s">
        <v>4038</v>
      </c>
      <c r="X601" s="89" t="s">
        <v>1840</v>
      </c>
      <c r="Y601" s="89" t="s">
        <v>8336</v>
      </c>
      <c r="Z601" s="89" t="s">
        <v>8337</v>
      </c>
      <c r="AA601" s="89"/>
      <c r="AB601" s="83">
        <v>30</v>
      </c>
      <c r="AC601" s="83">
        <v>1104.23</v>
      </c>
      <c r="AD601" s="83">
        <v>1104.23</v>
      </c>
      <c r="AE601" s="89">
        <v>1674</v>
      </c>
      <c r="AF601" s="83">
        <v>1674</v>
      </c>
      <c r="AG601" s="89"/>
      <c r="AH601" s="89"/>
      <c r="AI601" s="89"/>
      <c r="AJ601" s="83">
        <v>1</v>
      </c>
      <c r="AK601" s="83"/>
      <c r="AL601" s="83">
        <v>1.5</v>
      </c>
      <c r="AM601" s="83"/>
      <c r="AN601" s="83"/>
      <c r="AO601" s="83">
        <v>3001</v>
      </c>
      <c r="AP601" s="89">
        <v>1.5</v>
      </c>
      <c r="AQ601" s="89">
        <v>1327</v>
      </c>
      <c r="AR601" s="89">
        <v>110</v>
      </c>
      <c r="AS601" s="89">
        <v>149</v>
      </c>
      <c r="AT601" s="89" t="s">
        <v>8338</v>
      </c>
      <c r="AU601" s="89">
        <v>1</v>
      </c>
      <c r="AV601" s="89">
        <v>1674</v>
      </c>
      <c r="AW601" s="89">
        <v>100</v>
      </c>
      <c r="AX601" s="89">
        <v>171</v>
      </c>
      <c r="AY601" s="89" t="s">
        <v>4235</v>
      </c>
      <c r="AZ601" s="89">
        <v>17100000</v>
      </c>
      <c r="BA601" s="89">
        <v>14300000</v>
      </c>
      <c r="BB601" s="89">
        <v>8600000</v>
      </c>
      <c r="BC601" s="113"/>
      <c r="BG601" s="165">
        <v>5496</v>
      </c>
      <c r="BH601" s="165">
        <v>542</v>
      </c>
    </row>
    <row r="602" spans="1:60" ht="18" hidden="1" customHeight="1">
      <c r="A602" s="83">
        <v>150566</v>
      </c>
      <c r="B602" s="84" t="s">
        <v>8331</v>
      </c>
      <c r="C602" s="82" t="str">
        <f t="shared" si="30"/>
        <v>Open</v>
      </c>
      <c r="D602" s="85"/>
      <c r="E602" s="85" t="s">
        <v>4246</v>
      </c>
      <c r="F602" s="110">
        <v>42556</v>
      </c>
      <c r="G602" s="110">
        <v>42584</v>
      </c>
      <c r="H602" s="87" t="s">
        <v>1570</v>
      </c>
      <c r="I602" s="87" t="s">
        <v>2577</v>
      </c>
      <c r="J602" s="87" t="s">
        <v>2578</v>
      </c>
      <c r="K602" s="88"/>
      <c r="L602" s="37" t="s">
        <v>15191</v>
      </c>
      <c r="M602" s="86" t="s">
        <v>8332</v>
      </c>
      <c r="N602" s="37" t="s">
        <v>13261</v>
      </c>
      <c r="O602" s="37" t="s">
        <v>13262</v>
      </c>
      <c r="P602" s="89">
        <v>0.44</v>
      </c>
      <c r="Q602" s="89">
        <v>7.89</v>
      </c>
      <c r="R602" s="90" t="str">
        <f t="shared" si="29"/>
        <v>北海道札幌市西区発寒</v>
      </c>
      <c r="S602" s="59" t="s">
        <v>3674</v>
      </c>
      <c r="T602" s="59" t="s">
        <v>4178</v>
      </c>
      <c r="U602" s="111" t="s">
        <v>8330</v>
      </c>
      <c r="V602" s="91" t="str">
        <f t="shared" si="31"/>
        <v>Open map</v>
      </c>
      <c r="W602" s="91" t="s">
        <v>4038</v>
      </c>
      <c r="X602" s="89" t="s">
        <v>1840</v>
      </c>
      <c r="Y602" s="89" t="s">
        <v>4381</v>
      </c>
      <c r="Z602" s="89" t="s">
        <v>4443</v>
      </c>
      <c r="AA602" s="89"/>
      <c r="AB602" s="83">
        <v>140</v>
      </c>
      <c r="AC602" s="83" t="s">
        <v>1857</v>
      </c>
      <c r="AD602" s="83" t="s">
        <v>1857</v>
      </c>
      <c r="AE602" s="89">
        <v>1833</v>
      </c>
      <c r="AF602" s="83">
        <v>1829</v>
      </c>
      <c r="AG602" s="89"/>
      <c r="AH602" s="89"/>
      <c r="AI602" s="89"/>
      <c r="AJ602" s="83">
        <v>1</v>
      </c>
      <c r="AK602" s="83"/>
      <c r="AL602" s="83">
        <v>1.5</v>
      </c>
      <c r="AM602" s="83"/>
      <c r="AN602" s="83"/>
      <c r="AO602" s="83">
        <v>4327</v>
      </c>
      <c r="AP602" s="89">
        <v>1.5</v>
      </c>
      <c r="AQ602" s="89">
        <f>1801+693</f>
        <v>2494</v>
      </c>
      <c r="AR602" s="89">
        <v>160</v>
      </c>
      <c r="AS602" s="89">
        <f>298+114</f>
        <v>412</v>
      </c>
      <c r="AT602" s="89" t="s">
        <v>4250</v>
      </c>
      <c r="AU602" s="89">
        <v>1</v>
      </c>
      <c r="AV602" s="89">
        <v>1833</v>
      </c>
      <c r="AW602" s="89">
        <v>110</v>
      </c>
      <c r="AX602" s="89">
        <v>208</v>
      </c>
      <c r="AY602" s="89" t="s">
        <v>4250</v>
      </c>
      <c r="AZ602" s="89">
        <v>29800000</v>
      </c>
      <c r="BA602" s="89">
        <v>24900000</v>
      </c>
      <c r="BB602" s="89">
        <v>15100000</v>
      </c>
      <c r="BC602" s="113"/>
      <c r="BG602" s="165">
        <v>5497</v>
      </c>
      <c r="BH602" s="165">
        <v>543</v>
      </c>
    </row>
    <row r="603" spans="1:60" ht="18" hidden="1" customHeight="1">
      <c r="A603" s="83">
        <v>150576</v>
      </c>
      <c r="B603" s="84" t="s">
        <v>8326</v>
      </c>
      <c r="C603" s="82" t="str">
        <f t="shared" si="30"/>
        <v>Open</v>
      </c>
      <c r="D603" s="85"/>
      <c r="E603" s="85" t="s">
        <v>4246</v>
      </c>
      <c r="F603" s="110">
        <v>42478</v>
      </c>
      <c r="G603" s="110">
        <v>42508</v>
      </c>
      <c r="H603" s="87" t="s">
        <v>1315</v>
      </c>
      <c r="I603" s="87" t="s">
        <v>1665</v>
      </c>
      <c r="J603" s="87" t="s">
        <v>1666</v>
      </c>
      <c r="K603" s="88"/>
      <c r="L603" s="37" t="s">
        <v>15192</v>
      </c>
      <c r="M603" s="86" t="s">
        <v>8327</v>
      </c>
      <c r="N603" s="37" t="s">
        <v>13263</v>
      </c>
      <c r="O603" s="37" t="s">
        <v>13264</v>
      </c>
      <c r="P603" s="89">
        <v>0.34</v>
      </c>
      <c r="Q603" s="89">
        <v>26.58</v>
      </c>
      <c r="R603" s="90" t="str">
        <f t="shared" si="29"/>
        <v>大阪府寝屋川市寝屋南</v>
      </c>
      <c r="S603" s="59" t="s">
        <v>3675</v>
      </c>
      <c r="T603" s="59"/>
      <c r="U603" s="111" t="s">
        <v>8328</v>
      </c>
      <c r="V603" s="91" t="str">
        <f t="shared" si="31"/>
        <v>Open map</v>
      </c>
      <c r="W603" s="91" t="s">
        <v>4038</v>
      </c>
      <c r="X603" s="89" t="s">
        <v>1840</v>
      </c>
      <c r="Y603" s="89" t="s">
        <v>4496</v>
      </c>
      <c r="Z603" s="89" t="s">
        <v>8329</v>
      </c>
      <c r="AA603" s="89" t="s">
        <v>1857</v>
      </c>
      <c r="AB603" s="83">
        <v>24</v>
      </c>
      <c r="AC603" s="83">
        <v>4718.91</v>
      </c>
      <c r="AD603" s="83">
        <v>8866.9500000000007</v>
      </c>
      <c r="AE603" s="89">
        <v>5550</v>
      </c>
      <c r="AF603" s="83">
        <v>5550</v>
      </c>
      <c r="AG603" s="89"/>
      <c r="AH603" s="89"/>
      <c r="AI603" s="89"/>
      <c r="AJ603" s="83">
        <v>0.8</v>
      </c>
      <c r="AK603" s="83"/>
      <c r="AL603" s="83">
        <v>1.4</v>
      </c>
      <c r="AM603" s="83"/>
      <c r="AN603" s="83"/>
      <c r="AO603" s="83">
        <v>11094</v>
      </c>
      <c r="AP603" s="89">
        <v>1.4</v>
      </c>
      <c r="AQ603" s="89">
        <v>6204</v>
      </c>
      <c r="AR603" s="89">
        <v>100</v>
      </c>
      <c r="AS603" s="89">
        <v>633</v>
      </c>
      <c r="AT603" s="89" t="s">
        <v>4235</v>
      </c>
      <c r="AU603" s="89">
        <v>0.8</v>
      </c>
      <c r="AV603" s="89">
        <v>4419</v>
      </c>
      <c r="AW603" s="89">
        <v>80</v>
      </c>
      <c r="AX603" s="89">
        <v>361</v>
      </c>
      <c r="AY603" s="89" t="s">
        <v>12195</v>
      </c>
      <c r="AZ603" s="89">
        <v>60500000</v>
      </c>
      <c r="BA603" s="89">
        <v>51000000</v>
      </c>
      <c r="BB603" s="89">
        <v>31200000</v>
      </c>
      <c r="BC603" s="113" t="s">
        <v>7147</v>
      </c>
      <c r="BG603" s="165">
        <v>5498</v>
      </c>
      <c r="BH603" s="165">
        <v>544</v>
      </c>
    </row>
    <row r="604" spans="1:60" ht="18" hidden="1" customHeight="1">
      <c r="A604" s="83">
        <v>150580</v>
      </c>
      <c r="B604" s="84" t="s">
        <v>8321</v>
      </c>
      <c r="C604" s="82" t="str">
        <f t="shared" si="30"/>
        <v>Open</v>
      </c>
      <c r="D604" s="85"/>
      <c r="E604" s="85" t="s">
        <v>4246</v>
      </c>
      <c r="F604" s="110">
        <v>42577</v>
      </c>
      <c r="G604" s="110">
        <v>42586</v>
      </c>
      <c r="H604" s="87" t="s">
        <v>1307</v>
      </c>
      <c r="I604" s="87" t="s">
        <v>2227</v>
      </c>
      <c r="J604" s="87" t="s">
        <v>2579</v>
      </c>
      <c r="K604" s="88"/>
      <c r="L604" s="37" t="s">
        <v>15193</v>
      </c>
      <c r="M604" s="86" t="s">
        <v>8325</v>
      </c>
      <c r="N604" s="37" t="s">
        <v>13265</v>
      </c>
      <c r="O604" s="37" t="s">
        <v>13266</v>
      </c>
      <c r="P604" s="89">
        <v>0.42</v>
      </c>
      <c r="Q604" s="89">
        <v>12.81</v>
      </c>
      <c r="R604" s="90" t="str">
        <f t="shared" si="29"/>
        <v>宮城県柴田郡柴田町船岡東</v>
      </c>
      <c r="S604" s="59" t="s">
        <v>3676</v>
      </c>
      <c r="T604" s="59" t="s">
        <v>3676</v>
      </c>
      <c r="U604" s="111" t="s">
        <v>8322</v>
      </c>
      <c r="V604" s="91" t="str">
        <f t="shared" si="31"/>
        <v>Open map</v>
      </c>
      <c r="W604" s="91" t="s">
        <v>4038</v>
      </c>
      <c r="X604" s="89" t="s">
        <v>1840</v>
      </c>
      <c r="Y604" s="89" t="s">
        <v>4381</v>
      </c>
      <c r="Z604" s="89" t="s">
        <v>8323</v>
      </c>
      <c r="AA604" s="89"/>
      <c r="AB604" s="83">
        <v>40</v>
      </c>
      <c r="AC604" s="83">
        <v>165.16</v>
      </c>
      <c r="AD604" s="83">
        <v>165.16</v>
      </c>
      <c r="AE604" s="89">
        <v>347</v>
      </c>
      <c r="AF604" s="83">
        <v>347</v>
      </c>
      <c r="AG604" s="89"/>
      <c r="AH604" s="89"/>
      <c r="AI604" s="89"/>
      <c r="AJ604" s="83">
        <v>1</v>
      </c>
      <c r="AK604" s="83"/>
      <c r="AL604" s="83">
        <v>1.5</v>
      </c>
      <c r="AM604" s="83"/>
      <c r="AN604" s="83"/>
      <c r="AO604" s="83">
        <v>645</v>
      </c>
      <c r="AP604" s="89">
        <v>1.5</v>
      </c>
      <c r="AQ604" s="89">
        <v>298</v>
      </c>
      <c r="AR604" s="89">
        <v>100</v>
      </c>
      <c r="AS604" s="89">
        <v>30</v>
      </c>
      <c r="AT604" s="89" t="s">
        <v>8324</v>
      </c>
      <c r="AU604" s="89">
        <v>1</v>
      </c>
      <c r="AV604" s="89">
        <v>347</v>
      </c>
      <c r="AW604" s="89">
        <v>100</v>
      </c>
      <c r="AX604" s="89">
        <v>35</v>
      </c>
      <c r="AY604" s="89" t="s">
        <v>4235</v>
      </c>
      <c r="AZ604" s="89">
        <v>4700000</v>
      </c>
      <c r="BA604" s="89">
        <v>4100000</v>
      </c>
      <c r="BB604" s="89">
        <v>2600000</v>
      </c>
      <c r="BC604" s="113"/>
      <c r="BG604" s="165">
        <v>5499</v>
      </c>
      <c r="BH604" s="165">
        <v>545</v>
      </c>
    </row>
    <row r="605" spans="1:60" ht="18" hidden="1" customHeight="1">
      <c r="A605" s="83">
        <v>150581</v>
      </c>
      <c r="B605" s="84" t="s">
        <v>8316</v>
      </c>
      <c r="C605" s="82" t="str">
        <f t="shared" si="30"/>
        <v>Open</v>
      </c>
      <c r="D605" s="85"/>
      <c r="E605" s="85" t="s">
        <v>4246</v>
      </c>
      <c r="F605" s="110">
        <v>42573</v>
      </c>
      <c r="G605" s="110">
        <v>42583</v>
      </c>
      <c r="H605" s="87" t="s">
        <v>1585</v>
      </c>
      <c r="I605" s="87" t="s">
        <v>1667</v>
      </c>
      <c r="J605" s="87" t="s">
        <v>1668</v>
      </c>
      <c r="K605" s="88"/>
      <c r="L605" s="37" t="s">
        <v>15194</v>
      </c>
      <c r="M605" s="86" t="s">
        <v>8317</v>
      </c>
      <c r="N605" s="37" t="s">
        <v>13267</v>
      </c>
      <c r="O605" s="37" t="s">
        <v>13268</v>
      </c>
      <c r="P605" s="89">
        <v>1.06</v>
      </c>
      <c r="Q605" s="89">
        <v>66.650000000000006</v>
      </c>
      <c r="R605" s="90" t="str">
        <f t="shared" si="29"/>
        <v>岩手県北上市村崎野</v>
      </c>
      <c r="S605" s="59" t="s">
        <v>3677</v>
      </c>
      <c r="T605" s="59" t="s">
        <v>3677</v>
      </c>
      <c r="U605" s="111" t="s">
        <v>8318</v>
      </c>
      <c r="V605" s="91" t="str">
        <f t="shared" si="31"/>
        <v>Open map</v>
      </c>
      <c r="W605" s="91" t="s">
        <v>4038</v>
      </c>
      <c r="X605" s="89" t="s">
        <v>1840</v>
      </c>
      <c r="Y605" s="89" t="s">
        <v>8319</v>
      </c>
      <c r="Z605" s="89" t="s">
        <v>4358</v>
      </c>
      <c r="AA605" s="89"/>
      <c r="AB605" s="83">
        <v>83</v>
      </c>
      <c r="AC605" s="83">
        <v>678</v>
      </c>
      <c r="AD605" s="83">
        <v>678</v>
      </c>
      <c r="AE605" s="89">
        <v>201</v>
      </c>
      <c r="AF605" s="83">
        <v>859</v>
      </c>
      <c r="AG605" s="89"/>
      <c r="AH605" s="89"/>
      <c r="AI605" s="89"/>
      <c r="AJ605" s="83">
        <v>0.8</v>
      </c>
      <c r="AK605" s="83"/>
      <c r="AL605" s="83">
        <v>1</v>
      </c>
      <c r="AM605" s="83"/>
      <c r="AN605" s="83"/>
      <c r="AO605" s="83">
        <v>340</v>
      </c>
      <c r="AP605" s="89">
        <v>1</v>
      </c>
      <c r="AQ605" s="89">
        <v>176</v>
      </c>
      <c r="AR605" s="89">
        <v>230</v>
      </c>
      <c r="AS605" s="89">
        <v>43</v>
      </c>
      <c r="AT605" s="89" t="s">
        <v>8320</v>
      </c>
      <c r="AU605" s="89">
        <v>0.8</v>
      </c>
      <c r="AV605" s="89">
        <v>154</v>
      </c>
      <c r="AW605" s="89">
        <v>150</v>
      </c>
      <c r="AX605" s="89">
        <v>25</v>
      </c>
      <c r="AY605" s="89" t="s">
        <v>4271</v>
      </c>
      <c r="AZ605" s="89">
        <v>4200000</v>
      </c>
      <c r="BA605" s="89">
        <v>3700000</v>
      </c>
      <c r="BB605" s="89">
        <v>2200000</v>
      </c>
      <c r="BC605" s="113"/>
      <c r="BG605" s="165">
        <v>5500</v>
      </c>
      <c r="BH605" s="165">
        <v>546</v>
      </c>
    </row>
    <row r="606" spans="1:60" ht="18" hidden="1" customHeight="1">
      <c r="A606" s="83">
        <v>150582</v>
      </c>
      <c r="B606" s="84" t="s">
        <v>8303</v>
      </c>
      <c r="C606" s="82" t="str">
        <f t="shared" si="30"/>
        <v>Open</v>
      </c>
      <c r="D606" s="85"/>
      <c r="E606" s="85" t="s">
        <v>4246</v>
      </c>
      <c r="F606" s="110">
        <v>42629</v>
      </c>
      <c r="G606" s="110">
        <v>42661</v>
      </c>
      <c r="H606" s="87" t="s">
        <v>1372</v>
      </c>
      <c r="I606" s="87" t="s">
        <v>2411</v>
      </c>
      <c r="J606" s="87" t="s">
        <v>2580</v>
      </c>
      <c r="K606" s="88"/>
      <c r="L606" s="37" t="s">
        <v>15195</v>
      </c>
      <c r="M606" s="86" t="s">
        <v>8315</v>
      </c>
      <c r="N606" s="37" t="s">
        <v>13269</v>
      </c>
      <c r="O606" s="37" t="s">
        <v>13270</v>
      </c>
      <c r="P606" s="89">
        <v>0.45</v>
      </c>
      <c r="Q606" s="89">
        <v>1.73</v>
      </c>
      <c r="R606" s="90" t="str">
        <f t="shared" si="29"/>
        <v>神奈川県川崎市川崎区塩浜</v>
      </c>
      <c r="S606" s="59" t="s">
        <v>3678</v>
      </c>
      <c r="T606" s="59" t="s">
        <v>3678</v>
      </c>
      <c r="U606" s="111" t="s">
        <v>8311</v>
      </c>
      <c r="V606" s="91" t="str">
        <f t="shared" si="31"/>
        <v>Open map</v>
      </c>
      <c r="W606" s="91" t="s">
        <v>4038</v>
      </c>
      <c r="X606" s="89" t="s">
        <v>1840</v>
      </c>
      <c r="Y606" s="89" t="s">
        <v>8313</v>
      </c>
      <c r="Z606" s="89" t="s">
        <v>4566</v>
      </c>
      <c r="AA606" s="89"/>
      <c r="AB606" s="83">
        <v>30</v>
      </c>
      <c r="AC606" s="83" t="s">
        <v>1857</v>
      </c>
      <c r="AD606" s="83" t="s">
        <v>1857</v>
      </c>
      <c r="AE606" s="89">
        <v>1236</v>
      </c>
      <c r="AF606" s="83">
        <v>7241</v>
      </c>
      <c r="AG606" s="89"/>
      <c r="AH606" s="89"/>
      <c r="AI606" s="89"/>
      <c r="AJ606" s="83">
        <v>0.8</v>
      </c>
      <c r="AK606" s="83"/>
      <c r="AL606" s="83">
        <v>1.5</v>
      </c>
      <c r="AM606" s="83"/>
      <c r="AN606" s="83"/>
      <c r="AO606" s="83">
        <v>2552</v>
      </c>
      <c r="AP606" s="89">
        <v>1.5</v>
      </c>
      <c r="AQ606" s="89">
        <v>1563</v>
      </c>
      <c r="AR606" s="89">
        <v>100</v>
      </c>
      <c r="AS606" s="89">
        <v>160</v>
      </c>
      <c r="AT606" s="89" t="s">
        <v>8312</v>
      </c>
      <c r="AU606" s="89">
        <v>0.8</v>
      </c>
      <c r="AV606" s="89">
        <v>989</v>
      </c>
      <c r="AW606" s="89">
        <v>80</v>
      </c>
      <c r="AX606" s="89">
        <v>81</v>
      </c>
      <c r="AY606" s="89" t="s">
        <v>8314</v>
      </c>
      <c r="AZ606" s="89">
        <v>14600000</v>
      </c>
      <c r="BA606" s="89">
        <v>12500000</v>
      </c>
      <c r="BB606" s="89">
        <v>7500000</v>
      </c>
      <c r="BC606" s="113"/>
      <c r="BG606" s="165">
        <v>5501</v>
      </c>
      <c r="BH606" s="165">
        <v>547</v>
      </c>
    </row>
    <row r="607" spans="1:60" ht="18" hidden="1" customHeight="1">
      <c r="A607" s="83">
        <v>150585</v>
      </c>
      <c r="B607" s="84" t="s">
        <v>8304</v>
      </c>
      <c r="C607" s="82" t="str">
        <f t="shared" si="30"/>
        <v>Open</v>
      </c>
      <c r="D607" s="85"/>
      <c r="E607" s="85" t="s">
        <v>8305</v>
      </c>
      <c r="F607" s="110">
        <v>42528</v>
      </c>
      <c r="G607" s="110">
        <v>42539</v>
      </c>
      <c r="H607" s="87" t="s">
        <v>1426</v>
      </c>
      <c r="I607" s="87" t="s">
        <v>1440</v>
      </c>
      <c r="J607" s="87" t="s">
        <v>2581</v>
      </c>
      <c r="K607" s="88"/>
      <c r="L607" s="37" t="s">
        <v>15063</v>
      </c>
      <c r="M607" s="86" t="s">
        <v>8306</v>
      </c>
      <c r="N607" s="37" t="s">
        <v>13271</v>
      </c>
      <c r="O607" s="37" t="s">
        <v>13272</v>
      </c>
      <c r="P607" s="89">
        <v>0.13</v>
      </c>
      <c r="Q607" s="89">
        <v>15.84</v>
      </c>
      <c r="R607" s="90" t="str">
        <f t="shared" si="29"/>
        <v>青森県青森市浪岡大字高屋敷野尻</v>
      </c>
      <c r="S607" s="59" t="s">
        <v>3679</v>
      </c>
      <c r="T607" s="59" t="s">
        <v>3679</v>
      </c>
      <c r="U607" s="111" t="s">
        <v>8307</v>
      </c>
      <c r="V607" s="91" t="str">
        <f t="shared" si="31"/>
        <v>Open map</v>
      </c>
      <c r="W607" s="91" t="s">
        <v>4038</v>
      </c>
      <c r="X607" s="89" t="s">
        <v>1840</v>
      </c>
      <c r="Y607" s="89" t="s">
        <v>8308</v>
      </c>
      <c r="Z607" s="89" t="s">
        <v>4390</v>
      </c>
      <c r="AA607" s="89"/>
      <c r="AB607" s="83">
        <v>150</v>
      </c>
      <c r="AC607" s="83">
        <v>740</v>
      </c>
      <c r="AD607" s="83">
        <v>660</v>
      </c>
      <c r="AE607" s="89">
        <v>937</v>
      </c>
      <c r="AF607" s="83">
        <v>937</v>
      </c>
      <c r="AG607" s="89"/>
      <c r="AH607" s="89"/>
      <c r="AI607" s="89"/>
      <c r="AJ607" s="83">
        <v>1</v>
      </c>
      <c r="AK607" s="83"/>
      <c r="AL607" s="83">
        <v>1.2</v>
      </c>
      <c r="AM607" s="83"/>
      <c r="AN607" s="83"/>
      <c r="AO607" s="83">
        <v>1707</v>
      </c>
      <c r="AP607" s="89">
        <v>1.2</v>
      </c>
      <c r="AQ607" s="89">
        <v>770</v>
      </c>
      <c r="AR607" s="89">
        <v>100</v>
      </c>
      <c r="AS607" s="89">
        <v>79</v>
      </c>
      <c r="AT607" s="89" t="s">
        <v>8309</v>
      </c>
      <c r="AU607" s="89">
        <v>1</v>
      </c>
      <c r="AV607" s="89">
        <v>937</v>
      </c>
      <c r="AW607" s="89">
        <v>100</v>
      </c>
      <c r="AX607" s="89">
        <v>96</v>
      </c>
      <c r="AY607" s="89" t="s">
        <v>8310</v>
      </c>
      <c r="AZ607" s="89">
        <v>10900000</v>
      </c>
      <c r="BA607" s="89">
        <v>9400000</v>
      </c>
      <c r="BB607" s="89">
        <v>5800000</v>
      </c>
      <c r="BC607" s="113"/>
      <c r="BG607" s="165">
        <v>5502</v>
      </c>
      <c r="BH607" s="165">
        <v>548</v>
      </c>
    </row>
    <row r="608" spans="1:60" ht="18" hidden="1" customHeight="1">
      <c r="A608" s="83">
        <v>150588</v>
      </c>
      <c r="B608" s="84" t="s">
        <v>8296</v>
      </c>
      <c r="C608" s="82" t="str">
        <f t="shared" si="30"/>
        <v>Open</v>
      </c>
      <c r="D608" s="85"/>
      <c r="E608" s="85" t="s">
        <v>4246</v>
      </c>
      <c r="F608" s="110">
        <v>42562</v>
      </c>
      <c r="G608" s="110">
        <v>42595</v>
      </c>
      <c r="H608" s="87" t="s">
        <v>1307</v>
      </c>
      <c r="I608" s="87" t="s">
        <v>1669</v>
      </c>
      <c r="J608" s="87" t="s">
        <v>1670</v>
      </c>
      <c r="K608" s="88"/>
      <c r="L608" s="37" t="s">
        <v>15196</v>
      </c>
      <c r="M608" s="86" t="s">
        <v>8301</v>
      </c>
      <c r="N608" s="37" t="s">
        <v>13273</v>
      </c>
      <c r="O608" s="37" t="s">
        <v>14503</v>
      </c>
      <c r="P608" s="89">
        <v>0.55000000000000004</v>
      </c>
      <c r="Q608" s="89">
        <v>23.04</v>
      </c>
      <c r="R608" s="90" t="str">
        <f t="shared" si="29"/>
        <v>宮城県登米市迫町佐沼</v>
      </c>
      <c r="S608" s="59" t="s">
        <v>3680</v>
      </c>
      <c r="T608" s="59"/>
      <c r="U608" s="111" t="s">
        <v>8302</v>
      </c>
      <c r="V608" s="91" t="str">
        <f t="shared" si="31"/>
        <v>Open map</v>
      </c>
      <c r="W608" s="91" t="s">
        <v>4038</v>
      </c>
      <c r="X608" s="89" t="s">
        <v>1840</v>
      </c>
      <c r="Y608" s="89" t="s">
        <v>4381</v>
      </c>
      <c r="Z608" s="89" t="s">
        <v>4358</v>
      </c>
      <c r="AA608" s="89"/>
      <c r="AB608" s="83">
        <v>40</v>
      </c>
      <c r="AC608" s="83">
        <v>9632.7999999999993</v>
      </c>
      <c r="AD608" s="83">
        <v>9560</v>
      </c>
      <c r="AE608" s="89">
        <v>11351</v>
      </c>
      <c r="AF608" s="83">
        <v>11351</v>
      </c>
      <c r="AG608" s="89"/>
      <c r="AH608" s="89"/>
      <c r="AI608" s="89"/>
      <c r="AJ608" s="83">
        <v>1</v>
      </c>
      <c r="AK608" s="83"/>
      <c r="AL608" s="83">
        <v>2.5</v>
      </c>
      <c r="AM608" s="83"/>
      <c r="AN608" s="83"/>
      <c r="AO608" s="83">
        <v>22775</v>
      </c>
      <c r="AP608" s="89">
        <v>2.5</v>
      </c>
      <c r="AQ608" s="89">
        <v>19039</v>
      </c>
      <c r="AR608" s="89">
        <v>130</v>
      </c>
      <c r="AS608" s="89">
        <v>2539</v>
      </c>
      <c r="AT608" s="89" t="s">
        <v>8050</v>
      </c>
      <c r="AU608" s="89">
        <v>1</v>
      </c>
      <c r="AV608" s="89">
        <v>3736</v>
      </c>
      <c r="AW608" s="89">
        <v>100</v>
      </c>
      <c r="AX608" s="89">
        <v>419</v>
      </c>
      <c r="AY608" s="89" t="s">
        <v>8050</v>
      </c>
      <c r="AZ608" s="89">
        <v>126800000</v>
      </c>
      <c r="BA608" s="89">
        <v>102700000</v>
      </c>
      <c r="BB608" s="89">
        <v>55300000</v>
      </c>
      <c r="BC608" s="113"/>
      <c r="BG608" s="165">
        <v>5503</v>
      </c>
      <c r="BH608" s="165">
        <v>549</v>
      </c>
    </row>
    <row r="609" spans="1:61" ht="18" hidden="1" customHeight="1">
      <c r="A609" s="83">
        <v>150592</v>
      </c>
      <c r="B609" s="84" t="s">
        <v>8297</v>
      </c>
      <c r="C609" s="82" t="str">
        <f t="shared" si="30"/>
        <v>Open</v>
      </c>
      <c r="D609" s="85"/>
      <c r="E609" s="85" t="s">
        <v>4246</v>
      </c>
      <c r="F609" s="110">
        <v>42506</v>
      </c>
      <c r="G609" s="110">
        <v>42524</v>
      </c>
      <c r="H609" s="87" t="s">
        <v>1336</v>
      </c>
      <c r="I609" s="87" t="s">
        <v>1671</v>
      </c>
      <c r="J609" s="87" t="s">
        <v>1672</v>
      </c>
      <c r="K609" s="88"/>
      <c r="L609" s="37" t="s">
        <v>15197</v>
      </c>
      <c r="M609" s="86" t="s">
        <v>8298</v>
      </c>
      <c r="N609" s="37" t="s">
        <v>13274</v>
      </c>
      <c r="O609" s="37" t="s">
        <v>13275</v>
      </c>
      <c r="P609" s="89">
        <v>1.27</v>
      </c>
      <c r="Q609" s="89">
        <v>26.74</v>
      </c>
      <c r="R609" s="90" t="str">
        <f t="shared" si="29"/>
        <v>千葉県柏市大青田</v>
      </c>
      <c r="S609" s="59" t="s">
        <v>3681</v>
      </c>
      <c r="T609" s="59" t="s">
        <v>3681</v>
      </c>
      <c r="U609" s="111" t="s">
        <v>8299</v>
      </c>
      <c r="V609" s="91" t="str">
        <f t="shared" si="31"/>
        <v>Open map</v>
      </c>
      <c r="W609" s="91" t="s">
        <v>4038</v>
      </c>
      <c r="X609" s="89" t="s">
        <v>1840</v>
      </c>
      <c r="Y609" s="89" t="s">
        <v>8300</v>
      </c>
      <c r="Z609" s="89" t="s">
        <v>4443</v>
      </c>
      <c r="AA609" s="89"/>
      <c r="AB609" s="83">
        <v>30</v>
      </c>
      <c r="AC609" s="83">
        <v>682.84500000000003</v>
      </c>
      <c r="AD609" s="83">
        <v>1006.171</v>
      </c>
      <c r="AE609" s="89">
        <v>847</v>
      </c>
      <c r="AF609" s="83">
        <v>847</v>
      </c>
      <c r="AG609" s="89"/>
      <c r="AH609" s="89"/>
      <c r="AI609" s="89"/>
      <c r="AJ609" s="83">
        <v>1</v>
      </c>
      <c r="AK609" s="83"/>
      <c r="AL609" s="83">
        <v>1.5</v>
      </c>
      <c r="AM609" s="83"/>
      <c r="AN609" s="83"/>
      <c r="AO609" s="83">
        <v>1763</v>
      </c>
      <c r="AP609" s="89">
        <v>1.5</v>
      </c>
      <c r="AQ609" s="89">
        <v>920</v>
      </c>
      <c r="AR609" s="89">
        <v>210</v>
      </c>
      <c r="AS609" s="89">
        <v>198</v>
      </c>
      <c r="AT609" s="89" t="s">
        <v>8295</v>
      </c>
      <c r="AU609" s="89">
        <v>1</v>
      </c>
      <c r="AV609" s="89">
        <v>843</v>
      </c>
      <c r="AW609" s="89">
        <v>180</v>
      </c>
      <c r="AX609" s="89">
        <v>155</v>
      </c>
      <c r="AY609" s="89" t="s">
        <v>8295</v>
      </c>
      <c r="AZ609" s="89">
        <v>15500000</v>
      </c>
      <c r="BA609" s="89">
        <v>12900000</v>
      </c>
      <c r="BB609" s="89">
        <v>7600000</v>
      </c>
      <c r="BC609" s="113"/>
      <c r="BG609" s="165">
        <v>5504</v>
      </c>
      <c r="BH609" s="165">
        <v>550</v>
      </c>
    </row>
    <row r="610" spans="1:61" ht="18" hidden="1" customHeight="1">
      <c r="A610" s="83">
        <v>150595</v>
      </c>
      <c r="B610" s="84" t="s">
        <v>8284</v>
      </c>
      <c r="C610" s="82" t="str">
        <f t="shared" si="30"/>
        <v>Open</v>
      </c>
      <c r="D610" s="85"/>
      <c r="E610" s="85" t="s">
        <v>8289</v>
      </c>
      <c r="F610" s="110">
        <v>42590</v>
      </c>
      <c r="G610" s="110">
        <v>42598</v>
      </c>
      <c r="H610" s="87" t="s">
        <v>1302</v>
      </c>
      <c r="I610" s="87" t="s">
        <v>2155</v>
      </c>
      <c r="J610" s="87" t="s">
        <v>2432</v>
      </c>
      <c r="K610" s="88"/>
      <c r="L610" s="37" t="s">
        <v>15198</v>
      </c>
      <c r="M610" s="86" t="s">
        <v>8290</v>
      </c>
      <c r="N610" s="37" t="s">
        <v>13276</v>
      </c>
      <c r="O610" s="37" t="s">
        <v>13277</v>
      </c>
      <c r="P610" s="89" t="s">
        <v>5304</v>
      </c>
      <c r="Q610" s="89">
        <v>0.03</v>
      </c>
      <c r="R610" s="90" t="str">
        <f t="shared" si="29"/>
        <v>兵庫県神戸市中央区港島</v>
      </c>
      <c r="S610" s="59" t="s">
        <v>3682</v>
      </c>
      <c r="T610" s="59" t="s">
        <v>3682</v>
      </c>
      <c r="U610" s="111" t="s">
        <v>8291</v>
      </c>
      <c r="V610" s="91" t="str">
        <f t="shared" si="31"/>
        <v>Open map</v>
      </c>
      <c r="W610" s="91" t="s">
        <v>4038</v>
      </c>
      <c r="X610" s="89" t="s">
        <v>1840</v>
      </c>
      <c r="Y610" s="89" t="s">
        <v>8292</v>
      </c>
      <c r="Z610" s="89" t="s">
        <v>8293</v>
      </c>
      <c r="AA610" s="89"/>
      <c r="AB610" s="83">
        <v>30</v>
      </c>
      <c r="AC610" s="83">
        <v>756.6</v>
      </c>
      <c r="AD610" s="83">
        <v>777.79</v>
      </c>
      <c r="AE610" s="89">
        <v>999</v>
      </c>
      <c r="AF610" s="83">
        <v>999</v>
      </c>
      <c r="AG610" s="89"/>
      <c r="AH610" s="89"/>
      <c r="AI610" s="89"/>
      <c r="AJ610" s="83">
        <v>1</v>
      </c>
      <c r="AK610" s="83"/>
      <c r="AL610" s="83">
        <v>1</v>
      </c>
      <c r="AM610" s="83"/>
      <c r="AN610" s="83"/>
      <c r="AO610" s="83">
        <v>1867</v>
      </c>
      <c r="AP610" s="89">
        <v>1</v>
      </c>
      <c r="AQ610" s="89">
        <v>643</v>
      </c>
      <c r="AR610" s="89">
        <v>100</v>
      </c>
      <c r="AS610" s="89">
        <v>66</v>
      </c>
      <c r="AT610" s="89" t="s">
        <v>8294</v>
      </c>
      <c r="AU610" s="89">
        <v>1</v>
      </c>
      <c r="AV610" s="89">
        <v>1224</v>
      </c>
      <c r="AW610" s="89">
        <v>80</v>
      </c>
      <c r="AX610" s="89">
        <v>100</v>
      </c>
      <c r="AY610" s="89" t="s">
        <v>8294</v>
      </c>
      <c r="AZ610" s="89">
        <v>10400000</v>
      </c>
      <c r="BA610" s="89">
        <v>8900000</v>
      </c>
      <c r="BB610" s="89">
        <v>5300000</v>
      </c>
      <c r="BC610" s="113"/>
      <c r="BG610" s="165">
        <v>5505</v>
      </c>
      <c r="BH610" s="165">
        <v>551</v>
      </c>
    </row>
    <row r="611" spans="1:61" ht="18" hidden="1" customHeight="1">
      <c r="A611" s="83">
        <v>150598</v>
      </c>
      <c r="B611" s="84" t="s">
        <v>8285</v>
      </c>
      <c r="C611" s="82" t="str">
        <f t="shared" si="30"/>
        <v>Open</v>
      </c>
      <c r="D611" s="85"/>
      <c r="E611" s="85" t="s">
        <v>4217</v>
      </c>
      <c r="F611" s="110">
        <v>42564</v>
      </c>
      <c r="G611" s="110">
        <v>42577</v>
      </c>
      <c r="H611" s="87" t="s">
        <v>1570</v>
      </c>
      <c r="I611" s="87" t="s">
        <v>2577</v>
      </c>
      <c r="J611" s="87" t="s">
        <v>2582</v>
      </c>
      <c r="K611" s="88"/>
      <c r="L611" s="37" t="s">
        <v>15199</v>
      </c>
      <c r="M611" s="86" t="s">
        <v>8286</v>
      </c>
      <c r="N611" s="37" t="s">
        <v>13278</v>
      </c>
      <c r="O611" s="37" t="s">
        <v>14504</v>
      </c>
      <c r="P611" s="89">
        <v>0.06</v>
      </c>
      <c r="Q611" s="89">
        <v>13.39</v>
      </c>
      <c r="R611" s="90" t="str">
        <f t="shared" si="29"/>
        <v>北海道札幌市東区丘珠</v>
      </c>
      <c r="S611" s="59" t="s">
        <v>3683</v>
      </c>
      <c r="T611" s="59" t="s">
        <v>4179</v>
      </c>
      <c r="U611" s="111" t="s">
        <v>8287</v>
      </c>
      <c r="V611" s="91" t="str">
        <f t="shared" si="31"/>
        <v>Open map</v>
      </c>
      <c r="W611" s="91" t="s">
        <v>4038</v>
      </c>
      <c r="X611" s="89" t="s">
        <v>1840</v>
      </c>
      <c r="Y611" s="89" t="s">
        <v>8288</v>
      </c>
      <c r="Z611" s="89" t="s">
        <v>4390</v>
      </c>
      <c r="AA611" s="89"/>
      <c r="AB611" s="83">
        <v>140</v>
      </c>
      <c r="AC611" s="83">
        <v>1456.5</v>
      </c>
      <c r="AD611" s="83">
        <v>1372</v>
      </c>
      <c r="AE611" s="89">
        <v>2120</v>
      </c>
      <c r="AF611" s="83">
        <v>2120</v>
      </c>
      <c r="AG611" s="89"/>
      <c r="AH611" s="89"/>
      <c r="AI611" s="89"/>
      <c r="AJ611" s="83">
        <v>1</v>
      </c>
      <c r="AK611" s="83"/>
      <c r="AL611" s="83">
        <v>1.5</v>
      </c>
      <c r="AM611" s="83"/>
      <c r="AN611" s="83"/>
      <c r="AO611" s="83">
        <v>3665</v>
      </c>
      <c r="AP611" s="89">
        <v>1.5</v>
      </c>
      <c r="AQ611" s="89">
        <v>1545</v>
      </c>
      <c r="AR611" s="89">
        <v>140</v>
      </c>
      <c r="AS611" s="89">
        <v>217</v>
      </c>
      <c r="AT611" s="89" t="s">
        <v>4573</v>
      </c>
      <c r="AU611" s="89">
        <v>1</v>
      </c>
      <c r="AV611" s="89">
        <v>2120</v>
      </c>
      <c r="AW611" s="89">
        <v>150</v>
      </c>
      <c r="AX611" s="89">
        <v>319</v>
      </c>
      <c r="AY611" s="89" t="s">
        <v>8283</v>
      </c>
      <c r="AZ611" s="89">
        <v>25400000</v>
      </c>
      <c r="BA611" s="89">
        <v>21100000</v>
      </c>
      <c r="BB611" s="89">
        <v>12600000</v>
      </c>
      <c r="BC611" s="113"/>
      <c r="BG611" s="165">
        <v>5506</v>
      </c>
      <c r="BH611" s="165">
        <v>552</v>
      </c>
    </row>
    <row r="612" spans="1:61" hidden="1">
      <c r="A612" s="1" t="s">
        <v>14621</v>
      </c>
      <c r="B612" s="6" t="s">
        <v>10155</v>
      </c>
      <c r="C612" s="82" t="str">
        <f t="shared" si="30"/>
        <v>Open</v>
      </c>
      <c r="D612" s="36"/>
      <c r="E612" s="36"/>
      <c r="F612" s="140">
        <v>42500</v>
      </c>
      <c r="G612" s="140">
        <v>42545</v>
      </c>
      <c r="H612" s="38" t="s">
        <v>1570</v>
      </c>
      <c r="I612" s="38" t="s">
        <v>2577</v>
      </c>
      <c r="J612" s="38" t="s">
        <v>2583</v>
      </c>
      <c r="K612" s="21"/>
      <c r="L612" s="37" t="s">
        <v>15200</v>
      </c>
      <c r="M612" s="37" t="s">
        <v>10156</v>
      </c>
      <c r="N612" s="37" t="s">
        <v>13279</v>
      </c>
      <c r="O612" s="37" t="s">
        <v>13280</v>
      </c>
      <c r="P612" s="89">
        <v>1.07</v>
      </c>
      <c r="Q612" s="89">
        <v>7.71</v>
      </c>
      <c r="R612" s="59" t="str">
        <f t="shared" si="29"/>
        <v>北海道札幌市手稲区新発寒</v>
      </c>
      <c r="S612" s="59"/>
      <c r="T612" s="59"/>
      <c r="U612" s="108" t="s">
        <v>10157</v>
      </c>
      <c r="V612" s="60" t="str">
        <f t="shared" si="31"/>
        <v>Open map</v>
      </c>
      <c r="W612" s="60"/>
      <c r="X612" t="s">
        <v>1840</v>
      </c>
      <c r="Y612" t="s">
        <v>1844</v>
      </c>
      <c r="Z612" t="s">
        <v>1841</v>
      </c>
      <c r="AA612" t="s">
        <v>1857</v>
      </c>
      <c r="AB612" s="1">
        <v>100</v>
      </c>
      <c r="AC612" s="1">
        <v>2900</v>
      </c>
      <c r="AD612" s="1">
        <v>2900</v>
      </c>
      <c r="AF612" s="1">
        <v>2852</v>
      </c>
      <c r="AJ612" s="1">
        <v>0.8</v>
      </c>
      <c r="AL612" s="1">
        <v>1.4</v>
      </c>
      <c r="BC612" t="s">
        <v>8606</v>
      </c>
      <c r="BG612" s="165">
        <v>5507</v>
      </c>
      <c r="BH612" s="165">
        <v>553</v>
      </c>
    </row>
    <row r="613" spans="1:61" hidden="1">
      <c r="A613" s="1" t="s">
        <v>14622</v>
      </c>
      <c r="B613" s="6" t="s">
        <v>10158</v>
      </c>
      <c r="C613" s="82" t="str">
        <f t="shared" si="30"/>
        <v>Open</v>
      </c>
      <c r="D613" s="36"/>
      <c r="E613" s="36"/>
      <c r="F613" s="140">
        <v>42500</v>
      </c>
      <c r="G613" s="140">
        <v>42545</v>
      </c>
      <c r="H613" s="38" t="s">
        <v>1570</v>
      </c>
      <c r="I613" s="38" t="s">
        <v>2577</v>
      </c>
      <c r="J613" s="38" t="s">
        <v>2583</v>
      </c>
      <c r="K613" s="21"/>
      <c r="L613" s="37" t="s">
        <v>15200</v>
      </c>
      <c r="M613" s="37" t="s">
        <v>10156</v>
      </c>
      <c r="N613" s="37" t="s">
        <v>13279</v>
      </c>
      <c r="O613" s="37" t="s">
        <v>13280</v>
      </c>
      <c r="P613" s="89">
        <v>1.07</v>
      </c>
      <c r="Q613" s="89">
        <v>7.71</v>
      </c>
      <c r="R613" s="59" t="str">
        <f t="shared" si="29"/>
        <v>北海道札幌市手稲区新発寒</v>
      </c>
      <c r="S613" s="59"/>
      <c r="T613" s="59"/>
      <c r="U613" s="108" t="s">
        <v>10157</v>
      </c>
      <c r="V613" s="60" t="str">
        <f t="shared" si="31"/>
        <v>Open map</v>
      </c>
      <c r="W613" s="60"/>
      <c r="X613" t="s">
        <v>1840</v>
      </c>
      <c r="Y613" t="s">
        <v>1844</v>
      </c>
      <c r="Z613" t="s">
        <v>1841</v>
      </c>
      <c r="AA613" t="s">
        <v>1857</v>
      </c>
      <c r="AB613" s="1">
        <v>100</v>
      </c>
      <c r="AC613" s="1">
        <v>2000</v>
      </c>
      <c r="AD613" s="1">
        <v>2000</v>
      </c>
      <c r="AF613" s="1">
        <v>2671</v>
      </c>
      <c r="BG613" s="165">
        <v>5508</v>
      </c>
      <c r="BH613" s="165">
        <v>554</v>
      </c>
    </row>
    <row r="614" spans="1:61" ht="18" hidden="1" customHeight="1">
      <c r="A614" s="83">
        <v>150616</v>
      </c>
      <c r="B614" s="84" t="s">
        <v>8281</v>
      </c>
      <c r="C614" s="82" t="str">
        <f t="shared" si="30"/>
        <v>Open</v>
      </c>
      <c r="D614" s="85"/>
      <c r="E614" s="85" t="s">
        <v>8602</v>
      </c>
      <c r="F614" s="110">
        <v>42849</v>
      </c>
      <c r="G614" s="110">
        <v>42920</v>
      </c>
      <c r="H614" s="87" t="s">
        <v>1570</v>
      </c>
      <c r="I614" s="87" t="s">
        <v>1673</v>
      </c>
      <c r="J614" s="87" t="s">
        <v>2584</v>
      </c>
      <c r="K614" s="88"/>
      <c r="L614" s="37" t="s">
        <v>15201</v>
      </c>
      <c r="M614" s="86" t="s">
        <v>8603</v>
      </c>
      <c r="N614" s="37" t="s">
        <v>13281</v>
      </c>
      <c r="O614" s="37" t="s">
        <v>13282</v>
      </c>
      <c r="P614" s="89">
        <v>0.21</v>
      </c>
      <c r="Q614" s="89">
        <v>31.79</v>
      </c>
      <c r="R614" s="90" t="str">
        <f t="shared" si="29"/>
        <v>北海道岩見沢市二条東</v>
      </c>
      <c r="S614" s="59" t="s">
        <v>3684</v>
      </c>
      <c r="T614" s="59"/>
      <c r="U614" s="111" t="s">
        <v>8604</v>
      </c>
      <c r="V614" s="91" t="str">
        <f t="shared" si="31"/>
        <v>Open map</v>
      </c>
      <c r="W614" s="91" t="s">
        <v>4038</v>
      </c>
      <c r="X614" s="89" t="s">
        <v>1840</v>
      </c>
      <c r="Y614" s="89" t="s">
        <v>8605</v>
      </c>
      <c r="Z614" s="89" t="s">
        <v>4358</v>
      </c>
      <c r="AA614" s="89"/>
      <c r="AB614" s="83">
        <v>160</v>
      </c>
      <c r="AC614" s="83">
        <v>9710.0300000000007</v>
      </c>
      <c r="AD614" s="83">
        <v>9521.42</v>
      </c>
      <c r="AE614" s="89">
        <v>13097</v>
      </c>
      <c r="AF614" s="83">
        <v>13090</v>
      </c>
      <c r="AG614" s="89"/>
      <c r="AH614" s="89"/>
      <c r="AI614" s="89"/>
      <c r="AJ614" s="83">
        <v>0.8</v>
      </c>
      <c r="AK614" s="83"/>
      <c r="AL614" s="83">
        <v>1.2</v>
      </c>
      <c r="AM614" s="83"/>
      <c r="AN614" s="83"/>
      <c r="AO614" s="83">
        <v>15986</v>
      </c>
      <c r="AP614" s="89">
        <v>1.2</v>
      </c>
      <c r="AQ614" s="89">
        <v>8353</v>
      </c>
      <c r="AR614" s="89">
        <v>100</v>
      </c>
      <c r="AS614" s="89">
        <v>871</v>
      </c>
      <c r="AT614" s="89" t="s">
        <v>6251</v>
      </c>
      <c r="AU614" s="89">
        <v>0.8</v>
      </c>
      <c r="AV614" s="89">
        <v>9337</v>
      </c>
      <c r="AW614" s="89">
        <v>150</v>
      </c>
      <c r="AX614" s="89">
        <v>1102</v>
      </c>
      <c r="AY614" s="89" t="s">
        <v>6251</v>
      </c>
      <c r="AZ614" s="89">
        <v>142500000</v>
      </c>
      <c r="BA614" s="89">
        <v>121000000</v>
      </c>
      <c r="BB614" s="89">
        <v>73800000</v>
      </c>
      <c r="BC614" s="113" t="s">
        <v>8213</v>
      </c>
      <c r="BG614" s="165">
        <v>5509</v>
      </c>
      <c r="BH614" s="165">
        <v>555</v>
      </c>
    </row>
    <row r="615" spans="1:61" ht="18" hidden="1" customHeight="1">
      <c r="A615" s="83">
        <v>150627</v>
      </c>
      <c r="B615" s="84" t="s">
        <v>8275</v>
      </c>
      <c r="C615" s="82" t="str">
        <f t="shared" si="30"/>
        <v>Open</v>
      </c>
      <c r="D615" s="85"/>
      <c r="E615" s="85" t="s">
        <v>8282</v>
      </c>
      <c r="F615" s="110">
        <v>42625</v>
      </c>
      <c r="G615" s="110">
        <v>42674</v>
      </c>
      <c r="H615" s="87" t="s">
        <v>1570</v>
      </c>
      <c r="I615" s="87" t="s">
        <v>2585</v>
      </c>
      <c r="J615" s="87" t="s">
        <v>2586</v>
      </c>
      <c r="K615" s="88"/>
      <c r="L615" s="37" t="s">
        <v>15202</v>
      </c>
      <c r="M615" s="86" t="s">
        <v>8274</v>
      </c>
      <c r="N615" s="37" t="s">
        <v>13283</v>
      </c>
      <c r="O615" s="37" t="s">
        <v>13284</v>
      </c>
      <c r="P615" s="89">
        <v>0.96</v>
      </c>
      <c r="Q615" s="89">
        <v>16.170000000000002</v>
      </c>
      <c r="R615" s="90" t="str">
        <f t="shared" si="29"/>
        <v>北海道東区東苗穂</v>
      </c>
      <c r="S615" s="59" t="s">
        <v>3685</v>
      </c>
      <c r="T615" s="59" t="s">
        <v>4180</v>
      </c>
      <c r="U615" s="111" t="s">
        <v>8273</v>
      </c>
      <c r="V615" s="91" t="str">
        <f t="shared" si="31"/>
        <v>Open map</v>
      </c>
      <c r="W615" s="91" t="s">
        <v>12274</v>
      </c>
      <c r="X615" s="89" t="s">
        <v>1840</v>
      </c>
      <c r="Y615" s="89" t="s">
        <v>8142</v>
      </c>
      <c r="Z615" s="89" t="s">
        <v>8269</v>
      </c>
      <c r="AA615" s="89"/>
      <c r="AB615" s="83">
        <v>140</v>
      </c>
      <c r="AC615" s="83" t="s">
        <v>1857</v>
      </c>
      <c r="AD615" s="83" t="s">
        <v>1857</v>
      </c>
      <c r="AE615" s="89">
        <v>5961</v>
      </c>
      <c r="AF615" s="83">
        <v>5961</v>
      </c>
      <c r="AG615" s="89"/>
      <c r="AH615" s="89"/>
      <c r="AI615" s="89"/>
      <c r="AJ615" s="83">
        <v>1</v>
      </c>
      <c r="AK615" s="83"/>
      <c r="AL615" s="83">
        <v>1.8</v>
      </c>
      <c r="AM615" s="83"/>
      <c r="AN615" s="83"/>
      <c r="AO615" s="83">
        <v>14412</v>
      </c>
      <c r="AP615" s="89">
        <v>1.8</v>
      </c>
      <c r="AQ615" s="89">
        <f>1800+5922</f>
        <v>7722</v>
      </c>
      <c r="AR615" s="89">
        <v>180</v>
      </c>
      <c r="AS615" s="89">
        <f>187+1058</f>
        <v>1245</v>
      </c>
      <c r="AT615" s="89" t="s">
        <v>4250</v>
      </c>
      <c r="AU615" s="89">
        <v>1</v>
      </c>
      <c r="AV615" s="89">
        <f>4800+1161</f>
        <v>5961</v>
      </c>
      <c r="AW615" s="89">
        <v>150</v>
      </c>
      <c r="AX615" s="89">
        <f>432+87</f>
        <v>519</v>
      </c>
      <c r="AY615" s="89" t="s">
        <v>4250</v>
      </c>
      <c r="AZ615" s="89">
        <v>100500000</v>
      </c>
      <c r="BA615" s="89">
        <v>84000000</v>
      </c>
      <c r="BB615" s="89">
        <v>50100000</v>
      </c>
      <c r="BC615" s="113" t="s">
        <v>8280</v>
      </c>
      <c r="BG615" s="165">
        <v>5510</v>
      </c>
      <c r="BH615" s="165">
        <v>556</v>
      </c>
    </row>
    <row r="616" spans="1:61" ht="18" hidden="1" customHeight="1">
      <c r="A616" s="83">
        <v>150627</v>
      </c>
      <c r="B616" s="84" t="s">
        <v>8268</v>
      </c>
      <c r="C616" s="82" t="str">
        <f t="shared" si="30"/>
        <v>Open</v>
      </c>
      <c r="D616" s="85"/>
      <c r="E616" s="85" t="s">
        <v>4217</v>
      </c>
      <c r="F616" s="110">
        <v>42625</v>
      </c>
      <c r="G616" s="110">
        <v>42674</v>
      </c>
      <c r="H616" s="87" t="s">
        <v>1570</v>
      </c>
      <c r="I616" s="87" t="s">
        <v>2585</v>
      </c>
      <c r="J616" s="87" t="s">
        <v>2586</v>
      </c>
      <c r="K616" s="88"/>
      <c r="L616" s="37" t="s">
        <v>15202</v>
      </c>
      <c r="M616" s="86" t="s">
        <v>8279</v>
      </c>
      <c r="N616" s="37" t="s">
        <v>13283</v>
      </c>
      <c r="O616" s="37" t="s">
        <v>13284</v>
      </c>
      <c r="P616" s="89">
        <v>0.96</v>
      </c>
      <c r="Q616" s="89">
        <v>16.170000000000002</v>
      </c>
      <c r="R616" s="90" t="str">
        <f t="shared" si="29"/>
        <v>北海道東区東苗穂</v>
      </c>
      <c r="S616" s="59" t="s">
        <v>3685</v>
      </c>
      <c r="T616" s="59" t="s">
        <v>4180</v>
      </c>
      <c r="U616" s="111" t="s">
        <v>8278</v>
      </c>
      <c r="V616" s="91" t="str">
        <f t="shared" si="31"/>
        <v>Open map</v>
      </c>
      <c r="W616" s="91" t="s">
        <v>12274</v>
      </c>
      <c r="X616" s="89" t="s">
        <v>1840</v>
      </c>
      <c r="Y616" s="89" t="s">
        <v>8276</v>
      </c>
      <c r="Z616" s="89" t="s">
        <v>4358</v>
      </c>
      <c r="AA616" s="89"/>
      <c r="AB616" s="83">
        <v>140</v>
      </c>
      <c r="AC616" s="83" t="s">
        <v>1857</v>
      </c>
      <c r="AD616" s="83" t="s">
        <v>1857</v>
      </c>
      <c r="AE616" s="89">
        <v>5579</v>
      </c>
      <c r="AF616" s="83">
        <v>5579</v>
      </c>
      <c r="AG616" s="89"/>
      <c r="AH616" s="89"/>
      <c r="AI616" s="89"/>
      <c r="AJ616" s="83">
        <v>1</v>
      </c>
      <c r="AK616" s="83"/>
      <c r="AL616" s="83">
        <v>2.2999999999999998</v>
      </c>
      <c r="AM616" s="83"/>
      <c r="AN616" s="83"/>
      <c r="AO616" s="83">
        <v>15775</v>
      </c>
      <c r="AP616" s="89">
        <v>2.2999999999999998</v>
      </c>
      <c r="AQ616" s="89">
        <f>3000+7196</f>
        <v>10196</v>
      </c>
      <c r="AR616" s="89">
        <v>180</v>
      </c>
      <c r="AS616" s="89">
        <f>306+1322</f>
        <v>1628</v>
      </c>
      <c r="AT616" s="89" t="s">
        <v>4250</v>
      </c>
      <c r="AU616" s="89">
        <v>1</v>
      </c>
      <c r="AV616" s="89">
        <f>4200+1379</f>
        <v>5579</v>
      </c>
      <c r="AW616" s="89">
        <v>100</v>
      </c>
      <c r="AX616" s="89">
        <f>429+211</f>
        <v>640</v>
      </c>
      <c r="AY616" s="89" t="s">
        <v>8277</v>
      </c>
      <c r="AZ616" s="89">
        <v>110000000</v>
      </c>
      <c r="BA616" s="89">
        <v>91800000</v>
      </c>
      <c r="BB616" s="89">
        <v>55100000</v>
      </c>
      <c r="BC616" s="113"/>
      <c r="BG616" s="165">
        <v>5511</v>
      </c>
    </row>
    <row r="617" spans="1:61" ht="18" hidden="1" customHeight="1">
      <c r="A617" s="83">
        <v>150630</v>
      </c>
      <c r="B617" s="84" t="s">
        <v>8270</v>
      </c>
      <c r="C617" s="82" t="str">
        <f t="shared" si="30"/>
        <v>Open</v>
      </c>
      <c r="D617" s="85"/>
      <c r="E617" s="85" t="s">
        <v>4217</v>
      </c>
      <c r="F617" s="110">
        <v>42548</v>
      </c>
      <c r="G617" s="110">
        <v>42558</v>
      </c>
      <c r="H617" s="87" t="s">
        <v>1331</v>
      </c>
      <c r="I617" s="87" t="s">
        <v>1385</v>
      </c>
      <c r="J617" s="87" t="s">
        <v>1386</v>
      </c>
      <c r="K617" s="88"/>
      <c r="L617" s="37" t="s">
        <v>14846</v>
      </c>
      <c r="M617" s="86" t="s">
        <v>8271</v>
      </c>
      <c r="N617" s="37" t="s">
        <v>13285</v>
      </c>
      <c r="O617" s="37" t="s">
        <v>13286</v>
      </c>
      <c r="P617" s="89">
        <v>0.37</v>
      </c>
      <c r="Q617" s="89">
        <v>3.89</v>
      </c>
      <c r="R617" s="90" t="str">
        <f t="shared" si="29"/>
        <v>山形県酒田市京田</v>
      </c>
      <c r="S617" s="59" t="s">
        <v>3686</v>
      </c>
      <c r="T617" s="59" t="s">
        <v>3686</v>
      </c>
      <c r="U617" s="111" t="s">
        <v>8272</v>
      </c>
      <c r="V617" s="91" t="str">
        <f t="shared" si="31"/>
        <v>Open map</v>
      </c>
      <c r="W617" s="91" t="s">
        <v>4038</v>
      </c>
      <c r="X617" s="89" t="s">
        <v>1840</v>
      </c>
      <c r="Y617" s="89" t="s">
        <v>8214</v>
      </c>
      <c r="Z617" s="89" t="s">
        <v>8215</v>
      </c>
      <c r="AA617" s="89"/>
      <c r="AB617" s="83">
        <v>150</v>
      </c>
      <c r="AC617" s="83" t="s">
        <v>1857</v>
      </c>
      <c r="AD617" s="83" t="s">
        <v>1857</v>
      </c>
      <c r="AE617" s="89">
        <v>1427</v>
      </c>
      <c r="AF617" s="83">
        <v>1427</v>
      </c>
      <c r="AG617" s="89"/>
      <c r="AH617" s="89"/>
      <c r="AI617" s="89"/>
      <c r="AJ617" s="83">
        <v>1</v>
      </c>
      <c r="AK617" s="83"/>
      <c r="AL617" s="83">
        <v>1.6</v>
      </c>
      <c r="AM617" s="83"/>
      <c r="AN617" s="83"/>
      <c r="AO617" s="83">
        <v>3155</v>
      </c>
      <c r="AP617" s="89">
        <v>1.6</v>
      </c>
      <c r="AQ617" s="89">
        <v>1515</v>
      </c>
      <c r="AR617" s="89">
        <v>120</v>
      </c>
      <c r="AS617" s="89">
        <v>186</v>
      </c>
      <c r="AT617" s="89" t="s">
        <v>4235</v>
      </c>
      <c r="AU617" s="89">
        <v>1</v>
      </c>
      <c r="AV617" s="89">
        <f>1116+357+167</f>
        <v>1640</v>
      </c>
      <c r="AW617" s="89">
        <v>80</v>
      </c>
      <c r="AX617" s="89">
        <f>92+30+14</f>
        <v>136</v>
      </c>
      <c r="AY617" s="89" t="s">
        <v>4235</v>
      </c>
      <c r="AZ617" s="89">
        <v>17700000</v>
      </c>
      <c r="BA617" s="89">
        <v>15000000</v>
      </c>
      <c r="BB617" s="89">
        <v>9100000</v>
      </c>
      <c r="BC617" s="113"/>
      <c r="BG617" s="165">
        <v>5512</v>
      </c>
      <c r="BH617" s="165">
        <v>557</v>
      </c>
    </row>
    <row r="618" spans="1:61" ht="18" hidden="1" customHeight="1">
      <c r="A618" s="83" t="s">
        <v>14623</v>
      </c>
      <c r="B618" s="84" t="s">
        <v>8267</v>
      </c>
      <c r="C618" s="82" t="str">
        <f t="shared" si="30"/>
        <v>Open</v>
      </c>
      <c r="D618" s="85"/>
      <c r="E618" s="85" t="s">
        <v>4217</v>
      </c>
      <c r="F618" s="110">
        <v>42601</v>
      </c>
      <c r="G618" s="110">
        <v>42623</v>
      </c>
      <c r="H618" s="87" t="s">
        <v>1298</v>
      </c>
      <c r="I618" s="87" t="s">
        <v>1674</v>
      </c>
      <c r="J618" s="87" t="s">
        <v>2587</v>
      </c>
      <c r="K618" s="88"/>
      <c r="L618" s="37" t="s">
        <v>15203</v>
      </c>
      <c r="M618" s="86" t="s">
        <v>8261</v>
      </c>
      <c r="N618" s="37" t="s">
        <v>13287</v>
      </c>
      <c r="O618" s="37" t="s">
        <v>13288</v>
      </c>
      <c r="P618" s="89">
        <v>0.69</v>
      </c>
      <c r="Q618" s="89">
        <v>40.29</v>
      </c>
      <c r="R618" s="90" t="str">
        <f t="shared" si="29"/>
        <v>京都府亀岡市大井町</v>
      </c>
      <c r="S618" s="59" t="s">
        <v>3687</v>
      </c>
      <c r="T618" s="59" t="s">
        <v>3687</v>
      </c>
      <c r="U618" s="111" t="s">
        <v>8260</v>
      </c>
      <c r="V618" s="91" t="str">
        <f t="shared" si="31"/>
        <v>Open map</v>
      </c>
      <c r="W618" s="91" t="s">
        <v>4038</v>
      </c>
      <c r="X618" s="89" t="s">
        <v>1840</v>
      </c>
      <c r="Y618" s="89" t="s">
        <v>4381</v>
      </c>
      <c r="Z618" s="89" t="s">
        <v>4566</v>
      </c>
      <c r="AA618" s="89"/>
      <c r="AB618" s="83">
        <v>30</v>
      </c>
      <c r="AC618" s="83">
        <v>1318.22</v>
      </c>
      <c r="AD618" s="83" t="s">
        <v>1857</v>
      </c>
      <c r="AE618" s="89">
        <v>2128</v>
      </c>
      <c r="AF618" s="83">
        <v>2128</v>
      </c>
      <c r="AG618" s="89"/>
      <c r="AH618" s="89"/>
      <c r="AI618" s="89"/>
      <c r="AJ618" s="83">
        <v>1</v>
      </c>
      <c r="AK618" s="83"/>
      <c r="AL618" s="83">
        <v>1</v>
      </c>
      <c r="AM618" s="83"/>
      <c r="AN618" s="83"/>
      <c r="AO618" s="83">
        <v>3881</v>
      </c>
      <c r="AP618" s="89">
        <v>1</v>
      </c>
      <c r="AQ618" s="89">
        <f>1376+182</f>
        <v>1558</v>
      </c>
      <c r="AR618" s="89">
        <v>100</v>
      </c>
      <c r="AS618" s="89">
        <f>141+19</f>
        <v>160</v>
      </c>
      <c r="AT618" s="89" t="s">
        <v>4235</v>
      </c>
      <c r="AU618" s="89">
        <v>1</v>
      </c>
      <c r="AV618" s="89">
        <v>2128</v>
      </c>
      <c r="AW618" s="89">
        <v>80</v>
      </c>
      <c r="AX618" s="89">
        <v>174</v>
      </c>
      <c r="AY618" s="89" t="s">
        <v>12173</v>
      </c>
      <c r="AZ618" s="89">
        <v>19500000</v>
      </c>
      <c r="BA618" s="89">
        <v>16300000</v>
      </c>
      <c r="BB618" s="89">
        <v>9700000</v>
      </c>
      <c r="BC618" s="113" t="s">
        <v>7147</v>
      </c>
      <c r="BG618" s="165">
        <v>5513</v>
      </c>
      <c r="BH618" s="165">
        <v>558</v>
      </c>
    </row>
    <row r="619" spans="1:61" ht="18" hidden="1" customHeight="1">
      <c r="A619" s="83" t="s">
        <v>14624</v>
      </c>
      <c r="B619" s="84" t="s">
        <v>8262</v>
      </c>
      <c r="C619" s="82" t="str">
        <f t="shared" si="30"/>
        <v>Open</v>
      </c>
      <c r="D619" s="85"/>
      <c r="E619" s="85" t="s">
        <v>4217</v>
      </c>
      <c r="F619" s="110">
        <v>42601</v>
      </c>
      <c r="G619" s="110">
        <v>42623</v>
      </c>
      <c r="H619" s="87" t="s">
        <v>1298</v>
      </c>
      <c r="I619" s="87" t="s">
        <v>1674</v>
      </c>
      <c r="J619" s="87" t="s">
        <v>2587</v>
      </c>
      <c r="K619" s="88"/>
      <c r="L619" s="37" t="s">
        <v>15203</v>
      </c>
      <c r="M619" s="86" t="s">
        <v>8261</v>
      </c>
      <c r="N619" s="37" t="s">
        <v>13287</v>
      </c>
      <c r="O619" s="37" t="s">
        <v>13288</v>
      </c>
      <c r="P619" s="89">
        <v>0.69</v>
      </c>
      <c r="Q619" s="89">
        <v>40.29</v>
      </c>
      <c r="R619" s="90" t="str">
        <f t="shared" si="29"/>
        <v>京都府亀岡市大井町</v>
      </c>
      <c r="S619" s="59" t="s">
        <v>3687</v>
      </c>
      <c r="T619" s="59" t="s">
        <v>3687</v>
      </c>
      <c r="U619" s="111" t="s">
        <v>8266</v>
      </c>
      <c r="V619" s="91" t="str">
        <f t="shared" si="31"/>
        <v>Open map</v>
      </c>
      <c r="W619" s="91" t="s">
        <v>4038</v>
      </c>
      <c r="X619" s="89" t="s">
        <v>1840</v>
      </c>
      <c r="Y619" s="89" t="s">
        <v>8263</v>
      </c>
      <c r="Z619" s="89" t="s">
        <v>8264</v>
      </c>
      <c r="AA619" s="89"/>
      <c r="AB619" s="83">
        <v>30</v>
      </c>
      <c r="AC619" s="83">
        <v>1318.22</v>
      </c>
      <c r="AD619" s="83">
        <v>1537.6</v>
      </c>
      <c r="AE619" s="89">
        <v>2057</v>
      </c>
      <c r="AF619" s="83">
        <v>2057</v>
      </c>
      <c r="AG619" s="89"/>
      <c r="AH619" s="89"/>
      <c r="AI619" s="89"/>
      <c r="AJ619" s="83">
        <v>0.8</v>
      </c>
      <c r="AK619" s="83"/>
      <c r="AL619" s="83">
        <v>1.2</v>
      </c>
      <c r="AM619" s="83"/>
      <c r="AN619" s="83"/>
      <c r="AO619" s="83">
        <v>3604</v>
      </c>
      <c r="AP619" s="89">
        <v>1.2</v>
      </c>
      <c r="AQ619" s="89">
        <v>1958</v>
      </c>
      <c r="AR619" s="89">
        <v>120</v>
      </c>
      <c r="AS619" s="89">
        <v>240</v>
      </c>
      <c r="AT619" s="89" t="s">
        <v>8265</v>
      </c>
      <c r="AU619" s="89">
        <v>0.8</v>
      </c>
      <c r="AV619" s="89">
        <v>1646</v>
      </c>
      <c r="AW619" s="89">
        <v>100</v>
      </c>
      <c r="AX619" s="89">
        <v>168</v>
      </c>
      <c r="AY619" s="89" t="s">
        <v>4235</v>
      </c>
      <c r="AZ619" s="89">
        <v>22200000</v>
      </c>
      <c r="BA619" s="89">
        <v>18700000</v>
      </c>
      <c r="BB619" s="89">
        <v>11300000</v>
      </c>
      <c r="BC619" s="113"/>
      <c r="BG619" s="165">
        <v>5514</v>
      </c>
      <c r="BH619" s="165">
        <v>559</v>
      </c>
    </row>
    <row r="620" spans="1:61" ht="18" hidden="1" customHeight="1">
      <c r="A620" s="83">
        <v>150634</v>
      </c>
      <c r="B620" s="84" t="s">
        <v>8254</v>
      </c>
      <c r="C620" s="82" t="str">
        <f t="shared" si="30"/>
        <v>Open</v>
      </c>
      <c r="D620" s="85"/>
      <c r="E620" s="85" t="s">
        <v>8255</v>
      </c>
      <c r="F620" s="110">
        <v>42807</v>
      </c>
      <c r="G620" s="110">
        <v>42831</v>
      </c>
      <c r="H620" s="87" t="s">
        <v>1295</v>
      </c>
      <c r="I620" s="87" t="s">
        <v>1560</v>
      </c>
      <c r="J620" s="87" t="s">
        <v>1675</v>
      </c>
      <c r="K620" s="88"/>
      <c r="L620" s="37" t="s">
        <v>15204</v>
      </c>
      <c r="M620" s="86" t="s">
        <v>8256</v>
      </c>
      <c r="N620" s="37" t="s">
        <v>13289</v>
      </c>
      <c r="O620" s="37" t="s">
        <v>13290</v>
      </c>
      <c r="P620" s="89" t="s">
        <v>8257</v>
      </c>
      <c r="Q620" s="89">
        <v>0.33</v>
      </c>
      <c r="R620" s="90" t="str">
        <f t="shared" si="29"/>
        <v>東京都大田区京浜島</v>
      </c>
      <c r="S620" s="59" t="s">
        <v>3688</v>
      </c>
      <c r="T620" s="59" t="s">
        <v>3688</v>
      </c>
      <c r="U620" s="111" t="s">
        <v>8258</v>
      </c>
      <c r="V620" s="91" t="str">
        <f t="shared" si="31"/>
        <v>Open map</v>
      </c>
      <c r="W620" s="91" t="s">
        <v>4038</v>
      </c>
      <c r="X620" s="89" t="s">
        <v>1840</v>
      </c>
      <c r="Y620" s="89" t="s">
        <v>8248</v>
      </c>
      <c r="Z620" s="89" t="s">
        <v>8249</v>
      </c>
      <c r="AA620" s="89"/>
      <c r="AB620" s="83">
        <v>30</v>
      </c>
      <c r="AC620" s="83">
        <v>966</v>
      </c>
      <c r="AD620" s="83">
        <v>1906.1</v>
      </c>
      <c r="AE620" s="89">
        <v>1220</v>
      </c>
      <c r="AF620" s="83">
        <v>1220</v>
      </c>
      <c r="AG620" s="89"/>
      <c r="AH620" s="89"/>
      <c r="AI620" s="89"/>
      <c r="AJ620" s="83">
        <v>1</v>
      </c>
      <c r="AK620" s="83"/>
      <c r="AL620" s="83">
        <v>1.6</v>
      </c>
      <c r="AM620" s="83"/>
      <c r="AN620" s="83"/>
      <c r="AO620" s="83">
        <v>3079</v>
      </c>
      <c r="AP620" s="89">
        <v>1.6</v>
      </c>
      <c r="AQ620" s="89">
        <v>1458</v>
      </c>
      <c r="AR620" s="89">
        <v>100</v>
      </c>
      <c r="AS620" s="89">
        <v>149</v>
      </c>
      <c r="AT620" s="89" t="s">
        <v>8259</v>
      </c>
      <c r="AU620" s="89">
        <v>1</v>
      </c>
      <c r="AV620" s="89">
        <v>1220</v>
      </c>
      <c r="AW620" s="89">
        <v>80</v>
      </c>
      <c r="AX620" s="89">
        <v>100</v>
      </c>
      <c r="AY620" s="89" t="s">
        <v>8259</v>
      </c>
      <c r="AZ620" s="89">
        <v>18500000</v>
      </c>
      <c r="BA620" s="89">
        <v>16000000</v>
      </c>
      <c r="BB620" s="89">
        <v>9700000</v>
      </c>
      <c r="BC620" s="113" t="s">
        <v>7147</v>
      </c>
      <c r="BG620" s="165">
        <v>5515</v>
      </c>
      <c r="BH620" s="165">
        <v>560</v>
      </c>
    </row>
    <row r="621" spans="1:61" ht="18" hidden="1" customHeight="1">
      <c r="A621" s="116">
        <v>150635</v>
      </c>
      <c r="B621" s="117" t="s">
        <v>8250</v>
      </c>
      <c r="C621" s="156" t="str">
        <f t="shared" si="30"/>
        <v>Open</v>
      </c>
      <c r="D621" s="118"/>
      <c r="E621" s="118" t="s">
        <v>4241</v>
      </c>
      <c r="F621" s="159">
        <v>42530</v>
      </c>
      <c r="G621" s="159">
        <v>42539</v>
      </c>
      <c r="H621" s="120"/>
      <c r="I621" s="120"/>
      <c r="J621" s="120"/>
      <c r="K621" s="121"/>
      <c r="L621" s="157" t="s">
        <v>15204</v>
      </c>
      <c r="M621" s="157" t="s">
        <v>8247</v>
      </c>
      <c r="N621" s="157" t="s">
        <v>13291</v>
      </c>
      <c r="O621" s="157" t="s">
        <v>13292</v>
      </c>
      <c r="P621" s="123" t="s">
        <v>5304</v>
      </c>
      <c r="Q621" s="123">
        <v>0.05</v>
      </c>
      <c r="R621" s="124" t="str">
        <f t="shared" si="29"/>
        <v/>
      </c>
      <c r="S621" s="124" t="s">
        <v>3689</v>
      </c>
      <c r="T621" s="124" t="s">
        <v>3689</v>
      </c>
      <c r="U621" s="125" t="s">
        <v>8251</v>
      </c>
      <c r="V621" s="127" t="str">
        <f t="shared" si="31"/>
        <v>Open map</v>
      </c>
      <c r="W621" s="127" t="s">
        <v>4038</v>
      </c>
      <c r="X621" s="123"/>
      <c r="Y621" s="123" t="s">
        <v>4496</v>
      </c>
      <c r="Z621" s="123" t="s">
        <v>8252</v>
      </c>
      <c r="AA621" s="123"/>
      <c r="AB621" s="116">
        <v>40</v>
      </c>
      <c r="AC621" s="116">
        <v>80.760000000000005</v>
      </c>
      <c r="AD621" s="116">
        <v>158.22</v>
      </c>
      <c r="AE621" s="123">
        <v>123</v>
      </c>
      <c r="AF621" s="116">
        <v>123</v>
      </c>
      <c r="AG621" s="123"/>
      <c r="AH621" s="123"/>
      <c r="AI621" s="123"/>
      <c r="AJ621" s="116">
        <v>0.8</v>
      </c>
      <c r="AK621" s="116"/>
      <c r="AL621" s="116">
        <v>1.6</v>
      </c>
      <c r="AM621" s="116"/>
      <c r="AN621" s="116"/>
      <c r="AO621" s="116">
        <v>283</v>
      </c>
      <c r="AP621" s="123">
        <v>1.6</v>
      </c>
      <c r="AQ621" s="123">
        <v>177</v>
      </c>
      <c r="AR621" s="123">
        <v>100</v>
      </c>
      <c r="AS621" s="123">
        <v>18</v>
      </c>
      <c r="AT621" s="123" t="s">
        <v>4235</v>
      </c>
      <c r="AU621" s="123">
        <v>0.8</v>
      </c>
      <c r="AV621" s="123">
        <v>106</v>
      </c>
      <c r="AW621" s="123">
        <v>130</v>
      </c>
      <c r="AX621" s="123">
        <v>14</v>
      </c>
      <c r="AY621" s="123" t="s">
        <v>8253</v>
      </c>
      <c r="AZ621" s="123">
        <v>3100000</v>
      </c>
      <c r="BA621" s="123">
        <v>2800000</v>
      </c>
      <c r="BB621" s="123">
        <v>1700000</v>
      </c>
      <c r="BC621" s="160"/>
      <c r="BD621" s="158"/>
      <c r="BE621" s="123"/>
      <c r="BF621" s="123"/>
      <c r="BG621" s="123">
        <v>5516</v>
      </c>
      <c r="BH621" s="165">
        <v>561</v>
      </c>
      <c r="BI621" s="123"/>
    </row>
    <row r="622" spans="1:61" ht="18" hidden="1" customHeight="1">
      <c r="A622" s="83">
        <v>160006</v>
      </c>
      <c r="B622" s="84" t="s">
        <v>8231</v>
      </c>
      <c r="C622" s="82" t="str">
        <f t="shared" si="30"/>
        <v>Open</v>
      </c>
      <c r="D622" s="85"/>
      <c r="E622" s="85" t="s">
        <v>8240</v>
      </c>
      <c r="F622" s="110">
        <v>42559</v>
      </c>
      <c r="G622" s="110">
        <v>42574</v>
      </c>
      <c r="H622" s="87" t="s">
        <v>8241</v>
      </c>
      <c r="I622" s="87" t="s">
        <v>4527</v>
      </c>
      <c r="J622" s="87" t="s">
        <v>8242</v>
      </c>
      <c r="K622" s="88"/>
      <c r="L622" s="37" t="s">
        <v>15205</v>
      </c>
      <c r="M622" s="86" t="s">
        <v>8243</v>
      </c>
      <c r="N622" s="37" t="s">
        <v>13293</v>
      </c>
      <c r="O622" s="37" t="s">
        <v>13294</v>
      </c>
      <c r="P622" s="89">
        <v>0.24</v>
      </c>
      <c r="Q622" s="89">
        <v>4.6900000000000004</v>
      </c>
      <c r="R622" s="90" t="str">
        <f t="shared" si="29"/>
        <v>青森県青森市妙見</v>
      </c>
      <c r="S622" s="59" t="s">
        <v>3690</v>
      </c>
      <c r="T622" s="59" t="s">
        <v>3690</v>
      </c>
      <c r="U622" s="111" t="s">
        <v>8239</v>
      </c>
      <c r="V622" s="91" t="str">
        <f t="shared" si="31"/>
        <v>Open map</v>
      </c>
      <c r="W622" s="91" t="s">
        <v>4038</v>
      </c>
      <c r="X622" s="89" t="s">
        <v>1840</v>
      </c>
      <c r="Y622" s="89" t="s">
        <v>8244</v>
      </c>
      <c r="Z622" s="89" t="s">
        <v>8245</v>
      </c>
      <c r="AA622" s="89"/>
      <c r="AB622" s="83">
        <v>75</v>
      </c>
      <c r="AC622" s="83">
        <v>555.41</v>
      </c>
      <c r="AD622" s="83">
        <v>875.81</v>
      </c>
      <c r="AE622" s="89">
        <v>750</v>
      </c>
      <c r="AF622" s="83">
        <v>750</v>
      </c>
      <c r="AG622" s="89"/>
      <c r="AH622" s="89"/>
      <c r="AI622" s="89"/>
      <c r="AJ622" s="83">
        <v>1</v>
      </c>
      <c r="AK622" s="83"/>
      <c r="AL622" s="83">
        <v>1.5</v>
      </c>
      <c r="AM622" s="83"/>
      <c r="AN622" s="83"/>
      <c r="AO622" s="83">
        <v>1819</v>
      </c>
      <c r="AP622" s="89">
        <v>1.5</v>
      </c>
      <c r="AQ622" s="89">
        <v>1069</v>
      </c>
      <c r="AR622" s="89">
        <v>120</v>
      </c>
      <c r="AS622" s="89">
        <v>131</v>
      </c>
      <c r="AT622" s="89" t="s">
        <v>8246</v>
      </c>
      <c r="AU622" s="89">
        <v>1</v>
      </c>
      <c r="AV622" s="89">
        <v>750</v>
      </c>
      <c r="AW622" s="89">
        <v>160</v>
      </c>
      <c r="AX622" s="89">
        <v>123</v>
      </c>
      <c r="AY622" s="89" t="s">
        <v>4235</v>
      </c>
      <c r="AZ622" s="89">
        <v>13200000</v>
      </c>
      <c r="BA622" s="89">
        <v>11200000</v>
      </c>
      <c r="BB622" s="89">
        <v>6800000</v>
      </c>
      <c r="BC622" s="113"/>
      <c r="BG622" s="165">
        <v>5517</v>
      </c>
      <c r="BH622" s="165">
        <v>562</v>
      </c>
    </row>
    <row r="623" spans="1:61" ht="18" hidden="1" customHeight="1">
      <c r="A623" s="83">
        <v>160008</v>
      </c>
      <c r="B623" s="84" t="s">
        <v>8232</v>
      </c>
      <c r="C623" s="82" t="str">
        <f t="shared" si="30"/>
        <v>Open</v>
      </c>
      <c r="D623" s="85"/>
      <c r="E623" s="85" t="s">
        <v>8233</v>
      </c>
      <c r="F623" s="110">
        <v>42528</v>
      </c>
      <c r="G623" s="110">
        <v>42548</v>
      </c>
      <c r="H623" s="87" t="s">
        <v>8234</v>
      </c>
      <c r="I623" s="87" t="s">
        <v>4499</v>
      </c>
      <c r="J623" s="87" t="s">
        <v>8235</v>
      </c>
      <c r="K623" s="88"/>
      <c r="L623" s="37" t="s">
        <v>15206</v>
      </c>
      <c r="M623" s="86" t="s">
        <v>8236</v>
      </c>
      <c r="N623" s="37" t="s">
        <v>13295</v>
      </c>
      <c r="O623" s="37" t="s">
        <v>13296</v>
      </c>
      <c r="P623" s="89">
        <v>2.0099999999999998</v>
      </c>
      <c r="Q623" s="89">
        <v>4.84</v>
      </c>
      <c r="R623" s="90" t="str">
        <f t="shared" si="29"/>
        <v>青森県八戸市大字河原木</v>
      </c>
      <c r="S623" s="59" t="s">
        <v>3691</v>
      </c>
      <c r="T623" s="59" t="s">
        <v>3691</v>
      </c>
      <c r="U623" s="111" t="s">
        <v>8237</v>
      </c>
      <c r="V623" s="91" t="str">
        <f t="shared" si="31"/>
        <v>Open map</v>
      </c>
      <c r="W623" s="91" t="s">
        <v>4038</v>
      </c>
      <c r="X623" s="89" t="s">
        <v>1840</v>
      </c>
      <c r="Y623" s="89" t="s">
        <v>8149</v>
      </c>
      <c r="Z623" s="89" t="s">
        <v>8238</v>
      </c>
      <c r="AA623" s="89"/>
      <c r="AB623" s="83">
        <v>110</v>
      </c>
      <c r="AC623" s="83">
        <v>884.52</v>
      </c>
      <c r="AD623" s="83">
        <v>981</v>
      </c>
      <c r="AE623" s="89">
        <v>1335</v>
      </c>
      <c r="AF623" s="83">
        <v>1335</v>
      </c>
      <c r="AG623" s="89"/>
      <c r="AH623" s="89"/>
      <c r="AI623" s="89"/>
      <c r="AJ623" s="83">
        <v>1</v>
      </c>
      <c r="AK623" s="83"/>
      <c r="AL623" s="83">
        <v>2.2000000000000002</v>
      </c>
      <c r="AM623" s="83"/>
      <c r="AN623" s="83"/>
      <c r="AO623" s="83">
        <v>3054</v>
      </c>
      <c r="AP623" s="89">
        <v>2.2000000000000002</v>
      </c>
      <c r="AQ623" s="89">
        <v>1719</v>
      </c>
      <c r="AR623" s="89">
        <v>200</v>
      </c>
      <c r="AS623" s="89">
        <v>346</v>
      </c>
      <c r="AT623" s="89" t="s">
        <v>4271</v>
      </c>
      <c r="AU623" s="89">
        <v>1</v>
      </c>
      <c r="AV623" s="89">
        <v>1335</v>
      </c>
      <c r="AW623" s="89">
        <v>80</v>
      </c>
      <c r="AX623" s="89">
        <v>107</v>
      </c>
      <c r="AY623" s="89" t="s">
        <v>4235</v>
      </c>
      <c r="AZ623" s="89">
        <v>21600000</v>
      </c>
      <c r="BA623" s="89">
        <v>18100000</v>
      </c>
      <c r="BB623" s="89">
        <v>10800000</v>
      </c>
      <c r="BC623" s="113"/>
      <c r="BG623" s="165">
        <v>5518</v>
      </c>
      <c r="BH623" s="165">
        <v>563</v>
      </c>
    </row>
    <row r="624" spans="1:61" ht="18" hidden="1" customHeight="1">
      <c r="A624" s="83">
        <v>160010</v>
      </c>
      <c r="B624" s="84" t="s">
        <v>8226</v>
      </c>
      <c r="C624" s="82" t="str">
        <f t="shared" si="30"/>
        <v>Open</v>
      </c>
      <c r="D624" s="85"/>
      <c r="E624" s="85" t="s">
        <v>4217</v>
      </c>
      <c r="F624" s="110">
        <v>42451</v>
      </c>
      <c r="G624" s="110">
        <v>42458</v>
      </c>
      <c r="H624" s="87" t="s">
        <v>8227</v>
      </c>
      <c r="I624" s="87" t="s">
        <v>8228</v>
      </c>
      <c r="J624" s="87" t="s">
        <v>8229</v>
      </c>
      <c r="K624" s="88"/>
      <c r="L624" s="37" t="s">
        <v>15207</v>
      </c>
      <c r="M624" s="86" t="s">
        <v>8225</v>
      </c>
      <c r="N624" s="37" t="s">
        <v>13297</v>
      </c>
      <c r="O624" s="37" t="s">
        <v>13298</v>
      </c>
      <c r="P624" s="89">
        <v>0.11</v>
      </c>
      <c r="Q624" s="89">
        <v>7.37</v>
      </c>
      <c r="R624" s="90" t="str">
        <f t="shared" si="29"/>
        <v>高知県四万十市具同</v>
      </c>
      <c r="S624" s="59" t="s">
        <v>3692</v>
      </c>
      <c r="T624" s="59" t="s">
        <v>3692</v>
      </c>
      <c r="U624" s="111" t="s">
        <v>8230</v>
      </c>
      <c r="V624" s="91" t="str">
        <f t="shared" si="31"/>
        <v>Open map</v>
      </c>
      <c r="W624" s="91" t="s">
        <v>4038</v>
      </c>
      <c r="X624" s="89" t="s">
        <v>1840</v>
      </c>
      <c r="Y624" s="89" t="s">
        <v>4381</v>
      </c>
      <c r="Z624" s="89" t="s">
        <v>4443</v>
      </c>
      <c r="AA624" s="89"/>
      <c r="AB624" s="83">
        <v>40</v>
      </c>
      <c r="AC624" s="83">
        <v>558.59</v>
      </c>
      <c r="AD624" s="83">
        <v>553</v>
      </c>
      <c r="AE624" s="89">
        <v>824</v>
      </c>
      <c r="AF624" s="83">
        <v>784</v>
      </c>
      <c r="AG624" s="89"/>
      <c r="AH624" s="89"/>
      <c r="AI624" s="89"/>
      <c r="AJ624" s="83">
        <v>1</v>
      </c>
      <c r="AK624" s="83"/>
      <c r="AL624" s="83">
        <v>1.5</v>
      </c>
      <c r="AM624" s="83"/>
      <c r="AN624" s="83"/>
      <c r="AO624" s="83">
        <v>1524</v>
      </c>
      <c r="AP624" s="89">
        <v>1.5</v>
      </c>
      <c r="AQ624" s="89">
        <f>636+64</f>
        <v>700</v>
      </c>
      <c r="AR624" s="89">
        <v>160</v>
      </c>
      <c r="AS624" s="89">
        <f>102+11</f>
        <v>113</v>
      </c>
      <c r="AT624" s="89" t="s">
        <v>4871</v>
      </c>
      <c r="AU624" s="89">
        <v>1</v>
      </c>
      <c r="AV624" s="89">
        <f>781+43</f>
        <v>824</v>
      </c>
      <c r="AW624" s="89">
        <v>80</v>
      </c>
      <c r="AX624" s="89">
        <f>63+4</f>
        <v>67</v>
      </c>
      <c r="AY624" s="89" t="s">
        <v>4871</v>
      </c>
      <c r="AZ624" s="89">
        <v>10400000</v>
      </c>
      <c r="BA624" s="89">
        <v>8800000</v>
      </c>
      <c r="BB624" s="89">
        <v>5400000</v>
      </c>
      <c r="BC624" s="113"/>
      <c r="BG624" s="165">
        <v>5519</v>
      </c>
      <c r="BH624" s="165">
        <v>564</v>
      </c>
    </row>
    <row r="625" spans="1:60" ht="18" hidden="1" customHeight="1">
      <c r="A625" s="83">
        <v>160011</v>
      </c>
      <c r="B625" s="84" t="s">
        <v>8216</v>
      </c>
      <c r="C625" s="82" t="str">
        <f t="shared" si="30"/>
        <v>Open</v>
      </c>
      <c r="D625" s="85"/>
      <c r="E625" s="85" t="s">
        <v>8217</v>
      </c>
      <c r="F625" s="110">
        <v>42646</v>
      </c>
      <c r="G625" s="110">
        <v>42684</v>
      </c>
      <c r="H625" s="87" t="s">
        <v>8218</v>
      </c>
      <c r="I625" s="87" t="s">
        <v>5662</v>
      </c>
      <c r="J625" s="87" t="s">
        <v>8219</v>
      </c>
      <c r="K625" s="88"/>
      <c r="L625" s="37" t="s">
        <v>15208</v>
      </c>
      <c r="M625" s="86" t="s">
        <v>8220</v>
      </c>
      <c r="N625" s="37" t="s">
        <v>13299</v>
      </c>
      <c r="O625" s="37" t="s">
        <v>13300</v>
      </c>
      <c r="P625" s="89">
        <v>0.02</v>
      </c>
      <c r="Q625" s="89">
        <v>5.83</v>
      </c>
      <c r="R625" s="90" t="str">
        <f t="shared" si="29"/>
        <v>宮城県仙台市宮城野区仙台港北</v>
      </c>
      <c r="S625" s="59" t="s">
        <v>3693</v>
      </c>
      <c r="T625" s="59" t="s">
        <v>4181</v>
      </c>
      <c r="U625" s="111" t="s">
        <v>8221</v>
      </c>
      <c r="V625" s="91" t="str">
        <f t="shared" si="31"/>
        <v>Open map</v>
      </c>
      <c r="W625" s="91" t="s">
        <v>4038</v>
      </c>
      <c r="X625" s="89" t="s">
        <v>1840</v>
      </c>
      <c r="Y625" s="89" t="s">
        <v>8222</v>
      </c>
      <c r="Z625" s="89" t="s">
        <v>8223</v>
      </c>
      <c r="AA625" s="89"/>
      <c r="AB625" s="83">
        <v>40</v>
      </c>
      <c r="AC625" s="83">
        <v>3569.5</v>
      </c>
      <c r="AD625" s="83">
        <v>3504.5</v>
      </c>
      <c r="AE625" s="89">
        <v>4049</v>
      </c>
      <c r="AF625" s="83">
        <v>4340</v>
      </c>
      <c r="AG625" s="89"/>
      <c r="AH625" s="89"/>
      <c r="AI625" s="89"/>
      <c r="AJ625" s="83">
        <v>1</v>
      </c>
      <c r="AK625" s="83"/>
      <c r="AL625" s="83">
        <v>1</v>
      </c>
      <c r="AM625" s="83"/>
      <c r="AN625" s="83"/>
      <c r="AO625" s="83">
        <v>6944</v>
      </c>
      <c r="AP625" s="89">
        <v>1</v>
      </c>
      <c r="AQ625" s="89">
        <f>2172+224</f>
        <v>2396</v>
      </c>
      <c r="AR625" s="89">
        <v>100</v>
      </c>
      <c r="AS625" s="89">
        <f>227+24</f>
        <v>251</v>
      </c>
      <c r="AT625" s="89" t="s">
        <v>8224</v>
      </c>
      <c r="AU625" s="89">
        <v>1</v>
      </c>
      <c r="AV625" s="89">
        <f>4049+291</f>
        <v>4340</v>
      </c>
      <c r="AW625" s="89">
        <v>80</v>
      </c>
      <c r="AX625" s="89">
        <f>325+24</f>
        <v>349</v>
      </c>
      <c r="AY625" s="89" t="s">
        <v>8224</v>
      </c>
      <c r="AZ625" s="89">
        <v>37800000</v>
      </c>
      <c r="BA625" s="89">
        <v>32100000</v>
      </c>
      <c r="BB625" s="89">
        <v>19400000</v>
      </c>
      <c r="BC625" s="113" t="s">
        <v>8213</v>
      </c>
      <c r="BG625" s="165">
        <v>5520</v>
      </c>
      <c r="BH625" s="165">
        <v>565</v>
      </c>
    </row>
    <row r="626" spans="1:60" ht="18" hidden="1" customHeight="1">
      <c r="A626" s="83">
        <v>160015</v>
      </c>
      <c r="B626" s="84" t="s">
        <v>8209</v>
      </c>
      <c r="C626" s="82" t="str">
        <f t="shared" si="30"/>
        <v>Open</v>
      </c>
      <c r="D626" s="85"/>
      <c r="E626" s="85" t="s">
        <v>4217</v>
      </c>
      <c r="F626" s="110">
        <v>42643</v>
      </c>
      <c r="G626" s="110">
        <v>42691</v>
      </c>
      <c r="H626" s="87" t="s">
        <v>8210</v>
      </c>
      <c r="I626" s="87" t="s">
        <v>4490</v>
      </c>
      <c r="J626" s="87" t="s">
        <v>8207</v>
      </c>
      <c r="K626" s="88"/>
      <c r="L626" s="37" t="s">
        <v>15209</v>
      </c>
      <c r="M626" s="86" t="s">
        <v>8211</v>
      </c>
      <c r="N626" s="37" t="s">
        <v>13301</v>
      </c>
      <c r="O626" s="37" t="s">
        <v>13302</v>
      </c>
      <c r="P626" s="89">
        <v>0.06</v>
      </c>
      <c r="Q626" s="89">
        <v>8.2100000000000009</v>
      </c>
      <c r="R626" s="90" t="str">
        <f t="shared" si="29"/>
        <v>福岡県北九州市小倉南区徳力</v>
      </c>
      <c r="S626" s="59" t="s">
        <v>3694</v>
      </c>
      <c r="T626" s="59" t="s">
        <v>3694</v>
      </c>
      <c r="U626" s="111" t="s">
        <v>8208</v>
      </c>
      <c r="V626" s="91" t="str">
        <f t="shared" si="31"/>
        <v>Open map</v>
      </c>
      <c r="W626" s="91" t="s">
        <v>4038</v>
      </c>
      <c r="X626" s="89" t="s">
        <v>1840</v>
      </c>
      <c r="Y626" s="89" t="s">
        <v>4892</v>
      </c>
      <c r="Z626" s="89" t="s">
        <v>4358</v>
      </c>
      <c r="AA626" s="89"/>
      <c r="AB626" s="83">
        <v>20</v>
      </c>
      <c r="AC626" s="83">
        <v>3200.1</v>
      </c>
      <c r="AD626" s="83">
        <v>8826.6</v>
      </c>
      <c r="AE626" s="89">
        <v>3659</v>
      </c>
      <c r="AF626" s="83">
        <v>3659</v>
      </c>
      <c r="AG626" s="89"/>
      <c r="AH626" s="89"/>
      <c r="AI626" s="89"/>
      <c r="AJ626" s="83">
        <v>0.8</v>
      </c>
      <c r="AK626" s="83"/>
      <c r="AL626" s="83">
        <v>2.6</v>
      </c>
      <c r="AM626" s="83"/>
      <c r="AN626" s="83"/>
      <c r="AO626" s="83">
        <v>10782</v>
      </c>
      <c r="AP626" s="89">
        <v>2.6</v>
      </c>
      <c r="AQ626" s="89">
        <v>7766</v>
      </c>
      <c r="AR626" s="89">
        <v>110</v>
      </c>
      <c r="AS626" s="89">
        <v>846</v>
      </c>
      <c r="AT626" s="89" t="s">
        <v>8212</v>
      </c>
      <c r="AU626" s="89">
        <v>0.8</v>
      </c>
      <c r="AV626" s="89">
        <v>2954</v>
      </c>
      <c r="AW626" s="89">
        <v>80</v>
      </c>
      <c r="AX626" s="89">
        <v>240</v>
      </c>
      <c r="AY626" s="89" t="s">
        <v>4235</v>
      </c>
      <c r="AZ626" s="89">
        <v>58700000</v>
      </c>
      <c r="BA626" s="89">
        <v>49300000</v>
      </c>
      <c r="BB626" s="89">
        <v>30000000</v>
      </c>
      <c r="BC626" s="113"/>
      <c r="BG626" s="165">
        <v>5521</v>
      </c>
      <c r="BH626" s="165">
        <v>566</v>
      </c>
    </row>
    <row r="627" spans="1:60" hidden="1">
      <c r="A627" s="1">
        <v>160027</v>
      </c>
      <c r="B627" s="6" t="s">
        <v>10159</v>
      </c>
      <c r="C627" s="82" t="str">
        <f t="shared" si="30"/>
        <v>Open</v>
      </c>
      <c r="D627" s="36"/>
      <c r="E627" s="36"/>
      <c r="F627" s="37"/>
      <c r="G627" s="37"/>
      <c r="H627" s="38"/>
      <c r="I627" s="38"/>
      <c r="J627" s="38"/>
      <c r="K627" s="21"/>
      <c r="L627" s="37" t="s">
        <v>15210</v>
      </c>
      <c r="M627" s="37" t="s">
        <v>12098</v>
      </c>
      <c r="N627" s="37" t="s">
        <v>13303</v>
      </c>
      <c r="O627" s="37" t="s">
        <v>13304</v>
      </c>
      <c r="P627" s="89">
        <v>1.95</v>
      </c>
      <c r="Q627" s="89">
        <v>6.89</v>
      </c>
      <c r="R627" s="59" t="str">
        <f t="shared" si="29"/>
        <v/>
      </c>
      <c r="S627" s="59"/>
      <c r="T627" s="59"/>
      <c r="U627" s="108" t="s">
        <v>10160</v>
      </c>
      <c r="V627" s="60" t="str">
        <f t="shared" si="31"/>
        <v>Open map</v>
      </c>
      <c r="W627" s="60"/>
      <c r="X627" t="s">
        <v>1840</v>
      </c>
      <c r="Y627" t="s">
        <v>1844</v>
      </c>
      <c r="Z627" t="s">
        <v>1841</v>
      </c>
      <c r="AB627" s="1">
        <v>25</v>
      </c>
      <c r="AC627" s="1" t="s">
        <v>1857</v>
      </c>
      <c r="AD627" s="1" t="s">
        <v>1857</v>
      </c>
      <c r="AF627" s="1"/>
      <c r="BD627" s="142" t="s">
        <v>14613</v>
      </c>
      <c r="BG627" s="165">
        <v>5522</v>
      </c>
    </row>
    <row r="628" spans="1:60" hidden="1">
      <c r="A628" s="1">
        <v>160031</v>
      </c>
      <c r="B628" s="6" t="s">
        <v>8195</v>
      </c>
      <c r="C628" s="82" t="str">
        <f t="shared" si="30"/>
        <v>Open</v>
      </c>
      <c r="D628" s="36"/>
      <c r="E628" s="36" t="s">
        <v>4217</v>
      </c>
      <c r="F628" s="37"/>
      <c r="G628" s="37"/>
      <c r="H628" s="38" t="s">
        <v>8196</v>
      </c>
      <c r="I628" s="38" t="s">
        <v>8197</v>
      </c>
      <c r="J628" s="38" t="s">
        <v>8198</v>
      </c>
      <c r="K628" s="21"/>
      <c r="L628" s="37" t="s">
        <v>15211</v>
      </c>
      <c r="M628" s="37" t="s">
        <v>12099</v>
      </c>
      <c r="N628" s="37" t="s">
        <v>13305</v>
      </c>
      <c r="O628" s="37" t="s">
        <v>14505</v>
      </c>
      <c r="P628" s="89">
        <v>0.17</v>
      </c>
      <c r="Q628" s="89">
        <v>23.64</v>
      </c>
      <c r="R628" s="59" t="str">
        <f t="shared" si="29"/>
        <v>福岡県田川郡川崎町田原字前原</v>
      </c>
      <c r="S628" s="59"/>
      <c r="T628" s="59"/>
      <c r="U628" s="108" t="s">
        <v>12030</v>
      </c>
      <c r="V628" s="60" t="str">
        <f t="shared" si="31"/>
        <v>Open map</v>
      </c>
      <c r="W628" s="60"/>
      <c r="X628" t="s">
        <v>1840</v>
      </c>
      <c r="Y628" t="s">
        <v>8199</v>
      </c>
      <c r="Z628" t="s">
        <v>4358</v>
      </c>
      <c r="AB628" s="1">
        <v>25</v>
      </c>
      <c r="AC628" s="1" t="s">
        <v>1857</v>
      </c>
      <c r="AD628" s="1" t="s">
        <v>1857</v>
      </c>
      <c r="AF628" s="1"/>
      <c r="BC628" t="s">
        <v>8607</v>
      </c>
      <c r="BD628" s="142" t="s">
        <v>14613</v>
      </c>
      <c r="BG628" s="165">
        <v>5523</v>
      </c>
    </row>
    <row r="629" spans="1:60" ht="18" hidden="1" customHeight="1">
      <c r="A629" s="83">
        <v>160035</v>
      </c>
      <c r="B629" s="84" t="s">
        <v>8200</v>
      </c>
      <c r="C629" s="82" t="str">
        <f t="shared" si="30"/>
        <v>Open</v>
      </c>
      <c r="D629" s="85"/>
      <c r="E629" s="85" t="s">
        <v>4217</v>
      </c>
      <c r="F629" s="110">
        <v>42669</v>
      </c>
      <c r="G629" s="110">
        <v>42703</v>
      </c>
      <c r="H629" s="87" t="s">
        <v>8201</v>
      </c>
      <c r="I629" s="87" t="s">
        <v>8202</v>
      </c>
      <c r="J629" s="87" t="s">
        <v>8203</v>
      </c>
      <c r="K629" s="88"/>
      <c r="L629" s="37" t="s">
        <v>15212</v>
      </c>
      <c r="M629" s="86" t="s">
        <v>8204</v>
      </c>
      <c r="N629" s="37" t="s">
        <v>13306</v>
      </c>
      <c r="O629" s="37" t="s">
        <v>13307</v>
      </c>
      <c r="P629" s="89">
        <v>1.08</v>
      </c>
      <c r="Q629" s="89">
        <v>54.48</v>
      </c>
      <c r="R629" s="90" t="str">
        <f t="shared" si="29"/>
        <v>山形県山形市落合町</v>
      </c>
      <c r="S629" s="59" t="s">
        <v>3695</v>
      </c>
      <c r="T629" s="59" t="s">
        <v>3695</v>
      </c>
      <c r="U629" s="111" t="s">
        <v>8205</v>
      </c>
      <c r="V629" s="91" t="str">
        <f t="shared" si="31"/>
        <v>Open map</v>
      </c>
      <c r="W629" s="91" t="s">
        <v>4038</v>
      </c>
      <c r="X629" s="89" t="s">
        <v>1840</v>
      </c>
      <c r="Y629" s="89" t="s">
        <v>8206</v>
      </c>
      <c r="Z629" s="89" t="s">
        <v>8174</v>
      </c>
      <c r="AA629" s="89"/>
      <c r="AB629" s="83">
        <v>90</v>
      </c>
      <c r="AC629" s="83" t="s">
        <v>1857</v>
      </c>
      <c r="AD629" s="83" t="s">
        <v>1857</v>
      </c>
      <c r="AE629" s="89">
        <v>7337</v>
      </c>
      <c r="AF629" s="83">
        <v>7374</v>
      </c>
      <c r="AG629" s="89"/>
      <c r="AH629" s="89"/>
      <c r="AI629" s="89"/>
      <c r="AJ629" s="83">
        <v>1</v>
      </c>
      <c r="AK629" s="83"/>
      <c r="AL629" s="83">
        <v>1.6</v>
      </c>
      <c r="AM629" s="83"/>
      <c r="AN629" s="83"/>
      <c r="AO629" s="83">
        <v>14288</v>
      </c>
      <c r="AP629" s="89">
        <v>1.6</v>
      </c>
      <c r="AQ629" s="89">
        <v>6987</v>
      </c>
      <c r="AR629" s="89">
        <v>120</v>
      </c>
      <c r="AS629" s="89">
        <v>842</v>
      </c>
      <c r="AT629" s="89" t="s">
        <v>4235</v>
      </c>
      <c r="AU629" s="89">
        <v>1</v>
      </c>
      <c r="AV629" s="89">
        <v>7112</v>
      </c>
      <c r="AW629" s="89">
        <v>140</v>
      </c>
      <c r="AX629" s="89">
        <v>997</v>
      </c>
      <c r="AY629" s="89" t="s">
        <v>8194</v>
      </c>
      <c r="AZ629" s="89">
        <v>88700000</v>
      </c>
      <c r="BA629" s="89">
        <v>73500000</v>
      </c>
      <c r="BB629" s="89">
        <v>44000000</v>
      </c>
      <c r="BC629" s="113"/>
      <c r="BG629" s="165">
        <v>5524</v>
      </c>
      <c r="BH629" s="165">
        <v>567</v>
      </c>
    </row>
    <row r="630" spans="1:60" ht="18" hidden="1" customHeight="1">
      <c r="A630" s="83">
        <v>160038</v>
      </c>
      <c r="B630" s="84" t="s">
        <v>8190</v>
      </c>
      <c r="C630" s="82" t="str">
        <f t="shared" si="30"/>
        <v>Open</v>
      </c>
      <c r="D630" s="85"/>
      <c r="E630" s="85" t="s">
        <v>8191</v>
      </c>
      <c r="F630" s="110">
        <v>42604</v>
      </c>
      <c r="G630" s="110">
        <v>42616</v>
      </c>
      <c r="H630" s="87" t="s">
        <v>8192</v>
      </c>
      <c r="I630" s="87" t="s">
        <v>8193</v>
      </c>
      <c r="J630" s="87" t="s">
        <v>8181</v>
      </c>
      <c r="K630" s="88"/>
      <c r="L630" s="37" t="s">
        <v>15075</v>
      </c>
      <c r="M630" s="86" t="s">
        <v>8189</v>
      </c>
      <c r="N630" s="37" t="s">
        <v>13308</v>
      </c>
      <c r="O630" s="37" t="s">
        <v>13309</v>
      </c>
      <c r="P630" s="89">
        <v>0.11</v>
      </c>
      <c r="Q630" s="89">
        <v>8.1199999999999992</v>
      </c>
      <c r="R630" s="90" t="str">
        <f t="shared" si="29"/>
        <v>大阪府東大阪市東鴻池町</v>
      </c>
      <c r="S630" s="59" t="s">
        <v>3613</v>
      </c>
      <c r="T630" s="59" t="s">
        <v>4182</v>
      </c>
      <c r="U630" s="111" t="s">
        <v>8188</v>
      </c>
      <c r="V630" s="91" t="str">
        <f t="shared" si="31"/>
        <v>Open map</v>
      </c>
      <c r="W630" s="91" t="s">
        <v>12276</v>
      </c>
      <c r="X630" s="89" t="s">
        <v>1840</v>
      </c>
      <c r="Y630" s="89" t="s">
        <v>4496</v>
      </c>
      <c r="Z630" s="89" t="s">
        <v>4429</v>
      </c>
      <c r="AA630" s="89"/>
      <c r="AB630" s="83">
        <v>29</v>
      </c>
      <c r="AC630" s="83">
        <v>499.51</v>
      </c>
      <c r="AD630" s="83">
        <v>846.5</v>
      </c>
      <c r="AE630" s="89">
        <v>173</v>
      </c>
      <c r="AF630" s="83">
        <v>173</v>
      </c>
      <c r="AG630" s="89"/>
      <c r="AH630" s="89"/>
      <c r="AI630" s="89"/>
      <c r="AJ630" s="83">
        <v>1</v>
      </c>
      <c r="AK630" s="83"/>
      <c r="AL630" s="83">
        <v>1.5</v>
      </c>
      <c r="AM630" s="83"/>
      <c r="AN630" s="83"/>
      <c r="AO630" s="83">
        <v>390</v>
      </c>
      <c r="AP630" s="89">
        <v>1.5</v>
      </c>
      <c r="AQ630" s="89">
        <v>217</v>
      </c>
      <c r="AR630" s="89">
        <v>100</v>
      </c>
      <c r="AS630" s="89">
        <v>23</v>
      </c>
      <c r="AT630" s="89" t="s">
        <v>4235</v>
      </c>
      <c r="AU630" s="89">
        <v>1</v>
      </c>
      <c r="AV630" s="89">
        <v>173</v>
      </c>
      <c r="AW630" s="89">
        <v>100</v>
      </c>
      <c r="AX630" s="89">
        <v>18</v>
      </c>
      <c r="AY630" s="89" t="s">
        <v>12196</v>
      </c>
      <c r="AZ630" s="89">
        <v>3400000</v>
      </c>
      <c r="BA630" s="89">
        <v>3100000</v>
      </c>
      <c r="BB630" s="89">
        <v>2000000</v>
      </c>
      <c r="BC630" s="113"/>
      <c r="BG630" s="165">
        <v>5525</v>
      </c>
      <c r="BH630" s="165">
        <v>568</v>
      </c>
    </row>
    <row r="631" spans="1:60" ht="18" hidden="1" customHeight="1">
      <c r="A631" s="83">
        <v>160039</v>
      </c>
      <c r="B631" s="84" t="s">
        <v>8182</v>
      </c>
      <c r="C631" s="82" t="str">
        <f t="shared" si="30"/>
        <v>Open</v>
      </c>
      <c r="D631" s="85"/>
      <c r="E631" s="85" t="s">
        <v>4241</v>
      </c>
      <c r="F631" s="110">
        <v>42422</v>
      </c>
      <c r="G631" s="110">
        <v>42436</v>
      </c>
      <c r="H631" s="87" t="s">
        <v>4434</v>
      </c>
      <c r="I631" s="87" t="s">
        <v>8183</v>
      </c>
      <c r="J631" s="87" t="s">
        <v>8184</v>
      </c>
      <c r="K631" s="88"/>
      <c r="L631" s="37" t="s">
        <v>15213</v>
      </c>
      <c r="M631" s="86" t="s">
        <v>8185</v>
      </c>
      <c r="N631" s="37" t="s">
        <v>13310</v>
      </c>
      <c r="O631" s="37" t="s">
        <v>14506</v>
      </c>
      <c r="P631" s="89">
        <v>1.0900000000000001</v>
      </c>
      <c r="Q631" s="89">
        <v>11.19</v>
      </c>
      <c r="R631" s="90" t="str">
        <f t="shared" si="29"/>
        <v>千葉県松戸市東松戸</v>
      </c>
      <c r="S631" s="59" t="s">
        <v>3696</v>
      </c>
      <c r="T631" s="59" t="s">
        <v>3696</v>
      </c>
      <c r="U631" s="111" t="s">
        <v>8180</v>
      </c>
      <c r="V631" s="91" t="str">
        <f t="shared" si="31"/>
        <v>Open map</v>
      </c>
      <c r="W631" s="91" t="s">
        <v>4038</v>
      </c>
      <c r="X631" s="89" t="s">
        <v>1840</v>
      </c>
      <c r="Y631" s="89" t="s">
        <v>8088</v>
      </c>
      <c r="Z631" s="89" t="s">
        <v>4358</v>
      </c>
      <c r="AA631" s="89"/>
      <c r="AB631" s="83">
        <v>30</v>
      </c>
      <c r="AC631" s="83">
        <v>222.23</v>
      </c>
      <c r="AD631" s="83">
        <v>222.23</v>
      </c>
      <c r="AE631" s="89">
        <v>247</v>
      </c>
      <c r="AF631" s="83">
        <v>247</v>
      </c>
      <c r="AG631" s="89"/>
      <c r="AH631" s="89"/>
      <c r="AI631" s="89"/>
      <c r="AJ631" s="83">
        <v>1</v>
      </c>
      <c r="AK631" s="83"/>
      <c r="AL631" s="83">
        <v>1.45</v>
      </c>
      <c r="AM631" s="83"/>
      <c r="AN631" s="83"/>
      <c r="AO631" s="83">
        <v>404</v>
      </c>
      <c r="AP631" s="89">
        <v>1.45</v>
      </c>
      <c r="AQ631" s="89">
        <v>221</v>
      </c>
      <c r="AR631" s="89">
        <v>100</v>
      </c>
      <c r="AS631" s="89">
        <v>24</v>
      </c>
      <c r="AT631" s="89" t="s">
        <v>8186</v>
      </c>
      <c r="AU631" s="89">
        <v>1</v>
      </c>
      <c r="AV631" s="89">
        <f>152+31</f>
        <v>183</v>
      </c>
      <c r="AW631" s="89">
        <v>100</v>
      </c>
      <c r="AX631" s="89">
        <f>17+4</f>
        <v>21</v>
      </c>
      <c r="AY631" s="89" t="s">
        <v>8187</v>
      </c>
      <c r="AZ631" s="89">
        <v>5200000</v>
      </c>
      <c r="BA631" s="89">
        <v>4700000</v>
      </c>
      <c r="BB631" s="89">
        <v>2600000</v>
      </c>
      <c r="BC631" s="113"/>
      <c r="BG631" s="165">
        <v>5526</v>
      </c>
      <c r="BH631" s="165">
        <v>569</v>
      </c>
    </row>
    <row r="632" spans="1:60" ht="18" hidden="1" customHeight="1">
      <c r="A632" s="83">
        <v>160040</v>
      </c>
      <c r="B632" s="84" t="s">
        <v>8175</v>
      </c>
      <c r="C632" s="82" t="str">
        <f t="shared" si="30"/>
        <v>Open</v>
      </c>
      <c r="D632" s="85"/>
      <c r="E632" s="85" t="s">
        <v>8176</v>
      </c>
      <c r="F632" s="110">
        <v>42555</v>
      </c>
      <c r="G632" s="110">
        <v>42566</v>
      </c>
      <c r="H632" s="87" t="s">
        <v>4313</v>
      </c>
      <c r="I632" s="87" t="s">
        <v>8169</v>
      </c>
      <c r="J632" s="87" t="s">
        <v>8170</v>
      </c>
      <c r="K632" s="88"/>
      <c r="L632" s="37" t="s">
        <v>15214</v>
      </c>
      <c r="M632" s="86" t="s">
        <v>8177</v>
      </c>
      <c r="N632" s="37" t="s">
        <v>13311</v>
      </c>
      <c r="O632" s="37" t="s">
        <v>13312</v>
      </c>
      <c r="P632" s="89">
        <v>0.08</v>
      </c>
      <c r="Q632" s="89">
        <v>81.349999999999994</v>
      </c>
      <c r="R632" s="90" t="str">
        <f t="shared" si="29"/>
        <v>岐阜県木曽郡南木曽町田立</v>
      </c>
      <c r="S632" s="59" t="s">
        <v>3697</v>
      </c>
      <c r="T632" s="59" t="s">
        <v>3697</v>
      </c>
      <c r="U632" s="111" t="s">
        <v>8178</v>
      </c>
      <c r="V632" s="91" t="str">
        <f t="shared" si="31"/>
        <v>Open map</v>
      </c>
      <c r="W632" s="91" t="s">
        <v>4038</v>
      </c>
      <c r="X632" s="89" t="s">
        <v>1840</v>
      </c>
      <c r="Y632" s="89" t="s">
        <v>8179</v>
      </c>
      <c r="Z632" s="89" t="s">
        <v>4443</v>
      </c>
      <c r="AA632" s="89"/>
      <c r="AB632" s="83">
        <v>50</v>
      </c>
      <c r="AC632" s="83">
        <v>5521.0079999999998</v>
      </c>
      <c r="AD632" s="83">
        <v>6725.5709999999999</v>
      </c>
      <c r="AE632" s="89">
        <v>1184</v>
      </c>
      <c r="AF632" s="83">
        <v>1184</v>
      </c>
      <c r="AG632" s="89"/>
      <c r="AH632" s="89"/>
      <c r="AI632" s="89"/>
      <c r="AJ632" s="83">
        <v>1</v>
      </c>
      <c r="AK632" s="83"/>
      <c r="AL632" s="83">
        <v>1.2</v>
      </c>
      <c r="AM632" s="83"/>
      <c r="AN632" s="83"/>
      <c r="AO632" s="83">
        <v>2170</v>
      </c>
      <c r="AP632" s="89">
        <v>1</v>
      </c>
      <c r="AQ632" s="89">
        <v>898</v>
      </c>
      <c r="AR632" s="89">
        <v>100</v>
      </c>
      <c r="AS632" s="89">
        <v>92</v>
      </c>
      <c r="AT632" s="89" t="s">
        <v>4235</v>
      </c>
      <c r="AU632" s="89">
        <v>1</v>
      </c>
      <c r="AV632" s="89">
        <v>1184</v>
      </c>
      <c r="AW632" s="89">
        <v>80</v>
      </c>
      <c r="AX632" s="89">
        <v>97</v>
      </c>
      <c r="AY632" s="89" t="s">
        <v>4235</v>
      </c>
      <c r="AZ632" s="89">
        <v>13500000</v>
      </c>
      <c r="BA632" s="89">
        <v>11700000</v>
      </c>
      <c r="BB632" s="89">
        <v>7100000</v>
      </c>
      <c r="BC632" s="113"/>
      <c r="BG632" s="165">
        <v>5527</v>
      </c>
      <c r="BH632" s="165">
        <v>570</v>
      </c>
    </row>
    <row r="633" spans="1:60" hidden="1">
      <c r="A633" s="155">
        <v>160402</v>
      </c>
      <c r="B633" s="6" t="s">
        <v>10161</v>
      </c>
      <c r="C633" s="82" t="str">
        <f t="shared" si="30"/>
        <v>Open</v>
      </c>
      <c r="D633" s="154"/>
      <c r="E633" s="36"/>
      <c r="F633" s="140">
        <v>42437</v>
      </c>
      <c r="G633" s="140">
        <v>42447</v>
      </c>
      <c r="H633" s="38" t="s">
        <v>1443</v>
      </c>
      <c r="I633" s="38" t="s">
        <v>2372</v>
      </c>
      <c r="J633" s="38" t="s">
        <v>2595</v>
      </c>
      <c r="K633" s="21"/>
      <c r="L633" s="37" t="s">
        <v>15215</v>
      </c>
      <c r="M633" s="37" t="s">
        <v>10162</v>
      </c>
      <c r="N633" s="37" t="s">
        <v>13313</v>
      </c>
      <c r="O633" s="37" t="s">
        <v>14507</v>
      </c>
      <c r="P633" s="89">
        <v>0.11</v>
      </c>
      <c r="Q633" s="89">
        <v>16.38</v>
      </c>
      <c r="R633" s="59" t="str">
        <f t="shared" si="29"/>
        <v>熊本県熊本市東区沼山津</v>
      </c>
      <c r="S633" s="59"/>
      <c r="T633" s="59"/>
      <c r="U633" s="108" t="s">
        <v>10163</v>
      </c>
      <c r="V633" s="60" t="str">
        <f>HYPERLINK(CONCATENATE("https://www.google.co.jp/maps/search/",IF(T633="",IF(S633 ="",R633,S633),T633)),"Open map")</f>
        <v>Open map</v>
      </c>
      <c r="W633" s="60"/>
      <c r="X633" t="s">
        <v>1840</v>
      </c>
      <c r="Y633" t="s">
        <v>1844</v>
      </c>
      <c r="Z633" t="s">
        <v>1843</v>
      </c>
      <c r="AA633">
        <v>2</v>
      </c>
      <c r="AB633" s="1">
        <v>25</v>
      </c>
      <c r="AC633" s="1">
        <v>298</v>
      </c>
      <c r="AD633" s="1">
        <v>298</v>
      </c>
      <c r="AF633" s="1"/>
      <c r="AJ633" s="1">
        <v>1</v>
      </c>
      <c r="AL633" s="1">
        <v>1.5</v>
      </c>
      <c r="BC633" t="s">
        <v>14625</v>
      </c>
      <c r="BG633" s="165">
        <v>5528</v>
      </c>
      <c r="BH633" s="165">
        <v>571</v>
      </c>
    </row>
    <row r="634" spans="1:60" ht="18" hidden="1" customHeight="1">
      <c r="A634" s="83">
        <v>160048</v>
      </c>
      <c r="B634" s="84" t="s">
        <v>8164</v>
      </c>
      <c r="C634" s="82" t="str">
        <f t="shared" si="30"/>
        <v>Open</v>
      </c>
      <c r="D634" s="85"/>
      <c r="E634" s="85" t="s">
        <v>8171</v>
      </c>
      <c r="F634" s="110">
        <v>42607</v>
      </c>
      <c r="G634" s="110">
        <v>42616</v>
      </c>
      <c r="H634" s="87" t="s">
        <v>6300</v>
      </c>
      <c r="I634" s="87" t="s">
        <v>6924</v>
      </c>
      <c r="J634" s="87" t="s">
        <v>8172</v>
      </c>
      <c r="K634" s="88"/>
      <c r="L634" s="37" t="s">
        <v>15216</v>
      </c>
      <c r="M634" s="86" t="s">
        <v>8168</v>
      </c>
      <c r="N634" s="37" t="s">
        <v>13314</v>
      </c>
      <c r="O634" s="37" t="s">
        <v>13315</v>
      </c>
      <c r="P634" s="89">
        <v>0.41</v>
      </c>
      <c r="Q634" s="89">
        <v>3.94</v>
      </c>
      <c r="R634" s="90" t="str">
        <f t="shared" si="29"/>
        <v>徳島県徳島市下助任町</v>
      </c>
      <c r="S634" s="59" t="s">
        <v>3698</v>
      </c>
      <c r="T634" s="59" t="s">
        <v>3698</v>
      </c>
      <c r="U634" s="111" t="s">
        <v>8173</v>
      </c>
      <c r="V634" s="91" t="str">
        <f t="shared" si="31"/>
        <v>Open map</v>
      </c>
      <c r="W634" s="91" t="s">
        <v>4038</v>
      </c>
      <c r="X634" s="89" t="s">
        <v>1840</v>
      </c>
      <c r="Y634" s="89" t="s">
        <v>4496</v>
      </c>
      <c r="Z634" s="89" t="s">
        <v>4791</v>
      </c>
      <c r="AA634" s="89"/>
      <c r="AB634" s="83">
        <v>30</v>
      </c>
      <c r="AC634" s="83">
        <v>141.77500000000001</v>
      </c>
      <c r="AD634" s="83">
        <v>273.60000000000002</v>
      </c>
      <c r="AE634" s="89">
        <v>211</v>
      </c>
      <c r="AF634" s="83">
        <v>211</v>
      </c>
      <c r="AG634" s="89"/>
      <c r="AH634" s="89"/>
      <c r="AI634" s="89"/>
      <c r="AJ634" s="83">
        <v>1</v>
      </c>
      <c r="AK634" s="83"/>
      <c r="AL634" s="83">
        <v>1.5</v>
      </c>
      <c r="AM634" s="83"/>
      <c r="AN634" s="83"/>
      <c r="AO634" s="83">
        <v>502</v>
      </c>
      <c r="AP634" s="89">
        <v>1.5</v>
      </c>
      <c r="AQ634" s="89">
        <v>291</v>
      </c>
      <c r="AR634" s="89">
        <v>150</v>
      </c>
      <c r="AS634" s="89">
        <v>44</v>
      </c>
      <c r="AT634" s="89" t="s">
        <v>4235</v>
      </c>
      <c r="AU634" s="89">
        <v>1</v>
      </c>
      <c r="AV634" s="89">
        <v>211</v>
      </c>
      <c r="AW634" s="89">
        <v>100</v>
      </c>
      <c r="AX634" s="89">
        <v>22</v>
      </c>
      <c r="AY634" s="89" t="s">
        <v>4235</v>
      </c>
      <c r="AZ634" s="89">
        <v>4500000</v>
      </c>
      <c r="BA634" s="89">
        <v>4000000</v>
      </c>
      <c r="BB634" s="89">
        <v>2400000</v>
      </c>
      <c r="BC634" s="113"/>
      <c r="BG634" s="165">
        <v>5529</v>
      </c>
      <c r="BH634" s="165">
        <v>572</v>
      </c>
    </row>
    <row r="635" spans="1:60" ht="18" hidden="1" customHeight="1">
      <c r="A635" s="83">
        <v>160054</v>
      </c>
      <c r="B635" s="84" t="s">
        <v>8165</v>
      </c>
      <c r="C635" s="82" t="str">
        <f t="shared" si="30"/>
        <v>Open</v>
      </c>
      <c r="D635" s="85"/>
      <c r="E635" s="85" t="s">
        <v>4217</v>
      </c>
      <c r="F635" s="110">
        <v>42576</v>
      </c>
      <c r="G635" s="110">
        <v>42592</v>
      </c>
      <c r="H635" s="87" t="s">
        <v>4681</v>
      </c>
      <c r="I635" s="87" t="s">
        <v>7615</v>
      </c>
      <c r="J635" s="87" t="s">
        <v>7616</v>
      </c>
      <c r="K635" s="88"/>
      <c r="L635" s="37" t="s">
        <v>15217</v>
      </c>
      <c r="M635" s="86" t="s">
        <v>8166</v>
      </c>
      <c r="N635" s="37" t="s">
        <v>13316</v>
      </c>
      <c r="O635" s="37" t="s">
        <v>14508</v>
      </c>
      <c r="P635" s="89">
        <v>0.06</v>
      </c>
      <c r="Q635" s="89">
        <v>54.05</v>
      </c>
      <c r="R635" s="90" t="str">
        <f t="shared" si="29"/>
        <v>滋賀県大津市茶が崎</v>
      </c>
      <c r="S635" s="59" t="s">
        <v>3699</v>
      </c>
      <c r="T635" s="59"/>
      <c r="U635" s="111" t="s">
        <v>8167</v>
      </c>
      <c r="V635" s="91" t="str">
        <f t="shared" si="31"/>
        <v>Open map</v>
      </c>
      <c r="W635" s="91" t="s">
        <v>4038</v>
      </c>
      <c r="X635" s="89" t="s">
        <v>1840</v>
      </c>
      <c r="Y635" s="89" t="s">
        <v>4381</v>
      </c>
      <c r="Z635" s="89" t="s">
        <v>4358</v>
      </c>
      <c r="AA635" s="89" t="s">
        <v>1857</v>
      </c>
      <c r="AB635" s="83">
        <v>30</v>
      </c>
      <c r="AC635" s="83">
        <v>6615.4</v>
      </c>
      <c r="AD635" s="83">
        <v>6608.63</v>
      </c>
      <c r="AE635" s="89">
        <v>7966</v>
      </c>
      <c r="AF635" s="83">
        <v>7966</v>
      </c>
      <c r="AG635" s="89"/>
      <c r="AH635" s="89"/>
      <c r="AI635" s="89"/>
      <c r="AJ635" s="83">
        <v>0.8</v>
      </c>
      <c r="AK635" s="83"/>
      <c r="AL635" s="83">
        <v>1</v>
      </c>
      <c r="AM635" s="83"/>
      <c r="AN635" s="83"/>
      <c r="AO635" s="83">
        <v>12274</v>
      </c>
      <c r="AP635" s="89">
        <v>1</v>
      </c>
      <c r="AQ635" s="89">
        <f>4349+1552</f>
        <v>5901</v>
      </c>
      <c r="AR635" s="89">
        <v>100</v>
      </c>
      <c r="AS635" s="89">
        <f>444+159</f>
        <v>603</v>
      </c>
      <c r="AT635" s="89" t="s">
        <v>4235</v>
      </c>
      <c r="AU635" s="89">
        <v>0.8</v>
      </c>
      <c r="AV635" s="89">
        <v>6373</v>
      </c>
      <c r="AW635" s="89">
        <v>80</v>
      </c>
      <c r="AX635" s="89">
        <v>521</v>
      </c>
      <c r="AY635" s="89" t="s">
        <v>12174</v>
      </c>
      <c r="AZ635" s="89">
        <v>65300000</v>
      </c>
      <c r="BA635" s="89">
        <v>55100000</v>
      </c>
      <c r="BB635" s="89">
        <v>33500000</v>
      </c>
      <c r="BC635" s="113"/>
      <c r="BG635" s="165">
        <v>5530</v>
      </c>
      <c r="BH635" s="165">
        <v>573</v>
      </c>
    </row>
    <row r="636" spans="1:60" ht="18" hidden="1" customHeight="1">
      <c r="A636" s="83">
        <v>160055</v>
      </c>
      <c r="B636" s="84" t="s">
        <v>8151</v>
      </c>
      <c r="C636" s="82" t="str">
        <f t="shared" si="30"/>
        <v>Open</v>
      </c>
      <c r="D636" s="85"/>
      <c r="E636" s="85" t="s">
        <v>8158</v>
      </c>
      <c r="F636" s="110">
        <v>42599</v>
      </c>
      <c r="G636" s="110">
        <v>42626</v>
      </c>
      <c r="H636" s="87" t="s">
        <v>8159</v>
      </c>
      <c r="I636" s="87" t="s">
        <v>8160</v>
      </c>
      <c r="J636" s="87" t="s">
        <v>8161</v>
      </c>
      <c r="K636" s="88"/>
      <c r="L636" s="37" t="s">
        <v>15218</v>
      </c>
      <c r="M636" s="86" t="s">
        <v>8162</v>
      </c>
      <c r="N636" s="37" t="s">
        <v>13317</v>
      </c>
      <c r="O636" s="37" t="s">
        <v>14509</v>
      </c>
      <c r="P636" s="89">
        <v>2.0699999999999998</v>
      </c>
      <c r="Q636" s="89">
        <v>6.87</v>
      </c>
      <c r="R636" s="90" t="str">
        <f t="shared" si="29"/>
        <v>北海道苫小牧市柏原</v>
      </c>
      <c r="S636" s="59" t="s">
        <v>3700</v>
      </c>
      <c r="T636" s="59"/>
      <c r="U636" s="111" t="s">
        <v>8163</v>
      </c>
      <c r="V636" s="91" t="str">
        <f t="shared" si="31"/>
        <v>Open map</v>
      </c>
      <c r="W636" s="91" t="s">
        <v>4038</v>
      </c>
      <c r="X636" s="89" t="s">
        <v>1840</v>
      </c>
      <c r="Y636" s="89" t="s">
        <v>8088</v>
      </c>
      <c r="Z636" s="89" t="s">
        <v>4390</v>
      </c>
      <c r="AA636" s="89"/>
      <c r="AB636" s="83">
        <v>70</v>
      </c>
      <c r="AC636" s="83">
        <v>3892.5</v>
      </c>
      <c r="AD636" s="83">
        <v>3894.43</v>
      </c>
      <c r="AE636" s="89">
        <v>4843</v>
      </c>
      <c r="AF636" s="83">
        <v>4843</v>
      </c>
      <c r="AG636" s="89"/>
      <c r="AH636" s="89"/>
      <c r="AI636" s="89"/>
      <c r="AJ636" s="83">
        <v>1</v>
      </c>
      <c r="AK636" s="83"/>
      <c r="AL636" s="83">
        <v>1.5</v>
      </c>
      <c r="AM636" s="83"/>
      <c r="AN636" s="83"/>
      <c r="AO636" s="83">
        <v>9636</v>
      </c>
      <c r="AP636" s="89">
        <v>1.5</v>
      </c>
      <c r="AQ636" s="89">
        <v>4708</v>
      </c>
      <c r="AR636" s="89">
        <v>100</v>
      </c>
      <c r="AS636" s="89">
        <v>469</v>
      </c>
      <c r="AT636" s="89" t="s">
        <v>6251</v>
      </c>
      <c r="AU636" s="89">
        <v>1</v>
      </c>
      <c r="AV636" s="89">
        <v>4843</v>
      </c>
      <c r="AW636" s="89">
        <v>210</v>
      </c>
      <c r="AX636" s="89">
        <v>1018</v>
      </c>
      <c r="AY636" s="89" t="s">
        <v>4250</v>
      </c>
      <c r="AZ636" s="89">
        <v>67700000</v>
      </c>
      <c r="BA636" s="89">
        <v>55800000</v>
      </c>
      <c r="BB636" s="89">
        <v>33100000</v>
      </c>
      <c r="BC636" s="113"/>
      <c r="BG636" s="165">
        <v>5531</v>
      </c>
      <c r="BH636" s="165">
        <v>574</v>
      </c>
    </row>
    <row r="637" spans="1:60" ht="18" hidden="1" customHeight="1">
      <c r="A637" s="83">
        <v>160277</v>
      </c>
      <c r="B637" s="84" t="s">
        <v>8152</v>
      </c>
      <c r="C637" s="82" t="str">
        <f t="shared" si="30"/>
        <v>Open</v>
      </c>
      <c r="D637" s="85"/>
      <c r="E637" s="85" t="s">
        <v>4217</v>
      </c>
      <c r="F637" s="110">
        <v>42385</v>
      </c>
      <c r="G637" s="110">
        <v>42692</v>
      </c>
      <c r="H637" s="87" t="s">
        <v>6054</v>
      </c>
      <c r="I637" s="87" t="s">
        <v>8153</v>
      </c>
      <c r="J637" s="87" t="s">
        <v>8154</v>
      </c>
      <c r="K637" s="88"/>
      <c r="L637" s="37" t="s">
        <v>15219</v>
      </c>
      <c r="M637" s="86" t="s">
        <v>8155</v>
      </c>
      <c r="N637" s="37" t="s">
        <v>13318</v>
      </c>
      <c r="O637" s="37" t="s">
        <v>13319</v>
      </c>
      <c r="P637" s="89">
        <v>0.11</v>
      </c>
      <c r="Q637" s="89">
        <v>53.26</v>
      </c>
      <c r="R637" s="90" t="str">
        <f t="shared" si="29"/>
        <v>京都府京都市左京区岡崎西天王町</v>
      </c>
      <c r="S637" s="59"/>
      <c r="T637" s="59" t="s">
        <v>8150</v>
      </c>
      <c r="U637" s="111" t="s">
        <v>8156</v>
      </c>
      <c r="V637" s="91" t="str">
        <f t="shared" si="31"/>
        <v>Open map</v>
      </c>
      <c r="W637" s="91"/>
      <c r="X637" s="89" t="s">
        <v>1840</v>
      </c>
      <c r="Y637" s="89" t="s">
        <v>8149</v>
      </c>
      <c r="Z637" s="89" t="s">
        <v>8157</v>
      </c>
      <c r="AA637" s="89"/>
      <c r="AB637" s="83">
        <v>30</v>
      </c>
      <c r="AC637" s="83">
        <v>1743.18</v>
      </c>
      <c r="AD637" s="83">
        <v>3110.25</v>
      </c>
      <c r="AE637" s="89">
        <v>1953</v>
      </c>
      <c r="AF637" s="83">
        <v>1953</v>
      </c>
      <c r="AG637" s="89"/>
      <c r="AH637" s="89"/>
      <c r="AI637" s="89"/>
      <c r="AJ637" s="83">
        <v>0.75</v>
      </c>
      <c r="AK637" s="83"/>
      <c r="AL637" s="83">
        <v>0.25</v>
      </c>
      <c r="AM637" s="83"/>
      <c r="AN637" s="83"/>
      <c r="AO637" s="83">
        <v>2007</v>
      </c>
      <c r="AP637" s="89">
        <v>0.25</v>
      </c>
      <c r="AQ637" s="89">
        <v>588</v>
      </c>
      <c r="AR637" s="89">
        <v>150</v>
      </c>
      <c r="AS637" s="89">
        <v>90</v>
      </c>
      <c r="AT637" s="89" t="s">
        <v>12185</v>
      </c>
      <c r="AU637" s="89">
        <v>0.75</v>
      </c>
      <c r="AV637" s="89">
        <v>1419</v>
      </c>
      <c r="AW637" s="89">
        <v>100</v>
      </c>
      <c r="AX637" s="89">
        <v>145</v>
      </c>
      <c r="AY637" s="89" t="s">
        <v>12197</v>
      </c>
      <c r="AZ637" s="89">
        <v>35500000</v>
      </c>
      <c r="BA637" s="89">
        <v>33700000</v>
      </c>
      <c r="BB637" s="89">
        <v>20500000</v>
      </c>
      <c r="BC637" s="113"/>
      <c r="BG637" s="165">
        <v>5532</v>
      </c>
      <c r="BH637" s="165">
        <v>575</v>
      </c>
    </row>
    <row r="638" spans="1:60" ht="18" hidden="1" customHeight="1">
      <c r="A638" s="83">
        <v>160068</v>
      </c>
      <c r="B638" s="84" t="s">
        <v>8143</v>
      </c>
      <c r="C638" s="82" t="str">
        <f t="shared" si="30"/>
        <v>Open</v>
      </c>
      <c r="D638" s="85"/>
      <c r="E638" s="85" t="s">
        <v>4217</v>
      </c>
      <c r="F638" s="110">
        <v>42576</v>
      </c>
      <c r="G638" s="110">
        <v>42588</v>
      </c>
      <c r="H638" s="87" t="s">
        <v>4338</v>
      </c>
      <c r="I638" s="87" t="s">
        <v>8144</v>
      </c>
      <c r="J638" s="87" t="s">
        <v>8145</v>
      </c>
      <c r="K638" s="88"/>
      <c r="L638" s="37" t="s">
        <v>15220</v>
      </c>
      <c r="M638" s="86" t="s">
        <v>8146</v>
      </c>
      <c r="N638" s="37" t="s">
        <v>13320</v>
      </c>
      <c r="O638" s="37" t="s">
        <v>13321</v>
      </c>
      <c r="P638" s="89">
        <v>0.33</v>
      </c>
      <c r="Q638" s="89">
        <v>3.18</v>
      </c>
      <c r="R638" s="90" t="str">
        <f t="shared" si="29"/>
        <v>広島県広島市西区南観音</v>
      </c>
      <c r="S638" s="59" t="s">
        <v>3701</v>
      </c>
      <c r="T638" s="59" t="s">
        <v>8147</v>
      </c>
      <c r="U638" s="111" t="s">
        <v>8148</v>
      </c>
      <c r="V638" s="91" t="str">
        <f t="shared" si="31"/>
        <v>Open map</v>
      </c>
      <c r="W638" s="91" t="s">
        <v>4038</v>
      </c>
      <c r="X638" s="89" t="s">
        <v>1840</v>
      </c>
      <c r="Y638" s="89" t="s">
        <v>8149</v>
      </c>
      <c r="Z638" s="89" t="s">
        <v>8078</v>
      </c>
      <c r="AA638" s="89"/>
      <c r="AB638" s="83">
        <v>30</v>
      </c>
      <c r="AC638" s="83">
        <v>368.87</v>
      </c>
      <c r="AD638" s="83">
        <v>700</v>
      </c>
      <c r="AE638" s="89">
        <v>494</v>
      </c>
      <c r="AF638" s="83">
        <v>494</v>
      </c>
      <c r="AG638" s="89"/>
      <c r="AH638" s="89"/>
      <c r="AI638" s="89"/>
      <c r="AJ638" s="83">
        <v>1</v>
      </c>
      <c r="AK638" s="83"/>
      <c r="AL638" s="83">
        <v>1.2</v>
      </c>
      <c r="AM638" s="83"/>
      <c r="AN638" s="83"/>
      <c r="AO638" s="83">
        <v>995</v>
      </c>
      <c r="AP638" s="89">
        <v>1.2</v>
      </c>
      <c r="AQ638" s="89">
        <v>501</v>
      </c>
      <c r="AR638" s="89">
        <v>130</v>
      </c>
      <c r="AS638" s="89">
        <v>67</v>
      </c>
      <c r="AT638" s="89" t="s">
        <v>4871</v>
      </c>
      <c r="AU638" s="89">
        <v>1</v>
      </c>
      <c r="AV638" s="89">
        <v>494</v>
      </c>
      <c r="AW638" s="89">
        <v>130</v>
      </c>
      <c r="AX638" s="89">
        <v>66</v>
      </c>
      <c r="AY638" s="89" t="s">
        <v>4871</v>
      </c>
      <c r="AZ638" s="89">
        <v>7300000</v>
      </c>
      <c r="BA638" s="89">
        <v>6300000</v>
      </c>
      <c r="BB638" s="89">
        <v>3600000</v>
      </c>
      <c r="BC638" s="113"/>
      <c r="BG638" s="165">
        <v>5533</v>
      </c>
      <c r="BH638" s="165">
        <v>576</v>
      </c>
    </row>
    <row r="639" spans="1:60" ht="18" hidden="1" customHeight="1">
      <c r="A639" s="83">
        <v>160070</v>
      </c>
      <c r="B639" s="84" t="s">
        <v>8138</v>
      </c>
      <c r="C639" s="82" t="str">
        <f t="shared" si="30"/>
        <v>Open</v>
      </c>
      <c r="D639" s="85"/>
      <c r="E639" s="85" t="s">
        <v>4217</v>
      </c>
      <c r="F639" s="110">
        <v>42562</v>
      </c>
      <c r="G639" s="110">
        <v>42574</v>
      </c>
      <c r="H639" s="87" t="s">
        <v>4313</v>
      </c>
      <c r="I639" s="87" t="s">
        <v>6713</v>
      </c>
      <c r="J639" s="87" t="s">
        <v>8139</v>
      </c>
      <c r="K639" s="88"/>
      <c r="L639" s="37" t="s">
        <v>15221</v>
      </c>
      <c r="M639" s="86" t="s">
        <v>8135</v>
      </c>
      <c r="N639" s="37" t="s">
        <v>13322</v>
      </c>
      <c r="O639" s="37" t="s">
        <v>13323</v>
      </c>
      <c r="P639" s="89">
        <v>0.38</v>
      </c>
      <c r="Q639" s="89">
        <v>29.31</v>
      </c>
      <c r="R639" s="90" t="str">
        <f t="shared" si="29"/>
        <v>岐阜県養老郡養老町大場字橋西</v>
      </c>
      <c r="S639" s="59" t="s">
        <v>3702</v>
      </c>
      <c r="T639" s="59" t="s">
        <v>8140</v>
      </c>
      <c r="U639" s="111" t="s">
        <v>8141</v>
      </c>
      <c r="V639" s="91" t="str">
        <f t="shared" si="31"/>
        <v>Open map</v>
      </c>
      <c r="W639" s="91" t="s">
        <v>4038</v>
      </c>
      <c r="X639" s="89" t="s">
        <v>1840</v>
      </c>
      <c r="Y639" s="89" t="s">
        <v>8142</v>
      </c>
      <c r="Z639" s="89" t="s">
        <v>4390</v>
      </c>
      <c r="AA639" s="89"/>
      <c r="AB639" s="83">
        <v>55</v>
      </c>
      <c r="AC639" s="83">
        <v>691.29</v>
      </c>
      <c r="AD639" s="83">
        <v>671.3</v>
      </c>
      <c r="AE639" s="89">
        <v>1011</v>
      </c>
      <c r="AF639" s="83">
        <v>1011</v>
      </c>
      <c r="AG639" s="89"/>
      <c r="AH639" s="89"/>
      <c r="AI639" s="89"/>
      <c r="AJ639" s="83">
        <v>1</v>
      </c>
      <c r="AK639" s="83"/>
      <c r="AL639" s="83">
        <v>1.5</v>
      </c>
      <c r="AM639" s="83"/>
      <c r="AN639" s="83"/>
      <c r="AO639" s="83">
        <v>2008</v>
      </c>
      <c r="AP639" s="89">
        <v>1</v>
      </c>
      <c r="AQ639" s="89">
        <v>997</v>
      </c>
      <c r="AR639" s="89">
        <v>120</v>
      </c>
      <c r="AS639" s="89">
        <v>123</v>
      </c>
      <c r="AT639" s="89" t="s">
        <v>8136</v>
      </c>
      <c r="AU639" s="89">
        <v>1.5</v>
      </c>
      <c r="AV639" s="89">
        <v>1011</v>
      </c>
      <c r="AW639" s="89">
        <v>100</v>
      </c>
      <c r="AX639" s="89">
        <v>104</v>
      </c>
      <c r="AY639" s="89" t="s">
        <v>8137</v>
      </c>
      <c r="AZ639" s="89">
        <v>13000000</v>
      </c>
      <c r="BA639" s="89">
        <v>11000000</v>
      </c>
      <c r="BB639" s="89">
        <v>6700000</v>
      </c>
      <c r="BC639" s="113"/>
      <c r="BG639" s="165">
        <v>5534</v>
      </c>
      <c r="BH639" s="165">
        <v>577</v>
      </c>
    </row>
    <row r="640" spans="1:60" ht="18" hidden="1" customHeight="1">
      <c r="A640" s="83">
        <v>160080</v>
      </c>
      <c r="B640" s="84" t="s">
        <v>8130</v>
      </c>
      <c r="C640" s="82" t="str">
        <f t="shared" si="30"/>
        <v>Open</v>
      </c>
      <c r="D640" s="85"/>
      <c r="E640" s="85" t="s">
        <v>4217</v>
      </c>
      <c r="F640" s="110">
        <v>42513</v>
      </c>
      <c r="G640" s="110">
        <v>42527</v>
      </c>
      <c r="H640" s="87" t="s">
        <v>4446</v>
      </c>
      <c r="I640" s="87" t="s">
        <v>8131</v>
      </c>
      <c r="J640" s="87" t="s">
        <v>8132</v>
      </c>
      <c r="K640" s="88"/>
      <c r="L640" s="37" t="s">
        <v>14846</v>
      </c>
      <c r="M640" s="86" t="s">
        <v>8133</v>
      </c>
      <c r="N640" s="37" t="s">
        <v>13324</v>
      </c>
      <c r="O640" s="37" t="s">
        <v>14510</v>
      </c>
      <c r="P640" s="89">
        <v>0.55000000000000004</v>
      </c>
      <c r="Q640" s="89">
        <v>3.58</v>
      </c>
      <c r="R640" s="90" t="str">
        <f t="shared" si="29"/>
        <v>山形県酒田市京田</v>
      </c>
      <c r="S640" s="59" t="s">
        <v>3703</v>
      </c>
      <c r="T640" s="59" t="s">
        <v>8126</v>
      </c>
      <c r="U640" s="111" t="s">
        <v>8134</v>
      </c>
      <c r="V640" s="91" t="str">
        <f t="shared" si="31"/>
        <v>Open map</v>
      </c>
      <c r="W640" s="91" t="s">
        <v>4038</v>
      </c>
      <c r="X640" s="89" t="s">
        <v>1840</v>
      </c>
      <c r="Y640" s="89" t="s">
        <v>8088</v>
      </c>
      <c r="Z640" s="89" t="s">
        <v>4443</v>
      </c>
      <c r="AA640" s="89"/>
      <c r="AB640" s="83">
        <v>100</v>
      </c>
      <c r="AC640" s="83">
        <v>2176.1999999999998</v>
      </c>
      <c r="AD640" s="83">
        <v>2308.79</v>
      </c>
      <c r="AE640" s="89">
        <v>2966</v>
      </c>
      <c r="AF640" s="83">
        <v>2966</v>
      </c>
      <c r="AG640" s="89"/>
      <c r="AH640" s="89"/>
      <c r="AI640" s="89"/>
      <c r="AJ640" s="83">
        <v>1</v>
      </c>
      <c r="AK640" s="83"/>
      <c r="AL640" s="83">
        <v>1.5</v>
      </c>
      <c r="AM640" s="83"/>
      <c r="AN640" s="83"/>
      <c r="AO640" s="83">
        <v>6158</v>
      </c>
      <c r="AP640" s="89">
        <v>1.5</v>
      </c>
      <c r="AQ640" s="89">
        <v>3192</v>
      </c>
      <c r="AR640" s="89">
        <v>130</v>
      </c>
      <c r="AS640" s="89">
        <v>424</v>
      </c>
      <c r="AT640" s="89" t="s">
        <v>4235</v>
      </c>
      <c r="AU640" s="89">
        <v>1</v>
      </c>
      <c r="AV640" s="89">
        <v>2966</v>
      </c>
      <c r="AW640" s="89">
        <v>100</v>
      </c>
      <c r="AX640" s="89">
        <v>303</v>
      </c>
      <c r="AY640" s="89" t="s">
        <v>4235</v>
      </c>
      <c r="AZ640" s="89">
        <v>38000000</v>
      </c>
      <c r="BA640" s="89">
        <v>31700000</v>
      </c>
      <c r="BB640" s="89">
        <v>19500000</v>
      </c>
      <c r="BC640" s="113"/>
      <c r="BG640" s="165">
        <v>5535</v>
      </c>
      <c r="BH640" s="165">
        <v>578</v>
      </c>
    </row>
    <row r="641" spans="1:60" ht="18" hidden="1" customHeight="1">
      <c r="A641" s="83">
        <v>160082</v>
      </c>
      <c r="B641" s="84" t="s">
        <v>8116</v>
      </c>
      <c r="C641" s="82" t="str">
        <f t="shared" si="30"/>
        <v>Open</v>
      </c>
      <c r="D641" s="85"/>
      <c r="E641" s="85" t="s">
        <v>8101</v>
      </c>
      <c r="F641" s="110">
        <v>42590</v>
      </c>
      <c r="G641" s="110">
        <v>42605</v>
      </c>
      <c r="H641" s="87" t="s">
        <v>8127</v>
      </c>
      <c r="I641" s="87" t="s">
        <v>8117</v>
      </c>
      <c r="J641" s="87" t="s">
        <v>8118</v>
      </c>
      <c r="K641" s="88"/>
      <c r="L641" s="37" t="s">
        <v>15222</v>
      </c>
      <c r="M641" s="86" t="s">
        <v>8128</v>
      </c>
      <c r="N641" s="37" t="s">
        <v>13325</v>
      </c>
      <c r="O641" s="37" t="s">
        <v>13326</v>
      </c>
      <c r="P641" s="89">
        <v>2.0099999999999998</v>
      </c>
      <c r="Q641" s="89">
        <v>60.61</v>
      </c>
      <c r="R641" s="90" t="str">
        <f t="shared" si="29"/>
        <v>長野県長野市若穂綿内</v>
      </c>
      <c r="S641" s="59" t="s">
        <v>3704</v>
      </c>
      <c r="T641" s="59" t="s">
        <v>8119</v>
      </c>
      <c r="U641" s="111" t="s">
        <v>8129</v>
      </c>
      <c r="V641" s="91" t="str">
        <f t="shared" si="31"/>
        <v>Open map</v>
      </c>
      <c r="W641" s="91" t="s">
        <v>4038</v>
      </c>
      <c r="X641" s="89" t="s">
        <v>1840</v>
      </c>
      <c r="Y641" s="89" t="s">
        <v>4496</v>
      </c>
      <c r="Z641" s="89" t="s">
        <v>4443</v>
      </c>
      <c r="AA641" s="89"/>
      <c r="AB641" s="83">
        <v>80</v>
      </c>
      <c r="AC641" s="83" t="s">
        <v>1857</v>
      </c>
      <c r="AD641" s="83">
        <v>333.28</v>
      </c>
      <c r="AE641" s="89">
        <v>457</v>
      </c>
      <c r="AF641" s="83">
        <v>457</v>
      </c>
      <c r="AG641" s="89"/>
      <c r="AH641" s="89"/>
      <c r="AI641" s="89"/>
      <c r="AJ641" s="83">
        <v>1</v>
      </c>
      <c r="AK641" s="83"/>
      <c r="AL641" s="83">
        <v>1.5</v>
      </c>
      <c r="AM641" s="83"/>
      <c r="AN641" s="83"/>
      <c r="AO641" s="83">
        <v>914</v>
      </c>
      <c r="AP641" s="89">
        <v>1.5</v>
      </c>
      <c r="AQ641" s="89">
        <v>457</v>
      </c>
      <c r="AR641" s="89">
        <v>130</v>
      </c>
      <c r="AS641" s="89">
        <v>61</v>
      </c>
      <c r="AT641" s="89"/>
      <c r="AU641" s="89">
        <v>1</v>
      </c>
      <c r="AV641" s="89">
        <v>457</v>
      </c>
      <c r="AW641" s="89">
        <v>110</v>
      </c>
      <c r="AX641" s="89">
        <v>52</v>
      </c>
      <c r="AY641" s="89"/>
      <c r="AZ641" s="89">
        <v>9700000</v>
      </c>
      <c r="BA641" s="89">
        <v>8500000</v>
      </c>
      <c r="BB641" s="89">
        <v>5100000</v>
      </c>
      <c r="BC641" s="113"/>
      <c r="BG641" s="165">
        <v>5536</v>
      </c>
      <c r="BH641" s="165">
        <v>579</v>
      </c>
    </row>
    <row r="642" spans="1:60" ht="18" hidden="1" customHeight="1">
      <c r="A642" s="83">
        <v>160089</v>
      </c>
      <c r="B642" s="84" t="s">
        <v>8104</v>
      </c>
      <c r="C642" s="82" t="str">
        <f t="shared" si="30"/>
        <v>Open</v>
      </c>
      <c r="D642" s="85"/>
      <c r="E642" s="85" t="s">
        <v>8120</v>
      </c>
      <c r="F642" s="110">
        <v>42709</v>
      </c>
      <c r="G642" s="110">
        <v>42770</v>
      </c>
      <c r="H642" s="87" t="s">
        <v>4278</v>
      </c>
      <c r="I642" s="87" t="s">
        <v>6372</v>
      </c>
      <c r="J642" s="87" t="s">
        <v>8121</v>
      </c>
      <c r="K642" s="88"/>
      <c r="L642" s="37" t="s">
        <v>15131</v>
      </c>
      <c r="M642" s="86" t="s">
        <v>8122</v>
      </c>
      <c r="N642" s="37" t="s">
        <v>13327</v>
      </c>
      <c r="O642" s="37" t="s">
        <v>13328</v>
      </c>
      <c r="P642" s="89">
        <v>0.06</v>
      </c>
      <c r="Q642" s="89">
        <v>1.72</v>
      </c>
      <c r="R642" s="90" t="str">
        <f t="shared" si="29"/>
        <v>宮城県石巻市中央</v>
      </c>
      <c r="S642" s="59" t="s">
        <v>3705</v>
      </c>
      <c r="T642" s="59" t="s">
        <v>8123</v>
      </c>
      <c r="U642" s="111" t="s">
        <v>8124</v>
      </c>
      <c r="V642" s="91" t="str">
        <f t="shared" si="31"/>
        <v>Open map</v>
      </c>
      <c r="W642" s="91" t="s">
        <v>15</v>
      </c>
      <c r="X642" s="89" t="s">
        <v>1856</v>
      </c>
      <c r="Y642" s="89" t="s">
        <v>4496</v>
      </c>
      <c r="Z642" s="89" t="s">
        <v>8125</v>
      </c>
      <c r="AA642" s="89"/>
      <c r="AB642" s="83">
        <v>40</v>
      </c>
      <c r="AC642" s="83" t="s">
        <v>1857</v>
      </c>
      <c r="AD642" s="83" t="s">
        <v>1857</v>
      </c>
      <c r="AE642" s="89">
        <v>2067</v>
      </c>
      <c r="AF642" s="83">
        <v>2841</v>
      </c>
      <c r="AG642" s="89"/>
      <c r="AH642" s="89"/>
      <c r="AI642" s="89"/>
      <c r="AJ642" s="83">
        <v>0.8</v>
      </c>
      <c r="AK642" s="83"/>
      <c r="AL642" s="83">
        <v>1.2</v>
      </c>
      <c r="AM642" s="83"/>
      <c r="AN642" s="83"/>
      <c r="AO642" s="83">
        <v>3497</v>
      </c>
      <c r="AP642" s="89">
        <v>1.5</v>
      </c>
      <c r="AQ642" s="89">
        <v>1695</v>
      </c>
      <c r="AR642" s="89">
        <v>120</v>
      </c>
      <c r="AS642" s="89">
        <v>208</v>
      </c>
      <c r="AT642" s="89" t="s">
        <v>8115</v>
      </c>
      <c r="AU642" s="89">
        <v>0.8</v>
      </c>
      <c r="AV642" s="89">
        <v>1062</v>
      </c>
      <c r="AW642" s="89">
        <v>120</v>
      </c>
      <c r="AX642" s="89">
        <v>130</v>
      </c>
      <c r="AY642" s="89" t="s">
        <v>4235</v>
      </c>
      <c r="AZ642" s="89">
        <v>21300000</v>
      </c>
      <c r="BA642" s="89">
        <v>17800000</v>
      </c>
      <c r="BB642" s="89">
        <v>10500000</v>
      </c>
      <c r="BC642" s="113"/>
      <c r="BG642" s="165">
        <v>5537</v>
      </c>
      <c r="BH642" s="165">
        <v>580</v>
      </c>
    </row>
    <row r="643" spans="1:60" ht="18" hidden="1" customHeight="1">
      <c r="A643" s="83">
        <v>160095</v>
      </c>
      <c r="B643" s="84" t="s">
        <v>8105</v>
      </c>
      <c r="C643" s="82" t="str">
        <f t="shared" si="30"/>
        <v>Open</v>
      </c>
      <c r="D643" s="85"/>
      <c r="E643" s="85" t="s">
        <v>8106</v>
      </c>
      <c r="F643" s="110">
        <v>42485</v>
      </c>
      <c r="G643" s="110">
        <v>42516</v>
      </c>
      <c r="H643" s="87" t="s">
        <v>8107</v>
      </c>
      <c r="I643" s="87" t="s">
        <v>8108</v>
      </c>
      <c r="J643" s="87" t="s">
        <v>8109</v>
      </c>
      <c r="K643" s="88"/>
      <c r="L643" s="37" t="s">
        <v>15004</v>
      </c>
      <c r="M643" s="86" t="s">
        <v>8110</v>
      </c>
      <c r="N643" s="37" t="s">
        <v>13329</v>
      </c>
      <c r="O643" s="37" t="s">
        <v>13330</v>
      </c>
      <c r="P643" s="89">
        <v>0.45</v>
      </c>
      <c r="Q643" s="89">
        <v>0.46</v>
      </c>
      <c r="R643" s="90" t="str">
        <f t="shared" ref="R643:R706" si="32">CONCATENATE(H643,I643,J643)</f>
        <v>鳥取県境港市竹内団地</v>
      </c>
      <c r="S643" s="59" t="s">
        <v>3706</v>
      </c>
      <c r="T643" s="59" t="s">
        <v>8111</v>
      </c>
      <c r="U643" s="111" t="s">
        <v>8112</v>
      </c>
      <c r="V643" s="91" t="str">
        <f t="shared" si="31"/>
        <v>Open map</v>
      </c>
      <c r="W643" s="91" t="s">
        <v>4038</v>
      </c>
      <c r="X643" s="89" t="s">
        <v>1840</v>
      </c>
      <c r="Y643" s="89" t="s">
        <v>8113</v>
      </c>
      <c r="Z643" s="89" t="s">
        <v>8114</v>
      </c>
      <c r="AA643" s="89"/>
      <c r="AB643" s="83">
        <v>60</v>
      </c>
      <c r="AC643" s="83" t="s">
        <v>1857</v>
      </c>
      <c r="AD643" s="83" t="s">
        <v>1857</v>
      </c>
      <c r="AE643" s="89">
        <v>2694</v>
      </c>
      <c r="AF643" s="83">
        <v>3256</v>
      </c>
      <c r="AG643" s="89"/>
      <c r="AH643" s="89"/>
      <c r="AI643" s="89"/>
      <c r="AJ643" s="83">
        <v>1</v>
      </c>
      <c r="AK643" s="83"/>
      <c r="AL643" s="83">
        <v>1.5</v>
      </c>
      <c r="AM643" s="83"/>
      <c r="AN643" s="83"/>
      <c r="AO643" s="83">
        <v>7507</v>
      </c>
      <c r="AP643" s="89">
        <v>1.5</v>
      </c>
      <c r="AQ643" s="89">
        <f>3464+787</f>
        <v>4251</v>
      </c>
      <c r="AR643" s="89">
        <v>150</v>
      </c>
      <c r="AS643" s="89">
        <f>530+81</f>
        <v>611</v>
      </c>
      <c r="AT643" s="89" t="s">
        <v>12198</v>
      </c>
      <c r="AU643" s="89">
        <v>1</v>
      </c>
      <c r="AV643" s="89">
        <f>562+2694</f>
        <v>3256</v>
      </c>
      <c r="AW643" s="89">
        <v>100</v>
      </c>
      <c r="AX643" s="89">
        <f>275+58</f>
        <v>333</v>
      </c>
      <c r="AY643" s="89" t="s">
        <v>4235</v>
      </c>
      <c r="AZ643" s="89">
        <f>39000000+8600000</f>
        <v>47600000</v>
      </c>
      <c r="BA643" s="89">
        <f>7400000+32500000</f>
        <v>39900000</v>
      </c>
      <c r="BB643" s="89">
        <f>19700000+4500000</f>
        <v>24200000</v>
      </c>
      <c r="BC643" s="113" t="s">
        <v>7908</v>
      </c>
      <c r="BG643" s="165">
        <v>5538</v>
      </c>
      <c r="BH643" s="165">
        <v>581</v>
      </c>
    </row>
    <row r="644" spans="1:60" ht="18" hidden="1" customHeight="1">
      <c r="A644" s="83">
        <v>160113</v>
      </c>
      <c r="B644" s="84" t="s">
        <v>8100</v>
      </c>
      <c r="C644" s="82" t="str">
        <f t="shared" ref="C644:C707" si="33">HYPERLINK(CONCATENATE("C:\CollectionOfDataForAI\",A644),"Open")</f>
        <v>Open</v>
      </c>
      <c r="D644" s="85"/>
      <c r="E644" s="85" t="s">
        <v>8101</v>
      </c>
      <c r="F644" s="110">
        <v>42581</v>
      </c>
      <c r="G644" s="110">
        <v>42593</v>
      </c>
      <c r="H644" s="87" t="s">
        <v>4722</v>
      </c>
      <c r="I644" s="87" t="s">
        <v>7739</v>
      </c>
      <c r="J644" s="87" t="s">
        <v>8089</v>
      </c>
      <c r="K644" s="88"/>
      <c r="L644" s="37" t="s">
        <v>15223</v>
      </c>
      <c r="M644" s="86" t="s">
        <v>8103</v>
      </c>
      <c r="N644" s="37" t="s">
        <v>13331</v>
      </c>
      <c r="O644" s="37" t="s">
        <v>13332</v>
      </c>
      <c r="P644" s="89">
        <v>0.03</v>
      </c>
      <c r="Q644" s="89">
        <v>1.83</v>
      </c>
      <c r="R644" s="90" t="str">
        <f t="shared" si="32"/>
        <v>静岡県浜松市西区篠原町</v>
      </c>
      <c r="S644" s="59" t="s">
        <v>3707</v>
      </c>
      <c r="T644" s="59" t="s">
        <v>8090</v>
      </c>
      <c r="U644" s="111" t="s">
        <v>8102</v>
      </c>
      <c r="V644" s="91" t="str">
        <f t="shared" ref="V644:V707" si="34">HYPERLINK(CONCATENATE("https://www.google.co.jp/maps/search/",IF(T644="",IF(S644 ="",R644,S644),T644)),"Open map")</f>
        <v>Open map</v>
      </c>
      <c r="W644" s="91" t="s">
        <v>4038</v>
      </c>
      <c r="X644" s="89" t="s">
        <v>1840</v>
      </c>
      <c r="Y644" s="89" t="s">
        <v>8088</v>
      </c>
      <c r="Z644" s="89" t="s">
        <v>5100</v>
      </c>
      <c r="AA644" s="89"/>
      <c r="AB644" s="83">
        <v>30</v>
      </c>
      <c r="AC644" s="83" t="s">
        <v>1857</v>
      </c>
      <c r="AD644" s="83" t="s">
        <v>1857</v>
      </c>
      <c r="AE644" s="89">
        <v>1477</v>
      </c>
      <c r="AF644" s="83">
        <v>1477</v>
      </c>
      <c r="AG644" s="89"/>
      <c r="AH644" s="89"/>
      <c r="AI644" s="89"/>
      <c r="AJ644" s="83">
        <v>1</v>
      </c>
      <c r="AK644" s="83"/>
      <c r="AL644" s="83">
        <v>1</v>
      </c>
      <c r="AM644" s="83"/>
      <c r="AN644" s="83"/>
      <c r="AO644" s="83">
        <v>2607</v>
      </c>
      <c r="AP644" s="89">
        <v>1</v>
      </c>
      <c r="AQ644" s="89">
        <v>1130</v>
      </c>
      <c r="AR644" s="89">
        <v>100</v>
      </c>
      <c r="AS644" s="89">
        <v>116</v>
      </c>
      <c r="AT644" s="89" t="s">
        <v>4235</v>
      </c>
      <c r="AU644" s="89">
        <v>1</v>
      </c>
      <c r="AV644" s="89">
        <v>1477</v>
      </c>
      <c r="AW644" s="89">
        <v>80</v>
      </c>
      <c r="AX644" s="89">
        <v>121</v>
      </c>
      <c r="AY644" s="89" t="s">
        <v>8099</v>
      </c>
      <c r="AZ644" s="89">
        <v>15000000</v>
      </c>
      <c r="BA644" s="89">
        <v>13000000</v>
      </c>
      <c r="BB644" s="89">
        <v>7900000</v>
      </c>
      <c r="BC644" s="113"/>
      <c r="BG644" s="165">
        <v>5539</v>
      </c>
      <c r="BH644" s="165">
        <v>582</v>
      </c>
    </row>
    <row r="645" spans="1:60" ht="18" hidden="1" customHeight="1">
      <c r="A645" s="83">
        <v>160118</v>
      </c>
      <c r="B645" s="84" t="s">
        <v>8091</v>
      </c>
      <c r="C645" s="82" t="str">
        <f t="shared" si="33"/>
        <v>Open</v>
      </c>
      <c r="D645" s="85"/>
      <c r="E645" s="85" t="s">
        <v>4241</v>
      </c>
      <c r="F645" s="110">
        <v>42527</v>
      </c>
      <c r="G645" s="110">
        <v>42530</v>
      </c>
      <c r="H645" s="87" t="s">
        <v>8092</v>
      </c>
      <c r="I645" s="87" t="s">
        <v>8093</v>
      </c>
      <c r="J645" s="87" t="s">
        <v>8094</v>
      </c>
      <c r="K645" s="88"/>
      <c r="L645" s="37" t="s">
        <v>15224</v>
      </c>
      <c r="M645" s="86" t="s">
        <v>8095</v>
      </c>
      <c r="N645" s="37" t="s">
        <v>13333</v>
      </c>
      <c r="O645" s="37" t="s">
        <v>13334</v>
      </c>
      <c r="P645" s="89">
        <v>0.63</v>
      </c>
      <c r="Q645" s="89">
        <v>3.04</v>
      </c>
      <c r="R645" s="90" t="str">
        <f t="shared" si="32"/>
        <v>静岡県駿東郡清水町中徳蔵</v>
      </c>
      <c r="S645" s="59" t="s">
        <v>3708</v>
      </c>
      <c r="T645" s="59" t="s">
        <v>8096</v>
      </c>
      <c r="U645" s="111" t="s">
        <v>8097</v>
      </c>
      <c r="V645" s="91" t="str">
        <f t="shared" si="34"/>
        <v>Open map</v>
      </c>
      <c r="W645" s="91" t="s">
        <v>4038</v>
      </c>
      <c r="X645" s="89" t="s">
        <v>1840</v>
      </c>
      <c r="Y645" s="89" t="s">
        <v>8088</v>
      </c>
      <c r="Z645" s="89" t="s">
        <v>8098</v>
      </c>
      <c r="AA645" s="89"/>
      <c r="AB645" s="83">
        <v>40</v>
      </c>
      <c r="AC645" s="83">
        <v>199.59</v>
      </c>
      <c r="AD645" s="83">
        <v>199.59</v>
      </c>
      <c r="AE645" s="89">
        <v>430</v>
      </c>
      <c r="AF645" s="83">
        <v>430</v>
      </c>
      <c r="AG645" s="89"/>
      <c r="AH645" s="89"/>
      <c r="AI645" s="89"/>
      <c r="AJ645" s="83">
        <v>0.6</v>
      </c>
      <c r="AK645" s="83"/>
      <c r="AL645" s="83">
        <v>1.6</v>
      </c>
      <c r="AM645" s="83"/>
      <c r="AN645" s="83"/>
      <c r="AO645" s="83">
        <v>424</v>
      </c>
      <c r="AP645" s="89">
        <v>1.6</v>
      </c>
      <c r="AQ645" s="89">
        <v>265</v>
      </c>
      <c r="AR645" s="89">
        <v>100</v>
      </c>
      <c r="AS645" s="89">
        <v>28</v>
      </c>
      <c r="AT645" s="89"/>
      <c r="AU645" s="89">
        <v>0.6</v>
      </c>
      <c r="AV645" s="89">
        <v>159</v>
      </c>
      <c r="AW645" s="89">
        <v>80</v>
      </c>
      <c r="AX645" s="89">
        <v>13</v>
      </c>
      <c r="AY645" s="89"/>
      <c r="AZ645" s="89">
        <v>3100000</v>
      </c>
      <c r="BA645" s="89">
        <v>2800000</v>
      </c>
      <c r="BB645" s="89">
        <v>1700000</v>
      </c>
      <c r="BC645" s="113"/>
      <c r="BG645" s="165">
        <v>5540</v>
      </c>
      <c r="BH645" s="165">
        <v>583</v>
      </c>
    </row>
    <row r="646" spans="1:60" ht="18" hidden="1" customHeight="1">
      <c r="A646" s="83">
        <v>160120</v>
      </c>
      <c r="B646" s="84" t="s">
        <v>8081</v>
      </c>
      <c r="C646" s="82" t="str">
        <f t="shared" si="33"/>
        <v>Open</v>
      </c>
      <c r="D646" s="85"/>
      <c r="E646" s="85" t="s">
        <v>8082</v>
      </c>
      <c r="F646" s="110">
        <v>42549</v>
      </c>
      <c r="G646" s="110">
        <v>42575</v>
      </c>
      <c r="H646" s="87" t="s">
        <v>8083</v>
      </c>
      <c r="I646" s="87" t="s">
        <v>8084</v>
      </c>
      <c r="J646" s="87" t="s">
        <v>8085</v>
      </c>
      <c r="K646" s="88"/>
      <c r="L646" s="37" t="s">
        <v>15225</v>
      </c>
      <c r="M646" s="86" t="s">
        <v>8086</v>
      </c>
      <c r="N646" s="37" t="s">
        <v>13335</v>
      </c>
      <c r="O646" s="37" t="s">
        <v>13336</v>
      </c>
      <c r="P646" s="89">
        <v>0.19</v>
      </c>
      <c r="Q646" s="89">
        <v>28.15</v>
      </c>
      <c r="R646" s="90" t="str">
        <f t="shared" si="32"/>
        <v>大阪府高槻市南庄所町</v>
      </c>
      <c r="S646" s="59" t="s">
        <v>3709</v>
      </c>
      <c r="T646" s="59" t="s">
        <v>8087</v>
      </c>
      <c r="U646" s="111" t="s">
        <v>8079</v>
      </c>
      <c r="V646" s="91" t="str">
        <f t="shared" si="34"/>
        <v>Open map</v>
      </c>
      <c r="W646" s="91" t="s">
        <v>4038</v>
      </c>
      <c r="X646" s="89" t="s">
        <v>1840</v>
      </c>
      <c r="Y646" s="89" t="s">
        <v>8088</v>
      </c>
      <c r="Z646" s="89" t="s">
        <v>4358</v>
      </c>
      <c r="AA646" s="89"/>
      <c r="AB646" s="83">
        <v>30</v>
      </c>
      <c r="AC646" s="83">
        <v>4088</v>
      </c>
      <c r="AD646" s="83">
        <v>3758</v>
      </c>
      <c r="AE646" s="89">
        <v>4723</v>
      </c>
      <c r="AF646" s="83">
        <v>4773</v>
      </c>
      <c r="AG646" s="89"/>
      <c r="AH646" s="89"/>
      <c r="AI646" s="89"/>
      <c r="AJ646" s="83">
        <v>1</v>
      </c>
      <c r="AK646" s="83"/>
      <c r="AL646" s="83">
        <v>1.5</v>
      </c>
      <c r="AM646" s="83"/>
      <c r="AN646" s="83"/>
      <c r="AO646" s="83">
        <v>10008</v>
      </c>
      <c r="AP646" s="89">
        <v>1.5</v>
      </c>
      <c r="AQ646" s="89">
        <v>5125</v>
      </c>
      <c r="AR646" s="89">
        <v>100</v>
      </c>
      <c r="AS646" s="89">
        <v>523</v>
      </c>
      <c r="AT646" s="89" t="s">
        <v>8080</v>
      </c>
      <c r="AU646" s="89">
        <v>1</v>
      </c>
      <c r="AV646" s="89">
        <v>4723</v>
      </c>
      <c r="AW646" s="89">
        <v>80</v>
      </c>
      <c r="AX646" s="89">
        <v>386</v>
      </c>
      <c r="AY646" s="89" t="s">
        <v>4235</v>
      </c>
      <c r="AZ646" s="89">
        <v>52500000</v>
      </c>
      <c r="BA646" s="89">
        <v>44100000</v>
      </c>
      <c r="BB646" s="89">
        <v>26900000</v>
      </c>
      <c r="BC646" s="113" t="s">
        <v>7147</v>
      </c>
      <c r="BG646" s="165">
        <v>5541</v>
      </c>
      <c r="BH646" s="165">
        <v>584</v>
      </c>
    </row>
    <row r="647" spans="1:60" ht="18" hidden="1" customHeight="1">
      <c r="A647" s="83">
        <v>160121</v>
      </c>
      <c r="B647" s="84" t="s">
        <v>8059</v>
      </c>
      <c r="C647" s="82" t="str">
        <f t="shared" si="33"/>
        <v>Open</v>
      </c>
      <c r="D647" s="85"/>
      <c r="E647" s="85" t="s">
        <v>4217</v>
      </c>
      <c r="F647" s="110">
        <v>42576</v>
      </c>
      <c r="G647" s="110">
        <v>42606</v>
      </c>
      <c r="H647" s="87" t="s">
        <v>8073</v>
      </c>
      <c r="I647" s="87" t="s">
        <v>8074</v>
      </c>
      <c r="J647" s="87" t="s">
        <v>8075</v>
      </c>
      <c r="K647" s="88"/>
      <c r="L647" s="37" t="s">
        <v>15226</v>
      </c>
      <c r="M647" s="86" t="s">
        <v>8076</v>
      </c>
      <c r="N647" s="37" t="s">
        <v>13337</v>
      </c>
      <c r="O647" s="37" t="s">
        <v>13338</v>
      </c>
      <c r="P647" s="89">
        <v>0.11</v>
      </c>
      <c r="Q647" s="89">
        <v>1.93</v>
      </c>
      <c r="R647" s="90" t="str">
        <f t="shared" si="32"/>
        <v>島根県浜田市黒川</v>
      </c>
      <c r="S647" s="59" t="s">
        <v>3710</v>
      </c>
      <c r="T647" s="59" t="s">
        <v>8060</v>
      </c>
      <c r="U647" s="111" t="s">
        <v>8071</v>
      </c>
      <c r="V647" s="91" t="str">
        <f t="shared" si="34"/>
        <v>Open map</v>
      </c>
      <c r="W647" s="91" t="s">
        <v>4038</v>
      </c>
      <c r="X647" s="89" t="s">
        <v>1840</v>
      </c>
      <c r="Y647" s="89" t="s">
        <v>8077</v>
      </c>
      <c r="Z647" s="89" t="s">
        <v>8078</v>
      </c>
      <c r="AA647" s="89"/>
      <c r="AB647" s="83">
        <v>65</v>
      </c>
      <c r="AC647" s="83">
        <v>3162.29</v>
      </c>
      <c r="AD647" s="83">
        <v>4918.9399999999996</v>
      </c>
      <c r="AE647" s="89">
        <v>601</v>
      </c>
      <c r="AF647" s="83">
        <v>4126</v>
      </c>
      <c r="AG647" s="89"/>
      <c r="AH647" s="89"/>
      <c r="AI647" s="89"/>
      <c r="AJ647" s="83">
        <v>1</v>
      </c>
      <c r="AK647" s="83"/>
      <c r="AL647" s="83">
        <v>1.2</v>
      </c>
      <c r="AM647" s="83"/>
      <c r="AN647" s="83"/>
      <c r="AO647" s="83">
        <v>4193</v>
      </c>
      <c r="AP647" s="89">
        <v>2.2000000000000002</v>
      </c>
      <c r="AQ647" s="89">
        <v>856</v>
      </c>
      <c r="AR647" s="89">
        <v>100</v>
      </c>
      <c r="AS647" s="89">
        <v>86</v>
      </c>
      <c r="AT647" s="89" t="s">
        <v>12172</v>
      </c>
      <c r="AU647" s="89">
        <v>1</v>
      </c>
      <c r="AV647" s="89">
        <v>179</v>
      </c>
      <c r="AW647" s="89">
        <v>80</v>
      </c>
      <c r="AX647" s="89">
        <v>17</v>
      </c>
      <c r="AY647" s="89" t="s">
        <v>4235</v>
      </c>
      <c r="AZ647" s="89">
        <v>6500000</v>
      </c>
      <c r="BA647" s="89">
        <v>5600000</v>
      </c>
      <c r="BB647" s="89">
        <v>3400000</v>
      </c>
      <c r="BC647" s="113"/>
      <c r="BG647" s="165">
        <v>5542</v>
      </c>
      <c r="BH647" s="165">
        <v>585</v>
      </c>
    </row>
    <row r="648" spans="1:60" ht="18" hidden="1" customHeight="1">
      <c r="A648" s="83">
        <v>160123</v>
      </c>
      <c r="B648" s="84" t="s">
        <v>8061</v>
      </c>
      <c r="C648" s="82" t="str">
        <f t="shared" si="33"/>
        <v>Open</v>
      </c>
      <c r="D648" s="85"/>
      <c r="E648" s="85" t="s">
        <v>8062</v>
      </c>
      <c r="F648" s="110">
        <v>42523</v>
      </c>
      <c r="G648" s="110">
        <v>42539</v>
      </c>
      <c r="H648" s="87" t="s">
        <v>8063</v>
      </c>
      <c r="I648" s="87" t="s">
        <v>8064</v>
      </c>
      <c r="J648" s="87" t="s">
        <v>8065</v>
      </c>
      <c r="K648" s="88"/>
      <c r="L648" s="37" t="s">
        <v>15227</v>
      </c>
      <c r="M648" s="86" t="s">
        <v>8066</v>
      </c>
      <c r="N648" s="37" t="s">
        <v>13339</v>
      </c>
      <c r="O648" s="37" t="s">
        <v>13340</v>
      </c>
      <c r="P648" s="89">
        <v>0.98</v>
      </c>
      <c r="Q648" s="89">
        <v>11.41</v>
      </c>
      <c r="R648" s="90" t="str">
        <f t="shared" si="32"/>
        <v>東京都葛飾区立石</v>
      </c>
      <c r="S648" s="59" t="s">
        <v>3711</v>
      </c>
      <c r="T648" s="59" t="s">
        <v>8067</v>
      </c>
      <c r="U648" s="111" t="s">
        <v>8068</v>
      </c>
      <c r="V648" s="91" t="str">
        <f t="shared" si="34"/>
        <v>Open map</v>
      </c>
      <c r="W648" s="91" t="s">
        <v>4038</v>
      </c>
      <c r="X648" s="89" t="s">
        <v>1840</v>
      </c>
      <c r="Y648" s="89" t="s">
        <v>8069</v>
      </c>
      <c r="Z648" s="89" t="s">
        <v>4858</v>
      </c>
      <c r="AA648" s="89"/>
      <c r="AB648" s="83">
        <v>30</v>
      </c>
      <c r="AC648" s="83">
        <v>991.18</v>
      </c>
      <c r="AD648" s="83">
        <v>968.14</v>
      </c>
      <c r="AE648" s="89">
        <v>1177</v>
      </c>
      <c r="AF648" s="83">
        <v>1177</v>
      </c>
      <c r="AG648" s="89"/>
      <c r="AH648" s="89"/>
      <c r="AI648" s="89"/>
      <c r="AJ648" s="83">
        <v>1</v>
      </c>
      <c r="AK648" s="83"/>
      <c r="AL648" s="83">
        <v>1.6</v>
      </c>
      <c r="AM648" s="83"/>
      <c r="AN648" s="83"/>
      <c r="AO648" s="83">
        <v>2834</v>
      </c>
      <c r="AP648" s="89">
        <v>1.6</v>
      </c>
      <c r="AQ648" s="89">
        <v>1746</v>
      </c>
      <c r="AR648" s="89">
        <v>100</v>
      </c>
      <c r="AS648" s="89">
        <v>179</v>
      </c>
      <c r="AT648" s="89" t="s">
        <v>8070</v>
      </c>
      <c r="AU648" s="89">
        <v>1</v>
      </c>
      <c r="AV648" s="89">
        <v>815</v>
      </c>
      <c r="AW648" s="89">
        <v>100</v>
      </c>
      <c r="AX648" s="89">
        <v>84</v>
      </c>
      <c r="AY648" s="89" t="s">
        <v>8070</v>
      </c>
      <c r="AZ648" s="89">
        <v>15700000</v>
      </c>
      <c r="BA648" s="89">
        <v>13200000</v>
      </c>
      <c r="BB648" s="89">
        <v>7900000</v>
      </c>
      <c r="BC648" s="113" t="s">
        <v>8058</v>
      </c>
      <c r="BG648" s="165">
        <v>5543</v>
      </c>
      <c r="BH648" s="165">
        <v>586</v>
      </c>
    </row>
    <row r="649" spans="1:60" ht="18" hidden="1" customHeight="1">
      <c r="A649" s="83">
        <v>160124</v>
      </c>
      <c r="B649" s="84" t="s">
        <v>8051</v>
      </c>
      <c r="C649" s="82" t="str">
        <f t="shared" si="33"/>
        <v>Open</v>
      </c>
      <c r="D649" s="85"/>
      <c r="E649" s="85" t="s">
        <v>4217</v>
      </c>
      <c r="F649" s="110">
        <v>42590</v>
      </c>
      <c r="G649" s="110">
        <v>42620</v>
      </c>
      <c r="H649" s="87" t="s">
        <v>8052</v>
      </c>
      <c r="I649" s="87" t="s">
        <v>6140</v>
      </c>
      <c r="J649" s="87" t="s">
        <v>7156</v>
      </c>
      <c r="K649" s="88"/>
      <c r="L649" s="37" t="s">
        <v>15196</v>
      </c>
      <c r="M649" s="86" t="s">
        <v>8053</v>
      </c>
      <c r="N649" s="37" t="s">
        <v>13341</v>
      </c>
      <c r="O649" s="37" t="s">
        <v>14511</v>
      </c>
      <c r="P649" s="89">
        <v>1.1100000000000001</v>
      </c>
      <c r="Q649" s="89">
        <v>22.69</v>
      </c>
      <c r="R649" s="90" t="str">
        <f t="shared" si="32"/>
        <v>宮城県登米市迫町佐沼</v>
      </c>
      <c r="S649" s="59" t="s">
        <v>3712</v>
      </c>
      <c r="T649" s="59" t="s">
        <v>8054</v>
      </c>
      <c r="U649" s="111" t="s">
        <v>8055</v>
      </c>
      <c r="V649" s="91" t="str">
        <f t="shared" si="34"/>
        <v>Open map</v>
      </c>
      <c r="W649" s="91" t="s">
        <v>4038</v>
      </c>
      <c r="X649" s="89" t="s">
        <v>1840</v>
      </c>
      <c r="Y649" s="89" t="s">
        <v>8041</v>
      </c>
      <c r="Z649" s="89" t="s">
        <v>8056</v>
      </c>
      <c r="AA649" s="89"/>
      <c r="AB649" s="83">
        <v>40</v>
      </c>
      <c r="AC649" s="83">
        <v>3453.18</v>
      </c>
      <c r="AD649" s="83">
        <v>3439.59</v>
      </c>
      <c r="AE649" s="89">
        <v>4234</v>
      </c>
      <c r="AF649" s="83">
        <v>4234</v>
      </c>
      <c r="AG649" s="89"/>
      <c r="AH649" s="89"/>
      <c r="AI649" s="89"/>
      <c r="AJ649" s="83">
        <v>1</v>
      </c>
      <c r="AK649" s="83"/>
      <c r="AL649" s="83">
        <v>2.5</v>
      </c>
      <c r="AM649" s="83"/>
      <c r="AN649" s="83"/>
      <c r="AO649" s="83">
        <v>12036</v>
      </c>
      <c r="AP649" s="89">
        <v>2.5</v>
      </c>
      <c r="AQ649" s="89">
        <v>7212</v>
      </c>
      <c r="AR649" s="89">
        <v>130</v>
      </c>
      <c r="AS649" s="89">
        <v>957</v>
      </c>
      <c r="AT649" s="89" t="s">
        <v>8050</v>
      </c>
      <c r="AU649" s="89">
        <v>1</v>
      </c>
      <c r="AV649" s="89">
        <v>4234</v>
      </c>
      <c r="AW649" s="89">
        <v>100</v>
      </c>
      <c r="AX649" s="89">
        <v>432</v>
      </c>
      <c r="AY649" s="89" t="s">
        <v>8057</v>
      </c>
      <c r="AZ649" s="89">
        <v>57300000</v>
      </c>
      <c r="BA649" s="89">
        <v>46600000</v>
      </c>
      <c r="BB649" s="89">
        <v>24400000</v>
      </c>
      <c r="BC649" s="113"/>
      <c r="BG649" s="165">
        <v>5544</v>
      </c>
      <c r="BH649" s="165">
        <v>587</v>
      </c>
    </row>
    <row r="650" spans="1:60" ht="18" hidden="1" customHeight="1">
      <c r="A650" s="83">
        <v>160136</v>
      </c>
      <c r="B650" s="84" t="s">
        <v>8045</v>
      </c>
      <c r="C650" s="82" t="str">
        <f t="shared" si="33"/>
        <v>Open</v>
      </c>
      <c r="D650" s="85"/>
      <c r="E650" s="85" t="s">
        <v>8013</v>
      </c>
      <c r="F650" s="110">
        <v>42487</v>
      </c>
      <c r="G650" s="110">
        <v>42501</v>
      </c>
      <c r="H650" s="87" t="s">
        <v>8046</v>
      </c>
      <c r="I650" s="87" t="s">
        <v>5033</v>
      </c>
      <c r="J650" s="87" t="s">
        <v>8047</v>
      </c>
      <c r="K650" s="88"/>
      <c r="L650" s="37" t="s">
        <v>15228</v>
      </c>
      <c r="M650" s="86" t="s">
        <v>8044</v>
      </c>
      <c r="N650" s="37" t="s">
        <v>13342</v>
      </c>
      <c r="O650" s="37" t="s">
        <v>14512</v>
      </c>
      <c r="P650" s="89">
        <v>0.72</v>
      </c>
      <c r="Q650" s="89">
        <v>6.26</v>
      </c>
      <c r="R650" s="90" t="str">
        <f t="shared" si="32"/>
        <v>秋田県由利本荘市荒町</v>
      </c>
      <c r="S650" s="59" t="s">
        <v>3713</v>
      </c>
      <c r="T650" s="59" t="s">
        <v>8048</v>
      </c>
      <c r="U650" s="111" t="s">
        <v>8049</v>
      </c>
      <c r="V650" s="91" t="str">
        <f t="shared" si="34"/>
        <v>Open map</v>
      </c>
      <c r="W650" s="91" t="s">
        <v>4038</v>
      </c>
      <c r="X650" s="89" t="s">
        <v>1840</v>
      </c>
      <c r="Y650" s="89" t="s">
        <v>4381</v>
      </c>
      <c r="Z650" s="89" t="s">
        <v>4358</v>
      </c>
      <c r="AA650" s="89"/>
      <c r="AB650" s="83">
        <v>100</v>
      </c>
      <c r="AC650" s="83">
        <v>1147.3399999999999</v>
      </c>
      <c r="AD650" s="83">
        <v>1104.79</v>
      </c>
      <c r="AE650" s="89">
        <v>1460</v>
      </c>
      <c r="AF650" s="83">
        <v>1460</v>
      </c>
      <c r="AG650" s="89"/>
      <c r="AH650" s="89"/>
      <c r="AI650" s="89"/>
      <c r="AJ650" s="83">
        <v>1</v>
      </c>
      <c r="AK650" s="83"/>
      <c r="AL650" s="83">
        <v>2</v>
      </c>
      <c r="AM650" s="83"/>
      <c r="AN650" s="83"/>
      <c r="AO650" s="83">
        <v>3634</v>
      </c>
      <c r="AP650" s="89">
        <v>2</v>
      </c>
      <c r="AQ650" s="89">
        <v>2174</v>
      </c>
      <c r="AR650" s="89">
        <v>120</v>
      </c>
      <c r="AS650" s="89">
        <v>262</v>
      </c>
      <c r="AT650" s="89" t="s">
        <v>4235</v>
      </c>
      <c r="AU650" s="89">
        <v>1</v>
      </c>
      <c r="AV650" s="89">
        <v>1439</v>
      </c>
      <c r="AW650" s="89">
        <v>130</v>
      </c>
      <c r="AX650" s="89">
        <v>188</v>
      </c>
      <c r="AY650" s="89" t="s">
        <v>7991</v>
      </c>
      <c r="AZ650" s="89">
        <v>23000000</v>
      </c>
      <c r="BA650" s="89">
        <v>19200000</v>
      </c>
      <c r="BB650" s="89">
        <v>10500000</v>
      </c>
      <c r="BC650" s="113"/>
      <c r="BG650" s="165">
        <v>5545</v>
      </c>
      <c r="BH650" s="165">
        <v>588</v>
      </c>
    </row>
    <row r="651" spans="1:60" ht="18" hidden="1" customHeight="1">
      <c r="A651" s="83">
        <v>160154</v>
      </c>
      <c r="B651" s="84" t="s">
        <v>8028</v>
      </c>
      <c r="C651" s="82" t="str">
        <f t="shared" si="33"/>
        <v>Open</v>
      </c>
      <c r="D651" s="85"/>
      <c r="E651" s="85" t="s">
        <v>4241</v>
      </c>
      <c r="F651" s="110">
        <v>42475</v>
      </c>
      <c r="G651" s="110">
        <v>42483</v>
      </c>
      <c r="H651" s="87" t="s">
        <v>8037</v>
      </c>
      <c r="I651" s="87" t="s">
        <v>4731</v>
      </c>
      <c r="J651" s="87" t="s">
        <v>8038</v>
      </c>
      <c r="K651" s="88"/>
      <c r="L651" s="37" t="s">
        <v>15229</v>
      </c>
      <c r="M651" s="86" t="s">
        <v>8036</v>
      </c>
      <c r="N651" s="37" t="s">
        <v>13343</v>
      </c>
      <c r="O651" s="37" t="s">
        <v>13344</v>
      </c>
      <c r="P651" s="89">
        <v>0.26</v>
      </c>
      <c r="Q651" s="89">
        <v>8.59</v>
      </c>
      <c r="R651" s="90" t="str">
        <f t="shared" si="32"/>
        <v>岡山県笠岡市小平井字時ノ坊池尻</v>
      </c>
      <c r="S651" s="59" t="s">
        <v>3714</v>
      </c>
      <c r="T651" s="59" t="s">
        <v>8039</v>
      </c>
      <c r="U651" s="111" t="s">
        <v>8040</v>
      </c>
      <c r="V651" s="91" t="str">
        <f t="shared" si="34"/>
        <v>Open map</v>
      </c>
      <c r="W651" s="91" t="s">
        <v>4038</v>
      </c>
      <c r="X651" s="89" t="s">
        <v>1840</v>
      </c>
      <c r="Y651" s="89" t="s">
        <v>8041</v>
      </c>
      <c r="Z651" s="89" t="s">
        <v>7964</v>
      </c>
      <c r="AA651" s="89"/>
      <c r="AB651" s="83">
        <v>30</v>
      </c>
      <c r="AC651" s="83">
        <v>258</v>
      </c>
      <c r="AD651" s="83">
        <v>258</v>
      </c>
      <c r="AE651" s="89">
        <v>350</v>
      </c>
      <c r="AF651" s="83">
        <v>350</v>
      </c>
      <c r="AG651" s="89"/>
      <c r="AH651" s="89"/>
      <c r="AI651" s="89"/>
      <c r="AJ651" s="83">
        <v>1.2</v>
      </c>
      <c r="AK651" s="83"/>
      <c r="AL651" s="83">
        <v>1</v>
      </c>
      <c r="AM651" s="83"/>
      <c r="AN651" s="83"/>
      <c r="AO651" s="83">
        <v>843</v>
      </c>
      <c r="AP651" s="89">
        <v>1</v>
      </c>
      <c r="AQ651" s="89">
        <f>140+283</f>
        <v>423</v>
      </c>
      <c r="AR651" s="89">
        <v>100</v>
      </c>
      <c r="AS651" s="89">
        <f>15+30</f>
        <v>45</v>
      </c>
      <c r="AT651" s="89" t="s">
        <v>8042</v>
      </c>
      <c r="AU651" s="89">
        <v>1.2</v>
      </c>
      <c r="AV651" s="89">
        <v>420</v>
      </c>
      <c r="AW651" s="89">
        <v>80</v>
      </c>
      <c r="AX651" s="89">
        <v>34</v>
      </c>
      <c r="AY651" s="89" t="s">
        <v>8043</v>
      </c>
      <c r="AZ651" s="89">
        <v>6600000</v>
      </c>
      <c r="BA651" s="89">
        <v>5700000</v>
      </c>
      <c r="BB651" s="89">
        <v>3000000</v>
      </c>
      <c r="BC651" s="113"/>
      <c r="BG651" s="165">
        <v>5546</v>
      </c>
      <c r="BH651" s="165">
        <v>589</v>
      </c>
    </row>
    <row r="652" spans="1:60" ht="18" hidden="1" customHeight="1">
      <c r="A652" s="83">
        <v>160155</v>
      </c>
      <c r="B652" s="84" t="s">
        <v>8029</v>
      </c>
      <c r="C652" s="82" t="str">
        <f t="shared" si="33"/>
        <v>Open</v>
      </c>
      <c r="D652" s="85"/>
      <c r="E652" s="85" t="s">
        <v>8030</v>
      </c>
      <c r="F652" s="110">
        <v>42521</v>
      </c>
      <c r="G652" s="110">
        <v>42534</v>
      </c>
      <c r="H652" s="87" t="s">
        <v>4313</v>
      </c>
      <c r="I652" s="87" t="s">
        <v>8031</v>
      </c>
      <c r="J652" s="87" t="s">
        <v>8032</v>
      </c>
      <c r="K652" s="88"/>
      <c r="L652" s="37" t="s">
        <v>15230</v>
      </c>
      <c r="M652" s="86" t="s">
        <v>8033</v>
      </c>
      <c r="N652" s="37" t="s">
        <v>13345</v>
      </c>
      <c r="O652" s="37" t="s">
        <v>13346</v>
      </c>
      <c r="P652" s="89">
        <v>0.13</v>
      </c>
      <c r="Q652" s="89">
        <v>27.78</v>
      </c>
      <c r="R652" s="90" t="str">
        <f t="shared" si="32"/>
        <v>岐阜県大垣市桧長治笠毛</v>
      </c>
      <c r="S652" s="59" t="s">
        <v>3715</v>
      </c>
      <c r="T652" s="59" t="s">
        <v>8034</v>
      </c>
      <c r="U652" s="111" t="s">
        <v>8035</v>
      </c>
      <c r="V652" s="91" t="str">
        <f t="shared" si="34"/>
        <v>Open map</v>
      </c>
      <c r="W652" s="91" t="s">
        <v>4038</v>
      </c>
      <c r="X652" s="89" t="s">
        <v>1840</v>
      </c>
      <c r="Y652" s="89" t="s">
        <v>4381</v>
      </c>
      <c r="Z652" s="89" t="s">
        <v>4358</v>
      </c>
      <c r="AA652" s="89"/>
      <c r="AB652" s="83">
        <v>45</v>
      </c>
      <c r="AC652" s="83">
        <v>1205.58</v>
      </c>
      <c r="AD652" s="83">
        <v>1197.8</v>
      </c>
      <c r="AE652" s="89">
        <v>1471</v>
      </c>
      <c r="AF652" s="83">
        <v>1471</v>
      </c>
      <c r="AG652" s="89"/>
      <c r="AH652" s="89"/>
      <c r="AI652" s="89"/>
      <c r="AJ652" s="83">
        <v>0.8</v>
      </c>
      <c r="AK652" s="83"/>
      <c r="AL652" s="83">
        <v>1.4</v>
      </c>
      <c r="AM652" s="83"/>
      <c r="AN652" s="83"/>
      <c r="AO652" s="83">
        <v>2363</v>
      </c>
      <c r="AP652" s="89">
        <v>1.4</v>
      </c>
      <c r="AQ652" s="89">
        <v>1182</v>
      </c>
      <c r="AR652" s="89">
        <v>120</v>
      </c>
      <c r="AS652" s="89">
        <v>145</v>
      </c>
      <c r="AT652" s="89" t="s">
        <v>4235</v>
      </c>
      <c r="AU652" s="89">
        <v>0.8</v>
      </c>
      <c r="AV652" s="89">
        <v>1158</v>
      </c>
      <c r="AW652" s="89">
        <v>80</v>
      </c>
      <c r="AX652" s="89">
        <v>95</v>
      </c>
      <c r="AY652" s="89" t="s">
        <v>7991</v>
      </c>
      <c r="AZ652" s="89">
        <v>13600000</v>
      </c>
      <c r="BA652" s="89">
        <v>11600000</v>
      </c>
      <c r="BB652" s="89">
        <v>6900000</v>
      </c>
      <c r="BC652" s="113"/>
      <c r="BG652" s="165">
        <v>5547</v>
      </c>
      <c r="BH652" s="165">
        <v>590</v>
      </c>
    </row>
    <row r="653" spans="1:60" ht="18" hidden="1" customHeight="1">
      <c r="A653" s="83">
        <v>160156</v>
      </c>
      <c r="B653" s="84" t="s">
        <v>8019</v>
      </c>
      <c r="C653" s="82" t="str">
        <f t="shared" si="33"/>
        <v>Open</v>
      </c>
      <c r="D653" s="85"/>
      <c r="E653" s="85" t="s">
        <v>8020</v>
      </c>
      <c r="F653" s="110">
        <v>42566</v>
      </c>
      <c r="G653" s="110">
        <v>42581</v>
      </c>
      <c r="H653" s="87" t="s">
        <v>8021</v>
      </c>
      <c r="I653" s="87" t="s">
        <v>7900</v>
      </c>
      <c r="J653" s="87" t="s">
        <v>8022</v>
      </c>
      <c r="K653" s="88"/>
      <c r="L653" s="37" t="s">
        <v>15770</v>
      </c>
      <c r="M653" s="86" t="s">
        <v>8023</v>
      </c>
      <c r="N653" s="37" t="s">
        <v>13347</v>
      </c>
      <c r="O653" s="37" t="s">
        <v>13348</v>
      </c>
      <c r="P653" s="89">
        <v>0.22</v>
      </c>
      <c r="Q653" s="89">
        <v>12.11</v>
      </c>
      <c r="R653" s="90" t="str">
        <f t="shared" si="32"/>
        <v>福井県坂井市春江随応寺</v>
      </c>
      <c r="S653" s="59" t="s">
        <v>3716</v>
      </c>
      <c r="T653" s="59" t="s">
        <v>8024</v>
      </c>
      <c r="U653" s="111" t="s">
        <v>8025</v>
      </c>
      <c r="V653" s="91" t="str">
        <f t="shared" si="34"/>
        <v>Open map</v>
      </c>
      <c r="W653" s="91" t="s">
        <v>4038</v>
      </c>
      <c r="X653" s="89" t="s">
        <v>1840</v>
      </c>
      <c r="Y653" s="89" t="s">
        <v>4381</v>
      </c>
      <c r="Z653" s="89" t="s">
        <v>8026</v>
      </c>
      <c r="AA653" s="89" t="s">
        <v>1857</v>
      </c>
      <c r="AB653" s="83">
        <v>200</v>
      </c>
      <c r="AC653" s="83">
        <v>2693.19</v>
      </c>
      <c r="AD653" s="83">
        <v>2593.19</v>
      </c>
      <c r="AE653" s="89">
        <v>3070</v>
      </c>
      <c r="AF653" s="83">
        <v>3207</v>
      </c>
      <c r="AG653" s="89"/>
      <c r="AH653" s="89"/>
      <c r="AI653" s="89"/>
      <c r="AJ653" s="83">
        <v>0.8</v>
      </c>
      <c r="AK653" s="83"/>
      <c r="AL653" s="83">
        <v>1.2</v>
      </c>
      <c r="AM653" s="83"/>
      <c r="AN653" s="83"/>
      <c r="AO653" s="83">
        <v>5172</v>
      </c>
      <c r="AP653" s="89">
        <v>1.2</v>
      </c>
      <c r="AQ653" s="89">
        <v>2655</v>
      </c>
      <c r="AR653" s="89">
        <v>100</v>
      </c>
      <c r="AS653" s="89">
        <v>271</v>
      </c>
      <c r="AT653" s="89" t="s">
        <v>8018</v>
      </c>
      <c r="AU653" s="89">
        <v>0.8</v>
      </c>
      <c r="AV653" s="89">
        <v>2456</v>
      </c>
      <c r="AW653" s="89">
        <v>100</v>
      </c>
      <c r="AX653" s="89">
        <v>251</v>
      </c>
      <c r="AY653" s="89" t="s">
        <v>4235</v>
      </c>
      <c r="AZ653" s="89">
        <v>29500000</v>
      </c>
      <c r="BA653" s="89">
        <v>24900000</v>
      </c>
      <c r="BB653" s="89">
        <v>15100000</v>
      </c>
      <c r="BC653" s="113" t="s">
        <v>8027</v>
      </c>
      <c r="BG653" s="165">
        <v>5548</v>
      </c>
      <c r="BH653" s="165">
        <v>591</v>
      </c>
    </row>
    <row r="654" spans="1:60" ht="18" hidden="1" customHeight="1">
      <c r="A654" s="83">
        <v>160157</v>
      </c>
      <c r="B654" s="84" t="s">
        <v>8005</v>
      </c>
      <c r="C654" s="82" t="str">
        <f t="shared" si="33"/>
        <v>Open</v>
      </c>
      <c r="D654" s="85"/>
      <c r="E654" s="85" t="s">
        <v>8013</v>
      </c>
      <c r="F654" s="110">
        <v>42642</v>
      </c>
      <c r="G654" s="110">
        <v>42691</v>
      </c>
      <c r="H654" s="87" t="s">
        <v>4328</v>
      </c>
      <c r="I654" s="87" t="s">
        <v>8014</v>
      </c>
      <c r="J654" s="87" t="s">
        <v>8015</v>
      </c>
      <c r="K654" s="88"/>
      <c r="L654" s="37" t="s">
        <v>15231</v>
      </c>
      <c r="M654" s="86" t="s">
        <v>8011</v>
      </c>
      <c r="N654" s="37" t="s">
        <v>13349</v>
      </c>
      <c r="O654" s="37" t="s">
        <v>13350</v>
      </c>
      <c r="P654" s="89">
        <v>0.11</v>
      </c>
      <c r="Q654" s="89">
        <v>0.74</v>
      </c>
      <c r="R654" s="90" t="str">
        <f t="shared" si="32"/>
        <v>福島県双葉郡楢葉町下繋岡</v>
      </c>
      <c r="S654" s="59" t="s">
        <v>3717</v>
      </c>
      <c r="T654" s="59" t="s">
        <v>8006</v>
      </c>
      <c r="U654" s="111" t="s">
        <v>8016</v>
      </c>
      <c r="V654" s="91" t="str">
        <f t="shared" si="34"/>
        <v>Open map</v>
      </c>
      <c r="W654" s="91" t="s">
        <v>4038</v>
      </c>
      <c r="X654" s="89" t="s">
        <v>1840</v>
      </c>
      <c r="Y654" s="89" t="s">
        <v>4496</v>
      </c>
      <c r="Z654" s="89" t="s">
        <v>8017</v>
      </c>
      <c r="AA654" s="89"/>
      <c r="AB654" s="83">
        <v>30</v>
      </c>
      <c r="AC654" s="83">
        <v>14300</v>
      </c>
      <c r="AD654" s="83">
        <v>16790</v>
      </c>
      <c r="AE654" s="89">
        <v>16519</v>
      </c>
      <c r="AF654" s="83">
        <v>16768</v>
      </c>
      <c r="AG654" s="89"/>
      <c r="AH654" s="89"/>
      <c r="AI654" s="89"/>
      <c r="AJ654" s="83">
        <v>1</v>
      </c>
      <c r="AK654" s="83"/>
      <c r="AL654" s="83">
        <v>1.5</v>
      </c>
      <c r="AM654" s="83"/>
      <c r="AN654" s="83"/>
      <c r="AO654" s="83">
        <v>34374</v>
      </c>
      <c r="AP654" s="89">
        <v>1.5</v>
      </c>
      <c r="AQ654" s="89">
        <v>17074</v>
      </c>
      <c r="AR654" s="89">
        <v>150</v>
      </c>
      <c r="AS654" s="89">
        <v>2613</v>
      </c>
      <c r="AT654" s="89" t="s">
        <v>12174</v>
      </c>
      <c r="AU654" s="89">
        <v>1</v>
      </c>
      <c r="AV654" s="89">
        <v>16225</v>
      </c>
      <c r="AW654" s="89">
        <v>100</v>
      </c>
      <c r="AX654" s="89">
        <v>1655</v>
      </c>
      <c r="AY654" s="89" t="s">
        <v>4235</v>
      </c>
      <c r="AZ654" s="89">
        <v>214300000</v>
      </c>
      <c r="BA654" s="89">
        <v>178000000</v>
      </c>
      <c r="BB654" s="89">
        <v>107700000</v>
      </c>
      <c r="BC654" s="113" t="s">
        <v>8012</v>
      </c>
      <c r="BG654" s="165">
        <v>5549</v>
      </c>
      <c r="BH654" s="165">
        <v>592</v>
      </c>
    </row>
    <row r="655" spans="1:60" ht="18" hidden="1" customHeight="1">
      <c r="A655" s="83">
        <v>160185</v>
      </c>
      <c r="B655" s="84" t="s">
        <v>8007</v>
      </c>
      <c r="C655" s="82" t="str">
        <f t="shared" si="33"/>
        <v>Open</v>
      </c>
      <c r="D655" s="85"/>
      <c r="E655" s="85" t="s">
        <v>8008</v>
      </c>
      <c r="F655" s="110">
        <v>42646</v>
      </c>
      <c r="G655" s="110">
        <v>42658</v>
      </c>
      <c r="H655" s="87" t="s">
        <v>4820</v>
      </c>
      <c r="I655" s="87" t="s">
        <v>7370</v>
      </c>
      <c r="J655" s="87" t="s">
        <v>7998</v>
      </c>
      <c r="K655" s="88"/>
      <c r="L655" s="37" t="s">
        <v>14768</v>
      </c>
      <c r="M655" s="86" t="s">
        <v>8009</v>
      </c>
      <c r="N655" s="37" t="s">
        <v>13351</v>
      </c>
      <c r="O655" s="37" t="s">
        <v>13352</v>
      </c>
      <c r="P655" s="89">
        <v>0.16</v>
      </c>
      <c r="Q655" s="89">
        <v>107.41</v>
      </c>
      <c r="R655" s="90" t="str">
        <f t="shared" si="32"/>
        <v>長野県諏訪市中洲下金子</v>
      </c>
      <c r="S655" s="59" t="s">
        <v>3718</v>
      </c>
      <c r="T655" s="59" t="s">
        <v>7999</v>
      </c>
      <c r="U655" s="111" t="s">
        <v>8010</v>
      </c>
      <c r="V655" s="91" t="str">
        <f t="shared" si="34"/>
        <v>Open map</v>
      </c>
      <c r="W655" s="91" t="s">
        <v>12274</v>
      </c>
      <c r="X655" s="89" t="s">
        <v>1840</v>
      </c>
      <c r="Y655" s="89" t="s">
        <v>4496</v>
      </c>
      <c r="Z655" s="89" t="s">
        <v>4390</v>
      </c>
      <c r="AA655" s="89"/>
      <c r="AB655" s="83">
        <v>75</v>
      </c>
      <c r="AC655" s="83" t="s">
        <v>1857</v>
      </c>
      <c r="AD655" s="83" t="s">
        <v>1857</v>
      </c>
      <c r="AE655" s="89">
        <v>784</v>
      </c>
      <c r="AF655" s="83">
        <v>784</v>
      </c>
      <c r="AG655" s="89"/>
      <c r="AH655" s="89"/>
      <c r="AI655" s="89"/>
      <c r="AJ655" s="83">
        <v>1</v>
      </c>
      <c r="AK655" s="83"/>
      <c r="AL655" s="83">
        <v>1.5</v>
      </c>
      <c r="AM655" s="83"/>
      <c r="AN655" s="83"/>
      <c r="AO655" s="83">
        <v>1809</v>
      </c>
      <c r="AP655" s="89">
        <v>1.5</v>
      </c>
      <c r="AQ655" s="89">
        <v>1025</v>
      </c>
      <c r="AR655" s="89">
        <v>140</v>
      </c>
      <c r="AS655" s="89">
        <v>147</v>
      </c>
      <c r="AT655" s="89"/>
      <c r="AU655" s="89">
        <v>1</v>
      </c>
      <c r="AV655" s="89">
        <v>784</v>
      </c>
      <c r="AW655" s="89">
        <v>140</v>
      </c>
      <c r="AX655" s="89">
        <v>112</v>
      </c>
      <c r="AY655" s="89"/>
      <c r="AZ655" s="89">
        <v>19600000</v>
      </c>
      <c r="BA655" s="89">
        <v>17100000</v>
      </c>
      <c r="BB655" s="89">
        <v>10400000</v>
      </c>
      <c r="BC655" s="113"/>
      <c r="BG655" s="165">
        <v>5550</v>
      </c>
      <c r="BH655" s="165">
        <v>593</v>
      </c>
    </row>
    <row r="656" spans="1:60" ht="18" hidden="1" customHeight="1">
      <c r="A656" s="83">
        <v>160196</v>
      </c>
      <c r="B656" s="84" t="s">
        <v>7992</v>
      </c>
      <c r="C656" s="82" t="str">
        <f t="shared" si="33"/>
        <v>Open</v>
      </c>
      <c r="D656" s="85"/>
      <c r="E656" s="85" t="s">
        <v>4217</v>
      </c>
      <c r="F656" s="110">
        <v>42599</v>
      </c>
      <c r="G656" s="110">
        <v>42613</v>
      </c>
      <c r="H656" s="87" t="s">
        <v>4920</v>
      </c>
      <c r="I656" s="87" t="s">
        <v>8000</v>
      </c>
      <c r="J656" s="87" t="s">
        <v>8001</v>
      </c>
      <c r="K656" s="88"/>
      <c r="L656" s="37" t="s">
        <v>15232</v>
      </c>
      <c r="M656" s="86" t="s">
        <v>8002</v>
      </c>
      <c r="N656" s="37" t="s">
        <v>13353</v>
      </c>
      <c r="O656" s="37" t="s">
        <v>13354</v>
      </c>
      <c r="P656" s="89">
        <v>0.35</v>
      </c>
      <c r="Q656" s="89">
        <v>1.93</v>
      </c>
      <c r="R656" s="90" t="str">
        <f t="shared" si="32"/>
        <v>大阪府堺市西区鳳北町</v>
      </c>
      <c r="S656" s="59" t="s">
        <v>3719</v>
      </c>
      <c r="T656" s="59" t="s">
        <v>8003</v>
      </c>
      <c r="U656" s="111" t="s">
        <v>8004</v>
      </c>
      <c r="V656" s="91" t="str">
        <f t="shared" si="34"/>
        <v>Open map</v>
      </c>
      <c r="W656" s="91" t="s">
        <v>4038</v>
      </c>
      <c r="X656" s="89" t="s">
        <v>1840</v>
      </c>
      <c r="Y656" s="89" t="s">
        <v>4381</v>
      </c>
      <c r="Z656" s="89" t="s">
        <v>4443</v>
      </c>
      <c r="AA656" s="89"/>
      <c r="AB656" s="83">
        <v>30</v>
      </c>
      <c r="AC656" s="83">
        <v>970.9</v>
      </c>
      <c r="AD656" s="83" t="s">
        <v>1857</v>
      </c>
      <c r="AE656" s="89">
        <v>1229</v>
      </c>
      <c r="AF656" s="83">
        <v>1229</v>
      </c>
      <c r="AG656" s="89"/>
      <c r="AH656" s="89"/>
      <c r="AI656" s="89"/>
      <c r="AJ656" s="83">
        <v>1</v>
      </c>
      <c r="AK656" s="83"/>
      <c r="AL656" s="83">
        <v>1.2</v>
      </c>
      <c r="AM656" s="83"/>
      <c r="AN656" s="83"/>
      <c r="AO656" s="83">
        <v>2595</v>
      </c>
      <c r="AP656" s="89">
        <v>1.2</v>
      </c>
      <c r="AQ656" s="89">
        <v>1162</v>
      </c>
      <c r="AR656" s="89">
        <v>100</v>
      </c>
      <c r="AS656" s="89">
        <v>119</v>
      </c>
      <c r="AT656" s="89" t="s">
        <v>12199</v>
      </c>
      <c r="AU656" s="89">
        <v>1</v>
      </c>
      <c r="AV656" s="89">
        <v>1229</v>
      </c>
      <c r="AW656" s="89">
        <v>80</v>
      </c>
      <c r="AX656" s="89">
        <v>101</v>
      </c>
      <c r="AY656" s="89" t="s">
        <v>12196</v>
      </c>
      <c r="AZ656" s="89">
        <v>15300000</v>
      </c>
      <c r="BA656" s="89">
        <v>13200000</v>
      </c>
      <c r="BB656" s="89">
        <v>8000000</v>
      </c>
      <c r="BC656" s="113"/>
      <c r="BG656" s="165">
        <v>5551</v>
      </c>
      <c r="BH656" s="165">
        <v>594</v>
      </c>
    </row>
    <row r="657" spans="1:60" ht="18" hidden="1" customHeight="1">
      <c r="A657" s="83">
        <v>160201</v>
      </c>
      <c r="B657" s="84" t="s">
        <v>7983</v>
      </c>
      <c r="C657" s="82" t="str">
        <f t="shared" si="33"/>
        <v>Open</v>
      </c>
      <c r="D657" s="85"/>
      <c r="E657" s="85" t="s">
        <v>7993</v>
      </c>
      <c r="F657" s="110">
        <v>42522</v>
      </c>
      <c r="G657" s="110">
        <v>42530</v>
      </c>
      <c r="H657" s="87" t="s">
        <v>7994</v>
      </c>
      <c r="I657" s="87" t="s">
        <v>5087</v>
      </c>
      <c r="J657" s="87" t="s">
        <v>7984</v>
      </c>
      <c r="K657" s="88"/>
      <c r="L657" s="37" t="s">
        <v>15233</v>
      </c>
      <c r="M657" s="86" t="s">
        <v>7995</v>
      </c>
      <c r="N657" s="37" t="s">
        <v>13355</v>
      </c>
      <c r="O657" s="37" t="s">
        <v>13356</v>
      </c>
      <c r="P657" s="89">
        <v>0.09</v>
      </c>
      <c r="Q657" s="89">
        <v>3.82</v>
      </c>
      <c r="R657" s="90" t="str">
        <f t="shared" si="32"/>
        <v>北海道宗谷郡猿払村</v>
      </c>
      <c r="S657" s="59" t="s">
        <v>3720</v>
      </c>
      <c r="T657" s="59" t="s">
        <v>7996</v>
      </c>
      <c r="U657" s="111" t="s">
        <v>7997</v>
      </c>
      <c r="V657" s="91" t="str">
        <f t="shared" si="34"/>
        <v>Open map</v>
      </c>
      <c r="W657" s="91" t="s">
        <v>4038</v>
      </c>
      <c r="X657" s="89" t="s">
        <v>1840</v>
      </c>
      <c r="Y657" s="89" t="s">
        <v>4381</v>
      </c>
      <c r="Z657" s="89" t="s">
        <v>4390</v>
      </c>
      <c r="AA657" s="89"/>
      <c r="AB657" s="83">
        <v>110</v>
      </c>
      <c r="AC657" s="83">
        <v>564.08000000000004</v>
      </c>
      <c r="AD657" s="83">
        <v>564.08000000000004</v>
      </c>
      <c r="AE657" s="89">
        <v>806</v>
      </c>
      <c r="AF657" s="83">
        <v>836</v>
      </c>
      <c r="AG657" s="89"/>
      <c r="AH657" s="89"/>
      <c r="AI657" s="89"/>
      <c r="AJ657" s="83">
        <v>0.8</v>
      </c>
      <c r="AK657" s="83"/>
      <c r="AL657" s="83">
        <v>1.5</v>
      </c>
      <c r="AM657" s="83"/>
      <c r="AN657" s="83"/>
      <c r="AO657" s="83">
        <v>1693</v>
      </c>
      <c r="AP657" s="89">
        <v>1.5</v>
      </c>
      <c r="AQ657" s="89">
        <v>1048</v>
      </c>
      <c r="AR657" s="89">
        <v>100</v>
      </c>
      <c r="AS657" s="89">
        <v>111</v>
      </c>
      <c r="AT657" s="89" t="s">
        <v>4573</v>
      </c>
      <c r="AU657" s="89">
        <v>0.8</v>
      </c>
      <c r="AV657" s="89">
        <v>645</v>
      </c>
      <c r="AW657" s="89">
        <v>150</v>
      </c>
      <c r="AX657" s="89">
        <v>97</v>
      </c>
      <c r="AY657" s="89" t="s">
        <v>4573</v>
      </c>
      <c r="AZ657" s="89">
        <v>10900000</v>
      </c>
      <c r="BA657" s="89">
        <v>9200000</v>
      </c>
      <c r="BB657" s="89">
        <v>5400000</v>
      </c>
      <c r="BC657" s="113"/>
      <c r="BG657" s="165">
        <v>5552</v>
      </c>
      <c r="BH657" s="165">
        <v>595</v>
      </c>
    </row>
    <row r="658" spans="1:60" ht="18" hidden="1" customHeight="1">
      <c r="A658" s="83">
        <v>160262</v>
      </c>
      <c r="B658" s="84" t="s">
        <v>7974</v>
      </c>
      <c r="C658" s="82" t="str">
        <f t="shared" si="33"/>
        <v>Open</v>
      </c>
      <c r="D658" s="85"/>
      <c r="E658" s="85" t="s">
        <v>4217</v>
      </c>
      <c r="F658" s="110">
        <v>42542</v>
      </c>
      <c r="G658" s="110">
        <v>42557</v>
      </c>
      <c r="H658" s="87" t="s">
        <v>7985</v>
      </c>
      <c r="I658" s="87" t="s">
        <v>5052</v>
      </c>
      <c r="J658" s="87" t="s">
        <v>7986</v>
      </c>
      <c r="K658" s="88"/>
      <c r="L658" s="37" t="s">
        <v>15234</v>
      </c>
      <c r="M658" s="86" t="s">
        <v>7982</v>
      </c>
      <c r="N658" s="37" t="s">
        <v>13357</v>
      </c>
      <c r="O658" s="37" t="s">
        <v>13358</v>
      </c>
      <c r="P658" s="89">
        <v>2.02</v>
      </c>
      <c r="Q658" s="89">
        <v>17.149999999999999</v>
      </c>
      <c r="R658" s="90" t="str">
        <f t="shared" si="32"/>
        <v>東京都足立区島根</v>
      </c>
      <c r="S658" s="59"/>
      <c r="T658" s="59" t="s">
        <v>7987</v>
      </c>
      <c r="U658" s="111" t="s">
        <v>7988</v>
      </c>
      <c r="V658" s="91" t="str">
        <f t="shared" si="34"/>
        <v>Open map</v>
      </c>
      <c r="W658" s="91"/>
      <c r="X658" s="89" t="s">
        <v>1840</v>
      </c>
      <c r="Y658" s="89" t="s">
        <v>7989</v>
      </c>
      <c r="Z658" s="89" t="s">
        <v>7990</v>
      </c>
      <c r="AA658" s="89"/>
      <c r="AB658" s="83">
        <v>30</v>
      </c>
      <c r="AC658" s="83">
        <v>378.62</v>
      </c>
      <c r="AD658" s="83">
        <v>730.11</v>
      </c>
      <c r="AE658" s="89">
        <v>437</v>
      </c>
      <c r="AF658" s="83">
        <v>434</v>
      </c>
      <c r="AG658" s="89"/>
      <c r="AH658" s="89"/>
      <c r="AI658" s="89"/>
      <c r="AJ658" s="83">
        <v>1</v>
      </c>
      <c r="AK658" s="83"/>
      <c r="AL658" s="83">
        <v>1.5</v>
      </c>
      <c r="AM658" s="83"/>
      <c r="AN658" s="83"/>
      <c r="AO658" s="83">
        <v>1007</v>
      </c>
      <c r="AP658" s="89">
        <v>1.5</v>
      </c>
      <c r="AQ658" s="89">
        <v>505</v>
      </c>
      <c r="AR658" s="89">
        <v>100</v>
      </c>
      <c r="AS658" s="89">
        <v>51</v>
      </c>
      <c r="AT658" s="89" t="s">
        <v>4235</v>
      </c>
      <c r="AU658" s="89">
        <v>1</v>
      </c>
      <c r="AV658" s="89">
        <v>437</v>
      </c>
      <c r="AW658" s="89">
        <v>80</v>
      </c>
      <c r="AX658" s="89">
        <v>35</v>
      </c>
      <c r="AY658" s="89" t="s">
        <v>7991</v>
      </c>
      <c r="AZ658" s="89">
        <v>6400000</v>
      </c>
      <c r="BA658" s="89">
        <v>5500000</v>
      </c>
      <c r="BB658" s="89">
        <v>3300000</v>
      </c>
      <c r="BC658" s="113" t="s">
        <v>7700</v>
      </c>
      <c r="BG658" s="165">
        <v>5553</v>
      </c>
      <c r="BH658" s="165">
        <v>596</v>
      </c>
    </row>
    <row r="659" spans="1:60" ht="18" hidden="1" customHeight="1">
      <c r="A659" s="83">
        <v>160218</v>
      </c>
      <c r="B659" s="84" t="s">
        <v>7975</v>
      </c>
      <c r="C659" s="82" t="str">
        <f t="shared" si="33"/>
        <v>Open</v>
      </c>
      <c r="D659" s="85"/>
      <c r="E659" s="85" t="s">
        <v>4217</v>
      </c>
      <c r="F659" s="110">
        <v>42557</v>
      </c>
      <c r="G659" s="110">
        <v>42628</v>
      </c>
      <c r="H659" s="87" t="s">
        <v>4328</v>
      </c>
      <c r="I659" s="87" t="s">
        <v>7976</v>
      </c>
      <c r="J659" s="87" t="s">
        <v>7977</v>
      </c>
      <c r="K659" s="88"/>
      <c r="L659" s="37" t="s">
        <v>15235</v>
      </c>
      <c r="M659" s="86" t="s">
        <v>7978</v>
      </c>
      <c r="N659" s="37" t="s">
        <v>13359</v>
      </c>
      <c r="O659" s="37" t="s">
        <v>13360</v>
      </c>
      <c r="P659" s="89">
        <v>0.04</v>
      </c>
      <c r="Q659" s="89">
        <v>2.2200000000000002</v>
      </c>
      <c r="R659" s="90" t="str">
        <f t="shared" si="32"/>
        <v>福島県南相馬市小高区岡田字上川原田</v>
      </c>
      <c r="S659" s="59" t="s">
        <v>7979</v>
      </c>
      <c r="T659" s="59" t="s">
        <v>7980</v>
      </c>
      <c r="U659" s="111" t="s">
        <v>7981</v>
      </c>
      <c r="V659" s="91" t="str">
        <f t="shared" si="34"/>
        <v>Open map</v>
      </c>
      <c r="W659" s="91" t="s">
        <v>15</v>
      </c>
      <c r="X659" s="89" t="s">
        <v>1840</v>
      </c>
      <c r="Y659" s="89" t="s">
        <v>4381</v>
      </c>
      <c r="Z659" s="89" t="s">
        <v>4443</v>
      </c>
      <c r="AA659" s="89"/>
      <c r="AB659" s="83">
        <v>30</v>
      </c>
      <c r="AC659" s="83">
        <v>621.91999999999996</v>
      </c>
      <c r="AD659" s="83">
        <v>598.70000000000005</v>
      </c>
      <c r="AE659" s="89">
        <v>788</v>
      </c>
      <c r="AF659" s="83">
        <v>799</v>
      </c>
      <c r="AG659" s="89"/>
      <c r="AH659" s="89"/>
      <c r="AI659" s="89"/>
      <c r="AJ659" s="83">
        <v>0.8</v>
      </c>
      <c r="AK659" s="83"/>
      <c r="AL659" s="83">
        <v>1.5</v>
      </c>
      <c r="AM659" s="83"/>
      <c r="AN659" s="83"/>
      <c r="AO659" s="83">
        <v>1530</v>
      </c>
      <c r="AP659" s="89">
        <v>1.5</v>
      </c>
      <c r="AQ659" s="89">
        <v>899</v>
      </c>
      <c r="AR659" s="89">
        <v>100</v>
      </c>
      <c r="AS659" s="89">
        <v>90</v>
      </c>
      <c r="AT659" s="89" t="s">
        <v>4235</v>
      </c>
      <c r="AU659" s="89">
        <v>0.8</v>
      </c>
      <c r="AV659" s="89">
        <v>631</v>
      </c>
      <c r="AW659" s="89">
        <v>100</v>
      </c>
      <c r="AX659" s="89">
        <v>64</v>
      </c>
      <c r="AY659" s="89" t="s">
        <v>4235</v>
      </c>
      <c r="AZ659" s="89">
        <v>9500000</v>
      </c>
      <c r="BA659" s="89">
        <v>8100000</v>
      </c>
      <c r="BB659" s="89">
        <v>4900000</v>
      </c>
      <c r="BC659" s="113"/>
      <c r="BG659" s="165">
        <v>5554</v>
      </c>
      <c r="BH659" s="165">
        <v>597</v>
      </c>
    </row>
    <row r="660" spans="1:60" ht="18" hidden="1" customHeight="1">
      <c r="A660" s="83">
        <v>160219</v>
      </c>
      <c r="B660" s="84" t="s">
        <v>7955</v>
      </c>
      <c r="C660" s="82" t="str">
        <f t="shared" si="33"/>
        <v>Open</v>
      </c>
      <c r="D660" s="85"/>
      <c r="E660" s="85" t="s">
        <v>7965</v>
      </c>
      <c r="F660" s="110">
        <v>42695</v>
      </c>
      <c r="G660" s="110">
        <v>42716</v>
      </c>
      <c r="H660" s="87" t="s">
        <v>4412</v>
      </c>
      <c r="I660" s="87" t="s">
        <v>7966</v>
      </c>
      <c r="J660" s="87" t="s">
        <v>7967</v>
      </c>
      <c r="K660" s="88"/>
      <c r="L660" s="37" t="s">
        <v>15236</v>
      </c>
      <c r="M660" s="86" t="s">
        <v>7968</v>
      </c>
      <c r="N660" s="37" t="s">
        <v>13361</v>
      </c>
      <c r="O660" s="37" t="s">
        <v>13362</v>
      </c>
      <c r="P660" s="89">
        <v>0.62</v>
      </c>
      <c r="Q660" s="89">
        <v>10.77</v>
      </c>
      <c r="R660" s="90" t="str">
        <f t="shared" si="32"/>
        <v>島根県出雲市斐川町併川</v>
      </c>
      <c r="S660" s="59" t="s">
        <v>7969</v>
      </c>
      <c r="T660" s="59" t="s">
        <v>7969</v>
      </c>
      <c r="U660" s="111" t="s">
        <v>7970</v>
      </c>
      <c r="V660" s="91" t="str">
        <f t="shared" si="34"/>
        <v>Open map</v>
      </c>
      <c r="W660" s="91" t="s">
        <v>4038</v>
      </c>
      <c r="X660" s="89" t="s">
        <v>1840</v>
      </c>
      <c r="Y660" s="89" t="s">
        <v>7971</v>
      </c>
      <c r="Z660" s="89" t="s">
        <v>7972</v>
      </c>
      <c r="AA660" s="89">
        <v>5</v>
      </c>
      <c r="AB660" s="83">
        <v>60</v>
      </c>
      <c r="AC660" s="83">
        <v>920.12</v>
      </c>
      <c r="AD660" s="83">
        <v>1246.04</v>
      </c>
      <c r="AE660" s="89">
        <v>1229</v>
      </c>
      <c r="AF660" s="83">
        <v>1229</v>
      </c>
      <c r="AG660" s="89"/>
      <c r="AH660" s="89"/>
      <c r="AI660" s="89"/>
      <c r="AJ660" s="83">
        <v>0.8</v>
      </c>
      <c r="AK660" s="83"/>
      <c r="AL660" s="83">
        <v>1.3</v>
      </c>
      <c r="AM660" s="83"/>
      <c r="AN660" s="83"/>
      <c r="AO660" s="83">
        <v>1954</v>
      </c>
      <c r="AP660" s="89">
        <v>1.3</v>
      </c>
      <c r="AQ660" s="89">
        <v>976</v>
      </c>
      <c r="AR660" s="89">
        <v>160</v>
      </c>
      <c r="AS660" s="89">
        <v>159</v>
      </c>
      <c r="AT660" s="89" t="s">
        <v>7973</v>
      </c>
      <c r="AU660" s="89">
        <v>0.8</v>
      </c>
      <c r="AV660" s="89">
        <v>978</v>
      </c>
      <c r="AW660" s="89">
        <v>80</v>
      </c>
      <c r="AX660" s="89">
        <v>80</v>
      </c>
      <c r="AY660" s="89" t="s">
        <v>7973</v>
      </c>
      <c r="AZ660" s="89">
        <v>13800000</v>
      </c>
      <c r="BA660" s="89">
        <v>12000000</v>
      </c>
      <c r="BB660" s="89">
        <v>6700000</v>
      </c>
      <c r="BC660" s="113" t="s">
        <v>7963</v>
      </c>
      <c r="BG660" s="165">
        <v>5555</v>
      </c>
      <c r="BH660" s="165">
        <v>598</v>
      </c>
    </row>
    <row r="661" spans="1:60" ht="18" hidden="1" customHeight="1">
      <c r="A661" s="83">
        <v>160222</v>
      </c>
      <c r="B661" s="84" t="s">
        <v>7945</v>
      </c>
      <c r="C661" s="82" t="str">
        <f t="shared" si="33"/>
        <v>Open</v>
      </c>
      <c r="D661" s="85"/>
      <c r="E661" s="85" t="s">
        <v>4241</v>
      </c>
      <c r="F661" s="110">
        <v>42695</v>
      </c>
      <c r="G661" s="110">
        <v>42715</v>
      </c>
      <c r="H661" s="87" t="s">
        <v>7956</v>
      </c>
      <c r="I661" s="87" t="s">
        <v>7957</v>
      </c>
      <c r="J661" s="87" t="s">
        <v>7958</v>
      </c>
      <c r="K661" s="88"/>
      <c r="L661" s="37" t="s">
        <v>15237</v>
      </c>
      <c r="M661" s="86" t="s">
        <v>7952</v>
      </c>
      <c r="N661" s="37" t="s">
        <v>13363</v>
      </c>
      <c r="O661" s="37" t="s">
        <v>13364</v>
      </c>
      <c r="P661" s="89">
        <v>0.05</v>
      </c>
      <c r="Q661" s="89">
        <v>10.42</v>
      </c>
      <c r="R661" s="90" t="str">
        <f t="shared" si="32"/>
        <v>佐賀県佐賀市諸富町大堂三本末</v>
      </c>
      <c r="S661" s="59" t="s">
        <v>7959</v>
      </c>
      <c r="T661" s="59" t="s">
        <v>7960</v>
      </c>
      <c r="U661" s="111" t="s">
        <v>7961</v>
      </c>
      <c r="V661" s="91" t="str">
        <f t="shared" si="34"/>
        <v>Open map</v>
      </c>
      <c r="W661" s="91" t="s">
        <v>4038</v>
      </c>
      <c r="X661" s="89" t="s">
        <v>1854</v>
      </c>
      <c r="Y661" s="89" t="s">
        <v>4496</v>
      </c>
      <c r="Z661" s="89" t="s">
        <v>7962</v>
      </c>
      <c r="AA661" s="89" t="s">
        <v>1857</v>
      </c>
      <c r="AB661" s="83">
        <v>20</v>
      </c>
      <c r="AC661" s="83">
        <v>294.20999999999998</v>
      </c>
      <c r="AD661" s="83">
        <v>351</v>
      </c>
      <c r="AE661" s="89">
        <v>368</v>
      </c>
      <c r="AF661" s="83">
        <v>368</v>
      </c>
      <c r="AG661" s="89"/>
      <c r="AH661" s="89"/>
      <c r="AI661" s="89"/>
      <c r="AJ661" s="83">
        <v>1.4</v>
      </c>
      <c r="AK661" s="83"/>
      <c r="AL661" s="83">
        <v>2.2000000000000002</v>
      </c>
      <c r="AM661" s="83"/>
      <c r="AN661" s="83"/>
      <c r="AO661" s="83">
        <v>1251</v>
      </c>
      <c r="AP661" s="89">
        <v>2.2000000000000002</v>
      </c>
      <c r="AQ661" s="89">
        <v>771</v>
      </c>
      <c r="AR661" s="89">
        <v>100</v>
      </c>
      <c r="AS661" s="89">
        <v>79</v>
      </c>
      <c r="AT661" s="89" t="s">
        <v>7953</v>
      </c>
      <c r="AU661" s="89">
        <v>1.4</v>
      </c>
      <c r="AV661" s="89">
        <v>480</v>
      </c>
      <c r="AW661" s="89">
        <v>100</v>
      </c>
      <c r="AX661" s="89">
        <v>49</v>
      </c>
      <c r="AY661" s="89" t="s">
        <v>7954</v>
      </c>
      <c r="AZ661" s="89">
        <v>8000000</v>
      </c>
      <c r="BA661" s="89">
        <v>7000000</v>
      </c>
      <c r="BB661" s="89">
        <v>4200000</v>
      </c>
      <c r="BC661" s="113"/>
      <c r="BG661" s="165">
        <v>5556</v>
      </c>
      <c r="BH661" s="165">
        <v>599</v>
      </c>
    </row>
    <row r="662" spans="1:60" ht="18" hidden="1" customHeight="1">
      <c r="A662" s="83">
        <v>160225</v>
      </c>
      <c r="B662" s="84" t="s">
        <v>7946</v>
      </c>
      <c r="C662" s="82" t="str">
        <f t="shared" si="33"/>
        <v>Open</v>
      </c>
      <c r="D662" s="85"/>
      <c r="E662" s="85" t="s">
        <v>4217</v>
      </c>
      <c r="F662" s="110">
        <v>42543</v>
      </c>
      <c r="G662" s="110">
        <v>42576</v>
      </c>
      <c r="H662" s="87" t="s">
        <v>4920</v>
      </c>
      <c r="I662" s="87" t="s">
        <v>5307</v>
      </c>
      <c r="J662" s="87" t="s">
        <v>7947</v>
      </c>
      <c r="K662" s="88"/>
      <c r="L662" s="37" t="s">
        <v>15238</v>
      </c>
      <c r="M662" s="86" t="s">
        <v>12076</v>
      </c>
      <c r="N662" s="37" t="s">
        <v>13365</v>
      </c>
      <c r="O662" s="37" t="s">
        <v>13366</v>
      </c>
      <c r="P662" s="89">
        <v>0.62</v>
      </c>
      <c r="Q662" s="89">
        <v>7.25</v>
      </c>
      <c r="R662" s="90" t="str">
        <f t="shared" si="32"/>
        <v>大阪府堺市南区新檜尾台</v>
      </c>
      <c r="S662" s="59" t="s">
        <v>7948</v>
      </c>
      <c r="T662" s="59" t="s">
        <v>7948</v>
      </c>
      <c r="U662" s="111" t="s">
        <v>7949</v>
      </c>
      <c r="V662" s="91" t="str">
        <f t="shared" si="34"/>
        <v>Open map</v>
      </c>
      <c r="W662" s="91" t="s">
        <v>4038</v>
      </c>
      <c r="X662" s="89" t="s">
        <v>1840</v>
      </c>
      <c r="Y662" s="89" t="s">
        <v>7950</v>
      </c>
      <c r="Z662" s="89" t="s">
        <v>7951</v>
      </c>
      <c r="AA662" s="89" t="s">
        <v>1857</v>
      </c>
      <c r="AB662" s="83">
        <v>30</v>
      </c>
      <c r="AC662" s="83" t="s">
        <v>1857</v>
      </c>
      <c r="AD662" s="83" t="s">
        <v>1857</v>
      </c>
      <c r="AE662" s="89">
        <v>2613</v>
      </c>
      <c r="AF662" s="83">
        <v>2609</v>
      </c>
      <c r="AG662" s="89"/>
      <c r="AH662" s="89"/>
      <c r="AI662" s="89"/>
      <c r="AJ662" s="83">
        <v>1</v>
      </c>
      <c r="AK662" s="83"/>
      <c r="AL662" s="83">
        <v>1.5</v>
      </c>
      <c r="AM662" s="83"/>
      <c r="AN662" s="83"/>
      <c r="AO662" s="83">
        <v>6699</v>
      </c>
      <c r="AP662" s="89">
        <v>1.5</v>
      </c>
      <c r="AQ662" s="89">
        <v>3031</v>
      </c>
      <c r="AR662" s="89">
        <v>100</v>
      </c>
      <c r="AS662" s="89">
        <v>310</v>
      </c>
      <c r="AT662" s="89" t="s">
        <v>12174</v>
      </c>
      <c r="AU662" s="89">
        <v>1</v>
      </c>
      <c r="AV662" s="89">
        <v>2613</v>
      </c>
      <c r="AW662" s="89">
        <v>80</v>
      </c>
      <c r="AX662" s="89">
        <v>214</v>
      </c>
      <c r="AY662" s="89" t="s">
        <v>12174</v>
      </c>
      <c r="AZ662" s="89">
        <v>39600000</v>
      </c>
      <c r="BA662" s="89">
        <v>34000000</v>
      </c>
      <c r="BB662" s="89">
        <v>20700000</v>
      </c>
      <c r="BC662" s="113" t="s">
        <v>7944</v>
      </c>
      <c r="BG662" s="165">
        <v>5557</v>
      </c>
      <c r="BH662" s="165">
        <v>600</v>
      </c>
    </row>
    <row r="663" spans="1:60" ht="18" hidden="1" customHeight="1">
      <c r="A663" s="83">
        <v>160226</v>
      </c>
      <c r="B663" s="84" t="s">
        <v>7938</v>
      </c>
      <c r="C663" s="82" t="str">
        <f t="shared" si="33"/>
        <v>Open</v>
      </c>
      <c r="D663" s="85"/>
      <c r="E663" s="85" t="s">
        <v>7939</v>
      </c>
      <c r="F663" s="110">
        <v>42499</v>
      </c>
      <c r="G663" s="110">
        <v>42532</v>
      </c>
      <c r="H663" s="87" t="s">
        <v>4521</v>
      </c>
      <c r="I663" s="87" t="s">
        <v>7940</v>
      </c>
      <c r="J663" s="87" t="s">
        <v>7941</v>
      </c>
      <c r="K663" s="88"/>
      <c r="L663" s="37" t="s">
        <v>15239</v>
      </c>
      <c r="M663" s="86" t="s">
        <v>7937</v>
      </c>
      <c r="N663" s="37" t="s">
        <v>13367</v>
      </c>
      <c r="O663" s="37" t="s">
        <v>13368</v>
      </c>
      <c r="P663" s="89">
        <v>0.73</v>
      </c>
      <c r="Q663" s="89">
        <v>0.71</v>
      </c>
      <c r="R663" s="90" t="str">
        <f t="shared" si="32"/>
        <v>高知県高知市長浜</v>
      </c>
      <c r="S663" s="59" t="s">
        <v>7942</v>
      </c>
      <c r="T663" s="59" t="s">
        <v>7936</v>
      </c>
      <c r="U663" s="111" t="s">
        <v>7935</v>
      </c>
      <c r="V663" s="91" t="str">
        <f t="shared" si="34"/>
        <v>Open map</v>
      </c>
      <c r="W663" s="91" t="s">
        <v>15</v>
      </c>
      <c r="X663" s="89" t="s">
        <v>1840</v>
      </c>
      <c r="Y663" s="89" t="s">
        <v>7943</v>
      </c>
      <c r="Z663" s="89" t="s">
        <v>5223</v>
      </c>
      <c r="AA663" s="89" t="s">
        <v>1902</v>
      </c>
      <c r="AB663" s="83">
        <v>10</v>
      </c>
      <c r="AC663" s="83">
        <v>197.49</v>
      </c>
      <c r="AD663" s="83">
        <v>197.49</v>
      </c>
      <c r="AE663" s="89">
        <v>1207</v>
      </c>
      <c r="AF663" s="83">
        <v>1207</v>
      </c>
      <c r="AG663" s="89"/>
      <c r="AH663" s="89"/>
      <c r="AI663" s="89"/>
      <c r="AJ663" s="83">
        <v>0.8</v>
      </c>
      <c r="AK663" s="83"/>
      <c r="AL663" s="83">
        <v>1.2</v>
      </c>
      <c r="AM663" s="83"/>
      <c r="AN663" s="83"/>
      <c r="AO663" s="83">
        <v>1630</v>
      </c>
      <c r="AP663" s="89">
        <v>1.2</v>
      </c>
      <c r="AQ663" s="89">
        <v>693</v>
      </c>
      <c r="AR663" s="89">
        <v>100</v>
      </c>
      <c r="AS663" s="89">
        <v>70</v>
      </c>
      <c r="AT663" s="89" t="s">
        <v>4871</v>
      </c>
      <c r="AU663" s="89">
        <v>0.8</v>
      </c>
      <c r="AV663" s="89">
        <v>937</v>
      </c>
      <c r="AW663" s="89">
        <v>80</v>
      </c>
      <c r="AX663" s="89">
        <v>77</v>
      </c>
      <c r="AY663" s="89" t="s">
        <v>4871</v>
      </c>
      <c r="AZ663" s="89">
        <v>10500000</v>
      </c>
      <c r="BA663" s="89">
        <v>9000000</v>
      </c>
      <c r="BB663" s="89">
        <v>5400000</v>
      </c>
      <c r="BC663" s="113"/>
      <c r="BG663" s="165">
        <v>5558</v>
      </c>
      <c r="BH663" s="165">
        <v>601</v>
      </c>
    </row>
    <row r="664" spans="1:60" hidden="1">
      <c r="A664" s="130">
        <v>160256</v>
      </c>
      <c r="B664" s="6" t="s">
        <v>7923</v>
      </c>
      <c r="C664" s="82" t="str">
        <f t="shared" si="33"/>
        <v>Open</v>
      </c>
      <c r="D664" s="71"/>
      <c r="E664" s="71" t="s">
        <v>7932</v>
      </c>
      <c r="F664" s="19">
        <v>42654</v>
      </c>
      <c r="G664" s="19">
        <v>42670</v>
      </c>
      <c r="H664" s="38" t="s">
        <v>4920</v>
      </c>
      <c r="I664" s="38" t="s">
        <v>4921</v>
      </c>
      <c r="J664" s="38" t="s">
        <v>7924</v>
      </c>
      <c r="K664" s="21"/>
      <c r="L664" s="37" t="s">
        <v>15240</v>
      </c>
      <c r="M664" s="37" t="s">
        <v>7934</v>
      </c>
      <c r="N664" s="37" t="s">
        <v>13369</v>
      </c>
      <c r="O664" s="37" t="s">
        <v>13370</v>
      </c>
      <c r="P664">
        <v>0.56999999999999995</v>
      </c>
      <c r="Q664">
        <v>8.3699999999999992</v>
      </c>
      <c r="R664" s="59" t="str">
        <f t="shared" si="32"/>
        <v>大阪府大阪市平野区西脇</v>
      </c>
      <c r="S664" s="59" t="s">
        <v>7925</v>
      </c>
      <c r="T664" s="59" t="s">
        <v>3721</v>
      </c>
      <c r="U664" s="108" t="s">
        <v>7933</v>
      </c>
      <c r="V664" s="60" t="str">
        <f t="shared" si="34"/>
        <v>Open map</v>
      </c>
      <c r="W664" s="60" t="s">
        <v>4038</v>
      </c>
      <c r="X664" t="s">
        <v>1840</v>
      </c>
      <c r="Y664" t="s">
        <v>4381</v>
      </c>
      <c r="Z664" t="s">
        <v>5136</v>
      </c>
      <c r="AA664" t="s">
        <v>1857</v>
      </c>
      <c r="AB664" s="1">
        <v>21</v>
      </c>
      <c r="AC664" s="1" t="s">
        <v>1857</v>
      </c>
      <c r="AD664" s="1" t="s">
        <v>1857</v>
      </c>
      <c r="AE664">
        <v>214</v>
      </c>
      <c r="AF664" s="1">
        <v>1308</v>
      </c>
      <c r="AJ664" s="1">
        <v>1</v>
      </c>
      <c r="AL664" s="1">
        <v>1.5</v>
      </c>
      <c r="AO664" s="1">
        <v>9098</v>
      </c>
      <c r="AP664">
        <v>1.5</v>
      </c>
      <c r="AQ664">
        <v>112</v>
      </c>
      <c r="AR664">
        <v>100</v>
      </c>
      <c r="AU664">
        <v>1</v>
      </c>
      <c r="AW664">
        <v>130</v>
      </c>
      <c r="AZ664">
        <v>3300000</v>
      </c>
      <c r="BA664">
        <v>3000000</v>
      </c>
      <c r="BC664" t="s">
        <v>7908</v>
      </c>
      <c r="BG664" s="165">
        <v>5559</v>
      </c>
      <c r="BH664" s="165">
        <v>602</v>
      </c>
    </row>
    <row r="665" spans="1:60" ht="18" hidden="1" customHeight="1">
      <c r="A665" s="83">
        <v>160261</v>
      </c>
      <c r="B665" s="84" t="s">
        <v>7926</v>
      </c>
      <c r="C665" s="82" t="str">
        <f t="shared" si="33"/>
        <v>Open</v>
      </c>
      <c r="D665" s="85"/>
      <c r="E665" s="85" t="s">
        <v>4217</v>
      </c>
      <c r="F665" s="110">
        <v>42572</v>
      </c>
      <c r="G665" s="110">
        <v>42588</v>
      </c>
      <c r="H665" s="87" t="s">
        <v>7927</v>
      </c>
      <c r="I665" s="87" t="s">
        <v>5307</v>
      </c>
      <c r="J665" s="87" t="s">
        <v>7928</v>
      </c>
      <c r="K665" s="88"/>
      <c r="L665" s="37" t="s">
        <v>15241</v>
      </c>
      <c r="M665" s="86" t="s">
        <v>7929</v>
      </c>
      <c r="N665" s="37" t="s">
        <v>13371</v>
      </c>
      <c r="O665" s="37" t="s">
        <v>13372</v>
      </c>
      <c r="P665" s="89">
        <v>2.3199999999999998</v>
      </c>
      <c r="Q665" s="89">
        <v>5.13</v>
      </c>
      <c r="R665" s="90" t="str">
        <f t="shared" si="32"/>
        <v>大阪府堺市北区長曽根町</v>
      </c>
      <c r="S665" s="59" t="s">
        <v>7930</v>
      </c>
      <c r="T665" s="59" t="s">
        <v>3722</v>
      </c>
      <c r="U665" s="111" t="s">
        <v>7931</v>
      </c>
      <c r="V665" s="91" t="str">
        <f t="shared" si="34"/>
        <v>Open map</v>
      </c>
      <c r="W665" s="91" t="s">
        <v>4038</v>
      </c>
      <c r="X665" s="89" t="s">
        <v>1840</v>
      </c>
      <c r="Y665" s="89" t="s">
        <v>4381</v>
      </c>
      <c r="Z665" s="89" t="s">
        <v>5136</v>
      </c>
      <c r="AA665" s="89" t="s">
        <v>1857</v>
      </c>
      <c r="AB665" s="83">
        <v>40</v>
      </c>
      <c r="AC665" s="83" t="s">
        <v>1857</v>
      </c>
      <c r="AD665" s="83" t="s">
        <v>1857</v>
      </c>
      <c r="AE665" s="89">
        <v>1609</v>
      </c>
      <c r="AF665" s="83">
        <v>1755</v>
      </c>
      <c r="AG665" s="89"/>
      <c r="AH665" s="89"/>
      <c r="AI665" s="89"/>
      <c r="AJ665" s="83">
        <v>0.8</v>
      </c>
      <c r="AK665" s="83"/>
      <c r="AL665" s="83">
        <v>0.6</v>
      </c>
      <c r="AM665" s="83"/>
      <c r="AN665" s="83"/>
      <c r="AO665" s="83">
        <v>2212</v>
      </c>
      <c r="AP665" s="89">
        <v>0.6</v>
      </c>
      <c r="AQ665" s="89">
        <f>434+251</f>
        <v>685</v>
      </c>
      <c r="AR665" s="89">
        <v>100</v>
      </c>
      <c r="AS665" s="89">
        <f>45+26</f>
        <v>71</v>
      </c>
      <c r="AT665" s="89"/>
      <c r="AU665" s="89">
        <v>0.8</v>
      </c>
      <c r="AV665" s="89">
        <v>1287</v>
      </c>
      <c r="AW665" s="89">
        <v>100</v>
      </c>
      <c r="AX665" s="89">
        <v>132</v>
      </c>
      <c r="AY665" s="89"/>
      <c r="AZ665" s="89">
        <v>14400000</v>
      </c>
      <c r="BA665" s="89">
        <v>12400000</v>
      </c>
      <c r="BB665" s="89">
        <v>7800000</v>
      </c>
      <c r="BC665" s="113" t="s">
        <v>7922</v>
      </c>
      <c r="BG665" s="165">
        <v>5560</v>
      </c>
      <c r="BH665" s="165">
        <v>603</v>
      </c>
    </row>
    <row r="666" spans="1:60" ht="18" hidden="1" customHeight="1">
      <c r="A666" s="83">
        <v>160263</v>
      </c>
      <c r="B666" s="84" t="s">
        <v>7909</v>
      </c>
      <c r="C666" s="82" t="str">
        <f t="shared" si="33"/>
        <v>Open</v>
      </c>
      <c r="D666" s="85"/>
      <c r="E666" s="85" t="s">
        <v>4217</v>
      </c>
      <c r="F666" s="110">
        <v>42667</v>
      </c>
      <c r="G666" s="110">
        <v>42681</v>
      </c>
      <c r="H666" s="87" t="s">
        <v>7914</v>
      </c>
      <c r="I666" s="87" t="s">
        <v>7915</v>
      </c>
      <c r="J666" s="87" t="s">
        <v>7916</v>
      </c>
      <c r="K666" s="88"/>
      <c r="L666" s="37" t="s">
        <v>15242</v>
      </c>
      <c r="M666" s="86" t="s">
        <v>7917</v>
      </c>
      <c r="N666" s="37" t="s">
        <v>13373</v>
      </c>
      <c r="O666" s="37" t="s">
        <v>13374</v>
      </c>
      <c r="P666" s="89">
        <v>0.08</v>
      </c>
      <c r="Q666" s="89">
        <v>0.85</v>
      </c>
      <c r="R666" s="90" t="str">
        <f t="shared" si="32"/>
        <v>和歌山県和歌山市紀三井寺</v>
      </c>
      <c r="S666" s="59" t="s">
        <v>7918</v>
      </c>
      <c r="T666" s="59" t="s">
        <v>3723</v>
      </c>
      <c r="U666" s="111" t="s">
        <v>7919</v>
      </c>
      <c r="V666" s="91" t="str">
        <f t="shared" si="34"/>
        <v>Open map</v>
      </c>
      <c r="W666" s="91" t="s">
        <v>4038</v>
      </c>
      <c r="X666" s="89" t="s">
        <v>1840</v>
      </c>
      <c r="Y666" s="89" t="s">
        <v>7920</v>
      </c>
      <c r="Z666" s="89" t="s">
        <v>4358</v>
      </c>
      <c r="AA666" s="89" t="s">
        <v>1857</v>
      </c>
      <c r="AB666" s="83">
        <v>30</v>
      </c>
      <c r="AC666" s="83">
        <v>2734.97</v>
      </c>
      <c r="AD666" s="83">
        <v>2734.97</v>
      </c>
      <c r="AE666" s="89">
        <v>3410</v>
      </c>
      <c r="AF666" s="83">
        <v>3410</v>
      </c>
      <c r="AG666" s="89"/>
      <c r="AH666" s="89"/>
      <c r="AI666" s="89"/>
      <c r="AJ666" s="83">
        <v>0.8</v>
      </c>
      <c r="AK666" s="83"/>
      <c r="AL666" s="83">
        <v>1.2</v>
      </c>
      <c r="AM666" s="83"/>
      <c r="AN666" s="83"/>
      <c r="AO666" s="83">
        <v>5139</v>
      </c>
      <c r="AP666" s="89">
        <v>1.2</v>
      </c>
      <c r="AQ666" s="89">
        <v>2411</v>
      </c>
      <c r="AR666" s="89">
        <v>100</v>
      </c>
      <c r="AS666" s="89">
        <v>246</v>
      </c>
      <c r="AT666" s="89" t="s">
        <v>7921</v>
      </c>
      <c r="AU666" s="89">
        <v>0.8</v>
      </c>
      <c r="AV666" s="89">
        <v>2728</v>
      </c>
      <c r="AW666" s="89">
        <v>100</v>
      </c>
      <c r="AX666" s="89">
        <v>279</v>
      </c>
      <c r="AY666" s="89" t="s">
        <v>7921</v>
      </c>
      <c r="AZ666" s="89">
        <v>28500000</v>
      </c>
      <c r="BA666" s="89">
        <v>24000000</v>
      </c>
      <c r="BB666" s="89">
        <v>14300000</v>
      </c>
      <c r="BC666" s="113"/>
      <c r="BG666" s="165">
        <v>5561</v>
      </c>
      <c r="BH666" s="165">
        <v>604</v>
      </c>
    </row>
    <row r="667" spans="1:60" ht="18" hidden="1" customHeight="1">
      <c r="A667" s="83">
        <v>160264</v>
      </c>
      <c r="B667" s="84" t="s">
        <v>7910</v>
      </c>
      <c r="C667" s="82" t="str">
        <f t="shared" si="33"/>
        <v>Open</v>
      </c>
      <c r="D667" s="85"/>
      <c r="E667" s="85" t="s">
        <v>4217</v>
      </c>
      <c r="F667" s="110">
        <v>42702</v>
      </c>
      <c r="G667" s="110">
        <v>42732</v>
      </c>
      <c r="H667" s="87" t="s">
        <v>5029</v>
      </c>
      <c r="I667" s="87" t="s">
        <v>5235</v>
      </c>
      <c r="J667" s="87" t="s">
        <v>7911</v>
      </c>
      <c r="K667" s="88"/>
      <c r="L667" s="37" t="s">
        <v>15243</v>
      </c>
      <c r="M667" s="86" t="s">
        <v>7907</v>
      </c>
      <c r="N667" s="37" t="s">
        <v>13375</v>
      </c>
      <c r="O667" s="37" t="s">
        <v>13376</v>
      </c>
      <c r="P667" s="89">
        <v>0.51</v>
      </c>
      <c r="Q667" s="89">
        <v>7.58</v>
      </c>
      <c r="R667" s="90" t="str">
        <f t="shared" si="32"/>
        <v>鳥取県鳥取市国府町新通り</v>
      </c>
      <c r="S667" s="59" t="s">
        <v>7912</v>
      </c>
      <c r="T667" s="59" t="s">
        <v>3724</v>
      </c>
      <c r="U667" s="111" t="s">
        <v>7906</v>
      </c>
      <c r="V667" s="91" t="str">
        <f t="shared" si="34"/>
        <v>Open map</v>
      </c>
      <c r="W667" s="91" t="s">
        <v>4038</v>
      </c>
      <c r="X667" s="89" t="s">
        <v>1840</v>
      </c>
      <c r="Y667" s="89" t="s">
        <v>7913</v>
      </c>
      <c r="Z667" s="89" t="s">
        <v>4358</v>
      </c>
      <c r="AA667" s="89" t="s">
        <v>1857</v>
      </c>
      <c r="AB667" s="83">
        <v>126</v>
      </c>
      <c r="AC667" s="83">
        <f>1592.94+8835.31</f>
        <v>10428.25</v>
      </c>
      <c r="AD667" s="83">
        <f>2711.89+2999.67</f>
        <v>5711.5599999999995</v>
      </c>
      <c r="AE667" s="89">
        <f>2105+3482</f>
        <v>5587</v>
      </c>
      <c r="AF667" s="83">
        <v>5587</v>
      </c>
      <c r="AG667" s="89"/>
      <c r="AH667" s="89"/>
      <c r="AI667" s="89"/>
      <c r="AJ667" s="83">
        <v>1</v>
      </c>
      <c r="AK667" s="83"/>
      <c r="AL667" s="83">
        <v>1.6</v>
      </c>
      <c r="AM667" s="83"/>
      <c r="AN667" s="83"/>
      <c r="AO667" s="83">
        <v>11659</v>
      </c>
      <c r="AP667" s="89">
        <v>1.6</v>
      </c>
      <c r="AQ667" s="89">
        <f>2930+3839</f>
        <v>6769</v>
      </c>
      <c r="AR667" s="89">
        <v>130</v>
      </c>
      <c r="AS667" s="89">
        <f>389+510</f>
        <v>899</v>
      </c>
      <c r="AT667" s="89" t="s">
        <v>4235</v>
      </c>
      <c r="AU667" s="89">
        <v>1</v>
      </c>
      <c r="AV667" s="89">
        <f>2105+2785</f>
        <v>4890</v>
      </c>
      <c r="AW667" s="89">
        <v>100</v>
      </c>
      <c r="AX667" s="89">
        <f>215+285</f>
        <v>500</v>
      </c>
      <c r="AY667" s="89" t="s">
        <v>4235</v>
      </c>
      <c r="AZ667" s="89">
        <f>32500000+40300000</f>
        <v>72800000</v>
      </c>
      <c r="BA667" s="89">
        <f>27500000+33500000</f>
        <v>61000000</v>
      </c>
      <c r="BB667" s="89">
        <f>16600000+20200000</f>
        <v>36800000</v>
      </c>
      <c r="BC667" s="113" t="s">
        <v>7908</v>
      </c>
      <c r="BG667" s="165">
        <v>5562</v>
      </c>
      <c r="BH667" s="165">
        <v>605</v>
      </c>
    </row>
    <row r="668" spans="1:60" ht="18" hidden="1" customHeight="1">
      <c r="A668" s="83">
        <v>160265</v>
      </c>
      <c r="B668" s="84" t="s">
        <v>7899</v>
      </c>
      <c r="C668" s="82" t="str">
        <f t="shared" si="33"/>
        <v>Open</v>
      </c>
      <c r="D668" s="85"/>
      <c r="E668" s="85" t="s">
        <v>4217</v>
      </c>
      <c r="F668" s="110">
        <v>42566</v>
      </c>
      <c r="G668" s="110">
        <v>42574</v>
      </c>
      <c r="H668" s="87" t="s">
        <v>4989</v>
      </c>
      <c r="I668" s="87" t="s">
        <v>7900</v>
      </c>
      <c r="J668" s="87" t="s">
        <v>7901</v>
      </c>
      <c r="K668" s="88"/>
      <c r="L668" s="37" t="s">
        <v>15770</v>
      </c>
      <c r="M668" s="86" t="s">
        <v>7902</v>
      </c>
      <c r="N668" s="37" t="s">
        <v>13377</v>
      </c>
      <c r="O668" s="37" t="s">
        <v>13378</v>
      </c>
      <c r="P668" s="89">
        <v>0.22</v>
      </c>
      <c r="Q668" s="89">
        <v>11.95</v>
      </c>
      <c r="R668" s="90" t="str">
        <f t="shared" si="32"/>
        <v>福井県坂井市春江随応寺</v>
      </c>
      <c r="S668" s="59" t="s">
        <v>7903</v>
      </c>
      <c r="T668" s="59" t="s">
        <v>4183</v>
      </c>
      <c r="U668" s="111" t="s">
        <v>7904</v>
      </c>
      <c r="V668" s="91" t="str">
        <f t="shared" si="34"/>
        <v>Open map</v>
      </c>
      <c r="W668" s="91" t="s">
        <v>4038</v>
      </c>
      <c r="X668" s="89" t="s">
        <v>1840</v>
      </c>
      <c r="Y668" s="89" t="s">
        <v>4381</v>
      </c>
      <c r="Z668" s="89" t="s">
        <v>7905</v>
      </c>
      <c r="AA668" s="89" t="s">
        <v>1857</v>
      </c>
      <c r="AB668" s="83">
        <v>200</v>
      </c>
      <c r="AC668" s="83">
        <v>689</v>
      </c>
      <c r="AD668" s="83">
        <v>669</v>
      </c>
      <c r="AE668" s="89">
        <v>874</v>
      </c>
      <c r="AF668" s="83">
        <v>874</v>
      </c>
      <c r="AG668" s="89"/>
      <c r="AH668" s="89"/>
      <c r="AI668" s="89"/>
      <c r="AJ668" s="83">
        <v>0.8</v>
      </c>
      <c r="AK668" s="83"/>
      <c r="AL668" s="83">
        <v>1.6</v>
      </c>
      <c r="AM668" s="83"/>
      <c r="AN668" s="83"/>
      <c r="AO668" s="83">
        <v>1681</v>
      </c>
      <c r="AP668" s="89">
        <v>1.6</v>
      </c>
      <c r="AQ668" s="89">
        <v>981</v>
      </c>
      <c r="AR668" s="89">
        <v>100</v>
      </c>
      <c r="AS668" s="89">
        <v>101</v>
      </c>
      <c r="AT668" s="89" t="s">
        <v>4235</v>
      </c>
      <c r="AU668" s="89">
        <v>0.8</v>
      </c>
      <c r="AV668" s="89">
        <v>700</v>
      </c>
      <c r="AW668" s="89">
        <v>100</v>
      </c>
      <c r="AX668" s="89">
        <v>72</v>
      </c>
      <c r="AY668" s="89" t="s">
        <v>4235</v>
      </c>
      <c r="AZ668" s="89">
        <v>10100000</v>
      </c>
      <c r="BA668" s="89">
        <v>8600000</v>
      </c>
      <c r="BB668" s="89">
        <v>5100000</v>
      </c>
      <c r="BC668" s="113"/>
      <c r="BG668" s="165">
        <v>5563</v>
      </c>
      <c r="BH668" s="165">
        <v>606</v>
      </c>
    </row>
    <row r="669" spans="1:60" ht="18" hidden="1" customHeight="1">
      <c r="A669" s="83">
        <v>160266</v>
      </c>
      <c r="B669" s="84" t="s">
        <v>7891</v>
      </c>
      <c r="C669" s="82" t="str">
        <f t="shared" si="33"/>
        <v>Open</v>
      </c>
      <c r="D669" s="85"/>
      <c r="E669" s="85" t="s">
        <v>4217</v>
      </c>
      <c r="F669" s="110">
        <v>42662</v>
      </c>
      <c r="G669" s="110">
        <v>42672</v>
      </c>
      <c r="H669" s="87" t="s">
        <v>4446</v>
      </c>
      <c r="I669" s="87" t="s">
        <v>7892</v>
      </c>
      <c r="J669" s="87" t="s">
        <v>7881</v>
      </c>
      <c r="K669" s="88"/>
      <c r="L669" s="37" t="s">
        <v>15069</v>
      </c>
      <c r="M669" s="86" t="s">
        <v>7893</v>
      </c>
      <c r="N669" s="37" t="s">
        <v>13379</v>
      </c>
      <c r="O669" s="37" t="s">
        <v>13380</v>
      </c>
      <c r="P669" s="89">
        <v>0.51</v>
      </c>
      <c r="Q669" s="89">
        <v>62.75</v>
      </c>
      <c r="R669" s="90" t="str">
        <f t="shared" si="32"/>
        <v>山形県寒河江市大字寒河江字横道</v>
      </c>
      <c r="S669" s="59" t="s">
        <v>7894</v>
      </c>
      <c r="T669" s="59" t="s">
        <v>3725</v>
      </c>
      <c r="U669" s="111" t="s">
        <v>7895</v>
      </c>
      <c r="V669" s="91" t="str">
        <f t="shared" si="34"/>
        <v>Open map</v>
      </c>
      <c r="W669" s="91" t="s">
        <v>4038</v>
      </c>
      <c r="X669" s="89" t="s">
        <v>1840</v>
      </c>
      <c r="Y669" s="89" t="s">
        <v>7896</v>
      </c>
      <c r="Z669" s="89" t="s">
        <v>4358</v>
      </c>
      <c r="AA669" s="89" t="s">
        <v>1857</v>
      </c>
      <c r="AB669" s="83">
        <v>150</v>
      </c>
      <c r="AC669" s="83" t="s">
        <v>1857</v>
      </c>
      <c r="AD669" s="83" t="s">
        <v>1857</v>
      </c>
      <c r="AE669" s="89">
        <v>899</v>
      </c>
      <c r="AF669" s="83">
        <v>899</v>
      </c>
      <c r="AG669" s="89"/>
      <c r="AH669" s="89"/>
      <c r="AI669" s="89"/>
      <c r="AJ669" s="83">
        <v>0.8</v>
      </c>
      <c r="AK669" s="83"/>
      <c r="AL669" s="83">
        <v>1.4</v>
      </c>
      <c r="AM669" s="83"/>
      <c r="AN669" s="83"/>
      <c r="AO669" s="83">
        <v>1724</v>
      </c>
      <c r="AP669" s="89">
        <v>1.4</v>
      </c>
      <c r="AQ669" s="89">
        <v>986</v>
      </c>
      <c r="AR669" s="89">
        <v>120</v>
      </c>
      <c r="AS669" s="89">
        <v>121</v>
      </c>
      <c r="AT669" s="89" t="s">
        <v>7897</v>
      </c>
      <c r="AU669" s="89">
        <v>0.8</v>
      </c>
      <c r="AV669" s="89">
        <v>738</v>
      </c>
      <c r="AW669" s="89">
        <v>100</v>
      </c>
      <c r="AX669" s="89">
        <v>76</v>
      </c>
      <c r="AY669" s="89" t="s">
        <v>7898</v>
      </c>
      <c r="AZ669" s="89">
        <v>10500000</v>
      </c>
      <c r="BA669" s="89">
        <v>8800000</v>
      </c>
      <c r="BB669" s="89">
        <v>5200000</v>
      </c>
      <c r="BC669" s="113"/>
      <c r="BG669" s="165">
        <v>5564</v>
      </c>
      <c r="BH669" s="165">
        <v>607</v>
      </c>
    </row>
    <row r="670" spans="1:60" ht="18" hidden="1" customHeight="1">
      <c r="A670" s="83">
        <v>160278</v>
      </c>
      <c r="B670" s="84" t="s">
        <v>8608</v>
      </c>
      <c r="C670" s="82" t="str">
        <f t="shared" si="33"/>
        <v>Open</v>
      </c>
      <c r="D670" s="85"/>
      <c r="E670" s="85" t="s">
        <v>8609</v>
      </c>
      <c r="F670" s="110">
        <v>42559</v>
      </c>
      <c r="G670" s="110">
        <v>42573</v>
      </c>
      <c r="H670" s="87" t="s">
        <v>8610</v>
      </c>
      <c r="I670" s="87" t="s">
        <v>7513</v>
      </c>
      <c r="J670" s="87" t="s">
        <v>8611</v>
      </c>
      <c r="K670" s="88"/>
      <c r="L670" s="37" t="s">
        <v>15244</v>
      </c>
      <c r="M670" s="86" t="s">
        <v>8612</v>
      </c>
      <c r="N670" s="37" t="s">
        <v>13381</v>
      </c>
      <c r="O670" s="37" t="s">
        <v>13382</v>
      </c>
      <c r="P670" s="89">
        <v>0.15</v>
      </c>
      <c r="Q670" s="89">
        <v>51.02</v>
      </c>
      <c r="R670" s="90" t="str">
        <f t="shared" si="32"/>
        <v>長野県中野市大字片塩字蛇塚東どぶ</v>
      </c>
      <c r="S670" s="59" t="s">
        <v>7865</v>
      </c>
      <c r="T670" s="59"/>
      <c r="U670" s="111" t="s">
        <v>8613</v>
      </c>
      <c r="V670" s="91" t="str">
        <f t="shared" si="34"/>
        <v>Open map</v>
      </c>
      <c r="W670" s="91" t="s">
        <v>4038</v>
      </c>
      <c r="X670" s="89" t="s">
        <v>1840</v>
      </c>
      <c r="Y670" s="89" t="s">
        <v>4381</v>
      </c>
      <c r="Z670" s="89" t="s">
        <v>8614</v>
      </c>
      <c r="AA670" s="89"/>
      <c r="AB670" s="83">
        <v>95</v>
      </c>
      <c r="AC670" s="83">
        <v>2618.4499999999998</v>
      </c>
      <c r="AD670" s="83">
        <v>2618.4499999999998</v>
      </c>
      <c r="AE670" s="89">
        <v>3249</v>
      </c>
      <c r="AF670" s="83">
        <v>3249</v>
      </c>
      <c r="AG670" s="89"/>
      <c r="AH670" s="89"/>
      <c r="AI670" s="89"/>
      <c r="AJ670" s="83">
        <v>1</v>
      </c>
      <c r="AK670" s="83"/>
      <c r="AL670" s="83">
        <v>2</v>
      </c>
      <c r="AM670" s="83"/>
      <c r="AN670" s="83"/>
      <c r="AO670" s="83">
        <v>7643</v>
      </c>
      <c r="AP670" s="89">
        <v>2</v>
      </c>
      <c r="AQ670" s="89">
        <v>4394</v>
      </c>
      <c r="AR670" s="89">
        <v>120</v>
      </c>
      <c r="AS670" s="89">
        <v>538</v>
      </c>
      <c r="AT670" s="89" t="s">
        <v>12174</v>
      </c>
      <c r="AU670" s="89">
        <v>1</v>
      </c>
      <c r="AV670" s="89">
        <v>3249</v>
      </c>
      <c r="AW670" s="89">
        <v>100</v>
      </c>
      <c r="AX670" s="89">
        <v>332</v>
      </c>
      <c r="AY670" s="89" t="s">
        <v>12174</v>
      </c>
      <c r="AZ670" s="89">
        <v>42800000</v>
      </c>
      <c r="BA670" s="89">
        <v>35500000</v>
      </c>
      <c r="BB670" s="89">
        <v>21000000</v>
      </c>
      <c r="BC670" s="113"/>
      <c r="BG670" s="165">
        <v>5565</v>
      </c>
      <c r="BH670" s="165">
        <v>608</v>
      </c>
    </row>
    <row r="671" spans="1:60" ht="18" hidden="1" customHeight="1">
      <c r="A671" s="83">
        <v>160279</v>
      </c>
      <c r="B671" s="84" t="s">
        <v>8615</v>
      </c>
      <c r="C671" s="82" t="str">
        <f t="shared" si="33"/>
        <v>Open</v>
      </c>
      <c r="D671" s="85"/>
      <c r="E671" s="85" t="s">
        <v>4241</v>
      </c>
      <c r="F671" s="110">
        <v>42579</v>
      </c>
      <c r="G671" s="110">
        <v>42604</v>
      </c>
      <c r="H671" s="87" t="s">
        <v>4820</v>
      </c>
      <c r="I671" s="87" t="s">
        <v>8616</v>
      </c>
      <c r="J671" s="87" t="s">
        <v>8617</v>
      </c>
      <c r="K671" s="88"/>
      <c r="L671" s="37" t="s">
        <v>15245</v>
      </c>
      <c r="M671" s="86" t="s">
        <v>12077</v>
      </c>
      <c r="N671" s="37" t="s">
        <v>13383</v>
      </c>
      <c r="O671" s="37" t="s">
        <v>13384</v>
      </c>
      <c r="P671" s="89">
        <v>0.66</v>
      </c>
      <c r="Q671" s="89">
        <v>50.03</v>
      </c>
      <c r="R671" s="90" t="str">
        <f t="shared" si="32"/>
        <v>長野県中野市小田中</v>
      </c>
      <c r="S671" s="59" t="s">
        <v>8618</v>
      </c>
      <c r="T671" s="59"/>
      <c r="U671" s="111" t="s">
        <v>8619</v>
      </c>
      <c r="V671" s="91" t="str">
        <f t="shared" si="34"/>
        <v>Open map</v>
      </c>
      <c r="W671" s="91" t="s">
        <v>4038</v>
      </c>
      <c r="X671" s="89" t="s">
        <v>1840</v>
      </c>
      <c r="Y671" s="89" t="s">
        <v>8620</v>
      </c>
      <c r="Z671" s="89" t="s">
        <v>4443</v>
      </c>
      <c r="AA671" s="89"/>
      <c r="AB671" s="83">
        <v>100</v>
      </c>
      <c r="AC671" s="83">
        <v>2168.8200000000002</v>
      </c>
      <c r="AD671" s="83">
        <v>2168.8200000000002</v>
      </c>
      <c r="AE671" s="89">
        <v>2950</v>
      </c>
      <c r="AF671" s="83">
        <v>2950</v>
      </c>
      <c r="AG671" s="89"/>
      <c r="AH671" s="89"/>
      <c r="AI671" s="89"/>
      <c r="AJ671" s="83">
        <v>1</v>
      </c>
      <c r="AK671" s="83"/>
      <c r="AL671" s="83">
        <v>1.5</v>
      </c>
      <c r="AM671" s="83"/>
      <c r="AN671" s="83"/>
      <c r="AO671" s="83">
        <v>6019</v>
      </c>
      <c r="AP671" s="89">
        <v>1.5</v>
      </c>
      <c r="AQ671" s="89">
        <v>3069</v>
      </c>
      <c r="AR671" s="89">
        <v>100</v>
      </c>
      <c r="AS671" s="89">
        <v>314</v>
      </c>
      <c r="AT671" s="89" t="s">
        <v>4235</v>
      </c>
      <c r="AU671" s="89">
        <v>1</v>
      </c>
      <c r="AV671" s="89">
        <v>2950</v>
      </c>
      <c r="AW671" s="89">
        <v>100</v>
      </c>
      <c r="AX671" s="89">
        <v>301</v>
      </c>
      <c r="AY671" s="89" t="s">
        <v>12200</v>
      </c>
      <c r="AZ671" s="89">
        <v>33500000</v>
      </c>
      <c r="BA671" s="89">
        <v>28000000</v>
      </c>
      <c r="BB671" s="89">
        <v>17000000</v>
      </c>
      <c r="BC671" s="113"/>
      <c r="BG671" s="165">
        <v>5566</v>
      </c>
      <c r="BH671" s="165">
        <v>609</v>
      </c>
    </row>
    <row r="672" spans="1:60" ht="18" hidden="1" customHeight="1">
      <c r="A672" s="83">
        <v>160280</v>
      </c>
      <c r="B672" s="84" t="s">
        <v>7882</v>
      </c>
      <c r="C672" s="82" t="str">
        <f t="shared" si="33"/>
        <v>Open</v>
      </c>
      <c r="D672" s="85"/>
      <c r="E672" s="85" t="s">
        <v>4217</v>
      </c>
      <c r="F672" s="110">
        <v>42544</v>
      </c>
      <c r="G672" s="110">
        <v>42558</v>
      </c>
      <c r="H672" s="87" t="s">
        <v>7883</v>
      </c>
      <c r="I672" s="87" t="s">
        <v>7884</v>
      </c>
      <c r="J672" s="87" t="s">
        <v>7885</v>
      </c>
      <c r="K672" s="88"/>
      <c r="L672" s="37" t="s">
        <v>15246</v>
      </c>
      <c r="M672" s="86" t="s">
        <v>7886</v>
      </c>
      <c r="N672" s="37" t="s">
        <v>13385</v>
      </c>
      <c r="O672" s="37" t="s">
        <v>13386</v>
      </c>
      <c r="P672" s="89">
        <v>1.46</v>
      </c>
      <c r="Q672" s="89">
        <v>53.23</v>
      </c>
      <c r="R672" s="90" t="str">
        <f t="shared" si="32"/>
        <v>長野県上高井郡小布施町大字都住字六川沖東</v>
      </c>
      <c r="S672" s="59" t="s">
        <v>7887</v>
      </c>
      <c r="T672" s="59"/>
      <c r="U672" s="111" t="s">
        <v>7888</v>
      </c>
      <c r="V672" s="91" t="str">
        <f t="shared" si="34"/>
        <v>Open map</v>
      </c>
      <c r="W672" s="91" t="s">
        <v>12274</v>
      </c>
      <c r="X672" s="89" t="s">
        <v>1840</v>
      </c>
      <c r="Y672" s="89" t="s">
        <v>7889</v>
      </c>
      <c r="Z672" s="89" t="s">
        <v>4443</v>
      </c>
      <c r="AA672" s="89"/>
      <c r="AB672" s="83">
        <v>85</v>
      </c>
      <c r="AC672" s="83">
        <v>2264.54</v>
      </c>
      <c r="AD672" s="83">
        <v>2264.54</v>
      </c>
      <c r="AE672" s="89">
        <v>3017</v>
      </c>
      <c r="AF672" s="83">
        <v>3017</v>
      </c>
      <c r="AG672" s="89"/>
      <c r="AH672" s="89"/>
      <c r="AI672" s="89"/>
      <c r="AJ672" s="83">
        <v>1</v>
      </c>
      <c r="AK672" s="83"/>
      <c r="AL672" s="83">
        <v>2</v>
      </c>
      <c r="AM672" s="83"/>
      <c r="AN672" s="83"/>
      <c r="AO672" s="83">
        <v>6922</v>
      </c>
      <c r="AP672" s="89">
        <v>2</v>
      </c>
      <c r="AQ672" s="89">
        <v>3905</v>
      </c>
      <c r="AR672" s="89">
        <v>100</v>
      </c>
      <c r="AS672" s="89">
        <v>399</v>
      </c>
      <c r="AT672" s="89" t="s">
        <v>7890</v>
      </c>
      <c r="AU672" s="89">
        <v>1</v>
      </c>
      <c r="AV672" s="89">
        <v>3017</v>
      </c>
      <c r="AW672" s="89">
        <v>160</v>
      </c>
      <c r="AX672" s="89">
        <v>493</v>
      </c>
      <c r="AY672" s="89" t="s">
        <v>4235</v>
      </c>
      <c r="AZ672" s="89">
        <v>57300000</v>
      </c>
      <c r="BA672" s="89">
        <v>48800000</v>
      </c>
      <c r="BB672" s="89">
        <v>28700000</v>
      </c>
      <c r="BC672" s="113"/>
      <c r="BG672" s="165">
        <v>5567</v>
      </c>
      <c r="BH672" s="165">
        <v>610</v>
      </c>
    </row>
    <row r="673" spans="1:60" ht="18" hidden="1" customHeight="1">
      <c r="A673" s="83">
        <v>160281</v>
      </c>
      <c r="B673" s="84" t="s">
        <v>7873</v>
      </c>
      <c r="C673" s="82" t="str">
        <f t="shared" si="33"/>
        <v>Open</v>
      </c>
      <c r="D673" s="85"/>
      <c r="E673" s="85" t="s">
        <v>4241</v>
      </c>
      <c r="F673" s="110">
        <v>42575</v>
      </c>
      <c r="G673" s="110">
        <v>42598</v>
      </c>
      <c r="H673" s="87" t="s">
        <v>7874</v>
      </c>
      <c r="I673" s="87" t="s">
        <v>7875</v>
      </c>
      <c r="J673" s="87" t="s">
        <v>7876</v>
      </c>
      <c r="K673" s="88"/>
      <c r="L673" s="37" t="s">
        <v>14790</v>
      </c>
      <c r="M673" s="86" t="s">
        <v>7877</v>
      </c>
      <c r="N673" s="37" t="s">
        <v>13387</v>
      </c>
      <c r="O673" s="37" t="s">
        <v>13388</v>
      </c>
      <c r="P673" s="89">
        <v>0.11</v>
      </c>
      <c r="Q673" s="89">
        <v>53.92</v>
      </c>
      <c r="R673" s="90" t="str">
        <f t="shared" si="32"/>
        <v>長野県中野市大字三ツ和</v>
      </c>
      <c r="S673" s="59" t="s">
        <v>7865</v>
      </c>
      <c r="T673" s="59"/>
      <c r="U673" s="111" t="s">
        <v>7878</v>
      </c>
      <c r="V673" s="91" t="str">
        <f t="shared" si="34"/>
        <v>Open map</v>
      </c>
      <c r="W673" s="91" t="s">
        <v>12274</v>
      </c>
      <c r="X673" s="89" t="s">
        <v>1840</v>
      </c>
      <c r="Y673" s="89" t="s">
        <v>4381</v>
      </c>
      <c r="Z673" s="89" t="s">
        <v>7872</v>
      </c>
      <c r="AA673" s="89"/>
      <c r="AB673" s="83">
        <v>95</v>
      </c>
      <c r="AC673" s="83">
        <v>4885</v>
      </c>
      <c r="AD673" s="83">
        <v>4752</v>
      </c>
      <c r="AE673" s="89">
        <v>5437</v>
      </c>
      <c r="AF673" s="83">
        <v>5437</v>
      </c>
      <c r="AG673" s="89"/>
      <c r="AH673" s="89"/>
      <c r="AI673" s="89"/>
      <c r="AJ673" s="83">
        <v>1</v>
      </c>
      <c r="AK673" s="83"/>
      <c r="AL673" s="83">
        <v>2</v>
      </c>
      <c r="AM673" s="83"/>
      <c r="AN673" s="83"/>
      <c r="AO673" s="83">
        <v>10770</v>
      </c>
      <c r="AP673" s="89">
        <v>2</v>
      </c>
      <c r="AQ673" s="89">
        <v>7753</v>
      </c>
      <c r="AR673" s="89">
        <v>110</v>
      </c>
      <c r="AS673" s="89">
        <v>870</v>
      </c>
      <c r="AT673" s="89" t="s">
        <v>7879</v>
      </c>
      <c r="AU673" s="89">
        <v>1</v>
      </c>
      <c r="AV673" s="89">
        <v>3017</v>
      </c>
      <c r="AW673" s="89">
        <v>100</v>
      </c>
      <c r="AX673" s="89">
        <v>308</v>
      </c>
      <c r="AY673" s="89" t="s">
        <v>7880</v>
      </c>
      <c r="AZ673" s="89">
        <v>97500000</v>
      </c>
      <c r="BA673" s="89">
        <v>83200000</v>
      </c>
      <c r="BB673" s="89">
        <v>49100000</v>
      </c>
      <c r="BC673" s="113"/>
      <c r="BG673" s="165">
        <v>5568</v>
      </c>
      <c r="BH673" s="165">
        <v>611</v>
      </c>
    </row>
    <row r="674" spans="1:60" ht="18" hidden="1" customHeight="1">
      <c r="A674" s="83">
        <v>160282</v>
      </c>
      <c r="B674" s="84" t="s">
        <v>7866</v>
      </c>
      <c r="C674" s="82" t="str">
        <f t="shared" si="33"/>
        <v>Open</v>
      </c>
      <c r="D674" s="85"/>
      <c r="E674" s="85" t="s">
        <v>7867</v>
      </c>
      <c r="F674" s="110">
        <v>42572</v>
      </c>
      <c r="G674" s="110">
        <v>42591</v>
      </c>
      <c r="H674" s="87" t="s">
        <v>7868</v>
      </c>
      <c r="I674" s="87" t="s">
        <v>7513</v>
      </c>
      <c r="J674" s="87" t="s">
        <v>7857</v>
      </c>
      <c r="K674" s="88"/>
      <c r="L674" s="37" t="s">
        <v>15247</v>
      </c>
      <c r="M674" s="86" t="s">
        <v>7869</v>
      </c>
      <c r="N674" s="37" t="s">
        <v>13389</v>
      </c>
      <c r="O674" s="37" t="s">
        <v>14513</v>
      </c>
      <c r="P674" s="89">
        <v>0.33</v>
      </c>
      <c r="Q674" s="89">
        <v>7.07</v>
      </c>
      <c r="R674" s="90" t="str">
        <f t="shared" si="32"/>
        <v>長野県中野市大字三ツ和</v>
      </c>
      <c r="S674" s="59" t="s">
        <v>7865</v>
      </c>
      <c r="T674" s="59"/>
      <c r="U674" s="111" t="s">
        <v>7870</v>
      </c>
      <c r="V674" s="91" t="str">
        <f t="shared" si="34"/>
        <v>Open map</v>
      </c>
      <c r="W674" s="91" t="s">
        <v>12274</v>
      </c>
      <c r="X674" s="89" t="s">
        <v>1840</v>
      </c>
      <c r="Y674" s="89" t="s">
        <v>4381</v>
      </c>
      <c r="Z674" s="89" t="s">
        <v>4443</v>
      </c>
      <c r="AA674" s="89"/>
      <c r="AB674" s="83">
        <v>95</v>
      </c>
      <c r="AC674" s="83">
        <v>3356.47</v>
      </c>
      <c r="AD674" s="83">
        <v>3356.47</v>
      </c>
      <c r="AE674" s="89">
        <v>3980</v>
      </c>
      <c r="AF674" s="83">
        <v>3980</v>
      </c>
      <c r="AG674" s="89"/>
      <c r="AH674" s="89"/>
      <c r="AI674" s="89"/>
      <c r="AJ674" s="83">
        <v>1</v>
      </c>
      <c r="AK674" s="83"/>
      <c r="AL674" s="83">
        <v>2</v>
      </c>
      <c r="AM674" s="83"/>
      <c r="AN674" s="83"/>
      <c r="AO674" s="83">
        <v>10010</v>
      </c>
      <c r="AP674" s="89">
        <v>2</v>
      </c>
      <c r="AQ674" s="89">
        <v>6030</v>
      </c>
      <c r="AR674" s="89">
        <v>120</v>
      </c>
      <c r="AS674" s="89">
        <v>739</v>
      </c>
      <c r="AT674" s="89" t="s">
        <v>7871</v>
      </c>
      <c r="AU674" s="89">
        <v>1</v>
      </c>
      <c r="AV674" s="89">
        <v>3980</v>
      </c>
      <c r="AW674" s="89">
        <v>100</v>
      </c>
      <c r="AX674" s="89">
        <v>406</v>
      </c>
      <c r="AY674" s="89" t="s">
        <v>4271</v>
      </c>
      <c r="AZ674" s="89">
        <v>73500000</v>
      </c>
      <c r="BA674" s="89">
        <v>62500000</v>
      </c>
      <c r="BB674" s="89">
        <v>36800000</v>
      </c>
      <c r="BC674" s="113"/>
      <c r="BG674" s="165">
        <v>5569</v>
      </c>
      <c r="BH674" s="165">
        <v>612</v>
      </c>
    </row>
    <row r="675" spans="1:60" ht="18" hidden="1" customHeight="1">
      <c r="A675" s="83">
        <v>160286</v>
      </c>
      <c r="B675" s="84" t="s">
        <v>7858</v>
      </c>
      <c r="C675" s="82" t="str">
        <f t="shared" si="33"/>
        <v>Open</v>
      </c>
      <c r="D675" s="85"/>
      <c r="E675" s="85" t="s">
        <v>4217</v>
      </c>
      <c r="F675" s="110">
        <v>42621</v>
      </c>
      <c r="G675" s="110">
        <v>42634</v>
      </c>
      <c r="H675" s="87" t="s">
        <v>7859</v>
      </c>
      <c r="I675" s="87" t="s">
        <v>7860</v>
      </c>
      <c r="J675" s="87" t="s">
        <v>7861</v>
      </c>
      <c r="K675" s="88"/>
      <c r="L675" s="37" t="s">
        <v>15248</v>
      </c>
      <c r="M675" s="86" t="s">
        <v>7862</v>
      </c>
      <c r="N675" s="37" t="s">
        <v>13390</v>
      </c>
      <c r="O675" s="37" t="s">
        <v>13391</v>
      </c>
      <c r="P675" s="89">
        <v>0.19</v>
      </c>
      <c r="Q675" s="89">
        <v>30.89</v>
      </c>
      <c r="R675" s="90" t="str">
        <f t="shared" si="32"/>
        <v>北海道北広島市北の里</v>
      </c>
      <c r="S675" s="59" t="s">
        <v>7863</v>
      </c>
      <c r="T675" s="59" t="s">
        <v>7863</v>
      </c>
      <c r="U675" s="111" t="s">
        <v>7864</v>
      </c>
      <c r="V675" s="91" t="str">
        <f t="shared" si="34"/>
        <v>Open map</v>
      </c>
      <c r="W675" s="91" t="s">
        <v>4038</v>
      </c>
      <c r="X675" s="89" t="s">
        <v>1840</v>
      </c>
      <c r="Y675" s="89" t="s">
        <v>4381</v>
      </c>
      <c r="Z675" s="89" t="s">
        <v>4390</v>
      </c>
      <c r="AA675" s="89">
        <v>15</v>
      </c>
      <c r="AB675" s="83">
        <v>140</v>
      </c>
      <c r="AC675" s="83">
        <v>1043.6099999999999</v>
      </c>
      <c r="AD675" s="83">
        <v>1000</v>
      </c>
      <c r="AE675" s="89">
        <v>1339</v>
      </c>
      <c r="AF675" s="83">
        <v>1339</v>
      </c>
      <c r="AG675" s="89"/>
      <c r="AH675" s="89"/>
      <c r="AI675" s="89"/>
      <c r="AJ675" s="83">
        <v>1</v>
      </c>
      <c r="AK675" s="83"/>
      <c r="AL675" s="83">
        <v>1</v>
      </c>
      <c r="AM675" s="83"/>
      <c r="AN675" s="83"/>
      <c r="AO675" s="83">
        <v>2138</v>
      </c>
      <c r="AP675" s="89">
        <v>1</v>
      </c>
      <c r="AQ675" s="89">
        <v>799</v>
      </c>
      <c r="AR675" s="89">
        <v>100</v>
      </c>
      <c r="AS675" s="89">
        <v>80</v>
      </c>
      <c r="AT675" s="89" t="s">
        <v>4240</v>
      </c>
      <c r="AU675" s="89">
        <v>1</v>
      </c>
      <c r="AV675" s="89">
        <v>1339</v>
      </c>
      <c r="AW675" s="89">
        <v>150</v>
      </c>
      <c r="AX675" s="89">
        <v>2012</v>
      </c>
      <c r="AY675" s="89" t="s">
        <v>4240</v>
      </c>
      <c r="AZ675" s="89">
        <v>14800000</v>
      </c>
      <c r="BA675" s="89">
        <v>12400000</v>
      </c>
      <c r="BB675" s="89">
        <v>7400000</v>
      </c>
      <c r="BC675" s="113"/>
      <c r="BG675" s="165">
        <v>5570</v>
      </c>
      <c r="BH675" s="165">
        <v>613</v>
      </c>
    </row>
    <row r="676" spans="1:60" hidden="1">
      <c r="A676" s="130">
        <v>160287</v>
      </c>
      <c r="B676" s="6" t="s">
        <v>7839</v>
      </c>
      <c r="C676" s="82" t="str">
        <f t="shared" si="33"/>
        <v>Open</v>
      </c>
      <c r="D676" s="71"/>
      <c r="E676" s="71"/>
      <c r="F676" s="19">
        <v>42599</v>
      </c>
      <c r="G676" s="19">
        <v>42630</v>
      </c>
      <c r="H676" s="38" t="s">
        <v>6054</v>
      </c>
      <c r="I676" s="38" t="s">
        <v>7840</v>
      </c>
      <c r="J676" s="38" t="s">
        <v>7841</v>
      </c>
      <c r="K676" s="21"/>
      <c r="L676" s="37" t="s">
        <v>15249</v>
      </c>
      <c r="M676" s="37" t="s">
        <v>12100</v>
      </c>
      <c r="N676" s="37" t="s">
        <v>13392</v>
      </c>
      <c r="O676" s="37" t="s">
        <v>13393</v>
      </c>
      <c r="P676" s="89">
        <v>0.17</v>
      </c>
      <c r="Q676" s="89">
        <v>39.71</v>
      </c>
      <c r="R676" s="59" t="str">
        <f t="shared" si="32"/>
        <v>京都府城陽市市辺白坂</v>
      </c>
      <c r="S676" s="59" t="s">
        <v>7842</v>
      </c>
      <c r="T676" s="59" t="s">
        <v>7842</v>
      </c>
      <c r="U676" s="111" t="s">
        <v>10164</v>
      </c>
      <c r="V676" s="60" t="str">
        <f t="shared" si="34"/>
        <v>Open map</v>
      </c>
      <c r="W676" s="60" t="s">
        <v>4038</v>
      </c>
      <c r="X676" t="s">
        <v>1840</v>
      </c>
      <c r="Y676" t="s">
        <v>7843</v>
      </c>
      <c r="Z676" t="s">
        <v>7844</v>
      </c>
      <c r="AA676" t="s">
        <v>1902</v>
      </c>
      <c r="AB676" s="1">
        <v>30</v>
      </c>
      <c r="AC676" s="1" t="s">
        <v>1857</v>
      </c>
      <c r="AD676" s="1" t="s">
        <v>1857</v>
      </c>
      <c r="AE676">
        <v>1662</v>
      </c>
      <c r="AF676" s="1">
        <v>6417</v>
      </c>
      <c r="AJ676" s="1">
        <v>1</v>
      </c>
      <c r="AL676" s="1">
        <v>1</v>
      </c>
      <c r="AO676" s="1">
        <v>8950</v>
      </c>
      <c r="AP676">
        <v>1</v>
      </c>
      <c r="AQ676">
        <v>970</v>
      </c>
      <c r="AR676">
        <v>100</v>
      </c>
      <c r="AU676">
        <v>1</v>
      </c>
      <c r="AW676">
        <v>80</v>
      </c>
      <c r="AZ676">
        <v>17300000</v>
      </c>
      <c r="BA676">
        <v>14600000</v>
      </c>
      <c r="BC676" t="s">
        <v>7856</v>
      </c>
      <c r="BG676" s="165">
        <v>5571</v>
      </c>
      <c r="BH676" s="165">
        <v>614</v>
      </c>
    </row>
    <row r="677" spans="1:60" ht="18" hidden="1" customHeight="1">
      <c r="A677" s="83">
        <v>160289</v>
      </c>
      <c r="B677" s="84" t="s">
        <v>7845</v>
      </c>
      <c r="C677" s="82" t="str">
        <f t="shared" si="33"/>
        <v>Open</v>
      </c>
      <c r="D677" s="85"/>
      <c r="E677" s="85" t="s">
        <v>7846</v>
      </c>
      <c r="F677" s="110">
        <v>42884</v>
      </c>
      <c r="G677" s="110">
        <v>42888</v>
      </c>
      <c r="H677" s="87" t="s">
        <v>7847</v>
      </c>
      <c r="I677" s="87" t="s">
        <v>7848</v>
      </c>
      <c r="J677" s="87" t="s">
        <v>7849</v>
      </c>
      <c r="K677" s="88"/>
      <c r="L677" s="37" t="s">
        <v>15250</v>
      </c>
      <c r="M677" s="86" t="s">
        <v>7850</v>
      </c>
      <c r="N677" s="37" t="s">
        <v>13394</v>
      </c>
      <c r="O677" s="37" t="s">
        <v>14514</v>
      </c>
      <c r="P677" s="89">
        <v>0.14000000000000001</v>
      </c>
      <c r="Q677" s="89">
        <v>1.1299999999999999</v>
      </c>
      <c r="R677" s="90" t="str">
        <f t="shared" si="32"/>
        <v>北海道釧路市錦町</v>
      </c>
      <c r="S677" s="59" t="s">
        <v>7851</v>
      </c>
      <c r="T677" s="59" t="s">
        <v>7852</v>
      </c>
      <c r="U677" s="111" t="s">
        <v>7853</v>
      </c>
      <c r="V677" s="91" t="str">
        <f t="shared" si="34"/>
        <v>Open map</v>
      </c>
      <c r="W677" s="91" t="s">
        <v>4038</v>
      </c>
      <c r="X677" s="89" t="s">
        <v>1846</v>
      </c>
      <c r="Y677" s="89" t="s">
        <v>7854</v>
      </c>
      <c r="Z677" s="89" t="s">
        <v>7855</v>
      </c>
      <c r="AA677" s="89" t="s">
        <v>1857</v>
      </c>
      <c r="AB677" s="83">
        <v>70</v>
      </c>
      <c r="AC677" s="83">
        <v>224.2</v>
      </c>
      <c r="AD677" s="83">
        <v>649.44000000000005</v>
      </c>
      <c r="AE677" s="89">
        <v>271</v>
      </c>
      <c r="AF677" s="83">
        <v>271</v>
      </c>
      <c r="AG677" s="89"/>
      <c r="AH677" s="89"/>
      <c r="AI677" s="89"/>
      <c r="AJ677" s="83">
        <v>1</v>
      </c>
      <c r="AK677" s="83"/>
      <c r="AL677" s="83">
        <v>2</v>
      </c>
      <c r="AM677" s="83"/>
      <c r="AN677" s="83"/>
      <c r="AO677" s="83">
        <v>501</v>
      </c>
      <c r="AP677" s="89">
        <v>2</v>
      </c>
      <c r="AQ677" s="89">
        <v>460</v>
      </c>
      <c r="AR677" s="89">
        <v>100</v>
      </c>
      <c r="AS677" s="89">
        <v>47</v>
      </c>
      <c r="AT677" s="89" t="s">
        <v>4871</v>
      </c>
      <c r="AU677" s="89">
        <v>1</v>
      </c>
      <c r="AV677" s="89">
        <v>41</v>
      </c>
      <c r="AW677" s="89">
        <v>100</v>
      </c>
      <c r="AX677" s="89">
        <v>6</v>
      </c>
      <c r="AY677" s="89" t="s">
        <v>4871</v>
      </c>
      <c r="AZ677" s="89">
        <v>3400000</v>
      </c>
      <c r="BA677" s="89">
        <v>3000000</v>
      </c>
      <c r="BB677" s="89">
        <v>1800000</v>
      </c>
      <c r="BC677" s="113"/>
      <c r="BG677" s="165">
        <v>5572</v>
      </c>
      <c r="BH677" s="165">
        <v>615</v>
      </c>
    </row>
    <row r="678" spans="1:60" ht="18" hidden="1" customHeight="1">
      <c r="A678" s="83">
        <v>160290</v>
      </c>
      <c r="B678" s="84" t="s">
        <v>7823</v>
      </c>
      <c r="C678" s="82" t="str">
        <f t="shared" si="33"/>
        <v>Open</v>
      </c>
      <c r="D678" s="85"/>
      <c r="E678" s="85" t="s">
        <v>4217</v>
      </c>
      <c r="F678" s="110">
        <v>42556</v>
      </c>
      <c r="G678" s="110">
        <v>42586</v>
      </c>
      <c r="H678" s="87" t="s">
        <v>6300</v>
      </c>
      <c r="I678" s="87" t="s">
        <v>7831</v>
      </c>
      <c r="J678" s="87" t="s">
        <v>7832</v>
      </c>
      <c r="K678" s="88"/>
      <c r="L678" s="37" t="s">
        <v>15251</v>
      </c>
      <c r="M678" s="86" t="s">
        <v>7833</v>
      </c>
      <c r="N678" s="37" t="s">
        <v>13395</v>
      </c>
      <c r="O678" s="37" t="s">
        <v>13396</v>
      </c>
      <c r="P678" s="89">
        <v>0.09</v>
      </c>
      <c r="Q678" s="89">
        <v>0.41</v>
      </c>
      <c r="R678" s="90" t="str">
        <f t="shared" si="32"/>
        <v>徳島県徳島市住吉町</v>
      </c>
      <c r="S678" s="59" t="s">
        <v>7834</v>
      </c>
      <c r="T678" s="59" t="s">
        <v>7835</v>
      </c>
      <c r="U678" s="111" t="s">
        <v>7836</v>
      </c>
      <c r="V678" s="91" t="str">
        <f t="shared" si="34"/>
        <v>Open map</v>
      </c>
      <c r="W678" s="91" t="s">
        <v>4038</v>
      </c>
      <c r="X678" s="89" t="s">
        <v>1840</v>
      </c>
      <c r="Y678" s="89" t="s">
        <v>7837</v>
      </c>
      <c r="Z678" s="89" t="s">
        <v>7838</v>
      </c>
      <c r="AA678" s="89" t="s">
        <v>1857</v>
      </c>
      <c r="AB678" s="83">
        <v>30</v>
      </c>
      <c r="AC678" s="83">
        <f>3145.2+785.5</f>
        <v>3930.7</v>
      </c>
      <c r="AD678" s="83">
        <f>2989.8+732.5</f>
        <v>3722.3</v>
      </c>
      <c r="AE678" s="89">
        <v>4915</v>
      </c>
      <c r="AF678" s="83">
        <v>4966</v>
      </c>
      <c r="AG678" s="89"/>
      <c r="AH678" s="89"/>
      <c r="AI678" s="89"/>
      <c r="AJ678" s="83">
        <v>1</v>
      </c>
      <c r="AK678" s="83"/>
      <c r="AL678" s="83">
        <v>1.5</v>
      </c>
      <c r="AM678" s="83"/>
      <c r="AN678" s="83"/>
      <c r="AO678" s="83">
        <v>9506</v>
      </c>
      <c r="AP678" s="89">
        <v>1.5</v>
      </c>
      <c r="AQ678" s="89">
        <f>3553+1038</f>
        <v>4591</v>
      </c>
      <c r="AR678" s="89">
        <v>100</v>
      </c>
      <c r="AS678" s="89">
        <f>358+104</f>
        <v>462</v>
      </c>
      <c r="AT678" s="89" t="s">
        <v>4235</v>
      </c>
      <c r="AU678" s="89">
        <v>1</v>
      </c>
      <c r="AV678" s="89">
        <f>3862+1053</f>
        <v>4915</v>
      </c>
      <c r="AW678" s="89">
        <v>80</v>
      </c>
      <c r="AX678" s="89">
        <f>311+85</f>
        <v>396</v>
      </c>
      <c r="AY678" s="89" t="s">
        <v>7783</v>
      </c>
      <c r="AZ678" s="89">
        <v>51300000</v>
      </c>
      <c r="BA678" s="89">
        <v>43300000</v>
      </c>
      <c r="BB678" s="89">
        <v>20400000</v>
      </c>
      <c r="BC678" s="113"/>
      <c r="BG678" s="165">
        <v>5573</v>
      </c>
      <c r="BH678" s="165">
        <v>616</v>
      </c>
    </row>
    <row r="679" spans="1:60" ht="18" hidden="1" customHeight="1">
      <c r="A679" s="83">
        <v>160291</v>
      </c>
      <c r="B679" s="84" t="s">
        <v>7817</v>
      </c>
      <c r="C679" s="82" t="str">
        <f t="shared" si="33"/>
        <v>Open</v>
      </c>
      <c r="D679" s="85"/>
      <c r="E679" s="85" t="s">
        <v>4217</v>
      </c>
      <c r="F679" s="110">
        <v>42634</v>
      </c>
      <c r="G679" s="110">
        <v>42685</v>
      </c>
      <c r="H679" s="87" t="s">
        <v>7824</v>
      </c>
      <c r="I679" s="87" t="s">
        <v>7818</v>
      </c>
      <c r="J679" s="87" t="s">
        <v>7825</v>
      </c>
      <c r="K679" s="88"/>
      <c r="L679" s="37" t="s">
        <v>15252</v>
      </c>
      <c r="M679" s="86" t="s">
        <v>7826</v>
      </c>
      <c r="N679" s="37" t="s">
        <v>13397</v>
      </c>
      <c r="O679" s="37" t="s">
        <v>13398</v>
      </c>
      <c r="P679" s="89">
        <v>0.14000000000000001</v>
      </c>
      <c r="Q679" s="89">
        <v>0.73</v>
      </c>
      <c r="R679" s="90" t="str">
        <f t="shared" si="32"/>
        <v>静岡県湖西市古見</v>
      </c>
      <c r="S679" s="59" t="s">
        <v>7827</v>
      </c>
      <c r="T679" s="59" t="s">
        <v>7828</v>
      </c>
      <c r="U679" s="111" t="s">
        <v>7829</v>
      </c>
      <c r="V679" s="91" t="str">
        <f t="shared" si="34"/>
        <v>Open map</v>
      </c>
      <c r="W679" s="91" t="s">
        <v>4038</v>
      </c>
      <c r="X679" s="89" t="s">
        <v>1840</v>
      </c>
      <c r="Y679" s="89" t="s">
        <v>7781</v>
      </c>
      <c r="Z679" s="89" t="s">
        <v>4358</v>
      </c>
      <c r="AA679" s="89" t="s">
        <v>1857</v>
      </c>
      <c r="AB679" s="83">
        <v>30</v>
      </c>
      <c r="AC679" s="83">
        <v>2834.35</v>
      </c>
      <c r="AD679" s="83">
        <v>2641.85</v>
      </c>
      <c r="AE679" s="89">
        <v>3476</v>
      </c>
      <c r="AF679" s="83">
        <v>3474</v>
      </c>
      <c r="AG679" s="89"/>
      <c r="AH679" s="89"/>
      <c r="AI679" s="89"/>
      <c r="AJ679" s="83">
        <v>0.8</v>
      </c>
      <c r="AK679" s="83"/>
      <c r="AL679" s="83">
        <v>1.4</v>
      </c>
      <c r="AM679" s="83"/>
      <c r="AN679" s="83"/>
      <c r="AO679" s="83">
        <v>5517</v>
      </c>
      <c r="AP679" s="89">
        <v>1.4</v>
      </c>
      <c r="AQ679" s="89">
        <f>2724+25</f>
        <v>2749</v>
      </c>
      <c r="AR679" s="89">
        <v>110</v>
      </c>
      <c r="AS679" s="89">
        <v>309</v>
      </c>
      <c r="AT679" s="89" t="s">
        <v>7783</v>
      </c>
      <c r="AU679" s="89">
        <v>0.8</v>
      </c>
      <c r="AV679" s="89">
        <v>2768</v>
      </c>
      <c r="AW679" s="89">
        <v>100</v>
      </c>
      <c r="AX679" s="89">
        <v>283</v>
      </c>
      <c r="AY679" s="89" t="s">
        <v>7830</v>
      </c>
      <c r="AZ679" s="89">
        <v>31000000</v>
      </c>
      <c r="BA679" s="89">
        <v>25800000</v>
      </c>
      <c r="BB679" s="89">
        <v>15300000</v>
      </c>
      <c r="BC679" s="113"/>
      <c r="BG679" s="165">
        <v>5574</v>
      </c>
      <c r="BH679" s="165">
        <v>617</v>
      </c>
    </row>
    <row r="680" spans="1:60" ht="18" hidden="1" customHeight="1">
      <c r="A680" s="83">
        <v>160292</v>
      </c>
      <c r="B680" s="84" t="s">
        <v>7819</v>
      </c>
      <c r="C680" s="82" t="str">
        <f t="shared" si="33"/>
        <v>Open</v>
      </c>
      <c r="D680" s="85"/>
      <c r="E680" s="85" t="s">
        <v>7820</v>
      </c>
      <c r="F680" s="110">
        <v>42606</v>
      </c>
      <c r="G680" s="110">
        <v>42621</v>
      </c>
      <c r="H680" s="87" t="s">
        <v>4535</v>
      </c>
      <c r="I680" s="87" t="s">
        <v>4614</v>
      </c>
      <c r="J680" s="87" t="s">
        <v>7809</v>
      </c>
      <c r="K680" s="88"/>
      <c r="L680" s="37" t="s">
        <v>15253</v>
      </c>
      <c r="M680" s="86" t="s">
        <v>7821</v>
      </c>
      <c r="N680" s="37" t="s">
        <v>13399</v>
      </c>
      <c r="O680" s="37" t="s">
        <v>13400</v>
      </c>
      <c r="P680" s="89">
        <v>1.26</v>
      </c>
      <c r="Q680" s="89">
        <v>8.14</v>
      </c>
      <c r="R680" s="90" t="str">
        <f t="shared" si="32"/>
        <v>愛知県名古屋市中村区二瀬町</v>
      </c>
      <c r="S680" s="59" t="s">
        <v>7822</v>
      </c>
      <c r="T680" s="59" t="s">
        <v>7822</v>
      </c>
      <c r="U680" s="111" t="s">
        <v>7816</v>
      </c>
      <c r="V680" s="91" t="str">
        <f t="shared" si="34"/>
        <v>Open map</v>
      </c>
      <c r="W680" s="91" t="s">
        <v>4038</v>
      </c>
      <c r="X680" s="89" t="s">
        <v>1840</v>
      </c>
      <c r="Y680" s="89" t="s">
        <v>4381</v>
      </c>
      <c r="Z680" s="89" t="s">
        <v>4358</v>
      </c>
      <c r="AA680" s="89" t="s">
        <v>1857</v>
      </c>
      <c r="AB680" s="83">
        <v>30</v>
      </c>
      <c r="AC680" s="83">
        <v>1214.394</v>
      </c>
      <c r="AD680" s="83">
        <v>1214.394</v>
      </c>
      <c r="AE680" s="89">
        <v>1525</v>
      </c>
      <c r="AF680" s="83">
        <v>1525</v>
      </c>
      <c r="AG680" s="89"/>
      <c r="AH680" s="89"/>
      <c r="AI680" s="89"/>
      <c r="AJ680" s="83">
        <v>0.8</v>
      </c>
      <c r="AK680" s="83"/>
      <c r="AL680" s="83">
        <v>1.2</v>
      </c>
      <c r="AM680" s="83"/>
      <c r="AN680" s="83"/>
      <c r="AO680" s="83">
        <v>2419</v>
      </c>
      <c r="AP680" s="89">
        <v>1.2</v>
      </c>
      <c r="AQ680" s="89">
        <v>1199</v>
      </c>
      <c r="AR680" s="89">
        <v>100</v>
      </c>
      <c r="AS680" s="89">
        <v>121</v>
      </c>
      <c r="AT680" s="89" t="s">
        <v>4235</v>
      </c>
      <c r="AU680" s="89">
        <v>0.8</v>
      </c>
      <c r="AV680" s="89">
        <v>1220</v>
      </c>
      <c r="AW680" s="89">
        <v>80</v>
      </c>
      <c r="AX680" s="89">
        <v>98</v>
      </c>
      <c r="AY680" s="89" t="s">
        <v>4235</v>
      </c>
      <c r="AZ680" s="89">
        <v>13500000</v>
      </c>
      <c r="BA680" s="89">
        <v>11500000</v>
      </c>
      <c r="BB680" s="89">
        <v>7000000</v>
      </c>
      <c r="BC680" s="113"/>
      <c r="BG680" s="165">
        <v>5575</v>
      </c>
      <c r="BH680" s="165">
        <v>618</v>
      </c>
    </row>
    <row r="681" spans="1:60" ht="18" hidden="1" customHeight="1">
      <c r="A681" s="83">
        <v>160293</v>
      </c>
      <c r="B681" s="84" t="s">
        <v>7810</v>
      </c>
      <c r="C681" s="82" t="str">
        <f t="shared" si="33"/>
        <v>Open</v>
      </c>
      <c r="D681" s="85"/>
      <c r="E681" s="85" t="s">
        <v>4217</v>
      </c>
      <c r="F681" s="110">
        <v>42583</v>
      </c>
      <c r="G681" s="110">
        <v>42595</v>
      </c>
      <c r="H681" s="87" t="s">
        <v>4313</v>
      </c>
      <c r="I681" s="87" t="s">
        <v>7794</v>
      </c>
      <c r="J681" s="87" t="s">
        <v>7811</v>
      </c>
      <c r="K681" s="88"/>
      <c r="L681" s="37" t="s">
        <v>15254</v>
      </c>
      <c r="M681" s="86" t="s">
        <v>7806</v>
      </c>
      <c r="N681" s="37" t="s">
        <v>13401</v>
      </c>
      <c r="O681" s="37" t="s">
        <v>13402</v>
      </c>
      <c r="P681" s="89">
        <v>0.61</v>
      </c>
      <c r="Q681" s="89">
        <v>38.880000000000003</v>
      </c>
      <c r="R681" s="90" t="str">
        <f t="shared" si="32"/>
        <v>岐阜県羽島郡笠松町</v>
      </c>
      <c r="S681" s="59" t="s">
        <v>7812</v>
      </c>
      <c r="T681" s="59" t="s">
        <v>7813</v>
      </c>
      <c r="U681" s="111" t="s">
        <v>7814</v>
      </c>
      <c r="V681" s="91" t="str">
        <f t="shared" si="34"/>
        <v>Open map</v>
      </c>
      <c r="W681" s="91" t="s">
        <v>4038</v>
      </c>
      <c r="X681" s="89" t="s">
        <v>1840</v>
      </c>
      <c r="Y681" s="89" t="s">
        <v>4381</v>
      </c>
      <c r="Z681" s="89" t="s">
        <v>7815</v>
      </c>
      <c r="AA681" s="89" t="s">
        <v>1857</v>
      </c>
      <c r="AB681" s="83">
        <v>30</v>
      </c>
      <c r="AC681" s="83">
        <v>1257.93</v>
      </c>
      <c r="AD681" s="83">
        <v>1250</v>
      </c>
      <c r="AE681" s="89">
        <v>1487</v>
      </c>
      <c r="AF681" s="83">
        <v>1464</v>
      </c>
      <c r="AG681" s="89"/>
      <c r="AH681" s="89"/>
      <c r="AI681" s="89"/>
      <c r="AJ681" s="83">
        <v>0.8</v>
      </c>
      <c r="AK681" s="83"/>
      <c r="AL681" s="83">
        <v>1.2</v>
      </c>
      <c r="AM681" s="83"/>
      <c r="AN681" s="83"/>
      <c r="AO681" s="83">
        <v>2278</v>
      </c>
      <c r="AP681" s="89">
        <v>1.2</v>
      </c>
      <c r="AQ681" s="89">
        <f>1084+23</f>
        <v>1107</v>
      </c>
      <c r="AR681" s="89">
        <v>100</v>
      </c>
      <c r="AS681" s="89">
        <f>109+3</f>
        <v>112</v>
      </c>
      <c r="AT681" s="89" t="s">
        <v>7807</v>
      </c>
      <c r="AU681" s="89">
        <v>0.8</v>
      </c>
      <c r="AV681" s="89">
        <v>1171</v>
      </c>
      <c r="AW681" s="89">
        <v>80</v>
      </c>
      <c r="AX681" s="89">
        <v>94</v>
      </c>
      <c r="AY681" s="89" t="s">
        <v>7808</v>
      </c>
      <c r="AZ681" s="89">
        <v>12500000</v>
      </c>
      <c r="BA681" s="89">
        <v>10600000</v>
      </c>
      <c r="BB681" s="89">
        <v>6400000</v>
      </c>
      <c r="BC681" s="113"/>
      <c r="BG681" s="165">
        <v>5576</v>
      </c>
      <c r="BH681" s="165">
        <v>619</v>
      </c>
    </row>
    <row r="682" spans="1:60" hidden="1">
      <c r="A682" s="1">
        <v>160295</v>
      </c>
      <c r="B682" s="6" t="s">
        <v>10165</v>
      </c>
      <c r="C682" s="82" t="str">
        <f t="shared" si="33"/>
        <v>Open</v>
      </c>
      <c r="D682" s="36"/>
      <c r="E682" s="36"/>
      <c r="F682" s="37"/>
      <c r="G682" s="37"/>
      <c r="H682" s="38" t="s">
        <v>1363</v>
      </c>
      <c r="I682" s="38" t="s">
        <v>2628</v>
      </c>
      <c r="J682" s="38" t="s">
        <v>2629</v>
      </c>
      <c r="K682" s="21"/>
      <c r="L682" s="37" t="s">
        <v>15255</v>
      </c>
      <c r="M682" s="37" t="s">
        <v>10166</v>
      </c>
      <c r="N682" s="37" t="s">
        <v>13403</v>
      </c>
      <c r="O682" s="37" t="s">
        <v>13404</v>
      </c>
      <c r="P682" s="89">
        <v>0.06</v>
      </c>
      <c r="Q682" s="89">
        <v>5.69</v>
      </c>
      <c r="R682" s="59" t="str">
        <f t="shared" si="32"/>
        <v>高知県土佐市甲原</v>
      </c>
      <c r="S682" s="59"/>
      <c r="T682" s="59"/>
      <c r="U682" s="111" t="s">
        <v>10167</v>
      </c>
      <c r="V682" s="60" t="str">
        <f t="shared" si="34"/>
        <v>Open map</v>
      </c>
      <c r="W682" s="60"/>
      <c r="X682" t="s">
        <v>1840</v>
      </c>
      <c r="Y682" t="s">
        <v>1844</v>
      </c>
      <c r="Z682" t="s">
        <v>1842</v>
      </c>
      <c r="AB682" s="1">
        <v>10</v>
      </c>
      <c r="AC682" s="1" t="s">
        <v>1857</v>
      </c>
      <c r="AD682" s="1" t="s">
        <v>1857</v>
      </c>
      <c r="AF682" s="1"/>
      <c r="BD682" s="142" t="s">
        <v>14626</v>
      </c>
      <c r="BG682" s="165">
        <v>5577</v>
      </c>
    </row>
    <row r="683" spans="1:60" hidden="1">
      <c r="A683" s="1">
        <v>160296</v>
      </c>
      <c r="B683" s="6" t="s">
        <v>10168</v>
      </c>
      <c r="C683" s="82" t="str">
        <f t="shared" si="33"/>
        <v>Open</v>
      </c>
      <c r="D683" s="36"/>
      <c r="E683" s="36"/>
      <c r="F683" s="37"/>
      <c r="G683" s="37"/>
      <c r="H683" s="38" t="s">
        <v>1387</v>
      </c>
      <c r="I683" s="38" t="s">
        <v>2110</v>
      </c>
      <c r="J683" s="38" t="s">
        <v>2630</v>
      </c>
      <c r="K683" s="21"/>
      <c r="L683" s="37" t="s">
        <v>15256</v>
      </c>
      <c r="M683" s="37"/>
      <c r="N683" s="37" t="s">
        <v>14366</v>
      </c>
      <c r="O683" s="37" t="s">
        <v>14366</v>
      </c>
      <c r="R683" s="59" t="str">
        <f t="shared" si="32"/>
        <v>広島県広島市東区矢賀新町</v>
      </c>
      <c r="S683" s="59"/>
      <c r="T683" s="59"/>
      <c r="U683" s="108"/>
      <c r="V683" s="60" t="str">
        <f t="shared" si="34"/>
        <v>Open map</v>
      </c>
      <c r="W683" s="60"/>
      <c r="X683" t="s">
        <v>1840</v>
      </c>
      <c r="Y683" t="s">
        <v>1859</v>
      </c>
      <c r="Z683" t="s">
        <v>1850</v>
      </c>
      <c r="AA683" t="s">
        <v>1857</v>
      </c>
      <c r="AB683" s="1">
        <v>30</v>
      </c>
      <c r="AC683" s="1">
        <v>60</v>
      </c>
      <c r="AD683" s="1">
        <v>120</v>
      </c>
      <c r="AF683" s="1">
        <v>71</v>
      </c>
      <c r="AJ683" s="1">
        <v>1</v>
      </c>
      <c r="AL683" s="1">
        <v>1</v>
      </c>
      <c r="BD683" s="142" t="s">
        <v>14613</v>
      </c>
      <c r="BG683" s="165">
        <v>5578</v>
      </c>
    </row>
    <row r="684" spans="1:60" ht="18" hidden="1" customHeight="1">
      <c r="A684" s="83">
        <v>160297</v>
      </c>
      <c r="B684" s="84" t="s">
        <v>7795</v>
      </c>
      <c r="C684" s="82" t="str">
        <f t="shared" si="33"/>
        <v>Open</v>
      </c>
      <c r="D684" s="85"/>
      <c r="E684" s="85" t="s">
        <v>7796</v>
      </c>
      <c r="F684" s="110">
        <v>42600</v>
      </c>
      <c r="G684" s="110">
        <v>42606</v>
      </c>
      <c r="H684" s="87" t="s">
        <v>7797</v>
      </c>
      <c r="I684" s="87" t="s">
        <v>7798</v>
      </c>
      <c r="J684" s="87" t="s">
        <v>7799</v>
      </c>
      <c r="K684" s="88"/>
      <c r="L684" s="37" t="s">
        <v>14931</v>
      </c>
      <c r="M684" s="86" t="s">
        <v>7800</v>
      </c>
      <c r="N684" s="37" t="s">
        <v>13405</v>
      </c>
      <c r="O684" s="37" t="s">
        <v>13406</v>
      </c>
      <c r="P684" s="89">
        <v>0.37</v>
      </c>
      <c r="Q684" s="89">
        <v>18.5</v>
      </c>
      <c r="R684" s="90" t="str">
        <f t="shared" si="32"/>
        <v>兵庫県神戸市北区鹿の子台南町</v>
      </c>
      <c r="S684" s="59" t="s">
        <v>7801</v>
      </c>
      <c r="T684" s="59" t="s">
        <v>7802</v>
      </c>
      <c r="U684" s="111" t="s">
        <v>7803</v>
      </c>
      <c r="V684" s="91" t="str">
        <f t="shared" si="34"/>
        <v>Open map</v>
      </c>
      <c r="W684" s="91" t="s">
        <v>4038</v>
      </c>
      <c r="X684" s="89" t="s">
        <v>1840</v>
      </c>
      <c r="Y684" s="89" t="s">
        <v>7804</v>
      </c>
      <c r="Z684" s="89" t="s">
        <v>7805</v>
      </c>
      <c r="AA684" s="89" t="s">
        <v>1857</v>
      </c>
      <c r="AB684" s="83">
        <v>50</v>
      </c>
      <c r="AC684" s="83">
        <v>181.79</v>
      </c>
      <c r="AD684" s="83">
        <v>182.24</v>
      </c>
      <c r="AE684" s="89">
        <v>280</v>
      </c>
      <c r="AF684" s="83">
        <v>280</v>
      </c>
      <c r="AG684" s="89"/>
      <c r="AH684" s="89"/>
      <c r="AI684" s="89"/>
      <c r="AJ684" s="83">
        <v>0.6</v>
      </c>
      <c r="AK684" s="83"/>
      <c r="AL684" s="83">
        <v>0.6</v>
      </c>
      <c r="AM684" s="83"/>
      <c r="AN684" s="83"/>
      <c r="AO684" s="83">
        <v>298</v>
      </c>
      <c r="AP684" s="89">
        <v>0.6</v>
      </c>
      <c r="AQ684" s="89">
        <v>130</v>
      </c>
      <c r="AR684" s="89">
        <v>100</v>
      </c>
      <c r="AS684" s="89">
        <v>14</v>
      </c>
      <c r="AT684" s="89"/>
      <c r="AU684" s="89">
        <v>0.6</v>
      </c>
      <c r="AV684" s="89">
        <v>168</v>
      </c>
      <c r="AW684" s="89">
        <v>100</v>
      </c>
      <c r="AX684" s="89">
        <v>18</v>
      </c>
      <c r="AY684" s="89"/>
      <c r="AZ684" s="89">
        <v>3000000</v>
      </c>
      <c r="BA684" s="89">
        <v>2800000</v>
      </c>
      <c r="BB684" s="89">
        <v>1700000</v>
      </c>
      <c r="BC684" s="113"/>
      <c r="BG684" s="165">
        <v>5579</v>
      </c>
      <c r="BH684" s="165">
        <v>620</v>
      </c>
    </row>
    <row r="685" spans="1:60" ht="18" hidden="1" customHeight="1">
      <c r="A685" s="83">
        <v>160298</v>
      </c>
      <c r="B685" s="84" t="s">
        <v>7785</v>
      </c>
      <c r="C685" s="82" t="str">
        <f t="shared" si="33"/>
        <v>Open</v>
      </c>
      <c r="D685" s="85"/>
      <c r="E685" s="85" t="s">
        <v>7786</v>
      </c>
      <c r="F685" s="110">
        <v>42633</v>
      </c>
      <c r="G685" s="110">
        <v>42663</v>
      </c>
      <c r="H685" s="87" t="s">
        <v>4722</v>
      </c>
      <c r="I685" s="87" t="s">
        <v>7787</v>
      </c>
      <c r="J685" s="87" t="s">
        <v>7788</v>
      </c>
      <c r="K685" s="88"/>
      <c r="L685" s="37" t="s">
        <v>15257</v>
      </c>
      <c r="M685" s="86" t="s">
        <v>7784</v>
      </c>
      <c r="N685" s="37" t="s">
        <v>13407</v>
      </c>
      <c r="O685" s="37" t="s">
        <v>13408</v>
      </c>
      <c r="P685" s="89">
        <v>0.19</v>
      </c>
      <c r="Q685" s="89">
        <v>4.4400000000000004</v>
      </c>
      <c r="R685" s="90" t="str">
        <f t="shared" si="32"/>
        <v>静岡県浜松市中区北寺島町</v>
      </c>
      <c r="S685" s="59" t="s">
        <v>7773</v>
      </c>
      <c r="T685" s="59" t="s">
        <v>7789</v>
      </c>
      <c r="U685" s="111" t="s">
        <v>7790</v>
      </c>
      <c r="V685" s="91" t="str">
        <f t="shared" si="34"/>
        <v>Open map</v>
      </c>
      <c r="W685" s="91" t="s">
        <v>4038</v>
      </c>
      <c r="X685" s="89" t="s">
        <v>1840</v>
      </c>
      <c r="Y685" s="89" t="s">
        <v>7791</v>
      </c>
      <c r="Z685" s="89" t="s">
        <v>7792</v>
      </c>
      <c r="AA685" s="89" t="s">
        <v>1857</v>
      </c>
      <c r="AB685" s="83">
        <v>30</v>
      </c>
      <c r="AC685" s="83">
        <v>5064.2</v>
      </c>
      <c r="AD685" s="83">
        <v>6644.06</v>
      </c>
      <c r="AE685" s="89">
        <v>7315</v>
      </c>
      <c r="AF685" s="83">
        <v>7315</v>
      </c>
      <c r="AG685" s="89"/>
      <c r="AH685" s="89"/>
      <c r="AI685" s="89"/>
      <c r="AJ685" s="83">
        <v>0.8</v>
      </c>
      <c r="AK685" s="83"/>
      <c r="AL685" s="83">
        <v>1.2</v>
      </c>
      <c r="AM685" s="83"/>
      <c r="AN685" s="83"/>
      <c r="AO685" s="83">
        <v>12878</v>
      </c>
      <c r="AP685" s="89">
        <v>1.2</v>
      </c>
      <c r="AQ685" s="89">
        <f>6887+25</f>
        <v>6912</v>
      </c>
      <c r="AR685" s="89">
        <v>100</v>
      </c>
      <c r="AS685" s="89">
        <f>716+3</f>
        <v>719</v>
      </c>
      <c r="AT685" s="89" t="s">
        <v>7793</v>
      </c>
      <c r="AU685" s="89">
        <v>0.8</v>
      </c>
      <c r="AV685" s="89">
        <v>5839</v>
      </c>
      <c r="AW685" s="89">
        <v>80</v>
      </c>
      <c r="AX685" s="89">
        <v>470</v>
      </c>
      <c r="AY685" s="89" t="s">
        <v>7793</v>
      </c>
      <c r="AZ685" s="89">
        <v>67600000</v>
      </c>
      <c r="BA685" s="89">
        <v>57000000</v>
      </c>
      <c r="BB685" s="89">
        <v>34500000</v>
      </c>
      <c r="BC685" s="113"/>
      <c r="BG685" s="165">
        <v>5580</v>
      </c>
      <c r="BH685" s="165">
        <v>621</v>
      </c>
    </row>
    <row r="686" spans="1:60" ht="18" hidden="1" customHeight="1">
      <c r="A686" s="83">
        <v>160300</v>
      </c>
      <c r="B686" s="84" t="s">
        <v>7760</v>
      </c>
      <c r="C686" s="82" t="str">
        <f t="shared" si="33"/>
        <v>Open</v>
      </c>
      <c r="D686" s="85"/>
      <c r="E686" s="85" t="s">
        <v>7774</v>
      </c>
      <c r="F686" s="110">
        <v>42557</v>
      </c>
      <c r="G686" s="110">
        <v>42586</v>
      </c>
      <c r="H686" s="87" t="s">
        <v>7775</v>
      </c>
      <c r="I686" s="87" t="s">
        <v>7776</v>
      </c>
      <c r="J686" s="87" t="s">
        <v>7777</v>
      </c>
      <c r="K686" s="88"/>
      <c r="L686" s="37" t="s">
        <v>15258</v>
      </c>
      <c r="M686" s="86" t="s">
        <v>7778</v>
      </c>
      <c r="N686" s="37" t="s">
        <v>13409</v>
      </c>
      <c r="O686" s="37" t="s">
        <v>13410</v>
      </c>
      <c r="P686" s="89">
        <v>0.12</v>
      </c>
      <c r="Q686" s="89">
        <v>63.27</v>
      </c>
      <c r="R686" s="90" t="str">
        <f t="shared" si="32"/>
        <v>山形県村山市河島字</v>
      </c>
      <c r="S686" s="59" t="s">
        <v>7779</v>
      </c>
      <c r="T686" s="59" t="s">
        <v>7779</v>
      </c>
      <c r="U686" s="111" t="s">
        <v>7780</v>
      </c>
      <c r="V686" s="91" t="str">
        <f t="shared" si="34"/>
        <v>Open map</v>
      </c>
      <c r="W686" s="91" t="s">
        <v>4038</v>
      </c>
      <c r="X686" s="89" t="s">
        <v>1840</v>
      </c>
      <c r="Y686" s="89" t="s">
        <v>7781</v>
      </c>
      <c r="Z686" s="89" t="s">
        <v>7782</v>
      </c>
      <c r="AA686" s="89" t="s">
        <v>1857</v>
      </c>
      <c r="AB686" s="83">
        <v>200</v>
      </c>
      <c r="AC686" s="83">
        <v>1150.49</v>
      </c>
      <c r="AD686" s="83">
        <v>1083.8699999999999</v>
      </c>
      <c r="AE686" s="89">
        <v>1577</v>
      </c>
      <c r="AF686" s="83">
        <v>1577</v>
      </c>
      <c r="AG686" s="89"/>
      <c r="AH686" s="89"/>
      <c r="AI686" s="89"/>
      <c r="AJ686" s="83">
        <v>1</v>
      </c>
      <c r="AK686" s="83"/>
      <c r="AL686" s="83">
        <v>1.5</v>
      </c>
      <c r="AM686" s="83"/>
      <c r="AN686" s="83"/>
      <c r="AO686" s="83">
        <v>2918</v>
      </c>
      <c r="AP686" s="89">
        <v>1.5</v>
      </c>
      <c r="AQ686" s="89">
        <v>1399</v>
      </c>
      <c r="AR686" s="89">
        <v>160</v>
      </c>
      <c r="AS686" s="89">
        <v>227</v>
      </c>
      <c r="AT686" s="89" t="s">
        <v>7783</v>
      </c>
      <c r="AU686" s="89">
        <v>1</v>
      </c>
      <c r="AV686" s="89">
        <v>1371</v>
      </c>
      <c r="AW686" s="89">
        <v>100</v>
      </c>
      <c r="AX686" s="89">
        <v>138</v>
      </c>
      <c r="AY686" s="89" t="s">
        <v>7783</v>
      </c>
      <c r="AZ686" s="89">
        <v>17800000</v>
      </c>
      <c r="BA686" s="89">
        <v>14900000</v>
      </c>
      <c r="BB686" s="89">
        <v>9000000</v>
      </c>
      <c r="BC686" s="113" t="s">
        <v>7772</v>
      </c>
      <c r="BG686" s="165">
        <v>5581</v>
      </c>
      <c r="BH686" s="165">
        <v>622</v>
      </c>
    </row>
    <row r="687" spans="1:60" ht="18" hidden="1" customHeight="1">
      <c r="A687" s="83">
        <v>160301</v>
      </c>
      <c r="B687" s="84" t="s">
        <v>7761</v>
      </c>
      <c r="C687" s="82" t="str">
        <f t="shared" si="33"/>
        <v>Open</v>
      </c>
      <c r="D687" s="85"/>
      <c r="E687" s="85" t="s">
        <v>7762</v>
      </c>
      <c r="F687" s="110">
        <v>42682</v>
      </c>
      <c r="G687" s="110">
        <v>42693</v>
      </c>
      <c r="H687" s="87" t="s">
        <v>7763</v>
      </c>
      <c r="I687" s="87" t="s">
        <v>7764</v>
      </c>
      <c r="J687" s="87" t="s">
        <v>7765</v>
      </c>
      <c r="K687" s="88"/>
      <c r="L687" s="37" t="s">
        <v>15259</v>
      </c>
      <c r="M687" s="86" t="s">
        <v>7766</v>
      </c>
      <c r="N687" s="37" t="s">
        <v>13411</v>
      </c>
      <c r="O687" s="37" t="s">
        <v>14515</v>
      </c>
      <c r="P687" s="89">
        <v>0.52</v>
      </c>
      <c r="Q687" s="89">
        <v>4.6399999999999997</v>
      </c>
      <c r="R687" s="90" t="str">
        <f t="shared" si="32"/>
        <v>静岡県沼津市岡宮</v>
      </c>
      <c r="S687" s="59" t="s">
        <v>7767</v>
      </c>
      <c r="T687" s="59" t="s">
        <v>7767</v>
      </c>
      <c r="U687" s="111" t="s">
        <v>7768</v>
      </c>
      <c r="V687" s="91" t="str">
        <f t="shared" si="34"/>
        <v>Open map</v>
      </c>
      <c r="W687" s="91" t="s">
        <v>4038</v>
      </c>
      <c r="X687" s="89" t="s">
        <v>1840</v>
      </c>
      <c r="Y687" s="89" t="s">
        <v>7769</v>
      </c>
      <c r="Z687" s="89" t="s">
        <v>7770</v>
      </c>
      <c r="AA687" s="89" t="s">
        <v>1857</v>
      </c>
      <c r="AB687" s="83">
        <v>30</v>
      </c>
      <c r="AC687" s="83">
        <v>1382.28</v>
      </c>
      <c r="AD687" s="83">
        <v>2317.38</v>
      </c>
      <c r="AE687" s="89">
        <v>512</v>
      </c>
      <c r="AF687" s="83">
        <v>512</v>
      </c>
      <c r="AG687" s="89"/>
      <c r="AH687" s="89"/>
      <c r="AI687" s="89"/>
      <c r="AJ687" s="83">
        <v>1.2</v>
      </c>
      <c r="AK687" s="83"/>
      <c r="AL687" s="83">
        <v>1.2</v>
      </c>
      <c r="AM687" s="83"/>
      <c r="AN687" s="83"/>
      <c r="AO687" s="83">
        <v>1344</v>
      </c>
      <c r="AP687" s="89">
        <v>1.2</v>
      </c>
      <c r="AQ687" s="89">
        <f>415+108+206</f>
        <v>729</v>
      </c>
      <c r="AR687" s="89">
        <v>150</v>
      </c>
      <c r="AS687" s="89">
        <f>63+17+31</f>
        <v>111</v>
      </c>
      <c r="AT687" s="89" t="s">
        <v>7771</v>
      </c>
      <c r="AU687" s="89">
        <v>1.2</v>
      </c>
      <c r="AV687" s="89">
        <v>615</v>
      </c>
      <c r="AW687" s="89">
        <v>150</v>
      </c>
      <c r="AX687" s="89">
        <v>90</v>
      </c>
      <c r="AY687" s="89" t="s">
        <v>7771</v>
      </c>
      <c r="AZ687" s="89">
        <v>10900000</v>
      </c>
      <c r="BA687" s="89">
        <v>9300000</v>
      </c>
      <c r="BB687" s="89">
        <v>9800000</v>
      </c>
      <c r="BC687" s="113"/>
      <c r="BG687" s="165">
        <v>5582</v>
      </c>
      <c r="BH687" s="165">
        <v>623</v>
      </c>
    </row>
    <row r="688" spans="1:60" ht="18" hidden="1" customHeight="1">
      <c r="A688" s="83">
        <v>160302</v>
      </c>
      <c r="B688" s="84" t="s">
        <v>7746</v>
      </c>
      <c r="C688" s="82" t="str">
        <f t="shared" si="33"/>
        <v>Open</v>
      </c>
      <c r="D688" s="85"/>
      <c r="E688" s="85" t="s">
        <v>4217</v>
      </c>
      <c r="F688" s="110">
        <v>42625</v>
      </c>
      <c r="G688" s="110">
        <v>42635</v>
      </c>
      <c r="H688" s="87" t="s">
        <v>7756</v>
      </c>
      <c r="I688" s="87" t="s">
        <v>7757</v>
      </c>
      <c r="J688" s="87" t="s">
        <v>7747</v>
      </c>
      <c r="K688" s="88"/>
      <c r="L688" s="37" t="s">
        <v>15260</v>
      </c>
      <c r="M688" s="86" t="s">
        <v>7758</v>
      </c>
      <c r="N688" s="37" t="s">
        <v>13412</v>
      </c>
      <c r="O688" s="37" t="s">
        <v>13413</v>
      </c>
      <c r="P688" s="89" t="s">
        <v>7755</v>
      </c>
      <c r="Q688" s="89">
        <v>0.15</v>
      </c>
      <c r="R688" s="90" t="str">
        <f t="shared" si="32"/>
        <v>広島県廿日市市木材湊北</v>
      </c>
      <c r="S688" s="59" t="s">
        <v>7748</v>
      </c>
      <c r="T688" s="59" t="s">
        <v>7759</v>
      </c>
      <c r="U688" s="111" t="s">
        <v>7754</v>
      </c>
      <c r="V688" s="91" t="str">
        <f t="shared" si="34"/>
        <v>Open map</v>
      </c>
      <c r="W688" s="91" t="s">
        <v>4038</v>
      </c>
      <c r="X688" s="89" t="s">
        <v>1840</v>
      </c>
      <c r="Y688" s="89" t="s">
        <v>4381</v>
      </c>
      <c r="Z688" s="89" t="s">
        <v>4443</v>
      </c>
      <c r="AA688" s="89" t="s">
        <v>1902</v>
      </c>
      <c r="AB688" s="83">
        <v>20</v>
      </c>
      <c r="AC688" s="83">
        <v>413</v>
      </c>
      <c r="AD688" s="83" t="s">
        <v>1857</v>
      </c>
      <c r="AE688" s="89">
        <v>866</v>
      </c>
      <c r="AF688" s="83">
        <v>866</v>
      </c>
      <c r="AG688" s="89"/>
      <c r="AH688" s="89"/>
      <c r="AI688" s="89"/>
      <c r="AJ688" s="83">
        <v>1</v>
      </c>
      <c r="AK688" s="83"/>
      <c r="AL688" s="83">
        <v>1.2</v>
      </c>
      <c r="AM688" s="83"/>
      <c r="AN688" s="83"/>
      <c r="AO688" s="83">
        <v>1450</v>
      </c>
      <c r="AP688" s="89">
        <v>1.2</v>
      </c>
      <c r="AQ688" s="89">
        <v>584</v>
      </c>
      <c r="AR688" s="89">
        <v>100</v>
      </c>
      <c r="AS688" s="89">
        <v>59</v>
      </c>
      <c r="AT688" s="89" t="s">
        <v>4871</v>
      </c>
      <c r="AU688" s="89">
        <v>1</v>
      </c>
      <c r="AV688" s="89">
        <v>866</v>
      </c>
      <c r="AW688" s="89">
        <v>80</v>
      </c>
      <c r="AX688" s="89">
        <v>70</v>
      </c>
      <c r="AY688" s="89" t="s">
        <v>4871</v>
      </c>
      <c r="AZ688" s="89">
        <v>9100000</v>
      </c>
      <c r="BA688" s="89">
        <v>8000000</v>
      </c>
      <c r="BB688" s="89">
        <v>4800000</v>
      </c>
      <c r="BC688" s="113"/>
      <c r="BG688" s="165">
        <v>5583</v>
      </c>
      <c r="BH688" s="165">
        <v>624</v>
      </c>
    </row>
    <row r="689" spans="1:60" ht="18" hidden="1" customHeight="1">
      <c r="A689" s="83">
        <v>160303</v>
      </c>
      <c r="B689" s="84" t="s">
        <v>7736</v>
      </c>
      <c r="C689" s="82" t="str">
        <f t="shared" si="33"/>
        <v>Open</v>
      </c>
      <c r="D689" s="85"/>
      <c r="E689" s="85" t="s">
        <v>4217</v>
      </c>
      <c r="F689" s="110">
        <v>42654</v>
      </c>
      <c r="G689" s="110">
        <v>42670</v>
      </c>
      <c r="H689" s="87" t="s">
        <v>7749</v>
      </c>
      <c r="I689" s="87" t="s">
        <v>7750</v>
      </c>
      <c r="J689" s="87" t="s">
        <v>7737</v>
      </c>
      <c r="K689" s="88"/>
      <c r="L689" s="37" t="s">
        <v>15261</v>
      </c>
      <c r="M689" s="86" t="s">
        <v>7751</v>
      </c>
      <c r="N689" s="37" t="s">
        <v>13414</v>
      </c>
      <c r="O689" s="37" t="s">
        <v>14516</v>
      </c>
      <c r="P689" s="89">
        <v>0.27</v>
      </c>
      <c r="Q689" s="89">
        <v>1.29</v>
      </c>
      <c r="R689" s="90" t="str">
        <f t="shared" si="32"/>
        <v>神奈川県横浜市神奈川区新子安</v>
      </c>
      <c r="S689" s="59" t="s">
        <v>7738</v>
      </c>
      <c r="T689" s="59" t="s">
        <v>7752</v>
      </c>
      <c r="U689" s="111" t="s">
        <v>7753</v>
      </c>
      <c r="V689" s="91" t="str">
        <f t="shared" si="34"/>
        <v>Open map</v>
      </c>
      <c r="W689" s="91" t="s">
        <v>4038</v>
      </c>
      <c r="X689" s="89" t="s">
        <v>1840</v>
      </c>
      <c r="Y689" s="89" t="s">
        <v>7520</v>
      </c>
      <c r="Z689" s="89" t="s">
        <v>4791</v>
      </c>
      <c r="AA689" s="89" t="s">
        <v>1857</v>
      </c>
      <c r="AB689" s="83">
        <v>30</v>
      </c>
      <c r="AC689" s="83" t="s">
        <v>1857</v>
      </c>
      <c r="AD689" s="83" t="s">
        <v>1857</v>
      </c>
      <c r="AE689" s="89">
        <v>675</v>
      </c>
      <c r="AF689" s="83">
        <v>675</v>
      </c>
      <c r="AG689" s="89"/>
      <c r="AH689" s="89"/>
      <c r="AI689" s="89"/>
      <c r="AJ689" s="83">
        <v>1</v>
      </c>
      <c r="AK689" s="83"/>
      <c r="AL689" s="83">
        <v>1.5</v>
      </c>
      <c r="AM689" s="83"/>
      <c r="AN689" s="83"/>
      <c r="AO689" s="83">
        <v>1654</v>
      </c>
      <c r="AP689" s="89">
        <v>1.5</v>
      </c>
      <c r="AQ689" s="89">
        <f>526+171+247</f>
        <v>944</v>
      </c>
      <c r="AR689" s="89">
        <v>100</v>
      </c>
      <c r="AS689" s="89">
        <f>54+18+26</f>
        <v>98</v>
      </c>
      <c r="AT689" s="89" t="s">
        <v>7745</v>
      </c>
      <c r="AU689" s="89">
        <v>1</v>
      </c>
      <c r="AV689" s="89">
        <v>576</v>
      </c>
      <c r="AW689" s="89">
        <v>100</v>
      </c>
      <c r="AX689" s="89">
        <v>59</v>
      </c>
      <c r="AY689" s="89" t="s">
        <v>4235</v>
      </c>
      <c r="AZ689" s="89">
        <v>11000000</v>
      </c>
      <c r="BA689" s="89">
        <v>9500000</v>
      </c>
      <c r="BB689" s="89">
        <v>5700000</v>
      </c>
      <c r="BC689" s="113" t="s">
        <v>7693</v>
      </c>
      <c r="BG689" s="165">
        <v>5584</v>
      </c>
      <c r="BH689" s="165">
        <v>625</v>
      </c>
    </row>
    <row r="690" spans="1:60" ht="18" hidden="1" customHeight="1">
      <c r="A690" s="83">
        <v>160308</v>
      </c>
      <c r="B690" s="84" t="s">
        <v>7727</v>
      </c>
      <c r="C690" s="82" t="str">
        <f t="shared" si="33"/>
        <v>Open</v>
      </c>
      <c r="D690" s="85"/>
      <c r="E690" s="85" t="s">
        <v>7511</v>
      </c>
      <c r="F690" s="110">
        <v>42639</v>
      </c>
      <c r="G690" s="110">
        <v>42644</v>
      </c>
      <c r="H690" s="87" t="s">
        <v>7596</v>
      </c>
      <c r="I690" s="87" t="s">
        <v>7739</v>
      </c>
      <c r="J690" s="87" t="s">
        <v>7728</v>
      </c>
      <c r="K690" s="88"/>
      <c r="L690" s="37" t="s">
        <v>15262</v>
      </c>
      <c r="M690" s="86" t="s">
        <v>7740</v>
      </c>
      <c r="N690" s="37" t="s">
        <v>13415</v>
      </c>
      <c r="O690" s="37" t="s">
        <v>14517</v>
      </c>
      <c r="P690" s="89">
        <v>0.21</v>
      </c>
      <c r="Q690" s="89">
        <v>21.11</v>
      </c>
      <c r="R690" s="90" t="str">
        <f t="shared" si="32"/>
        <v>静岡県浜松市北区根堅</v>
      </c>
      <c r="S690" s="59" t="s">
        <v>7741</v>
      </c>
      <c r="T690" s="59" t="s">
        <v>7741</v>
      </c>
      <c r="U690" s="111" t="s">
        <v>7742</v>
      </c>
      <c r="V690" s="91" t="str">
        <f t="shared" si="34"/>
        <v>Open map</v>
      </c>
      <c r="W690" s="91" t="s">
        <v>4038</v>
      </c>
      <c r="X690" s="89" t="s">
        <v>1840</v>
      </c>
      <c r="Y690" s="89" t="s">
        <v>7743</v>
      </c>
      <c r="Z690" s="89" t="s">
        <v>7744</v>
      </c>
      <c r="AA690" s="89" t="s">
        <v>1857</v>
      </c>
      <c r="AB690" s="83">
        <v>30</v>
      </c>
      <c r="AC690" s="83" t="s">
        <v>1857</v>
      </c>
      <c r="AD690" s="83" t="s">
        <v>1857</v>
      </c>
      <c r="AE690" s="89">
        <v>247</v>
      </c>
      <c r="AF690" s="83">
        <v>238</v>
      </c>
      <c r="AG690" s="89"/>
      <c r="AH690" s="89"/>
      <c r="AI690" s="89"/>
      <c r="AJ690" s="83">
        <v>1</v>
      </c>
      <c r="AK690" s="83"/>
      <c r="AL690" s="83">
        <v>1</v>
      </c>
      <c r="AM690" s="83"/>
      <c r="AN690" s="83"/>
      <c r="AO690" s="83">
        <v>449</v>
      </c>
      <c r="AP690" s="89">
        <v>1</v>
      </c>
      <c r="AQ690" s="89">
        <f>185+17</f>
        <v>202</v>
      </c>
      <c r="AR690" s="89">
        <v>100</v>
      </c>
      <c r="AS690" s="89">
        <f>19+2</f>
        <v>21</v>
      </c>
      <c r="AT690" s="89"/>
      <c r="AU690" s="89">
        <v>1</v>
      </c>
      <c r="AV690" s="89">
        <v>247</v>
      </c>
      <c r="AW690" s="89">
        <v>80</v>
      </c>
      <c r="AX690" s="89">
        <v>21</v>
      </c>
      <c r="AY690" s="89"/>
      <c r="AZ690" s="89">
        <v>3600000</v>
      </c>
      <c r="BA690" s="89">
        <v>3300000</v>
      </c>
      <c r="BB690" s="89">
        <v>2000000</v>
      </c>
      <c r="BC690" s="113"/>
      <c r="BG690" s="165">
        <v>5585</v>
      </c>
      <c r="BH690" s="165">
        <v>626</v>
      </c>
    </row>
    <row r="691" spans="1:60" ht="18" hidden="1" customHeight="1">
      <c r="A691" s="83">
        <v>160309</v>
      </c>
      <c r="B691" s="84" t="s">
        <v>7729</v>
      </c>
      <c r="C691" s="82" t="str">
        <f t="shared" si="33"/>
        <v>Open</v>
      </c>
      <c r="D691" s="85"/>
      <c r="E691" s="85" t="s">
        <v>4217</v>
      </c>
      <c r="F691" s="110">
        <v>42608</v>
      </c>
      <c r="G691" s="110">
        <v>42633</v>
      </c>
      <c r="H691" s="87" t="s">
        <v>7730</v>
      </c>
      <c r="I691" s="87" t="s">
        <v>7731</v>
      </c>
      <c r="J691" s="87" t="s">
        <v>7732</v>
      </c>
      <c r="K691" s="88"/>
      <c r="L691" s="37" t="s">
        <v>15263</v>
      </c>
      <c r="M691" s="86" t="s">
        <v>7733</v>
      </c>
      <c r="N691" s="37" t="s">
        <v>13416</v>
      </c>
      <c r="O691" s="37" t="s">
        <v>13417</v>
      </c>
      <c r="P691" s="89">
        <v>0.14000000000000001</v>
      </c>
      <c r="Q691" s="89">
        <v>9.91</v>
      </c>
      <c r="R691" s="90" t="str">
        <f t="shared" si="32"/>
        <v>愛知県弥富市鮫ヶ池</v>
      </c>
      <c r="S691" s="59" t="s">
        <v>7734</v>
      </c>
      <c r="T691" s="59" t="s">
        <v>7719</v>
      </c>
      <c r="U691" s="111" t="s">
        <v>7734</v>
      </c>
      <c r="V691" s="91" t="str">
        <f t="shared" si="34"/>
        <v>Open map</v>
      </c>
      <c r="W691" s="91" t="s">
        <v>4038</v>
      </c>
      <c r="X691" s="89" t="s">
        <v>1840</v>
      </c>
      <c r="Y691" s="89" t="s">
        <v>7735</v>
      </c>
      <c r="Z691" s="89" t="s">
        <v>4443</v>
      </c>
      <c r="AA691" s="89" t="s">
        <v>1902</v>
      </c>
      <c r="AB691" s="83">
        <v>30</v>
      </c>
      <c r="AC691" s="83">
        <v>6113.8</v>
      </c>
      <c r="AD691" s="83">
        <v>6047.64</v>
      </c>
      <c r="AE691" s="89">
        <v>7422</v>
      </c>
      <c r="AF691" s="83">
        <v>7422</v>
      </c>
      <c r="AG691" s="89"/>
      <c r="AH691" s="89"/>
      <c r="AI691" s="89"/>
      <c r="AJ691" s="83">
        <v>1</v>
      </c>
      <c r="AK691" s="83"/>
      <c r="AL691" s="83">
        <v>1</v>
      </c>
      <c r="AM691" s="83"/>
      <c r="AN691" s="83"/>
      <c r="AO691" s="83">
        <v>11353</v>
      </c>
      <c r="AP691" s="89">
        <v>1</v>
      </c>
      <c r="AQ691" s="89">
        <v>3673</v>
      </c>
      <c r="AR691" s="89">
        <v>120</v>
      </c>
      <c r="AS691" s="89">
        <v>450</v>
      </c>
      <c r="AT691" s="89"/>
      <c r="AU691" s="89">
        <v>1</v>
      </c>
      <c r="AV691" s="89">
        <v>7422</v>
      </c>
      <c r="AW691" s="89">
        <v>80</v>
      </c>
      <c r="AX691" s="89">
        <v>606</v>
      </c>
      <c r="AY691" s="89"/>
      <c r="AZ691" s="89">
        <v>60500000</v>
      </c>
      <c r="BA691" s="89">
        <v>50800000</v>
      </c>
      <c r="BB691" s="89">
        <v>30600000</v>
      </c>
      <c r="BC691" s="113" t="s">
        <v>7726</v>
      </c>
      <c r="BG691" s="165">
        <v>5586</v>
      </c>
      <c r="BH691" s="165">
        <v>627</v>
      </c>
    </row>
    <row r="692" spans="1:60" ht="18" hidden="1" customHeight="1">
      <c r="A692" s="83">
        <v>160311</v>
      </c>
      <c r="B692" s="84" t="s">
        <v>7720</v>
      </c>
      <c r="C692" s="82" t="str">
        <f t="shared" si="33"/>
        <v>Open</v>
      </c>
      <c r="D692" s="85"/>
      <c r="E692" s="85" t="s">
        <v>7721</v>
      </c>
      <c r="F692" s="110">
        <v>42698</v>
      </c>
      <c r="G692" s="110">
        <v>42704</v>
      </c>
      <c r="H692" s="87" t="s">
        <v>4763</v>
      </c>
      <c r="I692" s="87" t="s">
        <v>5328</v>
      </c>
      <c r="J692" s="87" t="s">
        <v>7722</v>
      </c>
      <c r="K692" s="88"/>
      <c r="L692" s="37" t="s">
        <v>15264</v>
      </c>
      <c r="M692" s="86" t="s">
        <v>7723</v>
      </c>
      <c r="N692" s="37" t="s">
        <v>13418</v>
      </c>
      <c r="O692" s="37" t="s">
        <v>13419</v>
      </c>
      <c r="P692" s="89">
        <v>0.21</v>
      </c>
      <c r="Q692" s="89">
        <v>3.49</v>
      </c>
      <c r="R692" s="90" t="str">
        <f t="shared" si="32"/>
        <v>兵庫県神戸市長田区林山町</v>
      </c>
      <c r="S692" s="59" t="s">
        <v>7713</v>
      </c>
      <c r="T692" s="59" t="s">
        <v>7713</v>
      </c>
      <c r="U692" s="111" t="s">
        <v>7724</v>
      </c>
      <c r="V692" s="91" t="str">
        <f t="shared" si="34"/>
        <v>Open map</v>
      </c>
      <c r="W692" s="91" t="s">
        <v>4038</v>
      </c>
      <c r="X692" s="89" t="s">
        <v>1840</v>
      </c>
      <c r="Y692" s="89" t="s">
        <v>7642</v>
      </c>
      <c r="Z692" s="89" t="s">
        <v>7725</v>
      </c>
      <c r="AA692" s="89"/>
      <c r="AB692" s="83">
        <v>30</v>
      </c>
      <c r="AC692" s="83">
        <v>267.64999999999998</v>
      </c>
      <c r="AD692" s="83">
        <v>241</v>
      </c>
      <c r="AE692" s="89">
        <v>349</v>
      </c>
      <c r="AF692" s="83">
        <v>383</v>
      </c>
      <c r="AG692" s="89"/>
      <c r="AH692" s="89"/>
      <c r="AI692" s="89"/>
      <c r="AJ692" s="83">
        <v>0.6</v>
      </c>
      <c r="AK692" s="83"/>
      <c r="AL692" s="83">
        <v>0.6</v>
      </c>
      <c r="AM692" s="83"/>
      <c r="AN692" s="83"/>
      <c r="AO692" s="83">
        <v>344</v>
      </c>
      <c r="AP692" s="89">
        <v>0.6</v>
      </c>
      <c r="AQ692" s="89">
        <v>135</v>
      </c>
      <c r="AR692" s="89">
        <v>100</v>
      </c>
      <c r="AS692" s="89">
        <v>14</v>
      </c>
      <c r="AT692" s="89" t="s">
        <v>7553</v>
      </c>
      <c r="AU692" s="89">
        <v>0.6</v>
      </c>
      <c r="AV692" s="89">
        <v>209</v>
      </c>
      <c r="AW692" s="89">
        <v>80</v>
      </c>
      <c r="AX692" s="89">
        <v>18</v>
      </c>
      <c r="AY692" s="89" t="s">
        <v>4235</v>
      </c>
      <c r="AZ692" s="89">
        <v>3500000</v>
      </c>
      <c r="BA692" s="89">
        <v>3100000</v>
      </c>
      <c r="BB692" s="89">
        <v>1850000</v>
      </c>
      <c r="BC692" s="113"/>
      <c r="BG692" s="165">
        <v>5587</v>
      </c>
      <c r="BH692" s="165">
        <v>628</v>
      </c>
    </row>
    <row r="693" spans="1:60" ht="18" hidden="1" customHeight="1">
      <c r="A693" s="83">
        <v>160312</v>
      </c>
      <c r="B693" s="84" t="s">
        <v>7714</v>
      </c>
      <c r="C693" s="82" t="str">
        <f t="shared" si="33"/>
        <v>Open</v>
      </c>
      <c r="D693" s="85"/>
      <c r="E693" s="85" t="s">
        <v>4217</v>
      </c>
      <c r="F693" s="110">
        <v>42641</v>
      </c>
      <c r="G693" s="110">
        <v>42651</v>
      </c>
      <c r="H693" s="87" t="s">
        <v>7606</v>
      </c>
      <c r="I693" s="87" t="s">
        <v>7702</v>
      </c>
      <c r="J693" s="87" t="s">
        <v>7703</v>
      </c>
      <c r="K693" s="88"/>
      <c r="L693" s="37" t="s">
        <v>15265</v>
      </c>
      <c r="M693" s="86" t="s">
        <v>7712</v>
      </c>
      <c r="N693" s="37" t="s">
        <v>13420</v>
      </c>
      <c r="O693" s="37" t="s">
        <v>13421</v>
      </c>
      <c r="P693" s="89">
        <v>0.42</v>
      </c>
      <c r="Q693" s="89">
        <v>3.26</v>
      </c>
      <c r="R693" s="90" t="str">
        <f t="shared" si="32"/>
        <v>静岡県沼津市岡宮</v>
      </c>
      <c r="S693" s="59" t="s">
        <v>7715</v>
      </c>
      <c r="T693" s="59" t="s">
        <v>7704</v>
      </c>
      <c r="U693" s="111" t="s">
        <v>7716</v>
      </c>
      <c r="V693" s="91" t="str">
        <f t="shared" si="34"/>
        <v>Open map</v>
      </c>
      <c r="W693" s="91" t="s">
        <v>4038</v>
      </c>
      <c r="X693" s="89" t="s">
        <v>1840</v>
      </c>
      <c r="Y693" s="89" t="s">
        <v>7717</v>
      </c>
      <c r="Z693" s="89" t="s">
        <v>7718</v>
      </c>
      <c r="AA693" s="89" t="s">
        <v>1857</v>
      </c>
      <c r="AB693" s="83">
        <v>30</v>
      </c>
      <c r="AC693" s="83" t="s">
        <v>1857</v>
      </c>
      <c r="AD693" s="83" t="s">
        <v>1857</v>
      </c>
      <c r="AE693" s="89">
        <v>618</v>
      </c>
      <c r="AF693" s="83">
        <v>618</v>
      </c>
      <c r="AG693" s="89"/>
      <c r="AH693" s="89"/>
      <c r="AI693" s="89"/>
      <c r="AJ693" s="83">
        <v>1</v>
      </c>
      <c r="AK693" s="83"/>
      <c r="AL693" s="83">
        <v>1</v>
      </c>
      <c r="AM693" s="83"/>
      <c r="AN693" s="83"/>
      <c r="AO693" s="83">
        <v>1141</v>
      </c>
      <c r="AP693" s="89">
        <v>1</v>
      </c>
      <c r="AQ693" s="89">
        <v>513</v>
      </c>
      <c r="AR693" s="89">
        <v>150</v>
      </c>
      <c r="AS693" s="89">
        <v>79</v>
      </c>
      <c r="AT693" s="89"/>
      <c r="AU693" s="89">
        <v>1</v>
      </c>
      <c r="AV693" s="89">
        <v>628</v>
      </c>
      <c r="AW693" s="89">
        <v>150</v>
      </c>
      <c r="AX693" s="89">
        <v>97</v>
      </c>
      <c r="AY693" s="89"/>
      <c r="AZ693" s="89">
        <v>9200000</v>
      </c>
      <c r="BA693" s="89">
        <v>7900000</v>
      </c>
      <c r="BB693" s="89">
        <v>4800000</v>
      </c>
      <c r="BC693" s="113"/>
      <c r="BG693" s="165">
        <v>5588</v>
      </c>
      <c r="BH693" s="165">
        <v>629</v>
      </c>
    </row>
    <row r="694" spans="1:60" ht="18" hidden="1" customHeight="1">
      <c r="A694" s="83">
        <v>160313</v>
      </c>
      <c r="B694" s="84" t="s">
        <v>7705</v>
      </c>
      <c r="C694" s="82" t="str">
        <f t="shared" si="33"/>
        <v>Open</v>
      </c>
      <c r="D694" s="85"/>
      <c r="E694" s="85" t="s">
        <v>7706</v>
      </c>
      <c r="F694" s="110">
        <v>42689</v>
      </c>
      <c r="G694" s="110">
        <v>42707</v>
      </c>
      <c r="H694" s="87" t="s">
        <v>7707</v>
      </c>
      <c r="I694" s="87" t="s">
        <v>7708</v>
      </c>
      <c r="J694" s="87" t="s">
        <v>7709</v>
      </c>
      <c r="K694" s="88"/>
      <c r="L694" s="37" t="s">
        <v>15266</v>
      </c>
      <c r="M694" s="86" t="s">
        <v>7710</v>
      </c>
      <c r="N694" s="37" t="s">
        <v>13422</v>
      </c>
      <c r="O694" s="37" t="s">
        <v>13423</v>
      </c>
      <c r="P694" s="89">
        <v>0.67</v>
      </c>
      <c r="Q694" s="89">
        <v>65.94</v>
      </c>
      <c r="R694" s="90" t="str">
        <f t="shared" si="32"/>
        <v>山形県米沢市八幡原</v>
      </c>
      <c r="S694" s="59" t="s">
        <v>7694</v>
      </c>
      <c r="T694" s="59" t="s">
        <v>7694</v>
      </c>
      <c r="U694" s="111" t="s">
        <v>7701</v>
      </c>
      <c r="V694" s="91" t="str">
        <f t="shared" si="34"/>
        <v>Open map</v>
      </c>
      <c r="W694" s="91" t="s">
        <v>4038</v>
      </c>
      <c r="X694" s="89" t="s">
        <v>1840</v>
      </c>
      <c r="Y694" s="89" t="s">
        <v>4496</v>
      </c>
      <c r="Z694" s="89" t="s">
        <v>7711</v>
      </c>
      <c r="AA694" s="89"/>
      <c r="AB694" s="83">
        <v>30</v>
      </c>
      <c r="AC694" s="83">
        <v>1746.48</v>
      </c>
      <c r="AD694" s="83">
        <v>1958.8</v>
      </c>
      <c r="AE694" s="89">
        <v>2043</v>
      </c>
      <c r="AF694" s="83">
        <v>2043</v>
      </c>
      <c r="AG694" s="89"/>
      <c r="AH694" s="89"/>
      <c r="AI694" s="89"/>
      <c r="AJ694" s="83">
        <v>1</v>
      </c>
      <c r="AK694" s="83"/>
      <c r="AL694" s="83">
        <v>1</v>
      </c>
      <c r="AM694" s="83"/>
      <c r="AN694" s="83"/>
      <c r="AO694" s="83">
        <v>3348</v>
      </c>
      <c r="AP694" s="89">
        <v>1</v>
      </c>
      <c r="AQ694" s="89">
        <v>1305</v>
      </c>
      <c r="AR694" s="89">
        <v>100</v>
      </c>
      <c r="AS694" s="89">
        <v>134</v>
      </c>
      <c r="AT694" s="89" t="s">
        <v>4235</v>
      </c>
      <c r="AU694" s="89">
        <v>1</v>
      </c>
      <c r="AV694" s="89">
        <v>2043</v>
      </c>
      <c r="AW694" s="89">
        <v>100</v>
      </c>
      <c r="AX694" s="89">
        <v>209</v>
      </c>
      <c r="AY694" s="89" t="s">
        <v>12201</v>
      </c>
      <c r="AZ694" s="89">
        <v>20300000</v>
      </c>
      <c r="BA694" s="89">
        <v>17300000</v>
      </c>
      <c r="BB694" s="89">
        <v>10400000</v>
      </c>
      <c r="BC694" s="113"/>
      <c r="BG694" s="165">
        <v>5589</v>
      </c>
      <c r="BH694" s="165">
        <v>630</v>
      </c>
    </row>
    <row r="695" spans="1:60" ht="18" hidden="1" customHeight="1">
      <c r="A695" s="83">
        <v>160314</v>
      </c>
      <c r="B695" s="84" t="s">
        <v>7690</v>
      </c>
      <c r="C695" s="82" t="str">
        <f t="shared" si="33"/>
        <v>Open</v>
      </c>
      <c r="D695" s="85"/>
      <c r="E695" s="85" t="s">
        <v>4217</v>
      </c>
      <c r="F695" s="110">
        <v>42604</v>
      </c>
      <c r="G695" s="110">
        <v>42618</v>
      </c>
      <c r="H695" s="87" t="s">
        <v>7695</v>
      </c>
      <c r="I695" s="87" t="s">
        <v>6795</v>
      </c>
      <c r="J695" s="87" t="s">
        <v>7696</v>
      </c>
      <c r="K695" s="88"/>
      <c r="L695" s="37" t="s">
        <v>15267</v>
      </c>
      <c r="M695" s="86" t="s">
        <v>7692</v>
      </c>
      <c r="N695" s="37" t="s">
        <v>13424</v>
      </c>
      <c r="O695" s="37" t="s">
        <v>13425</v>
      </c>
      <c r="P695" s="89">
        <v>0.63</v>
      </c>
      <c r="Q695" s="89">
        <v>1.07</v>
      </c>
      <c r="R695" s="90" t="str">
        <f t="shared" si="32"/>
        <v>福島県いわき市小名浜字中原</v>
      </c>
      <c r="S695" s="59" t="s">
        <v>7691</v>
      </c>
      <c r="T695" s="59" t="s">
        <v>7697</v>
      </c>
      <c r="U695" s="111" t="s">
        <v>7698</v>
      </c>
      <c r="V695" s="91" t="str">
        <f t="shared" si="34"/>
        <v>Open map</v>
      </c>
      <c r="W695" s="91" t="s">
        <v>4038</v>
      </c>
      <c r="X695" s="89" t="s">
        <v>1840</v>
      </c>
      <c r="Y695" s="89" t="s">
        <v>4892</v>
      </c>
      <c r="Z695" s="89" t="s">
        <v>7699</v>
      </c>
      <c r="AA695" s="89" t="s">
        <v>1857</v>
      </c>
      <c r="AB695" s="83">
        <v>30</v>
      </c>
      <c r="AC695" s="83" t="s">
        <v>1857</v>
      </c>
      <c r="AD695" s="83" t="s">
        <v>1857</v>
      </c>
      <c r="AE695" s="89">
        <v>1186</v>
      </c>
      <c r="AF695" s="83">
        <v>2485</v>
      </c>
      <c r="AG695" s="89"/>
      <c r="AH695" s="89"/>
      <c r="AI695" s="89"/>
      <c r="AJ695" s="83">
        <v>0.8</v>
      </c>
      <c r="AK695" s="83"/>
      <c r="AL695" s="83">
        <v>1.2</v>
      </c>
      <c r="AM695" s="83"/>
      <c r="AN695" s="83"/>
      <c r="AO695" s="83">
        <v>2547</v>
      </c>
      <c r="AP695" s="89">
        <v>1.2</v>
      </c>
      <c r="AQ695" s="89">
        <v>814</v>
      </c>
      <c r="AR695" s="89">
        <v>100</v>
      </c>
      <c r="AS695" s="89">
        <v>84</v>
      </c>
      <c r="AT695" s="89" t="s">
        <v>7553</v>
      </c>
      <c r="AU695" s="89">
        <v>0.8</v>
      </c>
      <c r="AV695" s="89">
        <v>1039</v>
      </c>
      <c r="AW695" s="89">
        <v>100</v>
      </c>
      <c r="AX695" s="89">
        <v>106</v>
      </c>
      <c r="AY695" s="89" t="s">
        <v>7542</v>
      </c>
      <c r="AZ695" s="89">
        <v>16800000</v>
      </c>
      <c r="BA695" s="89">
        <v>14500000</v>
      </c>
      <c r="BB695" s="89">
        <v>8400000</v>
      </c>
      <c r="BC695" s="113" t="s">
        <v>7700</v>
      </c>
      <c r="BG695" s="165">
        <v>5590</v>
      </c>
      <c r="BH695" s="165">
        <v>631</v>
      </c>
    </row>
    <row r="696" spans="1:60" ht="18" hidden="1" customHeight="1">
      <c r="A696" s="83">
        <v>160315</v>
      </c>
      <c r="B696" s="84" t="s">
        <v>8621</v>
      </c>
      <c r="C696" s="82" t="str">
        <f t="shared" si="33"/>
        <v>Open</v>
      </c>
      <c r="D696" s="85"/>
      <c r="E696" s="85" t="s">
        <v>8622</v>
      </c>
      <c r="F696" s="110">
        <v>42649</v>
      </c>
      <c r="G696" s="110">
        <v>42654</v>
      </c>
      <c r="H696" s="87" t="s">
        <v>8623</v>
      </c>
      <c r="I696" s="87" t="s">
        <v>8624</v>
      </c>
      <c r="J696" s="87" t="s">
        <v>8625</v>
      </c>
      <c r="K696" s="88"/>
      <c r="L696" s="37" t="s">
        <v>15110</v>
      </c>
      <c r="M696" s="86" t="s">
        <v>8626</v>
      </c>
      <c r="N696" s="37" t="s">
        <v>13426</v>
      </c>
      <c r="O696" s="37" t="s">
        <v>13427</v>
      </c>
      <c r="P696" s="89" t="s">
        <v>5304</v>
      </c>
      <c r="Q696" s="89">
        <v>0.15</v>
      </c>
      <c r="R696" s="90" t="str">
        <f t="shared" si="32"/>
        <v>北海道函館市弁天町</v>
      </c>
      <c r="S696" s="59" t="s">
        <v>8627</v>
      </c>
      <c r="T696" s="59" t="s">
        <v>8628</v>
      </c>
      <c r="U696" s="111" t="s">
        <v>8629</v>
      </c>
      <c r="V696" s="91" t="str">
        <f t="shared" si="34"/>
        <v>Open map</v>
      </c>
      <c r="W696" s="91" t="s">
        <v>4038</v>
      </c>
      <c r="X696" s="89" t="s">
        <v>1840</v>
      </c>
      <c r="Y696" s="89" t="s">
        <v>8630</v>
      </c>
      <c r="Z696" s="89" t="s">
        <v>8631</v>
      </c>
      <c r="AA696" s="89" t="s">
        <v>1902</v>
      </c>
      <c r="AB696" s="83">
        <v>70</v>
      </c>
      <c r="AC696" s="83" t="s">
        <v>1857</v>
      </c>
      <c r="AD696" s="83" t="s">
        <v>1857</v>
      </c>
      <c r="AE696" s="89">
        <v>334</v>
      </c>
      <c r="AF696" s="83">
        <v>334</v>
      </c>
      <c r="AG696" s="89"/>
      <c r="AH696" s="89"/>
      <c r="AI696" s="89"/>
      <c r="AJ696" s="83">
        <v>1</v>
      </c>
      <c r="AK696" s="83"/>
      <c r="AL696" s="83">
        <v>1.2</v>
      </c>
      <c r="AM696" s="83"/>
      <c r="AN696" s="83"/>
      <c r="AO696" s="83">
        <v>682</v>
      </c>
      <c r="AP696" s="89">
        <v>1.2</v>
      </c>
      <c r="AQ696" s="89">
        <v>338</v>
      </c>
      <c r="AR696" s="89">
        <v>290</v>
      </c>
      <c r="AS696" s="89">
        <v>109</v>
      </c>
      <c r="AT696" s="89"/>
      <c r="AU696" s="89">
        <v>1</v>
      </c>
      <c r="AV696" s="89">
        <f>334+10</f>
        <v>344</v>
      </c>
      <c r="AW696" s="89">
        <v>150</v>
      </c>
      <c r="AX696" s="89">
        <f>51+2</f>
        <v>53</v>
      </c>
      <c r="AY696" s="89"/>
      <c r="AZ696" s="89">
        <v>5700000</v>
      </c>
      <c r="BA696" s="89">
        <v>4900000</v>
      </c>
      <c r="BB696" s="89">
        <v>2900000</v>
      </c>
      <c r="BC696" s="113"/>
      <c r="BG696" s="165">
        <v>5591</v>
      </c>
      <c r="BH696" s="165">
        <v>632</v>
      </c>
    </row>
    <row r="697" spans="1:60" ht="18" hidden="1" customHeight="1">
      <c r="A697" s="83">
        <v>160316</v>
      </c>
      <c r="B697" s="84" t="s">
        <v>7679</v>
      </c>
      <c r="C697" s="82" t="str">
        <f t="shared" si="33"/>
        <v>Open</v>
      </c>
      <c r="D697" s="85"/>
      <c r="E697" s="85" t="s">
        <v>4217</v>
      </c>
      <c r="F697" s="110">
        <v>42681</v>
      </c>
      <c r="G697" s="110">
        <v>42705</v>
      </c>
      <c r="H697" s="87" t="s">
        <v>4446</v>
      </c>
      <c r="I697" s="87" t="s">
        <v>7685</v>
      </c>
      <c r="J697" s="87" t="s">
        <v>7686</v>
      </c>
      <c r="K697" s="88"/>
      <c r="L697" s="37" t="s">
        <v>15268</v>
      </c>
      <c r="M697" s="86" t="s">
        <v>7687</v>
      </c>
      <c r="N697" s="37" t="s">
        <v>13428</v>
      </c>
      <c r="O697" s="37" t="s">
        <v>13429</v>
      </c>
      <c r="P697" s="89">
        <v>0.33</v>
      </c>
      <c r="Q697" s="89">
        <v>60.58</v>
      </c>
      <c r="R697" s="90" t="str">
        <f t="shared" si="32"/>
        <v>山形県村山市楯岡</v>
      </c>
      <c r="S697" s="59" t="s">
        <v>3726</v>
      </c>
      <c r="T697" s="59" t="s">
        <v>7688</v>
      </c>
      <c r="U697" s="111" t="s">
        <v>7186</v>
      </c>
      <c r="V697" s="91" t="str">
        <f t="shared" si="34"/>
        <v>Open map</v>
      </c>
      <c r="W697" s="91" t="s">
        <v>4038</v>
      </c>
      <c r="X697" s="89" t="s">
        <v>1840</v>
      </c>
      <c r="Y697" s="89" t="s">
        <v>4381</v>
      </c>
      <c r="Z697" s="89" t="s">
        <v>4376</v>
      </c>
      <c r="AA697" s="89" t="s">
        <v>1857</v>
      </c>
      <c r="AB697" s="83">
        <v>200</v>
      </c>
      <c r="AC697" s="83" t="s">
        <v>1857</v>
      </c>
      <c r="AD697" s="83" t="s">
        <v>1857</v>
      </c>
      <c r="AE697" s="89">
        <v>4334</v>
      </c>
      <c r="AF697" s="83">
        <v>4334</v>
      </c>
      <c r="AG697" s="89"/>
      <c r="AH697" s="89"/>
      <c r="AI697" s="89"/>
      <c r="AJ697" s="83">
        <v>0.8</v>
      </c>
      <c r="AK697" s="83"/>
      <c r="AL697" s="83">
        <v>1.6</v>
      </c>
      <c r="AM697" s="83"/>
      <c r="AN697" s="83"/>
      <c r="AO697" s="83">
        <v>8494</v>
      </c>
      <c r="AP697" s="89">
        <v>1.6</v>
      </c>
      <c r="AQ697" s="89">
        <v>4885</v>
      </c>
      <c r="AR697" s="89">
        <v>120</v>
      </c>
      <c r="AS697" s="89">
        <v>598</v>
      </c>
      <c r="AT697" s="89" t="s">
        <v>4235</v>
      </c>
      <c r="AU697" s="89">
        <v>0.8</v>
      </c>
      <c r="AV697" s="89">
        <v>3579</v>
      </c>
      <c r="AW697" s="89">
        <v>100</v>
      </c>
      <c r="AX697" s="89">
        <v>366</v>
      </c>
      <c r="AY697" s="89" t="s">
        <v>4235</v>
      </c>
      <c r="AZ697" s="89">
        <v>49000000</v>
      </c>
      <c r="BA697" s="89">
        <v>40800000</v>
      </c>
      <c r="BB697" s="89">
        <v>24500000</v>
      </c>
      <c r="BC697" s="113" t="s">
        <v>7689</v>
      </c>
      <c r="BG697" s="165">
        <v>5592</v>
      </c>
      <c r="BH697" s="165">
        <v>633</v>
      </c>
    </row>
    <row r="698" spans="1:60" ht="18" hidden="1" customHeight="1">
      <c r="A698" s="83">
        <v>160317</v>
      </c>
      <c r="B698" s="84" t="s">
        <v>7667</v>
      </c>
      <c r="C698" s="82" t="str">
        <f t="shared" si="33"/>
        <v>Open</v>
      </c>
      <c r="D698" s="85"/>
      <c r="E698" s="85" t="s">
        <v>7680</v>
      </c>
      <c r="F698" s="110">
        <v>42830</v>
      </c>
      <c r="G698" s="110">
        <v>42915</v>
      </c>
      <c r="H698" s="87" t="s">
        <v>4266</v>
      </c>
      <c r="I698" s="87" t="s">
        <v>7681</v>
      </c>
      <c r="J698" s="87" t="s">
        <v>4732</v>
      </c>
      <c r="K698" s="88"/>
      <c r="L698" s="37" t="s">
        <v>14995</v>
      </c>
      <c r="M698" s="86" t="s">
        <v>7678</v>
      </c>
      <c r="N698" s="37" t="s">
        <v>13430</v>
      </c>
      <c r="O698" s="37" t="s">
        <v>13431</v>
      </c>
      <c r="P698" s="89">
        <v>0.05</v>
      </c>
      <c r="Q698" s="89">
        <v>0.15</v>
      </c>
      <c r="R698" s="90" t="str">
        <f t="shared" si="32"/>
        <v>青森県青森市港町</v>
      </c>
      <c r="S698" s="59" t="s">
        <v>3727</v>
      </c>
      <c r="T698" s="59" t="s">
        <v>7668</v>
      </c>
      <c r="U698" s="111" t="s">
        <v>7682</v>
      </c>
      <c r="V698" s="91" t="str">
        <f t="shared" si="34"/>
        <v>Open map</v>
      </c>
      <c r="W698" s="91" t="s">
        <v>15</v>
      </c>
      <c r="X698" s="89" t="s">
        <v>1840</v>
      </c>
      <c r="Y698" s="89" t="s">
        <v>7611</v>
      </c>
      <c r="Z698" s="89" t="s">
        <v>7683</v>
      </c>
      <c r="AA698" s="89">
        <v>2.5</v>
      </c>
      <c r="AB698" s="83">
        <v>180</v>
      </c>
      <c r="AC698" s="83">
        <v>1438.29</v>
      </c>
      <c r="AD698" s="83">
        <v>1384.74</v>
      </c>
      <c r="AE698" s="89">
        <v>1991</v>
      </c>
      <c r="AF698" s="83">
        <v>216</v>
      </c>
      <c r="AG698" s="89"/>
      <c r="AH698" s="89"/>
      <c r="AI698" s="89"/>
      <c r="AJ698" s="83">
        <v>1</v>
      </c>
      <c r="AK698" s="83"/>
      <c r="AL698" s="83">
        <v>2.5</v>
      </c>
      <c r="AM698" s="83"/>
      <c r="AN698" s="83"/>
      <c r="AO698" s="83">
        <v>5826</v>
      </c>
      <c r="AP698" s="89">
        <v>2.5</v>
      </c>
      <c r="AQ698" s="89">
        <f>3009+1149</f>
        <v>4158</v>
      </c>
      <c r="AR698" s="89">
        <v>100</v>
      </c>
      <c r="AS698" s="89">
        <f>308+120</f>
        <v>428</v>
      </c>
      <c r="AT698" s="89" t="s">
        <v>4235</v>
      </c>
      <c r="AU698" s="89">
        <v>1</v>
      </c>
      <c r="AV698" s="89">
        <f>610+231</f>
        <v>841</v>
      </c>
      <c r="AW698" s="89">
        <v>100</v>
      </c>
      <c r="AX698" s="89">
        <f>69+28</f>
        <v>97</v>
      </c>
      <c r="AY698" s="89" t="s">
        <v>7594</v>
      </c>
      <c r="AZ698" s="89">
        <v>32000000</v>
      </c>
      <c r="BA698" s="89">
        <v>26900000</v>
      </c>
      <c r="BB698" s="89">
        <v>16540000</v>
      </c>
      <c r="BC698" s="113" t="s">
        <v>7684</v>
      </c>
      <c r="BG698" s="165">
        <v>5593</v>
      </c>
      <c r="BH698" s="165">
        <v>634</v>
      </c>
    </row>
    <row r="699" spans="1:60" ht="18" hidden="1" customHeight="1">
      <c r="A699" s="83">
        <v>160318</v>
      </c>
      <c r="B699" s="84" t="s">
        <v>7669</v>
      </c>
      <c r="C699" s="82" t="str">
        <f t="shared" si="33"/>
        <v>Open</v>
      </c>
      <c r="D699" s="85"/>
      <c r="E699" s="85" t="s">
        <v>7561</v>
      </c>
      <c r="F699" s="110">
        <v>42621</v>
      </c>
      <c r="G699" s="110">
        <v>42647</v>
      </c>
      <c r="H699" s="87" t="s">
        <v>7670</v>
      </c>
      <c r="I699" s="87" t="s">
        <v>7671</v>
      </c>
      <c r="J699" s="87" t="s">
        <v>7672</v>
      </c>
      <c r="K699" s="88"/>
      <c r="L699" s="37" t="s">
        <v>15269</v>
      </c>
      <c r="M699" s="86" t="s">
        <v>7673</v>
      </c>
      <c r="N699" s="37" t="s">
        <v>13432</v>
      </c>
      <c r="O699" s="37" t="s">
        <v>13433</v>
      </c>
      <c r="P699" s="89">
        <v>0.46</v>
      </c>
      <c r="Q699" s="89">
        <v>2.57</v>
      </c>
      <c r="R699" s="90" t="str">
        <f t="shared" si="32"/>
        <v>広島県三原市皆実</v>
      </c>
      <c r="S699" s="59" t="s">
        <v>3728</v>
      </c>
      <c r="T699" s="59" t="s">
        <v>7674</v>
      </c>
      <c r="U699" s="111" t="s">
        <v>7675</v>
      </c>
      <c r="V699" s="91" t="str">
        <f t="shared" si="34"/>
        <v>Open map</v>
      </c>
      <c r="W699" s="91" t="s">
        <v>4038</v>
      </c>
      <c r="X699" s="89" t="s">
        <v>1840</v>
      </c>
      <c r="Y699" s="89" t="s">
        <v>7480</v>
      </c>
      <c r="Z699" s="89" t="s">
        <v>7676</v>
      </c>
      <c r="AA699" s="89" t="s">
        <v>1857</v>
      </c>
      <c r="AB699" s="83">
        <v>30</v>
      </c>
      <c r="AC699" s="83">
        <v>3008.19</v>
      </c>
      <c r="AD699" s="83">
        <v>2938.2849999999999</v>
      </c>
      <c r="AE699" s="89">
        <v>3805</v>
      </c>
      <c r="AF699" s="83">
        <v>3778</v>
      </c>
      <c r="AG699" s="89"/>
      <c r="AH699" s="89"/>
      <c r="AI699" s="89"/>
      <c r="AJ699" s="83">
        <v>1</v>
      </c>
      <c r="AK699" s="83"/>
      <c r="AL699" s="83">
        <v>1.5</v>
      </c>
      <c r="AM699" s="83"/>
      <c r="AN699" s="83"/>
      <c r="AO699" s="83">
        <v>7383</v>
      </c>
      <c r="AP699" s="89">
        <v>1.5</v>
      </c>
      <c r="AQ699" s="89">
        <v>3448</v>
      </c>
      <c r="AR699" s="89">
        <v>100</v>
      </c>
      <c r="AS699" s="89">
        <v>347</v>
      </c>
      <c r="AT699" s="89" t="s">
        <v>4871</v>
      </c>
      <c r="AU699" s="89">
        <v>1</v>
      </c>
      <c r="AV699" s="89">
        <v>3085</v>
      </c>
      <c r="AW699" s="89">
        <v>100</v>
      </c>
      <c r="AX699" s="89">
        <v>382</v>
      </c>
      <c r="AY699" s="89" t="s">
        <v>4871</v>
      </c>
      <c r="AZ699" s="89">
        <v>41300000</v>
      </c>
      <c r="BA699" s="89">
        <v>34700000</v>
      </c>
      <c r="BB699" s="89">
        <v>21000000</v>
      </c>
      <c r="BC699" s="113" t="s">
        <v>7677</v>
      </c>
      <c r="BG699" s="165">
        <v>5594</v>
      </c>
      <c r="BH699" s="165">
        <v>635</v>
      </c>
    </row>
    <row r="700" spans="1:60" ht="18" hidden="1" customHeight="1">
      <c r="A700" s="83">
        <v>160319</v>
      </c>
      <c r="B700" s="84" t="s">
        <v>7659</v>
      </c>
      <c r="C700" s="82" t="str">
        <f t="shared" si="33"/>
        <v>Open</v>
      </c>
      <c r="D700" s="85"/>
      <c r="E700" s="85" t="s">
        <v>4217</v>
      </c>
      <c r="F700" s="110">
        <v>42678</v>
      </c>
      <c r="G700" s="110">
        <v>42704</v>
      </c>
      <c r="H700" s="87" t="s">
        <v>7660</v>
      </c>
      <c r="I700" s="87" t="s">
        <v>7661</v>
      </c>
      <c r="J700" s="87" t="s">
        <v>7662</v>
      </c>
      <c r="K700" s="88"/>
      <c r="L700" s="37" t="s">
        <v>15270</v>
      </c>
      <c r="M700" s="86" t="s">
        <v>7663</v>
      </c>
      <c r="N700" s="37" t="s">
        <v>13434</v>
      </c>
      <c r="O700" s="37" t="s">
        <v>13435</v>
      </c>
      <c r="P700" s="89">
        <v>0.38</v>
      </c>
      <c r="Q700" s="89">
        <v>1.63</v>
      </c>
      <c r="R700" s="90" t="str">
        <f t="shared" si="32"/>
        <v>山口県岩国市旭町</v>
      </c>
      <c r="S700" s="59" t="s">
        <v>3729</v>
      </c>
      <c r="T700" s="59" t="s">
        <v>7650</v>
      </c>
      <c r="U700" s="111" t="s">
        <v>7664</v>
      </c>
      <c r="V700" s="91" t="str">
        <f t="shared" si="34"/>
        <v>Open map</v>
      </c>
      <c r="W700" s="91" t="s">
        <v>4038</v>
      </c>
      <c r="X700" s="89" t="s">
        <v>1840</v>
      </c>
      <c r="Y700" s="89" t="s">
        <v>7665</v>
      </c>
      <c r="Z700" s="89" t="s">
        <v>7666</v>
      </c>
      <c r="AA700" s="89">
        <v>5.5</v>
      </c>
      <c r="AB700" s="83">
        <v>20</v>
      </c>
      <c r="AC700" s="83">
        <v>3524.28</v>
      </c>
      <c r="AD700" s="83">
        <v>6972.42</v>
      </c>
      <c r="AE700" s="89">
        <v>3592</v>
      </c>
      <c r="AF700" s="83">
        <v>3592</v>
      </c>
      <c r="AG700" s="89"/>
      <c r="AH700" s="89"/>
      <c r="AI700" s="89"/>
      <c r="AJ700" s="83">
        <v>1</v>
      </c>
      <c r="AK700" s="83"/>
      <c r="AL700" s="83">
        <v>1.2</v>
      </c>
      <c r="AM700" s="83"/>
      <c r="AN700" s="83"/>
      <c r="AO700" s="83">
        <v>7123</v>
      </c>
      <c r="AP700" s="89">
        <v>1.2</v>
      </c>
      <c r="AQ700" s="89">
        <v>3531</v>
      </c>
      <c r="AR700" s="89">
        <v>120</v>
      </c>
      <c r="AS700" s="89">
        <v>425</v>
      </c>
      <c r="AT700" s="89" t="s">
        <v>12190</v>
      </c>
      <c r="AU700" s="89">
        <v>1</v>
      </c>
      <c r="AV700" s="89">
        <v>3592</v>
      </c>
      <c r="AW700" s="89">
        <v>80</v>
      </c>
      <c r="AX700" s="89">
        <v>290</v>
      </c>
      <c r="AY700" s="89" t="s">
        <v>12190</v>
      </c>
      <c r="AZ700" s="89">
        <v>41000000</v>
      </c>
      <c r="BA700" s="89">
        <v>34500000</v>
      </c>
      <c r="BB700" s="89">
        <v>21000000</v>
      </c>
      <c r="BC700" s="113"/>
      <c r="BG700" s="165">
        <v>5595</v>
      </c>
      <c r="BH700" s="165">
        <v>636</v>
      </c>
    </row>
    <row r="701" spans="1:60" hidden="1">
      <c r="A701" s="1">
        <v>160321</v>
      </c>
      <c r="B701" s="6" t="s">
        <v>10169</v>
      </c>
      <c r="C701" s="82" t="str">
        <f t="shared" si="33"/>
        <v>Open</v>
      </c>
      <c r="D701" s="36"/>
      <c r="E701" s="36"/>
      <c r="F701" s="37"/>
      <c r="G701" s="37"/>
      <c r="H701" s="38" t="s">
        <v>1570</v>
      </c>
      <c r="I701" s="38" t="s">
        <v>1673</v>
      </c>
      <c r="J701" s="38" t="s">
        <v>2639</v>
      </c>
      <c r="K701" s="21"/>
      <c r="L701" s="37" t="s">
        <v>15271</v>
      </c>
      <c r="M701" s="37" t="s">
        <v>10170</v>
      </c>
      <c r="N701" s="37" t="s">
        <v>13436</v>
      </c>
      <c r="O701" s="37" t="s">
        <v>13437</v>
      </c>
      <c r="P701" s="89">
        <v>0.36</v>
      </c>
      <c r="Q701" s="89">
        <v>29.76</v>
      </c>
      <c r="R701" s="59" t="str">
        <f t="shared" si="32"/>
        <v>北海道岩見沢市北4条西</v>
      </c>
      <c r="S701" s="59"/>
      <c r="T701" s="59"/>
      <c r="U701" s="108" t="s">
        <v>10171</v>
      </c>
      <c r="V701" s="60" t="str">
        <f t="shared" si="34"/>
        <v>Open map</v>
      </c>
      <c r="W701" s="60"/>
      <c r="X701" t="s">
        <v>1840</v>
      </c>
      <c r="Y701" t="s">
        <v>1844</v>
      </c>
      <c r="Z701" t="s">
        <v>1841</v>
      </c>
      <c r="AB701" s="1">
        <v>130</v>
      </c>
      <c r="AC701" s="1" t="s">
        <v>1857</v>
      </c>
      <c r="AD701" s="1" t="s">
        <v>1857</v>
      </c>
      <c r="AF701" s="1">
        <v>1498</v>
      </c>
      <c r="AJ701" s="1">
        <v>1</v>
      </c>
      <c r="AL701" s="1">
        <v>2</v>
      </c>
      <c r="BD701" s="142" t="s">
        <v>4217</v>
      </c>
      <c r="BG701" s="165">
        <v>5596</v>
      </c>
    </row>
    <row r="702" spans="1:60" ht="18" hidden="1" customHeight="1">
      <c r="A702" s="83">
        <v>160322</v>
      </c>
      <c r="B702" s="84" t="s">
        <v>7651</v>
      </c>
      <c r="C702" s="82" t="str">
        <f t="shared" si="33"/>
        <v>Open</v>
      </c>
      <c r="D702" s="85"/>
      <c r="E702" s="85" t="s">
        <v>7652</v>
      </c>
      <c r="F702" s="110">
        <v>42646</v>
      </c>
      <c r="G702" s="110">
        <v>42657</v>
      </c>
      <c r="H702" s="87" t="s">
        <v>4266</v>
      </c>
      <c r="I702" s="87" t="s">
        <v>7653</v>
      </c>
      <c r="J702" s="87" t="s">
        <v>7654</v>
      </c>
      <c r="K702" s="88"/>
      <c r="L702" s="37" t="s">
        <v>15272</v>
      </c>
      <c r="M702" s="86" t="s">
        <v>7648</v>
      </c>
      <c r="N702" s="37" t="s">
        <v>13438</v>
      </c>
      <c r="O702" s="37" t="s">
        <v>13439</v>
      </c>
      <c r="P702" s="89">
        <v>1.23</v>
      </c>
      <c r="Q702" s="89">
        <v>1.36</v>
      </c>
      <c r="R702" s="90" t="str">
        <f t="shared" si="32"/>
        <v>青森県青森市中央</v>
      </c>
      <c r="S702" s="59" t="s">
        <v>3730</v>
      </c>
      <c r="T702" s="59" t="s">
        <v>7655</v>
      </c>
      <c r="U702" s="111" t="s">
        <v>7656</v>
      </c>
      <c r="V702" s="91" t="str">
        <f t="shared" si="34"/>
        <v>Open map</v>
      </c>
      <c r="W702" s="91" t="s">
        <v>4038</v>
      </c>
      <c r="X702" s="89" t="s">
        <v>1840</v>
      </c>
      <c r="Y702" s="89" t="s">
        <v>7657</v>
      </c>
      <c r="Z702" s="89" t="s">
        <v>7658</v>
      </c>
      <c r="AA702" s="89" t="s">
        <v>1857</v>
      </c>
      <c r="AB702" s="83">
        <v>180</v>
      </c>
      <c r="AC702" s="83">
        <v>1245.83</v>
      </c>
      <c r="AD702" s="83">
        <v>2248</v>
      </c>
      <c r="AE702" s="89">
        <v>1531</v>
      </c>
      <c r="AF702" s="83">
        <v>1531</v>
      </c>
      <c r="AG702" s="89"/>
      <c r="AH702" s="89"/>
      <c r="AI702" s="89"/>
      <c r="AJ702" s="83">
        <v>1</v>
      </c>
      <c r="AK702" s="83"/>
      <c r="AL702" s="83">
        <v>1.3</v>
      </c>
      <c r="AM702" s="83"/>
      <c r="AN702" s="83"/>
      <c r="AO702" s="83">
        <v>2902</v>
      </c>
      <c r="AP702" s="89">
        <v>1.3</v>
      </c>
      <c r="AQ702" s="89">
        <v>1371</v>
      </c>
      <c r="AR702" s="89">
        <v>100</v>
      </c>
      <c r="AS702" s="89">
        <v>140</v>
      </c>
      <c r="AT702" s="89" t="s">
        <v>7649</v>
      </c>
      <c r="AU702" s="89">
        <v>1</v>
      </c>
      <c r="AV702" s="89">
        <v>1531</v>
      </c>
      <c r="AW702" s="89">
        <v>100</v>
      </c>
      <c r="AX702" s="89">
        <v>154</v>
      </c>
      <c r="AY702" s="89" t="s">
        <v>4235</v>
      </c>
      <c r="AZ702" s="89">
        <v>17000000</v>
      </c>
      <c r="BA702" s="89">
        <v>14400000</v>
      </c>
      <c r="BB702" s="89">
        <v>8700000</v>
      </c>
      <c r="BC702" s="113"/>
      <c r="BG702" s="165">
        <v>5597</v>
      </c>
      <c r="BH702" s="165">
        <v>637</v>
      </c>
    </row>
    <row r="703" spans="1:60" ht="18" hidden="1" customHeight="1">
      <c r="A703" s="83">
        <v>160323</v>
      </c>
      <c r="B703" s="84" t="s">
        <v>7643</v>
      </c>
      <c r="C703" s="82" t="str">
        <f t="shared" si="33"/>
        <v>Open</v>
      </c>
      <c r="D703" s="85"/>
      <c r="E703" s="85" t="s">
        <v>4217</v>
      </c>
      <c r="F703" s="110">
        <v>42583</v>
      </c>
      <c r="G703" s="110">
        <v>42590</v>
      </c>
      <c r="H703" s="87" t="s">
        <v>7644</v>
      </c>
      <c r="I703" s="87" t="s">
        <v>7645</v>
      </c>
      <c r="J703" s="87" t="s">
        <v>7646</v>
      </c>
      <c r="K703" s="88"/>
      <c r="L703" s="37" t="s">
        <v>15273</v>
      </c>
      <c r="M703" s="86" t="s">
        <v>11126</v>
      </c>
      <c r="N703" s="37" t="s">
        <v>13440</v>
      </c>
      <c r="O703" s="37" t="s">
        <v>13441</v>
      </c>
      <c r="P703" s="89">
        <v>0.21</v>
      </c>
      <c r="Q703" s="89">
        <v>1.33</v>
      </c>
      <c r="R703" s="90" t="str">
        <f t="shared" si="32"/>
        <v>北海道白糠郡白糠町</v>
      </c>
      <c r="S703" s="59" t="s">
        <v>3731</v>
      </c>
      <c r="T703" s="59" t="s">
        <v>7647</v>
      </c>
      <c r="U703" s="111" t="s">
        <v>11127</v>
      </c>
      <c r="V703" s="91" t="str">
        <f t="shared" si="34"/>
        <v>Open map</v>
      </c>
      <c r="W703" s="91" t="s">
        <v>4038</v>
      </c>
      <c r="X703" s="89" t="s">
        <v>1840</v>
      </c>
      <c r="Y703" s="89" t="s">
        <v>7611</v>
      </c>
      <c r="Z703" s="89" t="s">
        <v>4443</v>
      </c>
      <c r="AA703" s="89">
        <v>8</v>
      </c>
      <c r="AB703" s="83">
        <v>80</v>
      </c>
      <c r="AC703" s="83">
        <v>14085.59</v>
      </c>
      <c r="AD703" s="83">
        <v>1589</v>
      </c>
      <c r="AE703" s="89">
        <v>1009</v>
      </c>
      <c r="AF703" s="83">
        <v>1009</v>
      </c>
      <c r="AG703" s="89"/>
      <c r="AH703" s="89"/>
      <c r="AI703" s="89"/>
      <c r="AJ703" s="83">
        <v>1</v>
      </c>
      <c r="AK703" s="83"/>
      <c r="AL703" s="83">
        <v>1.4</v>
      </c>
      <c r="AM703" s="83"/>
      <c r="AN703" s="83"/>
      <c r="AO703" s="83">
        <v>2016</v>
      </c>
      <c r="AP703" s="89">
        <v>1.4</v>
      </c>
      <c r="AQ703" s="89">
        <v>1209</v>
      </c>
      <c r="AR703" s="89">
        <v>270</v>
      </c>
      <c r="AS703" s="89">
        <v>333</v>
      </c>
      <c r="AT703" s="89"/>
      <c r="AU703" s="89">
        <v>0.8</v>
      </c>
      <c r="AV703" s="89">
        <v>807</v>
      </c>
      <c r="AW703" s="89">
        <v>150</v>
      </c>
      <c r="AX703" s="89">
        <v>124</v>
      </c>
      <c r="AY703" s="89"/>
      <c r="AZ703" s="89">
        <v>19500000</v>
      </c>
      <c r="BA703" s="89">
        <v>16100000</v>
      </c>
      <c r="BB703" s="89">
        <v>9700000</v>
      </c>
      <c r="BC703" s="113"/>
      <c r="BG703" s="165">
        <v>5598</v>
      </c>
      <c r="BH703" s="165">
        <v>638</v>
      </c>
    </row>
    <row r="704" spans="1:60" ht="18" hidden="1" customHeight="1">
      <c r="A704" s="83">
        <v>160324</v>
      </c>
      <c r="B704" s="84" t="s">
        <v>7636</v>
      </c>
      <c r="C704" s="82" t="str">
        <f t="shared" si="33"/>
        <v>Open</v>
      </c>
      <c r="D704" s="85"/>
      <c r="E704" s="85" t="s">
        <v>7637</v>
      </c>
      <c r="F704" s="110">
        <v>42804</v>
      </c>
      <c r="G704" s="110">
        <v>42818</v>
      </c>
      <c r="H704" s="87" t="s">
        <v>7638</v>
      </c>
      <c r="I704" s="87" t="s">
        <v>4527</v>
      </c>
      <c r="J704" s="87" t="s">
        <v>4732</v>
      </c>
      <c r="K704" s="88"/>
      <c r="L704" s="37" t="s">
        <v>14995</v>
      </c>
      <c r="M704" s="86" t="s">
        <v>7639</v>
      </c>
      <c r="N704" s="37" t="s">
        <v>13442</v>
      </c>
      <c r="O704" s="37" t="s">
        <v>14518</v>
      </c>
      <c r="P704" s="89">
        <v>0.87</v>
      </c>
      <c r="Q704" s="89">
        <v>0.26</v>
      </c>
      <c r="R704" s="90" t="str">
        <f t="shared" si="32"/>
        <v>青森県青森市港町</v>
      </c>
      <c r="S704" s="59" t="s">
        <v>3732</v>
      </c>
      <c r="T704" s="59" t="s">
        <v>7640</v>
      </c>
      <c r="U704" s="111" t="s">
        <v>7641</v>
      </c>
      <c r="V704" s="91" t="str">
        <f t="shared" si="34"/>
        <v>Open map</v>
      </c>
      <c r="W704" s="91" t="s">
        <v>4038</v>
      </c>
      <c r="X704" s="89" t="s">
        <v>1840</v>
      </c>
      <c r="Y704" s="89" t="s">
        <v>7642</v>
      </c>
      <c r="Z704" s="89" t="s">
        <v>4939</v>
      </c>
      <c r="AA704" s="89" t="s">
        <v>1857</v>
      </c>
      <c r="AB704" s="83">
        <v>180</v>
      </c>
      <c r="AC704" s="83">
        <v>1019.18</v>
      </c>
      <c r="AD704" s="83">
        <v>996.15</v>
      </c>
      <c r="AE704" s="89">
        <v>1301</v>
      </c>
      <c r="AF704" s="83">
        <v>1301</v>
      </c>
      <c r="AG704" s="89"/>
      <c r="AH704" s="89"/>
      <c r="AI704" s="89"/>
      <c r="AJ704" s="83">
        <v>1</v>
      </c>
      <c r="AK704" s="83"/>
      <c r="AL704" s="83">
        <v>1</v>
      </c>
      <c r="AM704" s="83"/>
      <c r="AN704" s="83"/>
      <c r="AO704" s="83">
        <v>2116</v>
      </c>
      <c r="AP704" s="89">
        <v>1</v>
      </c>
      <c r="AQ704" s="89">
        <v>815</v>
      </c>
      <c r="AR704" s="89">
        <v>100</v>
      </c>
      <c r="AS704" s="89">
        <v>83</v>
      </c>
      <c r="AT704" s="89" t="s">
        <v>4235</v>
      </c>
      <c r="AU704" s="89">
        <v>1</v>
      </c>
      <c r="AV704" s="89">
        <v>1301</v>
      </c>
      <c r="AW704" s="89">
        <v>120</v>
      </c>
      <c r="AX704" s="89">
        <v>158</v>
      </c>
      <c r="AY704" s="89" t="s">
        <v>4235</v>
      </c>
      <c r="AZ704" s="89">
        <v>13400000</v>
      </c>
      <c r="BA704" s="89">
        <v>11400000</v>
      </c>
      <c r="BB704" s="89">
        <v>6900000</v>
      </c>
      <c r="BC704" s="113"/>
      <c r="BG704" s="165">
        <v>5599</v>
      </c>
      <c r="BH704" s="165">
        <v>639</v>
      </c>
    </row>
    <row r="705" spans="1:60" ht="18" hidden="1" customHeight="1">
      <c r="A705" s="83">
        <v>160325</v>
      </c>
      <c r="B705" s="84" t="s">
        <v>7628</v>
      </c>
      <c r="C705" s="82" t="str">
        <f t="shared" si="33"/>
        <v>Open</v>
      </c>
      <c r="D705" s="85"/>
      <c r="E705" s="85" t="s">
        <v>4217</v>
      </c>
      <c r="F705" s="110">
        <v>42678</v>
      </c>
      <c r="G705" s="110">
        <v>42692</v>
      </c>
      <c r="H705" s="87" t="s">
        <v>7629</v>
      </c>
      <c r="I705" s="87" t="s">
        <v>7630</v>
      </c>
      <c r="J705" s="87" t="s">
        <v>7631</v>
      </c>
      <c r="K705" s="88"/>
      <c r="L705" s="37" t="s">
        <v>15274</v>
      </c>
      <c r="M705" s="86" t="s">
        <v>7632</v>
      </c>
      <c r="N705" s="37" t="s">
        <v>13443</v>
      </c>
      <c r="O705" s="37" t="s">
        <v>14519</v>
      </c>
      <c r="P705" s="89">
        <v>0.06</v>
      </c>
      <c r="Q705" s="89">
        <v>41.82</v>
      </c>
      <c r="R705" s="90" t="str">
        <f t="shared" si="32"/>
        <v>岐阜県岐阜市芥見大船</v>
      </c>
      <c r="S705" s="59"/>
      <c r="T705" s="59" t="s">
        <v>7633</v>
      </c>
      <c r="U705" s="111" t="s">
        <v>7627</v>
      </c>
      <c r="V705" s="91" t="str">
        <f t="shared" si="34"/>
        <v>Open map</v>
      </c>
      <c r="W705" s="91"/>
      <c r="X705" s="89" t="s">
        <v>1840</v>
      </c>
      <c r="Y705" s="89" t="s">
        <v>7634</v>
      </c>
      <c r="Z705" s="89" t="s">
        <v>7635</v>
      </c>
      <c r="AA705" s="89" t="s">
        <v>1857</v>
      </c>
      <c r="AB705" s="83">
        <v>48</v>
      </c>
      <c r="AC705" s="83">
        <v>1496.98</v>
      </c>
      <c r="AD705" s="83">
        <v>1430.88</v>
      </c>
      <c r="AE705" s="89">
        <v>2066</v>
      </c>
      <c r="AF705" s="83">
        <v>2066</v>
      </c>
      <c r="AG705" s="89"/>
      <c r="AH705" s="89"/>
      <c r="AI705" s="89"/>
      <c r="AJ705" s="83">
        <v>0.8</v>
      </c>
      <c r="AK705" s="83"/>
      <c r="AL705" s="83">
        <v>1.5</v>
      </c>
      <c r="AM705" s="83"/>
      <c r="AN705" s="83"/>
      <c r="AO705" s="83">
        <v>3471</v>
      </c>
      <c r="AP705" s="89">
        <v>1.5</v>
      </c>
      <c r="AQ705" s="89">
        <v>1818</v>
      </c>
      <c r="AR705" s="89">
        <v>100</v>
      </c>
      <c r="AS705" s="89">
        <v>186</v>
      </c>
      <c r="AT705" s="89" t="s">
        <v>4235</v>
      </c>
      <c r="AU705" s="89">
        <v>0.8</v>
      </c>
      <c r="AV705" s="89">
        <v>1653</v>
      </c>
      <c r="AW705" s="89">
        <v>80</v>
      </c>
      <c r="AX705" s="89">
        <v>135</v>
      </c>
      <c r="AY705" s="89" t="s">
        <v>7626</v>
      </c>
      <c r="AZ705" s="89">
        <v>24900000</v>
      </c>
      <c r="BA705" s="89">
        <v>20700000</v>
      </c>
      <c r="BB705" s="89">
        <v>11200000</v>
      </c>
      <c r="BC705" s="113"/>
      <c r="BG705" s="165">
        <v>5600</v>
      </c>
      <c r="BH705" s="165">
        <v>640</v>
      </c>
    </row>
    <row r="706" spans="1:60" ht="18" hidden="1" customHeight="1">
      <c r="A706" s="83">
        <v>160327</v>
      </c>
      <c r="B706" s="84" t="s">
        <v>7619</v>
      </c>
      <c r="C706" s="82" t="str">
        <f t="shared" si="33"/>
        <v>Open</v>
      </c>
      <c r="D706" s="85"/>
      <c r="E706" s="85" t="s">
        <v>7620</v>
      </c>
      <c r="F706" s="110">
        <v>42699</v>
      </c>
      <c r="G706" s="110">
        <v>42713</v>
      </c>
      <c r="H706" s="87" t="s">
        <v>5120</v>
      </c>
      <c r="I706" s="87" t="s">
        <v>7621</v>
      </c>
      <c r="J706" s="87" t="s">
        <v>7622</v>
      </c>
      <c r="K706" s="88"/>
      <c r="L706" s="37" t="s">
        <v>15275</v>
      </c>
      <c r="M706" s="86" t="s">
        <v>7623</v>
      </c>
      <c r="N706" s="37" t="s">
        <v>13444</v>
      </c>
      <c r="O706" s="37" t="s">
        <v>13445</v>
      </c>
      <c r="P706" s="89">
        <v>0.11</v>
      </c>
      <c r="Q706" s="89">
        <v>5.67</v>
      </c>
      <c r="R706" s="90" t="str">
        <f t="shared" si="32"/>
        <v>三重県多気郡明和町</v>
      </c>
      <c r="S706" s="59" t="s">
        <v>3733</v>
      </c>
      <c r="T706" s="59" t="s">
        <v>7624</v>
      </c>
      <c r="U706" s="111" t="s">
        <v>7625</v>
      </c>
      <c r="V706" s="91" t="str">
        <f t="shared" si="34"/>
        <v>Open map</v>
      </c>
      <c r="W706" s="91" t="s">
        <v>4038</v>
      </c>
      <c r="X706" s="89" t="s">
        <v>1840</v>
      </c>
      <c r="Y706" s="89" t="s">
        <v>4381</v>
      </c>
      <c r="Z706" s="89" t="s">
        <v>7567</v>
      </c>
      <c r="AA706" s="89" t="s">
        <v>1857</v>
      </c>
      <c r="AB706" s="83">
        <v>30</v>
      </c>
      <c r="AC706" s="83">
        <v>3937.33</v>
      </c>
      <c r="AD706" s="83">
        <v>3827.89</v>
      </c>
      <c r="AE706" s="89">
        <v>4553</v>
      </c>
      <c r="AF706" s="83">
        <v>4498</v>
      </c>
      <c r="AG706" s="89"/>
      <c r="AH706" s="89"/>
      <c r="AI706" s="89"/>
      <c r="AJ706" s="83">
        <v>0.6</v>
      </c>
      <c r="AK706" s="83"/>
      <c r="AL706" s="83">
        <v>0.8</v>
      </c>
      <c r="AM706" s="83"/>
      <c r="AN706" s="83"/>
      <c r="AO706" s="83">
        <v>5047</v>
      </c>
      <c r="AP706" s="89">
        <v>0.8</v>
      </c>
      <c r="AQ706" s="89">
        <v>2193</v>
      </c>
      <c r="AR706" s="89">
        <v>100</v>
      </c>
      <c r="AS706" s="89">
        <v>224</v>
      </c>
      <c r="AT706" s="89" t="s">
        <v>4235</v>
      </c>
      <c r="AU706" s="89">
        <v>0.6</v>
      </c>
      <c r="AV706" s="89">
        <v>2732</v>
      </c>
      <c r="AW706" s="89">
        <v>100</v>
      </c>
      <c r="AX706" s="89">
        <v>279</v>
      </c>
      <c r="AY706" s="89" t="s">
        <v>7626</v>
      </c>
      <c r="AZ706" s="89">
        <v>28600000</v>
      </c>
      <c r="BA706" s="89">
        <v>24000000</v>
      </c>
      <c r="BB706" s="89">
        <v>14300000</v>
      </c>
      <c r="BC706" s="113"/>
      <c r="BG706" s="165">
        <v>5601</v>
      </c>
      <c r="BH706" s="165">
        <v>641</v>
      </c>
    </row>
    <row r="707" spans="1:60" ht="18" hidden="1" customHeight="1">
      <c r="A707" s="83">
        <v>160328</v>
      </c>
      <c r="B707" s="84" t="s">
        <v>7614</v>
      </c>
      <c r="C707" s="82" t="str">
        <f t="shared" si="33"/>
        <v>Open</v>
      </c>
      <c r="D707" s="85"/>
      <c r="E707" s="85" t="s">
        <v>4241</v>
      </c>
      <c r="F707" s="110">
        <v>42623</v>
      </c>
      <c r="G707" s="110">
        <v>42632</v>
      </c>
      <c r="H707" s="87" t="s">
        <v>4681</v>
      </c>
      <c r="I707" s="87" t="s">
        <v>7615</v>
      </c>
      <c r="J707" s="87" t="s">
        <v>7616</v>
      </c>
      <c r="K707" s="88"/>
      <c r="L707" s="37" t="s">
        <v>15217</v>
      </c>
      <c r="M707" s="86" t="s">
        <v>7617</v>
      </c>
      <c r="N707" s="37" t="s">
        <v>13446</v>
      </c>
      <c r="O707" s="37" t="s">
        <v>13447</v>
      </c>
      <c r="P707" s="89">
        <v>0.14000000000000001</v>
      </c>
      <c r="Q707" s="89">
        <v>52.78</v>
      </c>
      <c r="R707" s="90" t="str">
        <f t="shared" ref="R707:R770" si="35">CONCATENATE(H707,I707,J707)</f>
        <v>滋賀県大津市茶が崎</v>
      </c>
      <c r="S707" s="59" t="s">
        <v>3734</v>
      </c>
      <c r="T707" s="59" t="s">
        <v>7618</v>
      </c>
      <c r="U707" s="111" t="s">
        <v>7613</v>
      </c>
      <c r="V707" s="91" t="str">
        <f t="shared" si="34"/>
        <v>Open map</v>
      </c>
      <c r="W707" s="91" t="s">
        <v>4038</v>
      </c>
      <c r="X707" s="89" t="s">
        <v>1840</v>
      </c>
      <c r="Y707" s="89" t="s">
        <v>4381</v>
      </c>
      <c r="Z707" s="89" t="s">
        <v>4376</v>
      </c>
      <c r="AA707" s="89" t="s">
        <v>1857</v>
      </c>
      <c r="AB707" s="83">
        <v>30</v>
      </c>
      <c r="AC707" s="83">
        <v>390.83</v>
      </c>
      <c r="AD707" s="83">
        <v>380.11</v>
      </c>
      <c r="AE707" s="89">
        <v>584</v>
      </c>
      <c r="AF707" s="83">
        <v>584</v>
      </c>
      <c r="AG707" s="89"/>
      <c r="AH707" s="89"/>
      <c r="AI707" s="89"/>
      <c r="AJ707" s="83">
        <v>0.8</v>
      </c>
      <c r="AK707" s="83"/>
      <c r="AL707" s="83">
        <v>1</v>
      </c>
      <c r="AM707" s="83"/>
      <c r="AN707" s="83"/>
      <c r="AO707" s="83">
        <v>1034</v>
      </c>
      <c r="AP707" s="89">
        <v>1</v>
      </c>
      <c r="AQ707" s="89">
        <f>386+12</f>
        <v>398</v>
      </c>
      <c r="AR707" s="89">
        <v>100</v>
      </c>
      <c r="AS707" s="89">
        <f>40+12</f>
        <v>52</v>
      </c>
      <c r="AT707" s="89" t="s">
        <v>4235</v>
      </c>
      <c r="AU707" s="89">
        <v>0.8</v>
      </c>
      <c r="AV707" s="89">
        <v>636</v>
      </c>
      <c r="AW707" s="89">
        <v>80</v>
      </c>
      <c r="AX707" s="89">
        <v>52</v>
      </c>
      <c r="AY707" s="89" t="s">
        <v>4235</v>
      </c>
      <c r="AZ707" s="89">
        <v>6700000</v>
      </c>
      <c r="BA707" s="89">
        <v>5800000</v>
      </c>
      <c r="BB707" s="89">
        <v>3500000</v>
      </c>
      <c r="BC707" s="113"/>
      <c r="BG707" s="165">
        <v>5602</v>
      </c>
      <c r="BH707" s="165">
        <v>642</v>
      </c>
    </row>
    <row r="708" spans="1:60" ht="18" hidden="1" customHeight="1">
      <c r="A708" s="83">
        <v>160329</v>
      </c>
      <c r="B708" s="84" t="s">
        <v>7604</v>
      </c>
      <c r="C708" s="82" t="str">
        <f t="shared" ref="C708:C771" si="36">HYPERLINK(CONCATENATE("C:\CollectionOfDataForAI\",A708),"Open")</f>
        <v>Open</v>
      </c>
      <c r="D708" s="85"/>
      <c r="E708" s="85" t="s">
        <v>7605</v>
      </c>
      <c r="F708" s="110">
        <v>42982</v>
      </c>
      <c r="G708" s="110">
        <v>42993</v>
      </c>
      <c r="H708" s="87" t="s">
        <v>7606</v>
      </c>
      <c r="I708" s="87" t="s">
        <v>7607</v>
      </c>
      <c r="J708" s="87" t="s">
        <v>7597</v>
      </c>
      <c r="K708" s="88"/>
      <c r="L708" s="37" t="s">
        <v>15276</v>
      </c>
      <c r="M708" s="86" t="s">
        <v>7608</v>
      </c>
      <c r="N708" s="37" t="s">
        <v>13448</v>
      </c>
      <c r="O708" s="37" t="s">
        <v>13449</v>
      </c>
      <c r="P708" s="89">
        <v>0.51</v>
      </c>
      <c r="Q708" s="89">
        <v>8.9700000000000006</v>
      </c>
      <c r="R708" s="90" t="str">
        <f t="shared" si="35"/>
        <v>静岡県裾野市今里字瀧ヶ久保</v>
      </c>
      <c r="S708" s="59" t="s">
        <v>3735</v>
      </c>
      <c r="T708" s="59" t="s">
        <v>7609</v>
      </c>
      <c r="U708" s="111" t="s">
        <v>7610</v>
      </c>
      <c r="V708" s="91" t="str">
        <f t="shared" ref="V708:V771" si="37">HYPERLINK(CONCATENATE("https://www.google.co.jp/maps/search/",IF(T708="",IF(S708 ="",R708,S708),T708)),"Open map")</f>
        <v>Open map</v>
      </c>
      <c r="W708" s="91" t="s">
        <v>4038</v>
      </c>
      <c r="X708" s="89" t="s">
        <v>1840</v>
      </c>
      <c r="Y708" s="89" t="s">
        <v>7611</v>
      </c>
      <c r="Z708" s="89" t="s">
        <v>7612</v>
      </c>
      <c r="AA708" s="89">
        <v>4</v>
      </c>
      <c r="AB708" s="83">
        <v>30</v>
      </c>
      <c r="AC708" s="83">
        <v>851.25</v>
      </c>
      <c r="AD708" s="83">
        <v>851</v>
      </c>
      <c r="AE708" s="89">
        <v>952</v>
      </c>
      <c r="AF708" s="83">
        <v>1098</v>
      </c>
      <c r="AG708" s="89"/>
      <c r="AH708" s="89"/>
      <c r="AI708" s="89"/>
      <c r="AJ708" s="83">
        <v>1</v>
      </c>
      <c r="AK708" s="83" t="s">
        <v>3190</v>
      </c>
      <c r="AL708" s="83">
        <v>1.5</v>
      </c>
      <c r="AM708" s="83" t="s">
        <v>3190</v>
      </c>
      <c r="AN708" s="83"/>
      <c r="AO708" s="83">
        <v>1861</v>
      </c>
      <c r="AP708" s="89">
        <v>1.5</v>
      </c>
      <c r="AQ708" s="89">
        <v>909</v>
      </c>
      <c r="AR708" s="89">
        <v>100</v>
      </c>
      <c r="AS708" s="89">
        <v>93</v>
      </c>
      <c r="AT708" s="89"/>
      <c r="AU708" s="89">
        <v>1</v>
      </c>
      <c r="AV708" s="89">
        <v>952</v>
      </c>
      <c r="AW708" s="89">
        <v>110</v>
      </c>
      <c r="AX708" s="89">
        <v>107</v>
      </c>
      <c r="AY708" s="89"/>
      <c r="AZ708" s="89">
        <v>12700000</v>
      </c>
      <c r="BA708" s="89">
        <v>11000000</v>
      </c>
      <c r="BB708" s="89">
        <v>7000000</v>
      </c>
      <c r="BC708" s="113"/>
      <c r="BG708" s="165">
        <v>5603</v>
      </c>
      <c r="BH708" s="165">
        <v>643</v>
      </c>
    </row>
    <row r="709" spans="1:60" hidden="1">
      <c r="A709" s="1">
        <v>160333</v>
      </c>
      <c r="B709" s="6" t="s">
        <v>10172</v>
      </c>
      <c r="C709" s="82" t="str">
        <f t="shared" si="36"/>
        <v>Open</v>
      </c>
      <c r="D709" s="36"/>
      <c r="E709" s="36"/>
      <c r="F709" s="37"/>
      <c r="G709" s="37"/>
      <c r="H709" s="38" t="s">
        <v>1302</v>
      </c>
      <c r="I709" s="38" t="s">
        <v>2646</v>
      </c>
      <c r="J709" s="38" t="s">
        <v>2647</v>
      </c>
      <c r="K709" s="21"/>
      <c r="L709" s="37" t="s">
        <v>15277</v>
      </c>
      <c r="M709" s="37" t="s">
        <v>12101</v>
      </c>
      <c r="N709" s="37" t="s">
        <v>13450</v>
      </c>
      <c r="O709" s="37" t="s">
        <v>13451</v>
      </c>
      <c r="P709" s="89">
        <v>0.12</v>
      </c>
      <c r="Q709" s="89">
        <v>5.43</v>
      </c>
      <c r="R709" s="59" t="str">
        <f t="shared" si="35"/>
        <v>兵庫県姫路市御国野町国分寺</v>
      </c>
      <c r="S709" s="59"/>
      <c r="T709" s="59"/>
      <c r="U709" s="108" t="s">
        <v>10173</v>
      </c>
      <c r="V709" s="60" t="str">
        <f t="shared" si="37"/>
        <v>Open map</v>
      </c>
      <c r="W709" s="60"/>
      <c r="X709" t="s">
        <v>1840</v>
      </c>
      <c r="Y709" t="s">
        <v>1859</v>
      </c>
      <c r="Z709" t="s">
        <v>1879</v>
      </c>
      <c r="AA709" t="s">
        <v>1857</v>
      </c>
      <c r="AB709" s="1">
        <v>20</v>
      </c>
      <c r="AC709" s="1">
        <v>324.95999999999998</v>
      </c>
      <c r="AD709" s="1">
        <v>318.69</v>
      </c>
      <c r="AF709" s="1">
        <v>510</v>
      </c>
      <c r="AJ709" s="1">
        <v>0.6</v>
      </c>
      <c r="AL709" s="1">
        <v>0.5</v>
      </c>
      <c r="BD709" s="142" t="s">
        <v>4217</v>
      </c>
      <c r="BG709" s="165">
        <v>5604</v>
      </c>
    </row>
    <row r="710" spans="1:60" ht="18" hidden="1" customHeight="1">
      <c r="A710" s="83">
        <v>160334</v>
      </c>
      <c r="B710" s="84" t="s">
        <v>7598</v>
      </c>
      <c r="C710" s="82" t="str">
        <f t="shared" si="36"/>
        <v>Open</v>
      </c>
      <c r="D710" s="85"/>
      <c r="E710" s="85" t="s">
        <v>4217</v>
      </c>
      <c r="F710" s="110">
        <v>42702</v>
      </c>
      <c r="G710" s="110">
        <v>42713</v>
      </c>
      <c r="H710" s="87" t="s">
        <v>4412</v>
      </c>
      <c r="I710" s="87" t="s">
        <v>7588</v>
      </c>
      <c r="J710" s="87" t="s">
        <v>7599</v>
      </c>
      <c r="K710" s="88"/>
      <c r="L710" s="37" t="s">
        <v>14980</v>
      </c>
      <c r="M710" s="86" t="s">
        <v>7600</v>
      </c>
      <c r="N710" s="37" t="s">
        <v>13452</v>
      </c>
      <c r="O710" s="37" t="s">
        <v>13453</v>
      </c>
      <c r="P710" s="89">
        <v>0.28000000000000003</v>
      </c>
      <c r="Q710" s="89">
        <v>10.92</v>
      </c>
      <c r="R710" s="90" t="str">
        <f t="shared" si="35"/>
        <v>島根県出雲市斐川町荘原</v>
      </c>
      <c r="S710" s="59" t="s">
        <v>3736</v>
      </c>
      <c r="T710" s="59" t="s">
        <v>7601</v>
      </c>
      <c r="U710" s="111" t="s">
        <v>7595</v>
      </c>
      <c r="V710" s="91" t="str">
        <f t="shared" si="37"/>
        <v>Open map</v>
      </c>
      <c r="W710" s="91" t="s">
        <v>4038</v>
      </c>
      <c r="X710" s="89" t="s">
        <v>1840</v>
      </c>
      <c r="Y710" s="89" t="s">
        <v>4892</v>
      </c>
      <c r="Z710" s="89" t="s">
        <v>7602</v>
      </c>
      <c r="AA710" s="89" t="s">
        <v>1857</v>
      </c>
      <c r="AB710" s="83">
        <v>60</v>
      </c>
      <c r="AC710" s="83" t="s">
        <v>1857</v>
      </c>
      <c r="AD710" s="83">
        <v>949.09</v>
      </c>
      <c r="AE710" s="89">
        <v>686</v>
      </c>
      <c r="AF710" s="83">
        <v>686</v>
      </c>
      <c r="AG710" s="89"/>
      <c r="AH710" s="89"/>
      <c r="AI710" s="89"/>
      <c r="AJ710" s="83">
        <v>1</v>
      </c>
      <c r="AK710" s="83"/>
      <c r="AL710" s="83">
        <v>1.5</v>
      </c>
      <c r="AM710" s="83"/>
      <c r="AN710" s="83"/>
      <c r="AO710" s="83">
        <v>1551</v>
      </c>
      <c r="AP710" s="89">
        <v>1.5</v>
      </c>
      <c r="AQ710" s="89">
        <v>865</v>
      </c>
      <c r="AR710" s="89">
        <v>120</v>
      </c>
      <c r="AS710" s="89">
        <v>106</v>
      </c>
      <c r="AT710" s="89" t="s">
        <v>7603</v>
      </c>
      <c r="AU710" s="89">
        <v>1</v>
      </c>
      <c r="AV710" s="89">
        <v>686</v>
      </c>
      <c r="AW710" s="89">
        <v>80</v>
      </c>
      <c r="AX710" s="89">
        <v>56</v>
      </c>
      <c r="AY710" s="89" t="s">
        <v>7603</v>
      </c>
      <c r="AZ710" s="89">
        <v>9600000</v>
      </c>
      <c r="BA710" s="89">
        <v>8200000</v>
      </c>
      <c r="BB710" s="89">
        <v>5000000</v>
      </c>
      <c r="BC710" s="113"/>
      <c r="BG710" s="165">
        <v>5605</v>
      </c>
      <c r="BH710" s="165">
        <v>644</v>
      </c>
    </row>
    <row r="711" spans="1:60" ht="18" hidden="1" customHeight="1">
      <c r="A711" s="83">
        <v>160335</v>
      </c>
      <c r="B711" s="84" t="s">
        <v>7576</v>
      </c>
      <c r="C711" s="82" t="str">
        <f t="shared" si="36"/>
        <v>Open</v>
      </c>
      <c r="D711" s="85"/>
      <c r="E711" s="85" t="s">
        <v>4241</v>
      </c>
      <c r="F711" s="110">
        <v>42647</v>
      </c>
      <c r="G711" s="110">
        <v>42655</v>
      </c>
      <c r="H711" s="87" t="s">
        <v>7589</v>
      </c>
      <c r="I711" s="87" t="s">
        <v>7590</v>
      </c>
      <c r="J711" s="87" t="s">
        <v>7591</v>
      </c>
      <c r="K711" s="88"/>
      <c r="L711" s="37" t="s">
        <v>15278</v>
      </c>
      <c r="M711" s="86" t="s">
        <v>7592</v>
      </c>
      <c r="N711" s="37" t="s">
        <v>13454</v>
      </c>
      <c r="O711" s="37" t="s">
        <v>13455</v>
      </c>
      <c r="P711" s="89">
        <v>1.18</v>
      </c>
      <c r="Q711" s="89">
        <v>3.99</v>
      </c>
      <c r="R711" s="90" t="str">
        <f t="shared" si="35"/>
        <v>徳島県徳島市かちどき橋</v>
      </c>
      <c r="S711" s="59" t="s">
        <v>3737</v>
      </c>
      <c r="T711" s="59" t="s">
        <v>7577</v>
      </c>
      <c r="U711" s="111" t="s">
        <v>7593</v>
      </c>
      <c r="V711" s="91" t="str">
        <f t="shared" si="37"/>
        <v>Open map</v>
      </c>
      <c r="W711" s="91" t="s">
        <v>4038</v>
      </c>
      <c r="X711" s="89" t="s">
        <v>1840</v>
      </c>
      <c r="Y711" s="89" t="s">
        <v>4496</v>
      </c>
      <c r="Z711" s="89" t="s">
        <v>4429</v>
      </c>
      <c r="AA711" s="89">
        <v>3.9</v>
      </c>
      <c r="AB711" s="83">
        <v>30</v>
      </c>
      <c r="AC711" s="83">
        <v>183.62</v>
      </c>
      <c r="AD711" s="83">
        <v>346.93</v>
      </c>
      <c r="AE711" s="89">
        <v>191</v>
      </c>
      <c r="AF711" s="83">
        <v>191</v>
      </c>
      <c r="AG711" s="89"/>
      <c r="AH711" s="89"/>
      <c r="AI711" s="89"/>
      <c r="AJ711" s="83">
        <v>1</v>
      </c>
      <c r="AK711" s="83"/>
      <c r="AL711" s="83">
        <v>2.5</v>
      </c>
      <c r="AM711" s="83"/>
      <c r="AN711" s="83"/>
      <c r="AO711" s="83">
        <v>446</v>
      </c>
      <c r="AP711" s="89">
        <v>2.5</v>
      </c>
      <c r="AQ711" s="89">
        <v>425</v>
      </c>
      <c r="AR711" s="89">
        <v>100</v>
      </c>
      <c r="AS711" s="89">
        <v>49</v>
      </c>
      <c r="AT711" s="89" t="s">
        <v>7594</v>
      </c>
      <c r="AU711" s="89">
        <v>1</v>
      </c>
      <c r="AV711" s="89">
        <v>21</v>
      </c>
      <c r="AW711" s="89">
        <v>100</v>
      </c>
      <c r="AX711" s="89">
        <v>5</v>
      </c>
      <c r="AY711" s="89" t="s">
        <v>4235</v>
      </c>
      <c r="AZ711" s="89">
        <v>3700000</v>
      </c>
      <c r="BA711" s="89">
        <v>3300000</v>
      </c>
      <c r="BB711" s="89">
        <v>2000000</v>
      </c>
      <c r="BC711" s="113"/>
      <c r="BG711" s="165">
        <v>5606</v>
      </c>
      <c r="BH711" s="165">
        <v>645</v>
      </c>
    </row>
    <row r="712" spans="1:60" ht="18" hidden="1" customHeight="1">
      <c r="A712" s="83">
        <v>160336</v>
      </c>
      <c r="B712" s="84" t="s">
        <v>7578</v>
      </c>
      <c r="C712" s="82" t="str">
        <f t="shared" si="36"/>
        <v>Open</v>
      </c>
      <c r="D712" s="85"/>
      <c r="E712" s="85" t="s">
        <v>4217</v>
      </c>
      <c r="F712" s="110">
        <v>42775</v>
      </c>
      <c r="G712" s="110">
        <v>42808</v>
      </c>
      <c r="H712" s="87" t="s">
        <v>7579</v>
      </c>
      <c r="I712" s="87" t="s">
        <v>7580</v>
      </c>
      <c r="J712" s="87" t="s">
        <v>7581</v>
      </c>
      <c r="K712" s="88"/>
      <c r="L712" s="37" t="s">
        <v>15279</v>
      </c>
      <c r="M712" s="86" t="s">
        <v>7582</v>
      </c>
      <c r="N712" s="37" t="s">
        <v>13456</v>
      </c>
      <c r="O712" s="37" t="s">
        <v>13457</v>
      </c>
      <c r="P712" s="89">
        <v>0.03</v>
      </c>
      <c r="Q712" s="89">
        <v>0.65</v>
      </c>
      <c r="R712" s="90" t="str">
        <f t="shared" si="35"/>
        <v>島根県浜田市下府町</v>
      </c>
      <c r="S712" s="59" t="s">
        <v>3738</v>
      </c>
      <c r="T712" s="59" t="s">
        <v>7583</v>
      </c>
      <c r="U712" s="111" t="s">
        <v>7584</v>
      </c>
      <c r="V712" s="91" t="str">
        <f t="shared" si="37"/>
        <v>Open map</v>
      </c>
      <c r="W712" s="91" t="s">
        <v>4038</v>
      </c>
      <c r="X712" s="89" t="s">
        <v>1840</v>
      </c>
      <c r="Y712" s="89" t="s">
        <v>7585</v>
      </c>
      <c r="Z712" s="89" t="s">
        <v>7586</v>
      </c>
      <c r="AA712" s="89" t="s">
        <v>1857</v>
      </c>
      <c r="AB712" s="83">
        <v>30</v>
      </c>
      <c r="AC712" s="83">
        <v>230</v>
      </c>
      <c r="AD712" s="83">
        <v>230</v>
      </c>
      <c r="AE712" s="89">
        <v>405</v>
      </c>
      <c r="AF712" s="83">
        <v>1464</v>
      </c>
      <c r="AG712" s="89"/>
      <c r="AH712" s="89"/>
      <c r="AI712" s="89"/>
      <c r="AJ712" s="83">
        <v>1</v>
      </c>
      <c r="AK712" s="83"/>
      <c r="AL712" s="83">
        <v>2.8</v>
      </c>
      <c r="AM712" s="83"/>
      <c r="AN712" s="83"/>
      <c r="AO712" s="83">
        <v>1022</v>
      </c>
      <c r="AP712" s="89">
        <v>2.8</v>
      </c>
      <c r="AQ712" s="89">
        <v>617</v>
      </c>
      <c r="AR712" s="89">
        <v>110</v>
      </c>
      <c r="AS712" s="89">
        <v>70</v>
      </c>
      <c r="AT712" s="89" t="s">
        <v>7587</v>
      </c>
      <c r="AU712" s="89">
        <v>1</v>
      </c>
      <c r="AV712" s="89">
        <v>405</v>
      </c>
      <c r="AW712" s="89">
        <v>80</v>
      </c>
      <c r="AX712" s="89">
        <v>33</v>
      </c>
      <c r="AY712" s="89" t="s">
        <v>4235</v>
      </c>
      <c r="AZ712" s="89">
        <v>6000000</v>
      </c>
      <c r="BA712" s="89">
        <v>5100000</v>
      </c>
      <c r="BB712" s="89">
        <v>3000000</v>
      </c>
      <c r="BC712" s="113"/>
      <c r="BG712" s="165">
        <v>5607</v>
      </c>
      <c r="BH712" s="165">
        <v>646</v>
      </c>
    </row>
    <row r="713" spans="1:60" ht="18" hidden="1" customHeight="1">
      <c r="A713" s="83">
        <v>160337</v>
      </c>
      <c r="B713" s="84" t="s">
        <v>7570</v>
      </c>
      <c r="C713" s="82" t="str">
        <f t="shared" si="36"/>
        <v>Open</v>
      </c>
      <c r="D713" s="85"/>
      <c r="E713" s="85" t="s">
        <v>4217</v>
      </c>
      <c r="F713" s="110">
        <v>42745</v>
      </c>
      <c r="G713" s="110">
        <v>42752</v>
      </c>
      <c r="H713" s="87" t="s">
        <v>7571</v>
      </c>
      <c r="I713" s="87" t="s">
        <v>7397</v>
      </c>
      <c r="J713" s="87" t="s">
        <v>7572</v>
      </c>
      <c r="K713" s="88"/>
      <c r="L713" s="37" t="s">
        <v>15280</v>
      </c>
      <c r="M713" s="86" t="s">
        <v>7573</v>
      </c>
      <c r="N713" s="37" t="s">
        <v>13458</v>
      </c>
      <c r="O713" s="37" t="s">
        <v>13459</v>
      </c>
      <c r="P713" s="89">
        <v>0.02</v>
      </c>
      <c r="Q713" s="89">
        <v>0.03</v>
      </c>
      <c r="R713" s="90" t="str">
        <f t="shared" si="35"/>
        <v>広島県呉市音戸町高須</v>
      </c>
      <c r="S713" s="59" t="s">
        <v>3739</v>
      </c>
      <c r="T713" s="59" t="s">
        <v>7574</v>
      </c>
      <c r="U713" s="111" t="s">
        <v>7575</v>
      </c>
      <c r="V713" s="91" t="str">
        <f t="shared" si="37"/>
        <v>Open map</v>
      </c>
      <c r="W713" s="91" t="s">
        <v>4038</v>
      </c>
      <c r="X713" s="89" t="s">
        <v>1840</v>
      </c>
      <c r="Y713" s="89" t="s">
        <v>7569</v>
      </c>
      <c r="Z713" s="89" t="s">
        <v>4429</v>
      </c>
      <c r="AA713" s="89" t="s">
        <v>1857</v>
      </c>
      <c r="AB713" s="83">
        <v>25</v>
      </c>
      <c r="AC713" s="83">
        <v>311</v>
      </c>
      <c r="AD713" s="83">
        <v>503.9</v>
      </c>
      <c r="AE713" s="89">
        <v>448</v>
      </c>
      <c r="AF713" s="83">
        <v>448</v>
      </c>
      <c r="AG713" s="89"/>
      <c r="AH713" s="89"/>
      <c r="AI713" s="89"/>
      <c r="AJ713" s="83">
        <v>1</v>
      </c>
      <c r="AK713" s="83"/>
      <c r="AL713" s="83">
        <v>1.2</v>
      </c>
      <c r="AM713" s="83"/>
      <c r="AN713" s="83"/>
      <c r="AO713" s="83">
        <v>850</v>
      </c>
      <c r="AP713" s="89">
        <v>1.2</v>
      </c>
      <c r="AQ713" s="89">
        <v>425</v>
      </c>
      <c r="AR713" s="89">
        <v>100</v>
      </c>
      <c r="AS713" s="89">
        <v>44</v>
      </c>
      <c r="AT713" s="89" t="s">
        <v>4871</v>
      </c>
      <c r="AU713" s="89">
        <v>1</v>
      </c>
      <c r="AV713" s="89">
        <v>425</v>
      </c>
      <c r="AW713" s="89">
        <v>80</v>
      </c>
      <c r="AX713" s="89">
        <v>35</v>
      </c>
      <c r="AY713" s="89" t="s">
        <v>4871</v>
      </c>
      <c r="AZ713" s="89">
        <v>5800000</v>
      </c>
      <c r="BA713" s="89">
        <v>5100000</v>
      </c>
      <c r="BB713" s="89">
        <v>3100000</v>
      </c>
      <c r="BC713" s="113"/>
      <c r="BG713" s="165">
        <v>5608</v>
      </c>
      <c r="BH713" s="165">
        <v>647</v>
      </c>
    </row>
    <row r="714" spans="1:60" ht="18" hidden="1" customHeight="1">
      <c r="A714" s="83">
        <v>160338</v>
      </c>
      <c r="B714" s="84" t="s">
        <v>7563</v>
      </c>
      <c r="C714" s="82" t="str">
        <f t="shared" si="36"/>
        <v>Open</v>
      </c>
      <c r="D714" s="85"/>
      <c r="E714" s="85" t="s">
        <v>4217</v>
      </c>
      <c r="F714" s="110">
        <v>42660</v>
      </c>
      <c r="G714" s="110">
        <v>42679</v>
      </c>
      <c r="H714" s="87" t="s">
        <v>4278</v>
      </c>
      <c r="I714" s="87" t="s">
        <v>6372</v>
      </c>
      <c r="J714" s="87" t="s">
        <v>7554</v>
      </c>
      <c r="K714" s="88"/>
      <c r="L714" s="37" t="s">
        <v>15281</v>
      </c>
      <c r="M714" s="86" t="s">
        <v>7564</v>
      </c>
      <c r="N714" s="37" t="s">
        <v>13460</v>
      </c>
      <c r="O714" s="37" t="s">
        <v>14520</v>
      </c>
      <c r="P714" s="89">
        <v>1.23</v>
      </c>
      <c r="Q714" s="89">
        <v>2.97</v>
      </c>
      <c r="R714" s="90" t="str">
        <f t="shared" si="35"/>
        <v>宮城県石巻市蛇田</v>
      </c>
      <c r="S714" s="59" t="s">
        <v>3740</v>
      </c>
      <c r="T714" s="59" t="s">
        <v>7565</v>
      </c>
      <c r="U714" s="111" t="s">
        <v>7566</v>
      </c>
      <c r="V714" s="91" t="str">
        <f t="shared" si="37"/>
        <v>Open map</v>
      </c>
      <c r="W714" s="91" t="s">
        <v>4038</v>
      </c>
      <c r="X714" s="89" t="s">
        <v>1840</v>
      </c>
      <c r="Y714" s="89" t="s">
        <v>4381</v>
      </c>
      <c r="Z714" s="89" t="s">
        <v>7567</v>
      </c>
      <c r="AA714" s="89" t="s">
        <v>1857</v>
      </c>
      <c r="AB714" s="83">
        <v>40</v>
      </c>
      <c r="AC714" s="83">
        <v>1185.1099999999999</v>
      </c>
      <c r="AD714" s="83">
        <v>1093</v>
      </c>
      <c r="AE714" s="89">
        <v>1554</v>
      </c>
      <c r="AF714" s="83">
        <v>1531</v>
      </c>
      <c r="AG714" s="89"/>
      <c r="AH714" s="89"/>
      <c r="AI714" s="89"/>
      <c r="AJ714" s="83">
        <v>0.8</v>
      </c>
      <c r="AK714" s="83"/>
      <c r="AL714" s="83">
        <v>1.5</v>
      </c>
      <c r="AM714" s="83"/>
      <c r="AN714" s="83"/>
      <c r="AO714" s="83">
        <v>2641</v>
      </c>
      <c r="AP714" s="89">
        <v>1.5</v>
      </c>
      <c r="AQ714" s="89">
        <v>1397</v>
      </c>
      <c r="AR714" s="89">
        <v>150</v>
      </c>
      <c r="AS714" s="89">
        <v>212</v>
      </c>
      <c r="AT714" s="89" t="s">
        <v>7568</v>
      </c>
      <c r="AU714" s="89">
        <v>0.8</v>
      </c>
      <c r="AV714" s="89">
        <v>1225</v>
      </c>
      <c r="AW714" s="89">
        <v>80</v>
      </c>
      <c r="AX714" s="89">
        <v>98</v>
      </c>
      <c r="AY714" s="89" t="s">
        <v>4271</v>
      </c>
      <c r="AZ714" s="89">
        <v>16400000</v>
      </c>
      <c r="BA714" s="89">
        <v>13800000</v>
      </c>
      <c r="BB714" s="89">
        <v>8300000</v>
      </c>
      <c r="BC714" s="113" t="s">
        <v>7562</v>
      </c>
      <c r="BG714" s="165">
        <v>5609</v>
      </c>
      <c r="BH714" s="165">
        <v>648</v>
      </c>
    </row>
    <row r="715" spans="1:60" ht="18" hidden="1" customHeight="1">
      <c r="A715" s="83">
        <v>160339</v>
      </c>
      <c r="B715" s="84" t="s">
        <v>7543</v>
      </c>
      <c r="C715" s="82" t="str">
        <f t="shared" si="36"/>
        <v>Open</v>
      </c>
      <c r="D715" s="85"/>
      <c r="E715" s="85" t="s">
        <v>7555</v>
      </c>
      <c r="F715" s="110">
        <v>42698</v>
      </c>
      <c r="G715" s="110">
        <v>42705</v>
      </c>
      <c r="H715" s="87" t="s">
        <v>4763</v>
      </c>
      <c r="I715" s="87" t="s">
        <v>5328</v>
      </c>
      <c r="J715" s="87" t="s">
        <v>7556</v>
      </c>
      <c r="K715" s="88"/>
      <c r="L715" s="37" t="s">
        <v>15282</v>
      </c>
      <c r="M715" s="86" t="s">
        <v>7557</v>
      </c>
      <c r="N715" s="37" t="s">
        <v>13461</v>
      </c>
      <c r="O715" s="37" t="s">
        <v>13462</v>
      </c>
      <c r="P715" s="89">
        <v>1.59</v>
      </c>
      <c r="Q715" s="89">
        <v>0.05</v>
      </c>
      <c r="R715" s="90" t="str">
        <f t="shared" si="35"/>
        <v>兵庫県神戸市中央区波止場</v>
      </c>
      <c r="S715" s="59" t="s">
        <v>3741</v>
      </c>
      <c r="T715" s="59" t="s">
        <v>7558</v>
      </c>
      <c r="U715" s="111" t="s">
        <v>7559</v>
      </c>
      <c r="V715" s="91" t="str">
        <f t="shared" si="37"/>
        <v>Open map</v>
      </c>
      <c r="W715" s="91" t="s">
        <v>4038</v>
      </c>
      <c r="X715" s="89" t="s">
        <v>1840</v>
      </c>
      <c r="Y715" s="89" t="s">
        <v>4496</v>
      </c>
      <c r="Z715" s="89" t="s">
        <v>4376</v>
      </c>
      <c r="AA715" s="89" t="s">
        <v>1857</v>
      </c>
      <c r="AB715" s="83">
        <v>30</v>
      </c>
      <c r="AC715" s="83">
        <v>251.48</v>
      </c>
      <c r="AD715" s="83">
        <v>480</v>
      </c>
      <c r="AE715" s="89">
        <v>399</v>
      </c>
      <c r="AF715" s="83">
        <v>399</v>
      </c>
      <c r="AG715" s="89"/>
      <c r="AH715" s="89"/>
      <c r="AI715" s="89"/>
      <c r="AJ715" s="83">
        <v>1</v>
      </c>
      <c r="AK715" s="83"/>
      <c r="AL715" s="83">
        <v>1.2</v>
      </c>
      <c r="AM715" s="83"/>
      <c r="AN715" s="83"/>
      <c r="AO715" s="83">
        <v>806</v>
      </c>
      <c r="AP715" s="89">
        <v>1.2</v>
      </c>
      <c r="AQ715" s="89">
        <v>407</v>
      </c>
      <c r="AR715" s="89">
        <v>100</v>
      </c>
      <c r="AS715" s="89">
        <v>41</v>
      </c>
      <c r="AT715" s="89" t="s">
        <v>4235</v>
      </c>
      <c r="AU715" s="89">
        <v>1</v>
      </c>
      <c r="AV715" s="89">
        <v>399</v>
      </c>
      <c r="AW715" s="89">
        <v>80</v>
      </c>
      <c r="AX715" s="89">
        <v>32</v>
      </c>
      <c r="AY715" s="89" t="s">
        <v>7560</v>
      </c>
      <c r="AZ715" s="89">
        <v>5500000</v>
      </c>
      <c r="BA715" s="89">
        <v>4800000</v>
      </c>
      <c r="BB715" s="89">
        <v>2900000</v>
      </c>
      <c r="BC715" s="113"/>
      <c r="BG715" s="165">
        <v>5610</v>
      </c>
      <c r="BH715" s="165">
        <v>649</v>
      </c>
    </row>
    <row r="716" spans="1:60" ht="18" hidden="1" customHeight="1">
      <c r="A716" s="83">
        <v>160341</v>
      </c>
      <c r="B716" s="84" t="s">
        <v>7530</v>
      </c>
      <c r="C716" s="82" t="str">
        <f t="shared" si="36"/>
        <v>Open</v>
      </c>
      <c r="D716" s="85"/>
      <c r="E716" s="85" t="s">
        <v>7544</v>
      </c>
      <c r="F716" s="110">
        <v>42668</v>
      </c>
      <c r="G716" s="110">
        <v>42678</v>
      </c>
      <c r="H716" s="87" t="s">
        <v>6054</v>
      </c>
      <c r="I716" s="87" t="s">
        <v>7545</v>
      </c>
      <c r="J716" s="87" t="s">
        <v>7546</v>
      </c>
      <c r="K716" s="88"/>
      <c r="L716" s="37" t="s">
        <v>15283</v>
      </c>
      <c r="M716" s="86" t="s">
        <v>7547</v>
      </c>
      <c r="N716" s="37" t="s">
        <v>13463</v>
      </c>
      <c r="O716" s="37" t="s">
        <v>13464</v>
      </c>
      <c r="P716" s="89">
        <v>0.03</v>
      </c>
      <c r="Q716" s="89">
        <v>37.51</v>
      </c>
      <c r="R716" s="90" t="str">
        <f t="shared" si="35"/>
        <v>京都府亀岡市本梅町中野流田</v>
      </c>
      <c r="S716" s="59" t="s">
        <v>3742</v>
      </c>
      <c r="T716" s="59" t="s">
        <v>7548</v>
      </c>
      <c r="U716" s="111" t="s">
        <v>7549</v>
      </c>
      <c r="V716" s="91" t="str">
        <f t="shared" si="37"/>
        <v>Open map</v>
      </c>
      <c r="W716" s="91" t="s">
        <v>4038</v>
      </c>
      <c r="X716" s="89" t="s">
        <v>1840</v>
      </c>
      <c r="Y716" s="89" t="s">
        <v>7550</v>
      </c>
      <c r="Z716" s="89" t="s">
        <v>7551</v>
      </c>
      <c r="AA716" s="89">
        <v>10</v>
      </c>
      <c r="AB716" s="83">
        <v>30</v>
      </c>
      <c r="AC716" s="83">
        <v>1046.74</v>
      </c>
      <c r="AD716" s="83">
        <v>1174</v>
      </c>
      <c r="AE716" s="89">
        <v>1187</v>
      </c>
      <c r="AF716" s="83">
        <v>1187</v>
      </c>
      <c r="AG716" s="89"/>
      <c r="AH716" s="89"/>
      <c r="AI716" s="89"/>
      <c r="AJ716" s="83">
        <v>0.8</v>
      </c>
      <c r="AK716" s="83"/>
      <c r="AL716" s="83">
        <v>1.5</v>
      </c>
      <c r="AM716" s="83"/>
      <c r="AN716" s="83"/>
      <c r="AO716" s="83">
        <v>2430</v>
      </c>
      <c r="AP716" s="89">
        <v>1.5</v>
      </c>
      <c r="AQ716" s="89">
        <f>1001+480</f>
        <v>1481</v>
      </c>
      <c r="AR716" s="89">
        <v>100</v>
      </c>
      <c r="AS716" s="89">
        <f>103+49</f>
        <v>152</v>
      </c>
      <c r="AT716" s="89" t="s">
        <v>7552</v>
      </c>
      <c r="AU716" s="89">
        <v>0.8</v>
      </c>
      <c r="AV716" s="89">
        <v>949</v>
      </c>
      <c r="AW716" s="89">
        <v>80</v>
      </c>
      <c r="AX716" s="89">
        <v>78</v>
      </c>
      <c r="AY716" s="89" t="s">
        <v>4235</v>
      </c>
      <c r="AZ716" s="89">
        <v>14000000</v>
      </c>
      <c r="BA716" s="89">
        <v>12000000</v>
      </c>
      <c r="BB716" s="89">
        <v>7300000</v>
      </c>
      <c r="BC716" s="113"/>
      <c r="BG716" s="165">
        <v>5611</v>
      </c>
      <c r="BH716" s="165">
        <v>650</v>
      </c>
    </row>
    <row r="717" spans="1:60" ht="18" hidden="1" customHeight="1">
      <c r="A717" s="83">
        <v>160342</v>
      </c>
      <c r="B717" s="84" t="s">
        <v>7531</v>
      </c>
      <c r="C717" s="82" t="str">
        <f t="shared" si="36"/>
        <v>Open</v>
      </c>
      <c r="D717" s="85"/>
      <c r="E717" s="85" t="s">
        <v>7532</v>
      </c>
      <c r="F717" s="110">
        <v>42695</v>
      </c>
      <c r="G717" s="110">
        <v>42722</v>
      </c>
      <c r="H717" s="87" t="s">
        <v>7533</v>
      </c>
      <c r="I717" s="87" t="s">
        <v>7534</v>
      </c>
      <c r="J717" s="87" t="s">
        <v>7535</v>
      </c>
      <c r="K717" s="88"/>
      <c r="L717" s="37" t="s">
        <v>15284</v>
      </c>
      <c r="M717" s="86" t="s">
        <v>7536</v>
      </c>
      <c r="N717" s="37" t="s">
        <v>13465</v>
      </c>
      <c r="O717" s="37" t="s">
        <v>13466</v>
      </c>
      <c r="P717" s="89">
        <v>1.84</v>
      </c>
      <c r="Q717" s="89">
        <v>19.48</v>
      </c>
      <c r="R717" s="90" t="str">
        <f t="shared" si="35"/>
        <v>東京都足立区西新井</v>
      </c>
      <c r="S717" s="59" t="s">
        <v>3743</v>
      </c>
      <c r="T717" s="59" t="s">
        <v>7537</v>
      </c>
      <c r="U717" s="111" t="s">
        <v>7538</v>
      </c>
      <c r="V717" s="91" t="str">
        <f t="shared" si="37"/>
        <v>Open map</v>
      </c>
      <c r="W717" s="91" t="s">
        <v>4038</v>
      </c>
      <c r="X717" s="89" t="s">
        <v>1840</v>
      </c>
      <c r="Y717" s="89" t="s">
        <v>4892</v>
      </c>
      <c r="Z717" s="89" t="s">
        <v>7539</v>
      </c>
      <c r="AA717" s="89" t="s">
        <v>1857</v>
      </c>
      <c r="AB717" s="83">
        <v>30</v>
      </c>
      <c r="AC717" s="83" t="s">
        <v>1857</v>
      </c>
      <c r="AD717" s="83" t="s">
        <v>1857</v>
      </c>
      <c r="AE717" s="89">
        <v>2672</v>
      </c>
      <c r="AF717" s="83">
        <v>2672</v>
      </c>
      <c r="AG717" s="89"/>
      <c r="AH717" s="89"/>
      <c r="AI717" s="89"/>
      <c r="AJ717" s="83">
        <v>1</v>
      </c>
      <c r="AK717" s="83"/>
      <c r="AL717" s="83">
        <v>1.5</v>
      </c>
      <c r="AM717" s="83"/>
      <c r="AN717" s="83"/>
      <c r="AO717" s="83">
        <v>5849</v>
      </c>
      <c r="AP717" s="89">
        <v>1.5</v>
      </c>
      <c r="AQ717" s="89">
        <v>2903</v>
      </c>
      <c r="AR717" s="89">
        <v>100</v>
      </c>
      <c r="AS717" s="89">
        <v>297</v>
      </c>
      <c r="AT717" s="89" t="s">
        <v>7540</v>
      </c>
      <c r="AU717" s="89">
        <v>1</v>
      </c>
      <c r="AV717" s="89">
        <v>2672</v>
      </c>
      <c r="AW717" s="89">
        <v>100</v>
      </c>
      <c r="AX717" s="89">
        <v>273</v>
      </c>
      <c r="AY717" s="89" t="s">
        <v>4235</v>
      </c>
      <c r="AZ717" s="89">
        <v>33700000</v>
      </c>
      <c r="BA717" s="89">
        <v>28500000</v>
      </c>
      <c r="BB717" s="89">
        <v>17300000</v>
      </c>
      <c r="BC717" s="113" t="s">
        <v>7541</v>
      </c>
      <c r="BG717" s="165">
        <v>5612</v>
      </c>
      <c r="BH717" s="165">
        <v>651</v>
      </c>
    </row>
    <row r="718" spans="1:60" hidden="1">
      <c r="A718" s="1">
        <v>160343</v>
      </c>
      <c r="B718" s="6" t="s">
        <v>10174</v>
      </c>
      <c r="C718" s="82" t="str">
        <f t="shared" si="36"/>
        <v>Open</v>
      </c>
      <c r="D718" s="36"/>
      <c r="E718" s="36"/>
      <c r="F718" s="37"/>
      <c r="G718" s="37"/>
      <c r="H718" s="38" t="s">
        <v>1443</v>
      </c>
      <c r="I718" s="38" t="s">
        <v>2650</v>
      </c>
      <c r="J718" s="38" t="s">
        <v>2327</v>
      </c>
      <c r="K718" s="21"/>
      <c r="L718" s="37" t="s">
        <v>15285</v>
      </c>
      <c r="M718" s="37" t="s">
        <v>10175</v>
      </c>
      <c r="N718" s="37" t="s">
        <v>13467</v>
      </c>
      <c r="O718" s="37" t="s">
        <v>14521</v>
      </c>
      <c r="P718" s="89">
        <v>0.42</v>
      </c>
      <c r="Q718" s="89">
        <v>0.71</v>
      </c>
      <c r="R718" s="59" t="str">
        <f t="shared" si="35"/>
        <v>熊本県八代市新港町</v>
      </c>
      <c r="S718" s="59"/>
      <c r="T718" s="59"/>
      <c r="U718" s="111" t="s">
        <v>10176</v>
      </c>
      <c r="V718" s="60" t="str">
        <f t="shared" si="37"/>
        <v>Open map</v>
      </c>
      <c r="W718" s="60"/>
      <c r="X718" t="s">
        <v>1840</v>
      </c>
      <c r="Y718" t="s">
        <v>1844</v>
      </c>
      <c r="Z718" t="s">
        <v>1842</v>
      </c>
      <c r="AB718" s="1">
        <v>20</v>
      </c>
      <c r="AC718" s="1" t="s">
        <v>1857</v>
      </c>
      <c r="AD718" s="1" t="s">
        <v>1857</v>
      </c>
      <c r="AF718" s="1">
        <v>1593</v>
      </c>
      <c r="AJ718" s="1">
        <v>1</v>
      </c>
      <c r="AL718" s="1">
        <v>1.5</v>
      </c>
      <c r="BD718" s="142" t="s">
        <v>14627</v>
      </c>
      <c r="BG718" s="165">
        <v>5613</v>
      </c>
    </row>
    <row r="719" spans="1:60" ht="18" hidden="1" customHeight="1">
      <c r="A719" s="83">
        <v>160347</v>
      </c>
      <c r="B719" s="84" t="s">
        <v>7523</v>
      </c>
      <c r="C719" s="82" t="str">
        <f t="shared" si="36"/>
        <v>Open</v>
      </c>
      <c r="D719" s="85"/>
      <c r="E719" s="85" t="s">
        <v>7524</v>
      </c>
      <c r="F719" s="110">
        <v>42716</v>
      </c>
      <c r="G719" s="110">
        <v>42728</v>
      </c>
      <c r="H719" s="87" t="s">
        <v>4278</v>
      </c>
      <c r="I719" s="87" t="s">
        <v>6372</v>
      </c>
      <c r="J719" s="87" t="s">
        <v>7525</v>
      </c>
      <c r="K719" s="88"/>
      <c r="L719" s="37" t="s">
        <v>15286</v>
      </c>
      <c r="M719" s="86" t="s">
        <v>7526</v>
      </c>
      <c r="N719" s="37" t="s">
        <v>13468</v>
      </c>
      <c r="O719" s="37" t="s">
        <v>13469</v>
      </c>
      <c r="P719" s="89">
        <v>1.33</v>
      </c>
      <c r="Q719" s="89">
        <v>0.03</v>
      </c>
      <c r="R719" s="90" t="str">
        <f t="shared" si="35"/>
        <v>宮城県石巻市幸町</v>
      </c>
      <c r="S719" s="59" t="s">
        <v>3744</v>
      </c>
      <c r="T719" s="59" t="s">
        <v>7515</v>
      </c>
      <c r="U719" s="111" t="s">
        <v>7527</v>
      </c>
      <c r="V719" s="91" t="str">
        <f t="shared" si="37"/>
        <v>Open map</v>
      </c>
      <c r="W719" s="91" t="s">
        <v>4038</v>
      </c>
      <c r="X719" s="89" t="s">
        <v>1840</v>
      </c>
      <c r="Y719" s="89" t="s">
        <v>7528</v>
      </c>
      <c r="Z719" s="89" t="s">
        <v>4443</v>
      </c>
      <c r="AA719" s="89">
        <v>7</v>
      </c>
      <c r="AB719" s="83">
        <v>40</v>
      </c>
      <c r="AC719" s="83">
        <v>727.2</v>
      </c>
      <c r="AD719" s="83">
        <v>1620.88</v>
      </c>
      <c r="AE719" s="89">
        <v>828</v>
      </c>
      <c r="AF719" s="83">
        <v>1015</v>
      </c>
      <c r="AG719" s="89"/>
      <c r="AH719" s="89"/>
      <c r="AI719" s="89"/>
      <c r="AJ719" s="83">
        <v>0.8</v>
      </c>
      <c r="AK719" s="83"/>
      <c r="AL719" s="83">
        <v>1</v>
      </c>
      <c r="AM719" s="83"/>
      <c r="AN719" s="83"/>
      <c r="AO719" s="83">
        <v>1817</v>
      </c>
      <c r="AP719" s="89">
        <v>1</v>
      </c>
      <c r="AQ719" s="89">
        <f>562+179</f>
        <v>741</v>
      </c>
      <c r="AR719" s="89">
        <v>100</v>
      </c>
      <c r="AS719" s="89">
        <f>59+19</f>
        <v>78</v>
      </c>
      <c r="AT719" s="89" t="s">
        <v>7529</v>
      </c>
      <c r="AU719" s="89">
        <v>0.8</v>
      </c>
      <c r="AV719" s="89">
        <f>674+224</f>
        <v>898</v>
      </c>
      <c r="AW719" s="89">
        <v>80</v>
      </c>
      <c r="AX719" s="89">
        <f>55+19</f>
        <v>74</v>
      </c>
      <c r="AY719" s="89" t="s">
        <v>4235</v>
      </c>
      <c r="AZ719" s="89">
        <v>12200000</v>
      </c>
      <c r="BA719" s="89">
        <v>10900000</v>
      </c>
      <c r="BB719" s="89">
        <v>6600000</v>
      </c>
      <c r="BC719" s="113" t="s">
        <v>7522</v>
      </c>
      <c r="BG719" s="165">
        <v>5614</v>
      </c>
      <c r="BH719" s="165">
        <v>652</v>
      </c>
    </row>
    <row r="720" spans="1:60" ht="18" hidden="1" customHeight="1">
      <c r="A720" s="83">
        <v>160348</v>
      </c>
      <c r="B720" s="84" t="s">
        <v>7508</v>
      </c>
      <c r="C720" s="82" t="str">
        <f t="shared" si="36"/>
        <v>Open</v>
      </c>
      <c r="D720" s="85"/>
      <c r="E720" s="85" t="s">
        <v>4217</v>
      </c>
      <c r="F720" s="110">
        <v>42698</v>
      </c>
      <c r="G720" s="110">
        <v>42733</v>
      </c>
      <c r="H720" s="87" t="s">
        <v>4446</v>
      </c>
      <c r="I720" s="87" t="s">
        <v>7516</v>
      </c>
      <c r="J720" s="87" t="s">
        <v>7517</v>
      </c>
      <c r="K720" s="88"/>
      <c r="L720" s="37" t="s">
        <v>14846</v>
      </c>
      <c r="M720" s="86" t="s">
        <v>7518</v>
      </c>
      <c r="N720" s="37" t="s">
        <v>13470</v>
      </c>
      <c r="O720" s="37" t="s">
        <v>13471</v>
      </c>
      <c r="P720" s="89">
        <v>0.39</v>
      </c>
      <c r="Q720" s="89">
        <v>3.52</v>
      </c>
      <c r="R720" s="90" t="str">
        <f t="shared" si="35"/>
        <v>山形県酒田市京田</v>
      </c>
      <c r="S720" s="59" t="s">
        <v>3745</v>
      </c>
      <c r="T720" s="59" t="s">
        <v>7509</v>
      </c>
      <c r="U720" s="111" t="s">
        <v>7519</v>
      </c>
      <c r="V720" s="91" t="str">
        <f t="shared" si="37"/>
        <v>Open map</v>
      </c>
      <c r="W720" s="91" t="s">
        <v>4038</v>
      </c>
      <c r="X720" s="89" t="s">
        <v>1840</v>
      </c>
      <c r="Y720" s="89" t="s">
        <v>7520</v>
      </c>
      <c r="Z720" s="89" t="s">
        <v>7521</v>
      </c>
      <c r="AA720" s="89">
        <v>15</v>
      </c>
      <c r="AB720" s="83">
        <v>100</v>
      </c>
      <c r="AC720" s="83">
        <v>2236</v>
      </c>
      <c r="AD720" s="83">
        <v>1872</v>
      </c>
      <c r="AE720" s="89">
        <v>2434</v>
      </c>
      <c r="AF720" s="83">
        <v>2422</v>
      </c>
      <c r="AG720" s="89"/>
      <c r="AH720" s="89"/>
      <c r="AI720" s="89"/>
      <c r="AJ720" s="83">
        <v>1</v>
      </c>
      <c r="AK720" s="83"/>
      <c r="AL720" s="83">
        <v>1.5</v>
      </c>
      <c r="AM720" s="83"/>
      <c r="AN720" s="83"/>
      <c r="AO720" s="83">
        <v>5399</v>
      </c>
      <c r="AP720" s="89">
        <v>1.5</v>
      </c>
      <c r="AQ720" s="89">
        <v>2798</v>
      </c>
      <c r="AR720" s="89">
        <v>100</v>
      </c>
      <c r="AS720" s="89">
        <v>286</v>
      </c>
      <c r="AT720" s="89" t="s">
        <v>4235</v>
      </c>
      <c r="AU720" s="89">
        <v>1</v>
      </c>
      <c r="AV720" s="89">
        <v>2601</v>
      </c>
      <c r="AW720" s="89">
        <v>100</v>
      </c>
      <c r="AX720" s="89">
        <v>266</v>
      </c>
      <c r="AY720" s="89" t="s">
        <v>4235</v>
      </c>
      <c r="AZ720" s="89">
        <v>31200000</v>
      </c>
      <c r="BA720" s="89">
        <v>26500000</v>
      </c>
      <c r="BB720" s="89">
        <v>16100000</v>
      </c>
      <c r="BC720" s="113"/>
      <c r="BG720" s="165">
        <v>5615</v>
      </c>
      <c r="BH720" s="165">
        <v>653</v>
      </c>
    </row>
    <row r="721" spans="1:60" ht="18" hidden="1" customHeight="1">
      <c r="A721" s="83">
        <v>160355</v>
      </c>
      <c r="B721" s="84" t="s">
        <v>7510</v>
      </c>
      <c r="C721" s="82" t="str">
        <f t="shared" si="36"/>
        <v>Open</v>
      </c>
      <c r="D721" s="85"/>
      <c r="E721" s="85" t="s">
        <v>7511</v>
      </c>
      <c r="F721" s="110"/>
      <c r="G721" s="110"/>
      <c r="H721" s="87" t="s">
        <v>7512</v>
      </c>
      <c r="I721" s="87" t="s">
        <v>7513</v>
      </c>
      <c r="J721" s="87" t="s">
        <v>7504</v>
      </c>
      <c r="K721" s="88"/>
      <c r="L721" s="37" t="s">
        <v>14790</v>
      </c>
      <c r="M721" s="86" t="s">
        <v>7507</v>
      </c>
      <c r="N721" s="37" t="s">
        <v>13472</v>
      </c>
      <c r="O721" s="37" t="s">
        <v>13473</v>
      </c>
      <c r="P721" s="89">
        <v>0.59</v>
      </c>
      <c r="Q721" s="89">
        <v>52.99</v>
      </c>
      <c r="R721" s="90" t="str">
        <f t="shared" si="35"/>
        <v>長野県中野市延徳</v>
      </c>
      <c r="S721" s="59"/>
      <c r="T721" s="59" t="s">
        <v>7514</v>
      </c>
      <c r="U721" s="111" t="s">
        <v>7506</v>
      </c>
      <c r="V721" s="91" t="str">
        <f t="shared" si="37"/>
        <v>Open map</v>
      </c>
      <c r="W721" s="91"/>
      <c r="X721" s="89" t="s">
        <v>1840</v>
      </c>
      <c r="Y721" s="89" t="s">
        <v>4381</v>
      </c>
      <c r="Z721" s="89" t="s">
        <v>4443</v>
      </c>
      <c r="AA721" s="89"/>
      <c r="AB721" s="83">
        <v>99</v>
      </c>
      <c r="AC721" s="83">
        <v>1701</v>
      </c>
      <c r="AD721" s="83">
        <v>1559</v>
      </c>
      <c r="AE721" s="89">
        <v>2410</v>
      </c>
      <c r="AF721" s="83"/>
      <c r="AG721" s="89"/>
      <c r="AH721" s="89"/>
      <c r="AI721" s="89"/>
      <c r="AJ721" s="83">
        <v>1</v>
      </c>
      <c r="AK721" s="83"/>
      <c r="AL721" s="83">
        <v>2</v>
      </c>
      <c r="AM721" s="83"/>
      <c r="AN721" s="83"/>
      <c r="AO721" s="83">
        <v>5962</v>
      </c>
      <c r="AP721" s="89">
        <v>2</v>
      </c>
      <c r="AQ721" s="89">
        <v>3552</v>
      </c>
      <c r="AR721" s="89">
        <v>150</v>
      </c>
      <c r="AS721" s="89">
        <v>544</v>
      </c>
      <c r="AT721" s="89"/>
      <c r="AU721" s="89">
        <v>1</v>
      </c>
      <c r="AV721" s="89">
        <v>2410</v>
      </c>
      <c r="AW721" s="89">
        <v>100</v>
      </c>
      <c r="AX721" s="89">
        <v>246</v>
      </c>
      <c r="AY721" s="89"/>
      <c r="AZ721" s="89">
        <v>46700000</v>
      </c>
      <c r="BA721" s="89">
        <v>39500000</v>
      </c>
      <c r="BB721" s="89">
        <v>23600000</v>
      </c>
      <c r="BC721" s="113"/>
      <c r="BD721" s="142" t="s">
        <v>14613</v>
      </c>
      <c r="BG721" s="165">
        <v>5616</v>
      </c>
    </row>
    <row r="722" spans="1:60" hidden="1">
      <c r="A722" s="130">
        <v>160356</v>
      </c>
      <c r="B722" s="6" t="s">
        <v>10177</v>
      </c>
      <c r="C722" s="82" t="str">
        <f t="shared" si="36"/>
        <v>Open</v>
      </c>
      <c r="D722" s="71"/>
      <c r="E722" s="71"/>
      <c r="F722" s="19">
        <v>42688</v>
      </c>
      <c r="G722" s="19">
        <v>42689</v>
      </c>
      <c r="H722" s="38" t="s">
        <v>7497</v>
      </c>
      <c r="I722" s="38" t="s">
        <v>7498</v>
      </c>
      <c r="J722" s="38" t="s">
        <v>7499</v>
      </c>
      <c r="K722" s="21"/>
      <c r="L722" s="37" t="s">
        <v>15287</v>
      </c>
      <c r="M722" s="37" t="s">
        <v>10178</v>
      </c>
      <c r="N722" s="37" t="s">
        <v>13474</v>
      </c>
      <c r="O722" s="37" t="s">
        <v>13475</v>
      </c>
      <c r="P722" s="89">
        <v>0.63</v>
      </c>
      <c r="Q722" s="89">
        <v>3.68</v>
      </c>
      <c r="R722" s="59" t="str">
        <f t="shared" si="35"/>
        <v>新潟県北蒲原郡聖龍町蓮野</v>
      </c>
      <c r="S722" s="59" t="s">
        <v>3746</v>
      </c>
      <c r="T722" s="59" t="s">
        <v>7491</v>
      </c>
      <c r="U722" s="108" t="s">
        <v>12016</v>
      </c>
      <c r="V722" s="60" t="str">
        <f t="shared" si="37"/>
        <v>Open map</v>
      </c>
      <c r="W722" s="60" t="s">
        <v>4038</v>
      </c>
      <c r="X722" t="s">
        <v>1857</v>
      </c>
      <c r="Y722" t="s">
        <v>5304</v>
      </c>
      <c r="Z722" t="s">
        <v>6671</v>
      </c>
      <c r="AA722" t="s">
        <v>1857</v>
      </c>
      <c r="AB722" s="1" t="s">
        <v>1857</v>
      </c>
      <c r="AC722" s="1" t="s">
        <v>1857</v>
      </c>
      <c r="AD722" s="1" t="s">
        <v>1857</v>
      </c>
      <c r="AE722">
        <v>975</v>
      </c>
      <c r="AF722" s="1" t="s">
        <v>1857</v>
      </c>
      <c r="AJ722" s="1">
        <v>0.6</v>
      </c>
      <c r="AL722" s="1" t="s">
        <v>1857</v>
      </c>
      <c r="AO722" s="1">
        <v>127</v>
      </c>
      <c r="AZ722">
        <v>9600000</v>
      </c>
      <c r="BA722">
        <v>7900000</v>
      </c>
      <c r="BC722" t="s">
        <v>7494</v>
      </c>
      <c r="BG722" s="165">
        <v>5617</v>
      </c>
      <c r="BH722" s="165">
        <v>654</v>
      </c>
    </row>
    <row r="723" spans="1:60" ht="18" hidden="1" customHeight="1">
      <c r="A723" s="83">
        <v>160357</v>
      </c>
      <c r="B723" s="84" t="s">
        <v>7487</v>
      </c>
      <c r="C723" s="82" t="str">
        <f t="shared" si="36"/>
        <v>Open</v>
      </c>
      <c r="D723" s="85"/>
      <c r="E723" s="85" t="s">
        <v>7500</v>
      </c>
      <c r="F723" s="110">
        <v>42765</v>
      </c>
      <c r="G723" s="110">
        <v>42776</v>
      </c>
      <c r="H723" s="87" t="s">
        <v>4763</v>
      </c>
      <c r="I723" s="87" t="s">
        <v>7501</v>
      </c>
      <c r="J723" s="87" t="s">
        <v>7488</v>
      </c>
      <c r="K723" s="88"/>
      <c r="L723" s="37" t="s">
        <v>14968</v>
      </c>
      <c r="M723" s="86" t="s">
        <v>7502</v>
      </c>
      <c r="N723" s="37" t="s">
        <v>13476</v>
      </c>
      <c r="O723" s="37" t="s">
        <v>13477</v>
      </c>
      <c r="P723" s="89">
        <v>1.92</v>
      </c>
      <c r="Q723" s="89">
        <v>4.24</v>
      </c>
      <c r="R723" s="90" t="str">
        <f t="shared" si="35"/>
        <v>兵庫県神戸市垂水区舞多門西</v>
      </c>
      <c r="S723" s="59" t="s">
        <v>7489</v>
      </c>
      <c r="T723" s="59" t="s">
        <v>7503</v>
      </c>
      <c r="U723" s="111" t="s">
        <v>7495</v>
      </c>
      <c r="V723" s="91" t="str">
        <f t="shared" si="37"/>
        <v>Open map</v>
      </c>
      <c r="W723" s="91" t="s">
        <v>4038</v>
      </c>
      <c r="X723" s="89" t="s">
        <v>1840</v>
      </c>
      <c r="Y723" s="89" t="s">
        <v>4496</v>
      </c>
      <c r="Z723" s="89" t="s">
        <v>4376</v>
      </c>
      <c r="AA723" s="89" t="s">
        <v>1857</v>
      </c>
      <c r="AB723" s="83">
        <v>30</v>
      </c>
      <c r="AC723" s="83">
        <v>900</v>
      </c>
      <c r="AD723" s="83">
        <v>960</v>
      </c>
      <c r="AE723" s="89">
        <v>1208</v>
      </c>
      <c r="AF723" s="83">
        <v>1208</v>
      </c>
      <c r="AG723" s="89"/>
      <c r="AH723" s="89"/>
      <c r="AI723" s="89"/>
      <c r="AJ723" s="83">
        <v>1</v>
      </c>
      <c r="AK723" s="83"/>
      <c r="AL723" s="83">
        <v>1.5</v>
      </c>
      <c r="AM723" s="83"/>
      <c r="AN723" s="83"/>
      <c r="AO723" s="83">
        <v>2910</v>
      </c>
      <c r="AP723" s="89">
        <v>1.5</v>
      </c>
      <c r="AQ723" s="89">
        <v>1510</v>
      </c>
      <c r="AR723" s="89">
        <v>100</v>
      </c>
      <c r="AS723" s="89">
        <v>155</v>
      </c>
      <c r="AT723" s="89" t="s">
        <v>4235</v>
      </c>
      <c r="AU723" s="89">
        <v>1</v>
      </c>
      <c r="AV723" s="89">
        <v>1384</v>
      </c>
      <c r="AW723" s="89">
        <v>80</v>
      </c>
      <c r="AX723" s="89">
        <v>113</v>
      </c>
      <c r="AY723" s="89" t="s">
        <v>4235</v>
      </c>
      <c r="AZ723" s="89">
        <v>18000000</v>
      </c>
      <c r="BA723" s="89">
        <v>15200000</v>
      </c>
      <c r="BB723" s="89">
        <v>8400000</v>
      </c>
      <c r="BC723" s="113" t="s">
        <v>7496</v>
      </c>
      <c r="BG723" s="165">
        <v>5618</v>
      </c>
      <c r="BH723" s="165">
        <v>655</v>
      </c>
    </row>
    <row r="724" spans="1:60" ht="18" hidden="1" customHeight="1">
      <c r="A724" s="116">
        <v>160358</v>
      </c>
      <c r="B724" s="117" t="s">
        <v>10179</v>
      </c>
      <c r="C724" s="82" t="str">
        <f t="shared" si="36"/>
        <v>Open</v>
      </c>
      <c r="D724" s="118"/>
      <c r="E724" s="118" t="s">
        <v>7490</v>
      </c>
      <c r="F724" s="119">
        <v>42934</v>
      </c>
      <c r="G724" s="119">
        <v>42947</v>
      </c>
      <c r="H724" s="120" t="s">
        <v>7491</v>
      </c>
      <c r="I724" s="120" t="s">
        <v>4714</v>
      </c>
      <c r="J724" s="120" t="s">
        <v>7492</v>
      </c>
      <c r="K724" s="121"/>
      <c r="L724" s="37" t="s">
        <v>15288</v>
      </c>
      <c r="M724" s="122" t="s">
        <v>12078</v>
      </c>
      <c r="N724" s="37" t="s">
        <v>13478</v>
      </c>
      <c r="O724" s="37" t="s">
        <v>13479</v>
      </c>
      <c r="P724" s="123">
        <v>0.21</v>
      </c>
      <c r="Q724" s="123">
        <v>3.06</v>
      </c>
      <c r="R724" s="124" t="str">
        <f t="shared" si="35"/>
        <v>新潟県上越市大字源入字響田</v>
      </c>
      <c r="S724" s="125" t="s">
        <v>3747</v>
      </c>
      <c r="T724" s="125" t="s">
        <v>7483</v>
      </c>
      <c r="U724" s="126" t="s">
        <v>10180</v>
      </c>
      <c r="V724" s="127" t="str">
        <f t="shared" si="37"/>
        <v>Open map</v>
      </c>
      <c r="W724" s="127" t="s">
        <v>4041</v>
      </c>
      <c r="X724" s="123" t="s">
        <v>1840</v>
      </c>
      <c r="Y724" s="123" t="s">
        <v>7493</v>
      </c>
      <c r="Z724" s="123" t="s">
        <v>6671</v>
      </c>
      <c r="AA724" s="123" t="s">
        <v>1857</v>
      </c>
      <c r="AB724" s="116">
        <v>250</v>
      </c>
      <c r="AC724" s="116" t="s">
        <v>1857</v>
      </c>
      <c r="AD724" s="116" t="s">
        <v>1857</v>
      </c>
      <c r="AE724" s="123">
        <v>160</v>
      </c>
      <c r="AF724" s="116">
        <v>159</v>
      </c>
      <c r="AG724" s="123"/>
      <c r="AH724" s="123"/>
      <c r="AI724" s="123"/>
      <c r="AJ724" s="116">
        <v>2</v>
      </c>
      <c r="AK724" s="116" t="s">
        <v>3191</v>
      </c>
      <c r="AL724" s="116">
        <v>4</v>
      </c>
      <c r="AM724" s="116" t="s">
        <v>3191</v>
      </c>
      <c r="AN724" s="116"/>
      <c r="AO724" s="116">
        <v>788</v>
      </c>
      <c r="AP724" s="123"/>
      <c r="AQ724" s="123"/>
      <c r="AR724" s="123"/>
      <c r="AS724" s="123"/>
      <c r="AT724" s="123" t="s">
        <v>12197</v>
      </c>
      <c r="AU724" s="123"/>
      <c r="AV724" s="123"/>
      <c r="AW724" s="123"/>
      <c r="AX724" s="123"/>
      <c r="AY724" s="123" t="s">
        <v>4235</v>
      </c>
      <c r="AZ724" s="123">
        <v>11800000</v>
      </c>
      <c r="BA724" s="123">
        <v>10400000</v>
      </c>
      <c r="BB724" s="123"/>
      <c r="BC724" s="112" t="s">
        <v>7505</v>
      </c>
      <c r="BG724" s="165">
        <v>5619</v>
      </c>
      <c r="BH724" s="165">
        <v>656</v>
      </c>
    </row>
    <row r="725" spans="1:60" ht="18" hidden="1" customHeight="1">
      <c r="A725" s="83">
        <v>160360</v>
      </c>
      <c r="B725" s="84" t="s">
        <v>7473</v>
      </c>
      <c r="C725" s="82" t="str">
        <f t="shared" si="36"/>
        <v>Open</v>
      </c>
      <c r="D725" s="85"/>
      <c r="E725" s="85" t="s">
        <v>4217</v>
      </c>
      <c r="F725" s="110">
        <v>42651</v>
      </c>
      <c r="G725" s="110">
        <v>42657</v>
      </c>
      <c r="H725" s="87" t="s">
        <v>7484</v>
      </c>
      <c r="I725" s="87" t="s">
        <v>4921</v>
      </c>
      <c r="J725" s="87" t="s">
        <v>7474</v>
      </c>
      <c r="K725" s="88"/>
      <c r="L725" s="37" t="s">
        <v>15289</v>
      </c>
      <c r="M725" s="86" t="s">
        <v>7485</v>
      </c>
      <c r="N725" s="37" t="s">
        <v>13480</v>
      </c>
      <c r="O725" s="37" t="s">
        <v>13481</v>
      </c>
      <c r="P725" s="89">
        <v>0.03</v>
      </c>
      <c r="Q725" s="89">
        <v>0.76</v>
      </c>
      <c r="R725" s="90" t="str">
        <f t="shared" si="35"/>
        <v>大阪府大阪市住之江区平林北</v>
      </c>
      <c r="S725" s="59" t="s">
        <v>7475</v>
      </c>
      <c r="T725" s="59" t="s">
        <v>7486</v>
      </c>
      <c r="U725" s="111" t="s">
        <v>7482</v>
      </c>
      <c r="V725" s="91" t="str">
        <f t="shared" si="37"/>
        <v>Open map</v>
      </c>
      <c r="W725" s="91" t="s">
        <v>4038</v>
      </c>
      <c r="X725" s="89" t="s">
        <v>1840</v>
      </c>
      <c r="Y725" s="89" t="s">
        <v>4496</v>
      </c>
      <c r="Z725" s="89" t="s">
        <v>4429</v>
      </c>
      <c r="AA725" s="89"/>
      <c r="AB725" s="83">
        <v>30</v>
      </c>
      <c r="AC725" s="83" t="s">
        <v>1857</v>
      </c>
      <c r="AD725" s="83" t="s">
        <v>1857</v>
      </c>
      <c r="AE725" s="89">
        <v>505</v>
      </c>
      <c r="AF725" s="83">
        <v>505</v>
      </c>
      <c r="AG725" s="89"/>
      <c r="AH725" s="89"/>
      <c r="AI725" s="89"/>
      <c r="AJ725" s="83">
        <v>1</v>
      </c>
      <c r="AK725" s="83"/>
      <c r="AL725" s="83">
        <v>1.5</v>
      </c>
      <c r="AM725" s="83"/>
      <c r="AN725" s="83"/>
      <c r="AO725" s="83">
        <v>915</v>
      </c>
      <c r="AP725" s="89">
        <v>1.5</v>
      </c>
      <c r="AQ725" s="89">
        <v>410</v>
      </c>
      <c r="AR725" s="89">
        <v>100</v>
      </c>
      <c r="AS725" s="89">
        <v>42</v>
      </c>
      <c r="AT725" s="89" t="s">
        <v>12170</v>
      </c>
      <c r="AU725" s="89">
        <v>1</v>
      </c>
      <c r="AV725" s="89">
        <v>505</v>
      </c>
      <c r="AW725" s="89">
        <v>80</v>
      </c>
      <c r="AX725" s="89">
        <v>42</v>
      </c>
      <c r="AY725" s="89" t="s">
        <v>4235</v>
      </c>
      <c r="AZ725" s="89">
        <v>6200000</v>
      </c>
      <c r="BA725" s="89">
        <v>5500000</v>
      </c>
      <c r="BB725" s="89">
        <v>3300000</v>
      </c>
      <c r="BC725" s="113"/>
      <c r="BG725" s="165">
        <v>5620</v>
      </c>
      <c r="BH725" s="165">
        <v>657</v>
      </c>
    </row>
    <row r="726" spans="1:60" ht="18" hidden="1" customHeight="1">
      <c r="A726" s="83">
        <v>160363</v>
      </c>
      <c r="B726" s="84" t="s">
        <v>7465</v>
      </c>
      <c r="C726" s="82" t="str">
        <f t="shared" si="36"/>
        <v>Open</v>
      </c>
      <c r="D726" s="85"/>
      <c r="E726" s="85" t="s">
        <v>4217</v>
      </c>
      <c r="F726" s="110">
        <v>42692</v>
      </c>
      <c r="G726" s="110">
        <v>42709</v>
      </c>
      <c r="H726" s="87" t="s">
        <v>7476</v>
      </c>
      <c r="I726" s="87" t="s">
        <v>7477</v>
      </c>
      <c r="J726" s="87" t="s">
        <v>7478</v>
      </c>
      <c r="K726" s="88"/>
      <c r="L726" s="37" t="s">
        <v>15290</v>
      </c>
      <c r="M726" s="86" t="s">
        <v>7471</v>
      </c>
      <c r="N726" s="37" t="s">
        <v>13482</v>
      </c>
      <c r="O726" s="37" t="s">
        <v>13483</v>
      </c>
      <c r="P726" s="89">
        <v>1.0900000000000001</v>
      </c>
      <c r="Q726" s="89">
        <v>5.16</v>
      </c>
      <c r="R726" s="90" t="str">
        <f t="shared" si="35"/>
        <v>宮城県名取市植松字入生</v>
      </c>
      <c r="S726" s="59" t="s">
        <v>7472</v>
      </c>
      <c r="T726" s="59" t="s">
        <v>7472</v>
      </c>
      <c r="U726" s="111" t="s">
        <v>7479</v>
      </c>
      <c r="V726" s="91" t="str">
        <f t="shared" si="37"/>
        <v>Open map</v>
      </c>
      <c r="W726" s="91" t="s">
        <v>4038</v>
      </c>
      <c r="X726" s="89" t="s">
        <v>1840</v>
      </c>
      <c r="Y726" s="89" t="s">
        <v>7480</v>
      </c>
      <c r="Z726" s="89" t="s">
        <v>7481</v>
      </c>
      <c r="AA726" s="89">
        <v>3</v>
      </c>
      <c r="AB726" s="83">
        <v>40</v>
      </c>
      <c r="AC726" s="83">
        <v>1347.8</v>
      </c>
      <c r="AD726" s="83">
        <v>1350</v>
      </c>
      <c r="AE726" s="89">
        <v>2234</v>
      </c>
      <c r="AF726" s="83">
        <v>2245</v>
      </c>
      <c r="AG726" s="89"/>
      <c r="AH726" s="89"/>
      <c r="AI726" s="89"/>
      <c r="AJ726" s="83">
        <v>1</v>
      </c>
      <c r="AK726" s="83"/>
      <c r="AL726" s="83">
        <v>2</v>
      </c>
      <c r="AM726" s="83"/>
      <c r="AN726" s="83"/>
      <c r="AO726" s="83">
        <v>4484</v>
      </c>
      <c r="AP726" s="89">
        <v>2</v>
      </c>
      <c r="AQ726" s="89">
        <v>2250</v>
      </c>
      <c r="AR726" s="89">
        <v>120</v>
      </c>
      <c r="AS726" s="89">
        <v>276</v>
      </c>
      <c r="AT726" s="89" t="s">
        <v>4235</v>
      </c>
      <c r="AU726" s="89">
        <v>1</v>
      </c>
      <c r="AV726" s="89">
        <v>2234</v>
      </c>
      <c r="AW726" s="89">
        <v>80</v>
      </c>
      <c r="AX726" s="89">
        <v>183</v>
      </c>
      <c r="AY726" s="89" t="s">
        <v>4235</v>
      </c>
      <c r="AZ726" s="89">
        <v>24200000</v>
      </c>
      <c r="BA726" s="89">
        <v>20200000</v>
      </c>
      <c r="BB726" s="89">
        <v>12100000</v>
      </c>
      <c r="BC726" s="113"/>
      <c r="BG726" s="165">
        <v>5621</v>
      </c>
      <c r="BH726" s="165">
        <v>658</v>
      </c>
    </row>
    <row r="727" spans="1:60" ht="18" hidden="1" customHeight="1">
      <c r="A727" s="83">
        <v>160364</v>
      </c>
      <c r="B727" s="84" t="s">
        <v>7460</v>
      </c>
      <c r="C727" s="82" t="str">
        <f t="shared" si="36"/>
        <v>Open</v>
      </c>
      <c r="D727" s="85"/>
      <c r="E727" s="85" t="s">
        <v>7466</v>
      </c>
      <c r="F727" s="110">
        <v>42766</v>
      </c>
      <c r="G727" s="110">
        <v>42773</v>
      </c>
      <c r="H727" s="87" t="s">
        <v>4412</v>
      </c>
      <c r="I727" s="87" t="s">
        <v>4427</v>
      </c>
      <c r="J727" s="87" t="s">
        <v>7467</v>
      </c>
      <c r="K727" s="88"/>
      <c r="L727" s="37" t="s">
        <v>14897</v>
      </c>
      <c r="M727" s="86" t="s">
        <v>7463</v>
      </c>
      <c r="N727" s="37" t="s">
        <v>13484</v>
      </c>
      <c r="O727" s="37" t="s">
        <v>13485</v>
      </c>
      <c r="P727" s="89">
        <v>0.05</v>
      </c>
      <c r="Q727" s="89">
        <v>8.35</v>
      </c>
      <c r="R727" s="90" t="str">
        <f t="shared" si="35"/>
        <v>島根県出雲市今市町</v>
      </c>
      <c r="S727" s="59" t="s">
        <v>7468</v>
      </c>
      <c r="T727" s="59" t="s">
        <v>3632</v>
      </c>
      <c r="U727" s="111" t="s">
        <v>7469</v>
      </c>
      <c r="V727" s="91" t="str">
        <f t="shared" si="37"/>
        <v>Open map</v>
      </c>
      <c r="W727" s="91" t="s">
        <v>4038</v>
      </c>
      <c r="X727" s="89" t="s">
        <v>1840</v>
      </c>
      <c r="Y727" s="89" t="s">
        <v>7470</v>
      </c>
      <c r="Z727" s="89" t="s">
        <v>4390</v>
      </c>
      <c r="AA727" s="89">
        <v>4</v>
      </c>
      <c r="AB727" s="83">
        <v>61</v>
      </c>
      <c r="AC727" s="83">
        <v>157.88</v>
      </c>
      <c r="AD727" s="83">
        <v>363.79</v>
      </c>
      <c r="AE727" s="89">
        <v>181</v>
      </c>
      <c r="AF727" s="83">
        <v>192</v>
      </c>
      <c r="AG727" s="89"/>
      <c r="AH727" s="89"/>
      <c r="AI727" s="89"/>
      <c r="AJ727" s="83">
        <v>1</v>
      </c>
      <c r="AK727" s="83"/>
      <c r="AL727" s="83">
        <v>1.2</v>
      </c>
      <c r="AM727" s="83"/>
      <c r="AN727" s="83"/>
      <c r="AO727" s="83">
        <v>344</v>
      </c>
      <c r="AP727" s="89">
        <v>1.2</v>
      </c>
      <c r="AQ727" s="89">
        <v>173</v>
      </c>
      <c r="AR727" s="89">
        <v>120</v>
      </c>
      <c r="AS727" s="89">
        <v>22</v>
      </c>
      <c r="AT727" s="89" t="s">
        <v>7464</v>
      </c>
      <c r="AU727" s="89">
        <v>1</v>
      </c>
      <c r="AV727" s="89">
        <v>171</v>
      </c>
      <c r="AW727" s="89">
        <v>80</v>
      </c>
      <c r="AX727" s="89">
        <v>14</v>
      </c>
      <c r="AY727" s="89" t="s">
        <v>4235</v>
      </c>
      <c r="AZ727" s="89">
        <v>4300000</v>
      </c>
      <c r="BA727" s="89">
        <v>3900000</v>
      </c>
      <c r="BB727" s="89">
        <v>2390000</v>
      </c>
      <c r="BC727" s="113"/>
      <c r="BG727" s="165">
        <v>5622</v>
      </c>
      <c r="BH727" s="165">
        <v>659</v>
      </c>
    </row>
    <row r="728" spans="1:60" ht="18" hidden="1" customHeight="1">
      <c r="A728" s="83">
        <v>160365</v>
      </c>
      <c r="B728" s="84" t="s">
        <v>7451</v>
      </c>
      <c r="C728" s="82" t="str">
        <f t="shared" si="36"/>
        <v>Open</v>
      </c>
      <c r="D728" s="85"/>
      <c r="E728" s="85" t="s">
        <v>4217</v>
      </c>
      <c r="F728" s="110">
        <v>42719</v>
      </c>
      <c r="G728" s="110">
        <v>42770</v>
      </c>
      <c r="H728" s="87" t="s">
        <v>4920</v>
      </c>
      <c r="I728" s="87" t="s">
        <v>4921</v>
      </c>
      <c r="J728" s="87" t="s">
        <v>7452</v>
      </c>
      <c r="K728" s="88"/>
      <c r="L728" s="37" t="s">
        <v>15291</v>
      </c>
      <c r="M728" s="86" t="s">
        <v>7458</v>
      </c>
      <c r="N728" s="37" t="s">
        <v>13486</v>
      </c>
      <c r="O728" s="37" t="s">
        <v>13487</v>
      </c>
      <c r="P728" s="89">
        <v>0.03</v>
      </c>
      <c r="Q728" s="89">
        <v>15.54</v>
      </c>
      <c r="R728" s="90" t="str">
        <f t="shared" si="35"/>
        <v>大阪府大阪市鶴見区安田</v>
      </c>
      <c r="S728" s="59" t="s">
        <v>7461</v>
      </c>
      <c r="T728" s="59"/>
      <c r="U728" s="111" t="s">
        <v>7457</v>
      </c>
      <c r="V728" s="91" t="str">
        <f t="shared" si="37"/>
        <v>Open map</v>
      </c>
      <c r="W728" s="91" t="s">
        <v>4038</v>
      </c>
      <c r="X728" s="89" t="s">
        <v>1840</v>
      </c>
      <c r="Y728" s="89" t="s">
        <v>4496</v>
      </c>
      <c r="Z728" s="89" t="s">
        <v>4358</v>
      </c>
      <c r="AA728" s="89" t="s">
        <v>1857</v>
      </c>
      <c r="AB728" s="83">
        <v>15</v>
      </c>
      <c r="AC728" s="83" t="s">
        <v>1857</v>
      </c>
      <c r="AD728" s="83">
        <v>1914.47</v>
      </c>
      <c r="AE728" s="89">
        <v>1501</v>
      </c>
      <c r="AF728" s="83">
        <v>1346</v>
      </c>
      <c r="AG728" s="89"/>
      <c r="AH728" s="89"/>
      <c r="AI728" s="89"/>
      <c r="AJ728" s="83">
        <v>1</v>
      </c>
      <c r="AK728" s="83"/>
      <c r="AL728" s="83">
        <v>1.5</v>
      </c>
      <c r="AM728" s="83"/>
      <c r="AN728" s="83"/>
      <c r="AO728" s="83">
        <v>3623</v>
      </c>
      <c r="AP728" s="89">
        <v>1.5</v>
      </c>
      <c r="AQ728" s="89">
        <f>1077+542+146</f>
        <v>1765</v>
      </c>
      <c r="AR728" s="89">
        <v>140</v>
      </c>
      <c r="AS728" s="89">
        <f>154+78+21</f>
        <v>253</v>
      </c>
      <c r="AT728" s="89" t="s">
        <v>12197</v>
      </c>
      <c r="AU728" s="89">
        <v>1</v>
      </c>
      <c r="AV728" s="89">
        <v>1346</v>
      </c>
      <c r="AW728" s="89">
        <v>100</v>
      </c>
      <c r="AX728" s="89">
        <v>138</v>
      </c>
      <c r="AY728" s="89" t="s">
        <v>4235</v>
      </c>
      <c r="AZ728" s="89">
        <v>23600000</v>
      </c>
      <c r="BA728" s="89">
        <v>19800000</v>
      </c>
      <c r="BB728" s="89">
        <v>11900000</v>
      </c>
      <c r="BC728" s="113" t="s">
        <v>7462</v>
      </c>
      <c r="BG728" s="165">
        <v>5623</v>
      </c>
      <c r="BH728" s="165">
        <v>660</v>
      </c>
    </row>
    <row r="729" spans="1:60" ht="18" hidden="1" customHeight="1">
      <c r="A729" s="83">
        <v>160366</v>
      </c>
      <c r="B729" s="84" t="s">
        <v>7453</v>
      </c>
      <c r="C729" s="82" t="str">
        <f t="shared" si="36"/>
        <v>Open</v>
      </c>
      <c r="D729" s="85"/>
      <c r="E729" s="85" t="s">
        <v>4217</v>
      </c>
      <c r="F729" s="110">
        <v>42706</v>
      </c>
      <c r="G729" s="110">
        <v>42732</v>
      </c>
      <c r="H729" s="87" t="s">
        <v>4663</v>
      </c>
      <c r="I729" s="87" t="s">
        <v>6820</v>
      </c>
      <c r="J729" s="87" t="s">
        <v>7454</v>
      </c>
      <c r="K729" s="88"/>
      <c r="L729" s="37" t="s">
        <v>15292</v>
      </c>
      <c r="M729" s="86" t="s">
        <v>7450</v>
      </c>
      <c r="N729" s="37" t="s">
        <v>13488</v>
      </c>
      <c r="O729" s="37" t="s">
        <v>14522</v>
      </c>
      <c r="P729" s="89">
        <v>0.13</v>
      </c>
      <c r="Q729" s="89">
        <v>7.63</v>
      </c>
      <c r="R729" s="90" t="str">
        <f t="shared" si="35"/>
        <v>秋田県秋田市山手台</v>
      </c>
      <c r="S729" s="59" t="s">
        <v>7455</v>
      </c>
      <c r="T729" s="59" t="s">
        <v>3748</v>
      </c>
      <c r="U729" s="111" t="s">
        <v>7449</v>
      </c>
      <c r="V729" s="91" t="str">
        <f t="shared" si="37"/>
        <v>Open map</v>
      </c>
      <c r="W729" s="91" t="s">
        <v>4038</v>
      </c>
      <c r="X729" s="89" t="s">
        <v>1840</v>
      </c>
      <c r="Y729" s="89" t="s">
        <v>7456</v>
      </c>
      <c r="Z729" s="89" t="s">
        <v>4358</v>
      </c>
      <c r="AA729" s="89" t="s">
        <v>1857</v>
      </c>
      <c r="AB729" s="83">
        <v>100</v>
      </c>
      <c r="AC729" s="83" t="s">
        <v>1857</v>
      </c>
      <c r="AD729" s="83" t="s">
        <v>1857</v>
      </c>
      <c r="AE729" s="89">
        <v>4479</v>
      </c>
      <c r="AF729" s="83">
        <v>4479</v>
      </c>
      <c r="AG729" s="89"/>
      <c r="AH729" s="89"/>
      <c r="AI729" s="89"/>
      <c r="AJ729" s="83">
        <v>1</v>
      </c>
      <c r="AK729" s="83"/>
      <c r="AL729" s="83">
        <v>0.8</v>
      </c>
      <c r="AM729" s="83"/>
      <c r="AN729" s="83"/>
      <c r="AO729" s="83">
        <v>6967</v>
      </c>
      <c r="AP729" s="89">
        <v>0.8</v>
      </c>
      <c r="AQ729" s="89">
        <v>2324</v>
      </c>
      <c r="AR729" s="89">
        <v>100</v>
      </c>
      <c r="AS729" s="89">
        <v>238</v>
      </c>
      <c r="AT729" s="89" t="s">
        <v>4235</v>
      </c>
      <c r="AU729" s="89">
        <v>1</v>
      </c>
      <c r="AV729" s="89">
        <v>4479</v>
      </c>
      <c r="AW729" s="89">
        <v>100</v>
      </c>
      <c r="AX729" s="89">
        <v>457</v>
      </c>
      <c r="AY729" s="89" t="s">
        <v>4235</v>
      </c>
      <c r="AZ729" s="89">
        <v>41000000</v>
      </c>
      <c r="BA729" s="89">
        <v>34700000</v>
      </c>
      <c r="BB729" s="89">
        <v>21100000</v>
      </c>
      <c r="BC729" s="113" t="s">
        <v>7147</v>
      </c>
      <c r="BG729" s="165">
        <v>5624</v>
      </c>
      <c r="BH729" s="165">
        <v>661</v>
      </c>
    </row>
    <row r="730" spans="1:60" ht="18" hidden="1" customHeight="1">
      <c r="A730" s="83">
        <v>160367</v>
      </c>
      <c r="B730" s="84" t="s">
        <v>7443</v>
      </c>
      <c r="C730" s="82" t="str">
        <f t="shared" si="36"/>
        <v>Open</v>
      </c>
      <c r="D730" s="85"/>
      <c r="E730" s="85" t="s">
        <v>4217</v>
      </c>
      <c r="F730" s="110">
        <v>42867</v>
      </c>
      <c r="G730" s="110">
        <v>42874</v>
      </c>
      <c r="H730" s="87" t="s">
        <v>4521</v>
      </c>
      <c r="I730" s="87" t="s">
        <v>7444</v>
      </c>
      <c r="J730" s="87" t="s">
        <v>7442</v>
      </c>
      <c r="K730" s="88"/>
      <c r="L730" s="37" t="s">
        <v>15293</v>
      </c>
      <c r="M730" s="86" t="s">
        <v>7445</v>
      </c>
      <c r="N730" s="37" t="s">
        <v>13489</v>
      </c>
      <c r="O730" s="37" t="s">
        <v>13490</v>
      </c>
      <c r="P730" s="89">
        <v>0.26</v>
      </c>
      <c r="Q730" s="89">
        <v>8.17</v>
      </c>
      <c r="R730" s="90" t="str">
        <f t="shared" si="35"/>
        <v>高知県高知市北本町</v>
      </c>
      <c r="S730" s="59" t="s">
        <v>7446</v>
      </c>
      <c r="T730" s="59"/>
      <c r="U730" s="111" t="s">
        <v>7447</v>
      </c>
      <c r="V730" s="91" t="str">
        <f t="shared" si="37"/>
        <v>Open map</v>
      </c>
      <c r="W730" s="91" t="s">
        <v>4038</v>
      </c>
      <c r="X730" s="89" t="s">
        <v>1840</v>
      </c>
      <c r="Y730" s="89" t="s">
        <v>4496</v>
      </c>
      <c r="Z730" s="89" t="s">
        <v>7448</v>
      </c>
      <c r="AA730" s="89" t="s">
        <v>1857</v>
      </c>
      <c r="AB730" s="83">
        <v>10</v>
      </c>
      <c r="AC730" s="83">
        <v>327.10000000000002</v>
      </c>
      <c r="AD730" s="83">
        <v>460.3</v>
      </c>
      <c r="AE730" s="89">
        <v>545</v>
      </c>
      <c r="AF730" s="83">
        <v>557</v>
      </c>
      <c r="AG730" s="89"/>
      <c r="AH730" s="89"/>
      <c r="AI730" s="89"/>
      <c r="AJ730" s="83">
        <v>1</v>
      </c>
      <c r="AK730" s="83"/>
      <c r="AL730" s="83">
        <v>1.5</v>
      </c>
      <c r="AM730" s="83"/>
      <c r="AN730" s="83"/>
      <c r="AO730" s="83">
        <v>1079</v>
      </c>
      <c r="AP730" s="89">
        <v>1.5</v>
      </c>
      <c r="AQ730" s="89">
        <v>534</v>
      </c>
      <c r="AR730" s="89">
        <v>100</v>
      </c>
      <c r="AS730" s="89">
        <v>55</v>
      </c>
      <c r="AT730" s="89" t="s">
        <v>4235</v>
      </c>
      <c r="AU730" s="89">
        <v>1</v>
      </c>
      <c r="AV730" s="89">
        <v>545</v>
      </c>
      <c r="AW730" s="89">
        <v>80</v>
      </c>
      <c r="AX730" s="89">
        <v>45</v>
      </c>
      <c r="AY730" s="89" t="s">
        <v>7252</v>
      </c>
      <c r="AZ730" s="89">
        <v>6600000</v>
      </c>
      <c r="BA730" s="89">
        <v>5700000</v>
      </c>
      <c r="BB730" s="89">
        <v>3500000</v>
      </c>
      <c r="BC730" s="113"/>
      <c r="BG730" s="165">
        <v>5625</v>
      </c>
      <c r="BH730" s="165">
        <v>662</v>
      </c>
    </row>
    <row r="731" spans="1:60" ht="18" hidden="1" customHeight="1">
      <c r="A731" s="116">
        <v>160368</v>
      </c>
      <c r="B731" s="117" t="s">
        <v>7429</v>
      </c>
      <c r="C731" s="82" t="str">
        <f t="shared" si="36"/>
        <v>Open</v>
      </c>
      <c r="D731" s="118"/>
      <c r="E731" s="118" t="s">
        <v>4217</v>
      </c>
      <c r="F731" s="119">
        <v>42751</v>
      </c>
      <c r="G731" s="119">
        <v>42786</v>
      </c>
      <c r="H731" s="120" t="s">
        <v>4361</v>
      </c>
      <c r="I731" s="120" t="s">
        <v>4658</v>
      </c>
      <c r="J731" s="120" t="s">
        <v>7430</v>
      </c>
      <c r="K731" s="121"/>
      <c r="L731" s="37" t="s">
        <v>15294</v>
      </c>
      <c r="M731" s="122" t="s">
        <v>7440</v>
      </c>
      <c r="N731" s="37" t="s">
        <v>13491</v>
      </c>
      <c r="O731" s="37" t="s">
        <v>14523</v>
      </c>
      <c r="P731" s="123">
        <v>0.44</v>
      </c>
      <c r="Q731" s="123">
        <v>23.45</v>
      </c>
      <c r="R731" s="124" t="str">
        <f t="shared" si="35"/>
        <v>神奈川県相模原市南区当麻字中島</v>
      </c>
      <c r="S731" s="125" t="s">
        <v>3749</v>
      </c>
      <c r="T731" s="125" t="s">
        <v>3749</v>
      </c>
      <c r="U731" s="126" t="s">
        <v>7439</v>
      </c>
      <c r="V731" s="127" t="str">
        <f t="shared" si="37"/>
        <v>Open map</v>
      </c>
      <c r="W731" s="127" t="s">
        <v>4038</v>
      </c>
      <c r="X731" s="123" t="s">
        <v>1840</v>
      </c>
      <c r="Y731" s="123" t="s">
        <v>4496</v>
      </c>
      <c r="Z731" s="123" t="s">
        <v>4358</v>
      </c>
      <c r="AA731" s="123" t="s">
        <v>1857</v>
      </c>
      <c r="AB731" s="116">
        <v>35</v>
      </c>
      <c r="AC731" s="116" t="s">
        <v>1857</v>
      </c>
      <c r="AD731" s="116" t="s">
        <v>1857</v>
      </c>
      <c r="AE731" s="123">
        <v>10149</v>
      </c>
      <c r="AF731" s="116">
        <v>10149</v>
      </c>
      <c r="AG731" s="123"/>
      <c r="AH731" s="123"/>
      <c r="AI731" s="123"/>
      <c r="AJ731" s="116">
        <v>1</v>
      </c>
      <c r="AK731" s="116"/>
      <c r="AL731" s="116">
        <v>2</v>
      </c>
      <c r="AM731" s="116"/>
      <c r="AN731" s="116"/>
      <c r="AO731" s="116">
        <v>21584</v>
      </c>
      <c r="AP731" s="123">
        <v>2</v>
      </c>
      <c r="AQ731" s="123">
        <f>16763+918+918</f>
        <v>18599</v>
      </c>
      <c r="AR731" s="123">
        <v>180</v>
      </c>
      <c r="AS731" s="123">
        <f>3078+113+216</f>
        <v>3407</v>
      </c>
      <c r="AT731" s="123" t="s">
        <v>7441</v>
      </c>
      <c r="AU731" s="123">
        <v>1</v>
      </c>
      <c r="AV731" s="123"/>
      <c r="AW731" s="123">
        <v>100</v>
      </c>
      <c r="AX731" s="123"/>
      <c r="AY731" s="123" t="s">
        <v>4271</v>
      </c>
      <c r="AZ731" s="123">
        <v>151500000</v>
      </c>
      <c r="BA731" s="123">
        <v>126000000</v>
      </c>
      <c r="BB731" s="123"/>
      <c r="BC731" s="112" t="s">
        <v>7459</v>
      </c>
      <c r="BG731" s="165">
        <v>5626</v>
      </c>
      <c r="BH731" s="165">
        <v>663</v>
      </c>
    </row>
    <row r="732" spans="1:60" ht="18" hidden="1" customHeight="1">
      <c r="A732" s="83">
        <v>160370</v>
      </c>
      <c r="B732" s="84" t="s">
        <v>7431</v>
      </c>
      <c r="C732" s="82" t="str">
        <f t="shared" si="36"/>
        <v>Open</v>
      </c>
      <c r="D732" s="85"/>
      <c r="E732" s="85" t="s">
        <v>4217</v>
      </c>
      <c r="F732" s="110">
        <v>42892</v>
      </c>
      <c r="G732" s="110">
        <v>42902</v>
      </c>
      <c r="H732" s="87" t="s">
        <v>7432</v>
      </c>
      <c r="I732" s="87" t="s">
        <v>7433</v>
      </c>
      <c r="J732" s="87" t="s">
        <v>7434</v>
      </c>
      <c r="K732" s="88"/>
      <c r="L732" s="37" t="s">
        <v>15295</v>
      </c>
      <c r="M732" s="86" t="s">
        <v>7435</v>
      </c>
      <c r="N732" s="37" t="s">
        <v>13492</v>
      </c>
      <c r="O732" s="37" t="s">
        <v>13493</v>
      </c>
      <c r="P732" s="89">
        <v>0.15</v>
      </c>
      <c r="Q732" s="89">
        <v>12.13</v>
      </c>
      <c r="R732" s="90" t="str">
        <f t="shared" si="35"/>
        <v>愛知県日進市赤池</v>
      </c>
      <c r="S732" s="59" t="s">
        <v>7436</v>
      </c>
      <c r="T732" s="59"/>
      <c r="U732" s="111" t="s">
        <v>7428</v>
      </c>
      <c r="V732" s="91" t="str">
        <f t="shared" si="37"/>
        <v>Open map</v>
      </c>
      <c r="W732" s="91" t="s">
        <v>4038</v>
      </c>
      <c r="X732" s="89" t="s">
        <v>1840</v>
      </c>
      <c r="Y732" s="89" t="s">
        <v>7437</v>
      </c>
      <c r="Z732" s="89" t="s">
        <v>7438</v>
      </c>
      <c r="AA732" s="89" t="s">
        <v>1857</v>
      </c>
      <c r="AB732" s="83">
        <v>35</v>
      </c>
      <c r="AC732" s="83">
        <v>1180</v>
      </c>
      <c r="AD732" s="83">
        <v>1180</v>
      </c>
      <c r="AE732" s="89">
        <v>1361</v>
      </c>
      <c r="AF732" s="83">
        <v>1361</v>
      </c>
      <c r="AG732" s="89"/>
      <c r="AH732" s="89"/>
      <c r="AI732" s="89"/>
      <c r="AJ732" s="83">
        <v>0.8</v>
      </c>
      <c r="AK732" s="83"/>
      <c r="AL732" s="83">
        <v>1.4</v>
      </c>
      <c r="AM732" s="83"/>
      <c r="AN732" s="83"/>
      <c r="AO732" s="83">
        <v>2435</v>
      </c>
      <c r="AP732" s="89">
        <v>1.4</v>
      </c>
      <c r="AQ732" s="89">
        <v>1346</v>
      </c>
      <c r="AR732" s="89">
        <v>100</v>
      </c>
      <c r="AS732" s="89">
        <v>138</v>
      </c>
      <c r="AT732" s="89" t="s">
        <v>4235</v>
      </c>
      <c r="AU732" s="89">
        <v>0.8</v>
      </c>
      <c r="AV732" s="89">
        <v>1089</v>
      </c>
      <c r="AW732" s="89">
        <v>80</v>
      </c>
      <c r="AX732" s="89">
        <v>89</v>
      </c>
      <c r="AY732" s="89" t="s">
        <v>4235</v>
      </c>
      <c r="AZ732" s="89">
        <v>16000000</v>
      </c>
      <c r="BA732" s="89">
        <v>13500000</v>
      </c>
      <c r="BB732" s="89">
        <v>8000000</v>
      </c>
      <c r="BC732" s="113"/>
      <c r="BG732" s="165">
        <v>5627</v>
      </c>
      <c r="BH732" s="165">
        <v>664</v>
      </c>
    </row>
    <row r="733" spans="1:60" ht="18" hidden="1" customHeight="1">
      <c r="A733" s="83">
        <v>160371</v>
      </c>
      <c r="B733" s="84" t="s">
        <v>7420</v>
      </c>
      <c r="C733" s="82" t="str">
        <f t="shared" si="36"/>
        <v>Open</v>
      </c>
      <c r="D733" s="85"/>
      <c r="E733" s="85" t="s">
        <v>7421</v>
      </c>
      <c r="F733" s="110">
        <v>42807</v>
      </c>
      <c r="G733" s="110">
        <v>42819</v>
      </c>
      <c r="H733" s="87" t="s">
        <v>7422</v>
      </c>
      <c r="I733" s="87" t="s">
        <v>7419</v>
      </c>
      <c r="J733" s="87" t="s">
        <v>7423</v>
      </c>
      <c r="K733" s="88"/>
      <c r="L733" s="37" t="s">
        <v>15296</v>
      </c>
      <c r="M733" s="86" t="s">
        <v>7424</v>
      </c>
      <c r="N733" s="37" t="s">
        <v>13494</v>
      </c>
      <c r="O733" s="37" t="s">
        <v>13495</v>
      </c>
      <c r="P733" s="89">
        <v>0.19</v>
      </c>
      <c r="Q733" s="89">
        <v>0.28000000000000003</v>
      </c>
      <c r="R733" s="90" t="str">
        <f t="shared" si="35"/>
        <v>宮城県本吉郡南三陸町志津川字十日町</v>
      </c>
      <c r="S733" s="59" t="s">
        <v>7425</v>
      </c>
      <c r="T733" s="59" t="s">
        <v>4184</v>
      </c>
      <c r="U733" s="111" t="s">
        <v>7426</v>
      </c>
      <c r="V733" s="91" t="str">
        <f t="shared" si="37"/>
        <v>Open map</v>
      </c>
      <c r="W733" s="91" t="s">
        <v>4038</v>
      </c>
      <c r="X733" s="89" t="s">
        <v>1840</v>
      </c>
      <c r="Y733" s="89" t="s">
        <v>7240</v>
      </c>
      <c r="Z733" s="89" t="s">
        <v>4443</v>
      </c>
      <c r="AA733" s="89"/>
      <c r="AB733" s="83">
        <v>40</v>
      </c>
      <c r="AC733" s="83">
        <v>762.76</v>
      </c>
      <c r="AD733" s="83">
        <v>767</v>
      </c>
      <c r="AE733" s="89">
        <v>1206</v>
      </c>
      <c r="AF733" s="83">
        <v>1206</v>
      </c>
      <c r="AG733" s="89"/>
      <c r="AH733" s="89"/>
      <c r="AI733" s="89"/>
      <c r="AJ733" s="83">
        <v>1.2</v>
      </c>
      <c r="AK733" s="83"/>
      <c r="AL733" s="83">
        <v>1.2</v>
      </c>
      <c r="AM733" s="83"/>
      <c r="AN733" s="83"/>
      <c r="AO733" s="83">
        <v>2302</v>
      </c>
      <c r="AP733" s="89">
        <v>1.2</v>
      </c>
      <c r="AQ733" s="89">
        <v>911</v>
      </c>
      <c r="AR733" s="89">
        <v>100</v>
      </c>
      <c r="AS733" s="89">
        <v>86</v>
      </c>
      <c r="AT733" s="89" t="s">
        <v>7427</v>
      </c>
      <c r="AU733" s="89">
        <v>1.2</v>
      </c>
      <c r="AV733" s="89">
        <v>1391</v>
      </c>
      <c r="AW733" s="89">
        <v>80</v>
      </c>
      <c r="AX733" s="89">
        <v>112</v>
      </c>
      <c r="AY733" s="89" t="s">
        <v>4235</v>
      </c>
      <c r="AZ733" s="89">
        <v>12900000</v>
      </c>
      <c r="BA733" s="89">
        <v>11000000</v>
      </c>
      <c r="BB733" s="89">
        <v>6700000</v>
      </c>
      <c r="BC733" s="113"/>
      <c r="BG733" s="165">
        <v>5628</v>
      </c>
      <c r="BH733" s="165">
        <v>665</v>
      </c>
    </row>
    <row r="734" spans="1:60" ht="18" hidden="1" customHeight="1">
      <c r="A734" s="83">
        <v>160372</v>
      </c>
      <c r="B734" s="84" t="s">
        <v>7414</v>
      </c>
      <c r="C734" s="82" t="str">
        <f t="shared" si="36"/>
        <v>Open</v>
      </c>
      <c r="D734" s="85"/>
      <c r="E734" s="85" t="s">
        <v>4217</v>
      </c>
      <c r="F734" s="110">
        <v>42844</v>
      </c>
      <c r="G734" s="110">
        <v>42868</v>
      </c>
      <c r="H734" s="87" t="s">
        <v>4249</v>
      </c>
      <c r="I734" s="87" t="s">
        <v>4349</v>
      </c>
      <c r="J734" s="87" t="s">
        <v>7415</v>
      </c>
      <c r="K734" s="88"/>
      <c r="L734" s="37" t="s">
        <v>15297</v>
      </c>
      <c r="M734" s="86" t="s">
        <v>7416</v>
      </c>
      <c r="N734" s="37" t="s">
        <v>13496</v>
      </c>
      <c r="O734" s="37" t="s">
        <v>13497</v>
      </c>
      <c r="P734" s="89">
        <v>2.83</v>
      </c>
      <c r="Q734" s="89">
        <v>10.06</v>
      </c>
      <c r="R734" s="90" t="str">
        <f t="shared" si="35"/>
        <v>北海道石狩市当別町太美</v>
      </c>
      <c r="S734" s="59" t="s">
        <v>7417</v>
      </c>
      <c r="T734" s="59" t="s">
        <v>4185</v>
      </c>
      <c r="U734" s="111" t="s">
        <v>7418</v>
      </c>
      <c r="V734" s="91" t="str">
        <f t="shared" si="37"/>
        <v>Open map</v>
      </c>
      <c r="W734" s="91" t="s">
        <v>4038</v>
      </c>
      <c r="X734" s="89" t="s">
        <v>1840</v>
      </c>
      <c r="Y734" s="89" t="s">
        <v>4381</v>
      </c>
      <c r="Z734" s="89" t="s">
        <v>4358</v>
      </c>
      <c r="AA734" s="89" t="s">
        <v>1857</v>
      </c>
      <c r="AB734" s="83">
        <v>140</v>
      </c>
      <c r="AC734" s="83">
        <v>1109.1300000000001</v>
      </c>
      <c r="AD734" s="83">
        <v>1109</v>
      </c>
      <c r="AE734" s="89">
        <v>1622</v>
      </c>
      <c r="AF734" s="83">
        <v>1583</v>
      </c>
      <c r="AG734" s="89"/>
      <c r="AH734" s="89"/>
      <c r="AI734" s="89"/>
      <c r="AJ734" s="83">
        <v>1</v>
      </c>
      <c r="AK734" s="83"/>
      <c r="AL734" s="83">
        <v>2</v>
      </c>
      <c r="AM734" s="83"/>
      <c r="AN734" s="83"/>
      <c r="AO734" s="83">
        <v>3502</v>
      </c>
      <c r="AP734" s="89">
        <v>2</v>
      </c>
      <c r="AQ734" s="89">
        <v>1842</v>
      </c>
      <c r="AR734" s="89">
        <v>180</v>
      </c>
      <c r="AS734" s="89">
        <v>339</v>
      </c>
      <c r="AT734" s="89" t="s">
        <v>7413</v>
      </c>
      <c r="AU734" s="89">
        <v>1</v>
      </c>
      <c r="AV734" s="89">
        <v>1622</v>
      </c>
      <c r="AW734" s="89">
        <v>150</v>
      </c>
      <c r="AX734" s="89">
        <v>249</v>
      </c>
      <c r="AY734" s="89" t="s">
        <v>4250</v>
      </c>
      <c r="AZ734" s="89">
        <v>26300000</v>
      </c>
      <c r="BA734" s="89">
        <v>21800000</v>
      </c>
      <c r="BB734" s="89">
        <v>12800000</v>
      </c>
      <c r="BC734" s="113"/>
      <c r="BG734" s="165">
        <v>5629</v>
      </c>
      <c r="BH734" s="165">
        <v>666</v>
      </c>
    </row>
    <row r="735" spans="1:60" ht="18" hidden="1" customHeight="1">
      <c r="A735" s="83">
        <v>160373</v>
      </c>
      <c r="B735" s="84" t="s">
        <v>7407</v>
      </c>
      <c r="C735" s="82" t="str">
        <f t="shared" si="36"/>
        <v>Open</v>
      </c>
      <c r="D735" s="85"/>
      <c r="E735" s="85" t="s">
        <v>7408</v>
      </c>
      <c r="F735" s="110">
        <v>42758</v>
      </c>
      <c r="G735" s="110">
        <v>42780</v>
      </c>
      <c r="H735" s="87" t="s">
        <v>7409</v>
      </c>
      <c r="I735" s="87" t="s">
        <v>6795</v>
      </c>
      <c r="J735" s="87" t="s">
        <v>7410</v>
      </c>
      <c r="K735" s="88"/>
      <c r="L735" s="37" t="s">
        <v>15085</v>
      </c>
      <c r="M735" s="86" t="s">
        <v>7411</v>
      </c>
      <c r="N735" s="37" t="s">
        <v>13498</v>
      </c>
      <c r="O735" s="37" t="s">
        <v>14524</v>
      </c>
      <c r="P735" s="89">
        <v>0.05</v>
      </c>
      <c r="Q735" s="89">
        <v>2.31</v>
      </c>
      <c r="R735" s="90" t="str">
        <f t="shared" si="35"/>
        <v>福島県いわき市泉町下川薬師前</v>
      </c>
      <c r="S735" s="59" t="s">
        <v>7412</v>
      </c>
      <c r="T735" s="59"/>
      <c r="U735" s="111" t="s">
        <v>14367</v>
      </c>
      <c r="V735" s="91" t="str">
        <f t="shared" si="37"/>
        <v>Open map</v>
      </c>
      <c r="W735" s="91" t="s">
        <v>4038</v>
      </c>
      <c r="X735" s="89" t="s">
        <v>1840</v>
      </c>
      <c r="Y735" s="89" t="s">
        <v>7240</v>
      </c>
      <c r="Z735" s="89" t="s">
        <v>4358</v>
      </c>
      <c r="AA735" s="89" t="s">
        <v>1857</v>
      </c>
      <c r="AB735" s="83">
        <v>80</v>
      </c>
      <c r="AC735" s="83">
        <v>3000</v>
      </c>
      <c r="AD735" s="83">
        <v>3000</v>
      </c>
      <c r="AE735" s="89">
        <v>4035</v>
      </c>
      <c r="AF735" s="83">
        <v>4035</v>
      </c>
      <c r="AG735" s="89"/>
      <c r="AH735" s="89"/>
      <c r="AI735" s="89"/>
      <c r="AJ735" s="83">
        <v>1.4</v>
      </c>
      <c r="AK735" s="83"/>
      <c r="AL735" s="83">
        <v>1.1000000000000001</v>
      </c>
      <c r="AM735" s="83"/>
      <c r="AN735" s="83"/>
      <c r="AO735" s="83">
        <v>7658</v>
      </c>
      <c r="AP735" s="89">
        <v>1.4</v>
      </c>
      <c r="AQ735" s="89">
        <v>3139</v>
      </c>
      <c r="AR735" s="89">
        <v>100</v>
      </c>
      <c r="AS735" s="89">
        <v>388</v>
      </c>
      <c r="AT735" s="89"/>
      <c r="AU735" s="89">
        <v>1.4</v>
      </c>
      <c r="AV735" s="89">
        <v>4519</v>
      </c>
      <c r="AW735" s="89">
        <v>80</v>
      </c>
      <c r="AX735" s="89">
        <v>329</v>
      </c>
      <c r="AY735" s="89"/>
      <c r="AZ735" s="89">
        <v>38900000</v>
      </c>
      <c r="BA735" s="89">
        <v>32600000</v>
      </c>
      <c r="BB735" s="89">
        <v>19600000</v>
      </c>
      <c r="BC735" s="113"/>
      <c r="BG735" s="165">
        <v>5630</v>
      </c>
      <c r="BH735" s="165">
        <v>667</v>
      </c>
    </row>
    <row r="736" spans="1:60" ht="18" hidden="1" customHeight="1">
      <c r="A736" s="83">
        <v>160374</v>
      </c>
      <c r="B736" s="84" t="s">
        <v>7405</v>
      </c>
      <c r="C736" s="82" t="str">
        <f t="shared" si="36"/>
        <v>Open</v>
      </c>
      <c r="D736" s="85"/>
      <c r="E736" s="85" t="s">
        <v>4241</v>
      </c>
      <c r="F736" s="110">
        <v>42828</v>
      </c>
      <c r="G736" s="110">
        <v>42846</v>
      </c>
      <c r="H736" s="87" t="s">
        <v>4328</v>
      </c>
      <c r="I736" s="87" t="s">
        <v>6795</v>
      </c>
      <c r="J736" s="87" t="s">
        <v>6788</v>
      </c>
      <c r="K736" s="88"/>
      <c r="L736" s="37" t="s">
        <v>15085</v>
      </c>
      <c r="M736" s="86" t="s">
        <v>7404</v>
      </c>
      <c r="N736" s="37" t="s">
        <v>13499</v>
      </c>
      <c r="O736" s="37" t="s">
        <v>13500</v>
      </c>
      <c r="P736" s="89">
        <v>0.03</v>
      </c>
      <c r="Q736" s="89">
        <v>2.21</v>
      </c>
      <c r="R736" s="90" t="str">
        <f t="shared" si="35"/>
        <v>福島県いわき市泉町下川薬師前</v>
      </c>
      <c r="S736" s="59" t="s">
        <v>7406</v>
      </c>
      <c r="T736" s="59" t="s">
        <v>3750</v>
      </c>
      <c r="U736" s="111" t="s">
        <v>6797</v>
      </c>
      <c r="V736" s="91" t="str">
        <f t="shared" si="37"/>
        <v>Open map</v>
      </c>
      <c r="W736" s="91" t="s">
        <v>4038</v>
      </c>
      <c r="X736" s="89" t="s">
        <v>1840</v>
      </c>
      <c r="Y736" s="89" t="s">
        <v>4381</v>
      </c>
      <c r="Z736" s="89" t="s">
        <v>4358</v>
      </c>
      <c r="AA736" s="89" t="s">
        <v>1857</v>
      </c>
      <c r="AB736" s="83">
        <v>80</v>
      </c>
      <c r="AC736" s="83">
        <v>1857</v>
      </c>
      <c r="AD736" s="83">
        <v>1857</v>
      </c>
      <c r="AE736" s="89">
        <v>2307</v>
      </c>
      <c r="AF736" s="83">
        <v>2307</v>
      </c>
      <c r="AG736" s="89"/>
      <c r="AH736" s="89"/>
      <c r="AI736" s="89"/>
      <c r="AJ736" s="83">
        <v>1</v>
      </c>
      <c r="AK736" s="83"/>
      <c r="AL736" s="83">
        <v>1.5</v>
      </c>
      <c r="AM736" s="83"/>
      <c r="AN736" s="83"/>
      <c r="AO736" s="83">
        <v>4485</v>
      </c>
      <c r="AP736" s="89">
        <v>1.5</v>
      </c>
      <c r="AQ736" s="89">
        <v>2178</v>
      </c>
      <c r="AR736" s="89">
        <v>100</v>
      </c>
      <c r="AS736" s="89">
        <v>219</v>
      </c>
      <c r="AT736" s="89" t="s">
        <v>4235</v>
      </c>
      <c r="AU736" s="89">
        <v>1</v>
      </c>
      <c r="AV736" s="89">
        <v>2037</v>
      </c>
      <c r="AW736" s="89">
        <v>80</v>
      </c>
      <c r="AX736" s="89">
        <v>185</v>
      </c>
      <c r="AY736" s="89" t="s">
        <v>4235</v>
      </c>
      <c r="AZ736" s="89">
        <v>23000000</v>
      </c>
      <c r="BA736" s="89">
        <v>19200000</v>
      </c>
      <c r="BB736" s="89">
        <v>11500000</v>
      </c>
      <c r="BC736" s="113"/>
      <c r="BG736" s="165">
        <v>5631</v>
      </c>
      <c r="BH736" s="165">
        <v>668</v>
      </c>
    </row>
    <row r="737" spans="1:60" ht="18" hidden="1" customHeight="1">
      <c r="A737" s="83">
        <v>160375</v>
      </c>
      <c r="B737" s="84" t="s">
        <v>7394</v>
      </c>
      <c r="C737" s="82" t="str">
        <f t="shared" si="36"/>
        <v>Open</v>
      </c>
      <c r="D737" s="85"/>
      <c r="E737" s="85" t="s">
        <v>7395</v>
      </c>
      <c r="F737" s="110">
        <v>42730</v>
      </c>
      <c r="G737" s="110">
        <v>42749</v>
      </c>
      <c r="H737" s="87" t="s">
        <v>7396</v>
      </c>
      <c r="I737" s="87" t="s">
        <v>7397</v>
      </c>
      <c r="J737" s="87" t="s">
        <v>7398</v>
      </c>
      <c r="K737" s="88"/>
      <c r="L737" s="37" t="s">
        <v>15298</v>
      </c>
      <c r="M737" s="86" t="s">
        <v>7399</v>
      </c>
      <c r="N737" s="37" t="s">
        <v>13501</v>
      </c>
      <c r="O737" s="37" t="s">
        <v>13502</v>
      </c>
      <c r="P737" s="89">
        <v>0.04</v>
      </c>
      <c r="Q737" s="89">
        <v>0.57999999999999996</v>
      </c>
      <c r="R737" s="90" t="str">
        <f t="shared" si="35"/>
        <v>広島県呉市中通</v>
      </c>
      <c r="S737" s="59" t="s">
        <v>7400</v>
      </c>
      <c r="T737" s="59"/>
      <c r="U737" s="111" t="s">
        <v>7401</v>
      </c>
      <c r="V737" s="91" t="str">
        <f t="shared" si="37"/>
        <v>Open map</v>
      </c>
      <c r="W737" s="91" t="s">
        <v>4038</v>
      </c>
      <c r="X737" s="89" t="s">
        <v>1840</v>
      </c>
      <c r="Y737" s="89" t="s">
        <v>7402</v>
      </c>
      <c r="Z737" s="89" t="s">
        <v>7403</v>
      </c>
      <c r="AA737" s="89" t="s">
        <v>1857</v>
      </c>
      <c r="AB737" s="83">
        <v>25</v>
      </c>
      <c r="AC737" s="83">
        <v>190</v>
      </c>
      <c r="AD737" s="83">
        <v>537</v>
      </c>
      <c r="AE737" s="89">
        <v>212</v>
      </c>
      <c r="AF737" s="83">
        <v>212</v>
      </c>
      <c r="AG737" s="89"/>
      <c r="AH737" s="89"/>
      <c r="AI737" s="89"/>
      <c r="AJ737" s="83">
        <v>1.6</v>
      </c>
      <c r="AK737" s="83"/>
      <c r="AL737" s="83">
        <v>1</v>
      </c>
      <c r="AM737" s="83"/>
      <c r="AN737" s="83"/>
      <c r="AO737" s="83">
        <v>520</v>
      </c>
      <c r="AP737" s="89">
        <v>1</v>
      </c>
      <c r="AQ737" s="89">
        <v>181</v>
      </c>
      <c r="AR737" s="89">
        <v>100</v>
      </c>
      <c r="AS737" s="89">
        <v>19</v>
      </c>
      <c r="AT737" s="89" t="s">
        <v>12202</v>
      </c>
      <c r="AU737" s="89">
        <v>1.6</v>
      </c>
      <c r="AV737" s="89">
        <v>339</v>
      </c>
      <c r="AW737" s="89">
        <v>80</v>
      </c>
      <c r="AX737" s="89">
        <v>28</v>
      </c>
      <c r="AY737" s="89" t="s">
        <v>12190</v>
      </c>
      <c r="AZ737" s="89">
        <v>4200000</v>
      </c>
      <c r="BA737" s="89">
        <v>3700000</v>
      </c>
      <c r="BB737" s="89">
        <v>2300000</v>
      </c>
      <c r="BC737" s="113"/>
      <c r="BG737" s="165">
        <v>5632</v>
      </c>
      <c r="BH737" s="165">
        <v>669</v>
      </c>
    </row>
    <row r="738" spans="1:60" hidden="1">
      <c r="A738" s="1">
        <v>160376</v>
      </c>
      <c r="B738" s="6" t="s">
        <v>10181</v>
      </c>
      <c r="C738" s="82" t="str">
        <f t="shared" si="36"/>
        <v>Open</v>
      </c>
      <c r="D738" s="71" t="s">
        <v>7222</v>
      </c>
      <c r="E738" s="71"/>
      <c r="F738" s="19"/>
      <c r="G738" s="19"/>
      <c r="H738" s="38" t="s">
        <v>4280</v>
      </c>
      <c r="I738" s="38" t="s">
        <v>7386</v>
      </c>
      <c r="J738" s="38" t="s">
        <v>7387</v>
      </c>
      <c r="K738" s="21"/>
      <c r="L738" s="37" t="s">
        <v>15299</v>
      </c>
      <c r="M738" s="37" t="s">
        <v>10182</v>
      </c>
      <c r="N738" s="37" t="s">
        <v>13503</v>
      </c>
      <c r="O738" s="37" t="s">
        <v>14525</v>
      </c>
      <c r="P738" s="89">
        <v>0.16</v>
      </c>
      <c r="Q738">
        <v>6.54</v>
      </c>
      <c r="R738" s="59" t="str">
        <f t="shared" si="35"/>
        <v>熊本県宇土市二拾町</v>
      </c>
      <c r="S738" s="59"/>
      <c r="T738" s="59"/>
      <c r="U738" s="108" t="s">
        <v>10183</v>
      </c>
      <c r="V738" s="60" t="str">
        <f t="shared" si="37"/>
        <v>Open map</v>
      </c>
      <c r="W738" s="60"/>
      <c r="X738" t="s">
        <v>1840</v>
      </c>
      <c r="Y738" t="s">
        <v>4381</v>
      </c>
      <c r="Z738" t="s">
        <v>4358</v>
      </c>
      <c r="AA738" t="s">
        <v>1857</v>
      </c>
      <c r="AB738" s="1">
        <v>20</v>
      </c>
      <c r="AC738" s="1">
        <v>9400</v>
      </c>
      <c r="AD738" s="1">
        <v>9400</v>
      </c>
      <c r="AF738" s="1"/>
      <c r="BD738" s="142" t="s">
        <v>11876</v>
      </c>
      <c r="BG738" s="165">
        <v>5633</v>
      </c>
    </row>
    <row r="739" spans="1:60" ht="18" hidden="1" customHeight="1">
      <c r="A739" s="83">
        <v>160377</v>
      </c>
      <c r="B739" s="84" t="s">
        <v>7388</v>
      </c>
      <c r="C739" s="82" t="str">
        <f t="shared" si="36"/>
        <v>Open</v>
      </c>
      <c r="D739" s="85"/>
      <c r="E739" s="85" t="s">
        <v>7389</v>
      </c>
      <c r="F739" s="110">
        <v>42781</v>
      </c>
      <c r="G739" s="110">
        <v>42796</v>
      </c>
      <c r="H739" s="87" t="s">
        <v>4278</v>
      </c>
      <c r="I739" s="87" t="s">
        <v>6140</v>
      </c>
      <c r="J739" s="87" t="s">
        <v>7390</v>
      </c>
      <c r="K739" s="88"/>
      <c r="L739" s="37" t="s">
        <v>15300</v>
      </c>
      <c r="M739" s="86" t="s">
        <v>7391</v>
      </c>
      <c r="N739" s="37" t="s">
        <v>13504</v>
      </c>
      <c r="O739" s="37" t="s">
        <v>13505</v>
      </c>
      <c r="P739" s="89">
        <v>0.09</v>
      </c>
      <c r="Q739" s="89">
        <v>20.62</v>
      </c>
      <c r="R739" s="90" t="str">
        <f t="shared" si="35"/>
        <v>宮城県登米市中田町石森字宇加賀野</v>
      </c>
      <c r="S739" s="59" t="s">
        <v>7381</v>
      </c>
      <c r="T739" s="59" t="s">
        <v>3751</v>
      </c>
      <c r="U739" s="111" t="s">
        <v>7392</v>
      </c>
      <c r="V739" s="91" t="str">
        <f t="shared" si="37"/>
        <v>Open map</v>
      </c>
      <c r="W739" s="91" t="s">
        <v>4038</v>
      </c>
      <c r="X739" s="89" t="s">
        <v>1840</v>
      </c>
      <c r="Y739" s="89" t="s">
        <v>4381</v>
      </c>
      <c r="Z739" s="89" t="s">
        <v>7368</v>
      </c>
      <c r="AA739" s="89" t="s">
        <v>1857</v>
      </c>
      <c r="AB739" s="83">
        <v>50</v>
      </c>
      <c r="AC739" s="83">
        <v>1383.54</v>
      </c>
      <c r="AD739" s="83">
        <v>1302</v>
      </c>
      <c r="AE739" s="89">
        <v>1942</v>
      </c>
      <c r="AF739" s="83">
        <v>1942</v>
      </c>
      <c r="AG739" s="89"/>
      <c r="AH739" s="89"/>
      <c r="AI739" s="89"/>
      <c r="AJ739" s="83">
        <v>0.8</v>
      </c>
      <c r="AK739" s="83"/>
      <c r="AL739" s="83">
        <v>1.5</v>
      </c>
      <c r="AM739" s="83"/>
      <c r="AN739" s="83"/>
      <c r="AO739" s="83">
        <v>3187</v>
      </c>
      <c r="AP739" s="89">
        <v>1.5</v>
      </c>
      <c r="AQ739" s="89">
        <v>1621</v>
      </c>
      <c r="AR739" s="89">
        <v>100</v>
      </c>
      <c r="AS739" s="89">
        <v>163</v>
      </c>
      <c r="AT739" s="89" t="s">
        <v>4235</v>
      </c>
      <c r="AU739" s="89">
        <v>0.8</v>
      </c>
      <c r="AV739" s="89">
        <v>1531</v>
      </c>
      <c r="AW739" s="89">
        <v>80</v>
      </c>
      <c r="AX739" s="89">
        <v>126</v>
      </c>
      <c r="AY739" s="89" t="s">
        <v>7393</v>
      </c>
      <c r="AZ739" s="89">
        <v>17200000</v>
      </c>
      <c r="BA739" s="89">
        <v>14500000</v>
      </c>
      <c r="BB739" s="89">
        <v>8800000</v>
      </c>
      <c r="BC739" s="113"/>
      <c r="BG739" s="165">
        <v>5634</v>
      </c>
      <c r="BH739" s="165">
        <v>670</v>
      </c>
    </row>
    <row r="740" spans="1:60" ht="18" hidden="1" customHeight="1">
      <c r="A740" s="83">
        <v>160379</v>
      </c>
      <c r="B740" s="84" t="s">
        <v>7382</v>
      </c>
      <c r="C740" s="82" t="str">
        <f t="shared" si="36"/>
        <v>Open</v>
      </c>
      <c r="D740" s="85"/>
      <c r="E740" s="85" t="s">
        <v>4241</v>
      </c>
      <c r="F740" s="110">
        <v>42781</v>
      </c>
      <c r="G740" s="110">
        <v>42795</v>
      </c>
      <c r="H740" s="87" t="s">
        <v>4338</v>
      </c>
      <c r="I740" s="87" t="s">
        <v>6041</v>
      </c>
      <c r="J740" s="87" t="s">
        <v>7383</v>
      </c>
      <c r="K740" s="88"/>
      <c r="L740" s="37" t="s">
        <v>15301</v>
      </c>
      <c r="M740" s="86" t="s">
        <v>7384</v>
      </c>
      <c r="N740" s="37" t="s">
        <v>13506</v>
      </c>
      <c r="O740" s="37" t="s">
        <v>13507</v>
      </c>
      <c r="P740" s="89">
        <v>0.23</v>
      </c>
      <c r="Q740" s="89">
        <v>4.66</v>
      </c>
      <c r="R740" s="90" t="str">
        <f t="shared" si="35"/>
        <v>広島県西区観音新町</v>
      </c>
      <c r="S740" s="59" t="s">
        <v>7385</v>
      </c>
      <c r="T740" s="59" t="s">
        <v>3752</v>
      </c>
      <c r="U740" s="111" t="s">
        <v>7380</v>
      </c>
      <c r="V740" s="91" t="str">
        <f t="shared" si="37"/>
        <v>Open map</v>
      </c>
      <c r="W740" s="91" t="s">
        <v>4038</v>
      </c>
      <c r="X740" s="89" t="s">
        <v>1840</v>
      </c>
      <c r="Y740" s="89" t="s">
        <v>4381</v>
      </c>
      <c r="Z740" s="89" t="s">
        <v>4390</v>
      </c>
      <c r="AA740" s="89">
        <v>10</v>
      </c>
      <c r="AB740" s="83">
        <v>20</v>
      </c>
      <c r="AC740" s="83">
        <v>1754.106</v>
      </c>
      <c r="AD740" s="83">
        <v>1971</v>
      </c>
      <c r="AE740" s="89">
        <v>1981</v>
      </c>
      <c r="AF740" s="83">
        <v>1981</v>
      </c>
      <c r="AG740" s="89"/>
      <c r="AH740" s="89"/>
      <c r="AI740" s="89"/>
      <c r="AJ740" s="83">
        <v>1</v>
      </c>
      <c r="AK740" s="83"/>
      <c r="AL740" s="83">
        <v>1.5</v>
      </c>
      <c r="AM740" s="83"/>
      <c r="AN740" s="83"/>
      <c r="AO740" s="83">
        <v>3861</v>
      </c>
      <c r="AP740" s="89">
        <v>1.5</v>
      </c>
      <c r="AQ740" s="89">
        <v>1880</v>
      </c>
      <c r="AR740" s="89">
        <v>100</v>
      </c>
      <c r="AS740" s="89">
        <v>189</v>
      </c>
      <c r="AT740" s="89" t="s">
        <v>4235</v>
      </c>
      <c r="AU740" s="89">
        <v>1</v>
      </c>
      <c r="AV740" s="89">
        <v>1981</v>
      </c>
      <c r="AW740" s="89">
        <v>80</v>
      </c>
      <c r="AX740" s="89">
        <v>159</v>
      </c>
      <c r="AY740" s="89" t="s">
        <v>7232</v>
      </c>
      <c r="AZ740" s="89">
        <v>20700000</v>
      </c>
      <c r="BA740" s="89">
        <v>17500000</v>
      </c>
      <c r="BB740" s="89">
        <v>10600000</v>
      </c>
      <c r="BC740" s="113"/>
      <c r="BG740" s="165">
        <v>5635</v>
      </c>
      <c r="BH740" s="165">
        <v>671</v>
      </c>
    </row>
    <row r="741" spans="1:60" hidden="1">
      <c r="A741" s="1" t="s">
        <v>14673</v>
      </c>
      <c r="B741" s="6" t="s">
        <v>10184</v>
      </c>
      <c r="C741" s="82" t="str">
        <f t="shared" si="36"/>
        <v>Open</v>
      </c>
      <c r="D741" s="36" t="s">
        <v>4241</v>
      </c>
      <c r="E741" s="36"/>
      <c r="F741" s="37"/>
      <c r="G741" s="37"/>
      <c r="H741" s="38" t="s">
        <v>1519</v>
      </c>
      <c r="I741" s="38" t="s">
        <v>1520</v>
      </c>
      <c r="J741" s="38" t="s">
        <v>2667</v>
      </c>
      <c r="K741" s="21"/>
      <c r="L741" s="37" t="s">
        <v>15302</v>
      </c>
      <c r="M741" s="37" t="s">
        <v>10185</v>
      </c>
      <c r="N741" s="37" t="s">
        <v>13508</v>
      </c>
      <c r="O741" s="37" t="s">
        <v>14526</v>
      </c>
      <c r="R741" s="59" t="str">
        <f t="shared" si="35"/>
        <v>富山県高岡市長慶寺</v>
      </c>
      <c r="S741" s="59"/>
      <c r="T741" s="59"/>
      <c r="U741" s="108" t="s">
        <v>10186</v>
      </c>
      <c r="V741" s="60" t="str">
        <f t="shared" si="37"/>
        <v>Open map</v>
      </c>
      <c r="W741" s="60"/>
      <c r="X741" t="s">
        <v>1840</v>
      </c>
      <c r="Y741" t="s">
        <v>1844</v>
      </c>
      <c r="Z741" t="s">
        <v>1880</v>
      </c>
      <c r="AA741">
        <v>3</v>
      </c>
      <c r="AB741" s="1">
        <v>150</v>
      </c>
      <c r="AC741" s="1">
        <v>650</v>
      </c>
      <c r="AD741" s="1">
        <v>650</v>
      </c>
      <c r="AF741" s="1">
        <v>800.28</v>
      </c>
      <c r="AJ741" s="1">
        <v>1</v>
      </c>
      <c r="AL741" s="1">
        <v>1.2</v>
      </c>
      <c r="BD741" s="142" t="s">
        <v>11223</v>
      </c>
      <c r="BG741" s="165">
        <v>5636</v>
      </c>
    </row>
    <row r="742" spans="1:60" hidden="1">
      <c r="A742" s="1" t="s">
        <v>14674</v>
      </c>
      <c r="B742" s="6" t="s">
        <v>815</v>
      </c>
      <c r="C742" s="82" t="str">
        <f t="shared" si="36"/>
        <v>Open</v>
      </c>
      <c r="D742" s="36" t="s">
        <v>4241</v>
      </c>
      <c r="E742" s="36"/>
      <c r="F742" s="37"/>
      <c r="G742" s="37"/>
      <c r="H742" s="38" t="s">
        <v>1519</v>
      </c>
      <c r="I742" s="38" t="s">
        <v>1520</v>
      </c>
      <c r="J742" s="38" t="s">
        <v>2667</v>
      </c>
      <c r="K742" s="21"/>
      <c r="L742" s="37" t="s">
        <v>15302</v>
      </c>
      <c r="M742" s="37" t="s">
        <v>10185</v>
      </c>
      <c r="N742" s="37" t="s">
        <v>13508</v>
      </c>
      <c r="O742" s="37" t="s">
        <v>14526</v>
      </c>
      <c r="R742" s="59" t="str">
        <f t="shared" si="35"/>
        <v>富山県高岡市長慶寺</v>
      </c>
      <c r="S742" s="59"/>
      <c r="T742" s="59"/>
      <c r="U742" s="108" t="s">
        <v>10186</v>
      </c>
      <c r="V742" s="60" t="str">
        <f t="shared" si="37"/>
        <v>Open map</v>
      </c>
      <c r="W742" s="60"/>
      <c r="X742" t="s">
        <v>1840</v>
      </c>
      <c r="Y742" t="s">
        <v>1844</v>
      </c>
      <c r="Z742" t="s">
        <v>1880</v>
      </c>
      <c r="AA742">
        <v>3</v>
      </c>
      <c r="AB742" s="1">
        <v>150</v>
      </c>
      <c r="AC742" s="1">
        <v>460</v>
      </c>
      <c r="AD742" s="1">
        <v>460</v>
      </c>
      <c r="AF742" s="1">
        <v>727</v>
      </c>
      <c r="AJ742" s="1">
        <v>1</v>
      </c>
      <c r="AL742" s="1">
        <v>1.2</v>
      </c>
      <c r="BD742" s="142" t="s">
        <v>11878</v>
      </c>
      <c r="BG742" s="165">
        <v>5637</v>
      </c>
    </row>
    <row r="743" spans="1:60" hidden="1">
      <c r="A743" s="1" t="s">
        <v>14675</v>
      </c>
      <c r="B743" s="6" t="s">
        <v>816</v>
      </c>
      <c r="C743" s="82" t="str">
        <f t="shared" si="36"/>
        <v>Open</v>
      </c>
      <c r="D743" s="36" t="s">
        <v>4241</v>
      </c>
      <c r="E743" s="36"/>
      <c r="F743" s="37"/>
      <c r="G743" s="37"/>
      <c r="H743" s="38" t="s">
        <v>1519</v>
      </c>
      <c r="I743" s="38" t="s">
        <v>1520</v>
      </c>
      <c r="J743" s="38" t="s">
        <v>2667</v>
      </c>
      <c r="K743" s="21"/>
      <c r="L743" s="37" t="s">
        <v>15302</v>
      </c>
      <c r="M743" s="37" t="s">
        <v>10185</v>
      </c>
      <c r="N743" s="37" t="s">
        <v>13508</v>
      </c>
      <c r="O743" s="37" t="s">
        <v>14526</v>
      </c>
      <c r="R743" s="59" t="str">
        <f t="shared" si="35"/>
        <v>富山県高岡市長慶寺</v>
      </c>
      <c r="S743" s="59"/>
      <c r="T743" s="59"/>
      <c r="U743" s="108" t="s">
        <v>10186</v>
      </c>
      <c r="V743" s="60" t="str">
        <f t="shared" si="37"/>
        <v>Open map</v>
      </c>
      <c r="W743" s="60"/>
      <c r="X743" t="s">
        <v>1840</v>
      </c>
      <c r="Y743" t="s">
        <v>1844</v>
      </c>
      <c r="Z743" t="s">
        <v>1880</v>
      </c>
      <c r="AA743">
        <v>3</v>
      </c>
      <c r="AB743" s="1">
        <v>150</v>
      </c>
      <c r="AC743" s="1">
        <v>460</v>
      </c>
      <c r="AD743" s="1">
        <v>460</v>
      </c>
      <c r="AF743" s="1">
        <v>646.70000000000005</v>
      </c>
      <c r="AJ743" s="1">
        <v>1</v>
      </c>
      <c r="AL743" s="1">
        <v>1.2</v>
      </c>
      <c r="BD743" s="142" t="s">
        <v>4217</v>
      </c>
      <c r="BG743" s="165">
        <v>5638</v>
      </c>
    </row>
    <row r="744" spans="1:60" hidden="1">
      <c r="A744" s="1" t="s">
        <v>14676</v>
      </c>
      <c r="B744" s="6" t="s">
        <v>817</v>
      </c>
      <c r="C744" s="82" t="str">
        <f t="shared" si="36"/>
        <v>Open</v>
      </c>
      <c r="D744" s="36" t="s">
        <v>4241</v>
      </c>
      <c r="E744" s="36"/>
      <c r="F744" s="37"/>
      <c r="G744" s="37"/>
      <c r="H744" s="38" t="s">
        <v>1519</v>
      </c>
      <c r="I744" s="38" t="s">
        <v>1520</v>
      </c>
      <c r="J744" s="38" t="s">
        <v>2667</v>
      </c>
      <c r="K744" s="21"/>
      <c r="L744" s="37" t="s">
        <v>15302</v>
      </c>
      <c r="M744" s="37" t="s">
        <v>10185</v>
      </c>
      <c r="N744" s="37" t="s">
        <v>13508</v>
      </c>
      <c r="O744" s="37" t="s">
        <v>14526</v>
      </c>
      <c r="R744" s="59" t="str">
        <f t="shared" si="35"/>
        <v>富山県高岡市長慶寺</v>
      </c>
      <c r="S744" s="59"/>
      <c r="T744" s="59"/>
      <c r="U744" s="108" t="s">
        <v>10186</v>
      </c>
      <c r="V744" s="60" t="str">
        <f t="shared" si="37"/>
        <v>Open map</v>
      </c>
      <c r="W744" s="60"/>
      <c r="X744" t="s">
        <v>1840</v>
      </c>
      <c r="Y744" t="s">
        <v>1844</v>
      </c>
      <c r="Z744" t="s">
        <v>1845</v>
      </c>
      <c r="AA744" t="s">
        <v>1857</v>
      </c>
      <c r="AB744" s="1">
        <v>150</v>
      </c>
      <c r="AC744" s="1">
        <v>14</v>
      </c>
      <c r="AD744" s="1">
        <v>14</v>
      </c>
      <c r="AF744" s="1">
        <v>124.785</v>
      </c>
      <c r="AJ744" s="1">
        <v>1</v>
      </c>
      <c r="AL744" s="1">
        <v>1.2</v>
      </c>
      <c r="BD744" s="142" t="s">
        <v>11876</v>
      </c>
      <c r="BG744" s="165">
        <v>5639</v>
      </c>
    </row>
    <row r="745" spans="1:60" ht="18" hidden="1" customHeight="1">
      <c r="A745" s="83">
        <v>160380</v>
      </c>
      <c r="B745" s="84" t="s">
        <v>7375</v>
      </c>
      <c r="C745" s="82" t="str">
        <f t="shared" si="36"/>
        <v>Open</v>
      </c>
      <c r="D745" s="85"/>
      <c r="E745" s="85" t="s">
        <v>4241</v>
      </c>
      <c r="F745" s="110">
        <v>42788</v>
      </c>
      <c r="G745" s="110">
        <v>42800</v>
      </c>
      <c r="H745" s="87" t="s">
        <v>4535</v>
      </c>
      <c r="I745" s="87" t="s">
        <v>7376</v>
      </c>
      <c r="J745" s="87" t="s">
        <v>7377</v>
      </c>
      <c r="K745" s="88"/>
      <c r="L745" s="37" t="s">
        <v>15303</v>
      </c>
      <c r="M745" s="86" t="s">
        <v>7378</v>
      </c>
      <c r="N745" s="37" t="s">
        <v>13509</v>
      </c>
      <c r="O745" s="37" t="s">
        <v>13510</v>
      </c>
      <c r="P745" s="89">
        <v>0.11</v>
      </c>
      <c r="Q745" s="89">
        <v>20.13</v>
      </c>
      <c r="R745" s="90" t="str">
        <f t="shared" si="35"/>
        <v>愛知県安城市今池町</v>
      </c>
      <c r="S745" s="59" t="s">
        <v>7367</v>
      </c>
      <c r="T745" s="59"/>
      <c r="U745" s="111" t="s">
        <v>7379</v>
      </c>
      <c r="V745" s="91" t="str">
        <f t="shared" si="37"/>
        <v>Open map</v>
      </c>
      <c r="W745" s="91" t="s">
        <v>4038</v>
      </c>
      <c r="X745" s="89" t="s">
        <v>1840</v>
      </c>
      <c r="Y745" s="89" t="s">
        <v>4381</v>
      </c>
      <c r="Z745" s="89" t="s">
        <v>4358</v>
      </c>
      <c r="AA745" s="89" t="s">
        <v>1857</v>
      </c>
      <c r="AB745" s="83">
        <v>30</v>
      </c>
      <c r="AC745" s="83">
        <v>1498</v>
      </c>
      <c r="AD745" s="83">
        <v>1504</v>
      </c>
      <c r="AE745" s="89">
        <v>1654</v>
      </c>
      <c r="AF745" s="83">
        <v>1653</v>
      </c>
      <c r="AG745" s="89"/>
      <c r="AH745" s="89"/>
      <c r="AI745" s="89"/>
      <c r="AJ745" s="83">
        <v>0.8</v>
      </c>
      <c r="AK745" s="83"/>
      <c r="AL745" s="83">
        <v>1.2</v>
      </c>
      <c r="AM745" s="83"/>
      <c r="AN745" s="83"/>
      <c r="AO745" s="83">
        <v>2658</v>
      </c>
      <c r="AP745" s="89">
        <v>1.2</v>
      </c>
      <c r="AQ745" s="89">
        <v>1335</v>
      </c>
      <c r="AR745" s="89">
        <v>100</v>
      </c>
      <c r="AS745" s="89">
        <v>137</v>
      </c>
      <c r="AT745" s="89"/>
      <c r="AU745" s="89">
        <v>0.8</v>
      </c>
      <c r="AV745" s="89">
        <v>1323</v>
      </c>
      <c r="AW745" s="89">
        <v>80</v>
      </c>
      <c r="AX745" s="89">
        <v>108</v>
      </c>
      <c r="AY745" s="89"/>
      <c r="AZ745" s="89">
        <v>18600000</v>
      </c>
      <c r="BA745" s="89">
        <v>15700000</v>
      </c>
      <c r="BB745" s="89">
        <v>9500000</v>
      </c>
      <c r="BC745" s="113"/>
      <c r="BG745" s="165">
        <v>5640</v>
      </c>
      <c r="BH745" s="165">
        <v>672</v>
      </c>
    </row>
    <row r="746" spans="1:60" ht="18" hidden="1" customHeight="1">
      <c r="A746" s="83">
        <v>160381</v>
      </c>
      <c r="B746" s="84" t="s">
        <v>7362</v>
      </c>
      <c r="C746" s="82" t="str">
        <f t="shared" si="36"/>
        <v>Open</v>
      </c>
      <c r="D746" s="85"/>
      <c r="E746" s="85" t="s">
        <v>4217</v>
      </c>
      <c r="F746" s="110">
        <v>42795</v>
      </c>
      <c r="G746" s="110">
        <v>42822</v>
      </c>
      <c r="H746" s="87" t="s">
        <v>7369</v>
      </c>
      <c r="I746" s="87" t="s">
        <v>7370</v>
      </c>
      <c r="J746" s="87" t="s">
        <v>7363</v>
      </c>
      <c r="K746" s="88"/>
      <c r="L746" s="37" t="s">
        <v>14768</v>
      </c>
      <c r="M746" s="86" t="s">
        <v>7366</v>
      </c>
      <c r="N746" s="37" t="s">
        <v>13511</v>
      </c>
      <c r="O746" s="37" t="s">
        <v>13512</v>
      </c>
      <c r="P746" s="89">
        <v>0.09</v>
      </c>
      <c r="Q746" s="89">
        <v>111.13</v>
      </c>
      <c r="R746" s="90" t="str">
        <f t="shared" si="35"/>
        <v>長野県諏訪市中洲</v>
      </c>
      <c r="S746" s="59" t="s">
        <v>7371</v>
      </c>
      <c r="T746" s="59" t="s">
        <v>3753</v>
      </c>
      <c r="U746" s="111" t="s">
        <v>7372</v>
      </c>
      <c r="V746" s="91" t="str">
        <f t="shared" si="37"/>
        <v>Open map</v>
      </c>
      <c r="W746" s="91" t="s">
        <v>12274</v>
      </c>
      <c r="X746" s="89" t="s">
        <v>1840</v>
      </c>
      <c r="Y746" s="89" t="s">
        <v>7373</v>
      </c>
      <c r="Z746" s="89" t="s">
        <v>4443</v>
      </c>
      <c r="AA746" s="89">
        <v>2</v>
      </c>
      <c r="AB746" s="83">
        <v>70</v>
      </c>
      <c r="AC746" s="83">
        <v>972.9</v>
      </c>
      <c r="AD746" s="83">
        <v>1150</v>
      </c>
      <c r="AE746" s="89">
        <v>1295</v>
      </c>
      <c r="AF746" s="83">
        <v>1750</v>
      </c>
      <c r="AG746" s="89"/>
      <c r="AH746" s="89"/>
      <c r="AI746" s="89"/>
      <c r="AJ746" s="83">
        <v>1</v>
      </c>
      <c r="AK746" s="83"/>
      <c r="AL746" s="83">
        <v>1.8</v>
      </c>
      <c r="AM746" s="83"/>
      <c r="AN746" s="83"/>
      <c r="AO746" s="83">
        <v>3469</v>
      </c>
      <c r="AP746" s="89">
        <v>1.8</v>
      </c>
      <c r="AQ746" s="89">
        <v>2069</v>
      </c>
      <c r="AR746" s="89">
        <v>220</v>
      </c>
      <c r="AS746" s="89">
        <v>465</v>
      </c>
      <c r="AT746" s="89" t="s">
        <v>4271</v>
      </c>
      <c r="AU746" s="89">
        <v>1</v>
      </c>
      <c r="AV746" s="89">
        <v>1400</v>
      </c>
      <c r="AW746" s="89">
        <v>210</v>
      </c>
      <c r="AX746" s="89">
        <v>300</v>
      </c>
      <c r="AY746" s="89" t="s">
        <v>7374</v>
      </c>
      <c r="AZ746" s="89">
        <v>39700000</v>
      </c>
      <c r="BA746" s="89">
        <v>33500000</v>
      </c>
      <c r="BB746" s="89">
        <v>19900000</v>
      </c>
      <c r="BC746" s="113"/>
      <c r="BG746" s="165">
        <v>5641</v>
      </c>
      <c r="BH746" s="165">
        <v>673</v>
      </c>
    </row>
    <row r="747" spans="1:60" ht="18" hidden="1" customHeight="1">
      <c r="A747" s="83">
        <v>160382</v>
      </c>
      <c r="B747" s="84" t="s">
        <v>7364</v>
      </c>
      <c r="C747" s="82" t="str">
        <f t="shared" si="36"/>
        <v>Open</v>
      </c>
      <c r="D747" s="85"/>
      <c r="E747" s="85" t="s">
        <v>4217</v>
      </c>
      <c r="F747" s="110">
        <v>42753</v>
      </c>
      <c r="G747" s="110">
        <v>42761</v>
      </c>
      <c r="H747" s="87" t="s">
        <v>6345</v>
      </c>
      <c r="I747" s="87" t="s">
        <v>7351</v>
      </c>
      <c r="J747" s="87" t="s">
        <v>7352</v>
      </c>
      <c r="K747" s="88"/>
      <c r="L747" s="37" t="s">
        <v>15304</v>
      </c>
      <c r="M747" s="86" t="s">
        <v>7360</v>
      </c>
      <c r="N747" s="37" t="s">
        <v>13513</v>
      </c>
      <c r="O747" s="37" t="s">
        <v>13514</v>
      </c>
      <c r="P747" s="89">
        <v>0.06</v>
      </c>
      <c r="Q747" s="89">
        <v>4.8899999999999997</v>
      </c>
      <c r="R747" s="90" t="str">
        <f t="shared" si="35"/>
        <v>佐賀県杵島郡白市町戸ヶ里</v>
      </c>
      <c r="S747" s="59" t="s">
        <v>7353</v>
      </c>
      <c r="T747" s="59" t="s">
        <v>3754</v>
      </c>
      <c r="U747" s="111" t="s">
        <v>7365</v>
      </c>
      <c r="V747" s="91" t="str">
        <f t="shared" si="37"/>
        <v>Open map</v>
      </c>
      <c r="W747" s="91" t="s">
        <v>4038</v>
      </c>
      <c r="X747" s="89" t="s">
        <v>1840</v>
      </c>
      <c r="Y747" s="89" t="s">
        <v>4381</v>
      </c>
      <c r="Z747" s="89" t="s">
        <v>4390</v>
      </c>
      <c r="AA747" s="89">
        <v>2</v>
      </c>
      <c r="AB747" s="83">
        <v>20</v>
      </c>
      <c r="AC747" s="83">
        <v>195</v>
      </c>
      <c r="AD747" s="83">
        <v>195</v>
      </c>
      <c r="AE747" s="89">
        <v>477</v>
      </c>
      <c r="AF747" s="83">
        <v>477</v>
      </c>
      <c r="AG747" s="89"/>
      <c r="AH747" s="89"/>
      <c r="AI747" s="89"/>
      <c r="AJ747" s="83">
        <v>1</v>
      </c>
      <c r="AK747" s="83"/>
      <c r="AL747" s="83">
        <v>1.5</v>
      </c>
      <c r="AM747" s="83"/>
      <c r="AN747" s="83"/>
      <c r="AO747" s="83">
        <v>795</v>
      </c>
      <c r="AP747" s="89">
        <v>1.5</v>
      </c>
      <c r="AQ747" s="89">
        <v>318</v>
      </c>
      <c r="AR747" s="89">
        <v>100</v>
      </c>
      <c r="AS747" s="89">
        <v>32</v>
      </c>
      <c r="AT747" s="89" t="s">
        <v>4235</v>
      </c>
      <c r="AU747" s="89">
        <v>1</v>
      </c>
      <c r="AV747" s="89">
        <v>477</v>
      </c>
      <c r="AW747" s="89">
        <v>100</v>
      </c>
      <c r="AX747" s="89">
        <v>48</v>
      </c>
      <c r="AY747" s="89" t="s">
        <v>7269</v>
      </c>
      <c r="AZ747" s="89">
        <v>5400000</v>
      </c>
      <c r="BA747" s="89">
        <v>4700000</v>
      </c>
      <c r="BB747" s="89">
        <v>2800000</v>
      </c>
      <c r="BC747" s="113"/>
      <c r="BG747" s="165">
        <v>5642</v>
      </c>
      <c r="BH747" s="165">
        <v>674</v>
      </c>
    </row>
    <row r="748" spans="1:60" ht="18" hidden="1" customHeight="1">
      <c r="A748" s="83">
        <v>160384</v>
      </c>
      <c r="B748" s="84" t="s">
        <v>7354</v>
      </c>
      <c r="C748" s="82" t="str">
        <f t="shared" si="36"/>
        <v>Open</v>
      </c>
      <c r="D748" s="85"/>
      <c r="E748" s="85" t="s">
        <v>4241</v>
      </c>
      <c r="F748" s="110">
        <v>42774</v>
      </c>
      <c r="G748" s="110">
        <v>42781</v>
      </c>
      <c r="H748" s="87" t="s">
        <v>7355</v>
      </c>
      <c r="I748" s="87" t="s">
        <v>5121</v>
      </c>
      <c r="J748" s="87" t="s">
        <v>7343</v>
      </c>
      <c r="K748" s="88"/>
      <c r="L748" s="37" t="s">
        <v>15305</v>
      </c>
      <c r="M748" s="86" t="s">
        <v>7356</v>
      </c>
      <c r="N748" s="37" t="s">
        <v>13515</v>
      </c>
      <c r="O748" s="37" t="s">
        <v>13516</v>
      </c>
      <c r="P748" s="89" t="s">
        <v>7350</v>
      </c>
      <c r="Q748" s="89">
        <v>0.18</v>
      </c>
      <c r="R748" s="90" t="str">
        <f t="shared" si="35"/>
        <v>三重県四日市市霞</v>
      </c>
      <c r="S748" s="59" t="s">
        <v>7357</v>
      </c>
      <c r="T748" s="59" t="s">
        <v>3755</v>
      </c>
      <c r="U748" s="111" t="s">
        <v>7358</v>
      </c>
      <c r="V748" s="91" t="str">
        <f t="shared" si="37"/>
        <v>Open map</v>
      </c>
      <c r="W748" s="91" t="s">
        <v>4038</v>
      </c>
      <c r="X748" s="89" t="s">
        <v>1840</v>
      </c>
      <c r="Y748" s="89" t="s">
        <v>7359</v>
      </c>
      <c r="Z748" s="89" t="s">
        <v>4429</v>
      </c>
      <c r="AA748" s="89" t="s">
        <v>1857</v>
      </c>
      <c r="AB748" s="83">
        <v>30</v>
      </c>
      <c r="AC748" s="83">
        <v>242.83</v>
      </c>
      <c r="AD748" s="83">
        <v>470</v>
      </c>
      <c r="AE748" s="89">
        <v>309</v>
      </c>
      <c r="AF748" s="83">
        <v>309</v>
      </c>
      <c r="AG748" s="89"/>
      <c r="AH748" s="89"/>
      <c r="AI748" s="89"/>
      <c r="AJ748" s="83">
        <v>0.8</v>
      </c>
      <c r="AK748" s="83"/>
      <c r="AL748" s="83">
        <v>1.5</v>
      </c>
      <c r="AM748" s="83"/>
      <c r="AN748" s="83"/>
      <c r="AO748" s="83">
        <v>627</v>
      </c>
      <c r="AP748" s="89">
        <v>1.5</v>
      </c>
      <c r="AQ748" s="89">
        <v>379</v>
      </c>
      <c r="AR748" s="89">
        <v>100</v>
      </c>
      <c r="AS748" s="89">
        <v>39</v>
      </c>
      <c r="AT748" s="89" t="s">
        <v>12203</v>
      </c>
      <c r="AU748" s="89">
        <v>1</v>
      </c>
      <c r="AV748" s="89">
        <v>248</v>
      </c>
      <c r="AW748" s="89">
        <v>80</v>
      </c>
      <c r="AX748" s="89">
        <v>21</v>
      </c>
      <c r="AY748" s="89" t="s">
        <v>12174</v>
      </c>
      <c r="AZ748" s="89">
        <v>4500000</v>
      </c>
      <c r="BA748" s="89">
        <v>4000000</v>
      </c>
      <c r="BB748" s="89">
        <v>2500000</v>
      </c>
      <c r="BC748" s="113"/>
      <c r="BG748" s="165">
        <v>5643</v>
      </c>
      <c r="BH748" s="165">
        <v>675</v>
      </c>
    </row>
    <row r="749" spans="1:60" ht="18" hidden="1" customHeight="1">
      <c r="A749" s="83">
        <v>160385</v>
      </c>
      <c r="B749" s="84" t="s">
        <v>7344</v>
      </c>
      <c r="C749" s="82" t="str">
        <f t="shared" si="36"/>
        <v>Open</v>
      </c>
      <c r="D749" s="85"/>
      <c r="E749" s="85" t="s">
        <v>4217</v>
      </c>
      <c r="F749" s="110">
        <v>42723</v>
      </c>
      <c r="G749" s="110">
        <v>42731</v>
      </c>
      <c r="H749" s="87" t="s">
        <v>7345</v>
      </c>
      <c r="I749" s="87" t="s">
        <v>4731</v>
      </c>
      <c r="J749" s="87" t="s">
        <v>7346</v>
      </c>
      <c r="K749" s="88"/>
      <c r="L749" s="37" t="s">
        <v>15306</v>
      </c>
      <c r="M749" s="86" t="s">
        <v>7347</v>
      </c>
      <c r="N749" s="37" t="s">
        <v>13517</v>
      </c>
      <c r="O749" s="37" t="s">
        <v>13518</v>
      </c>
      <c r="P749" s="89">
        <v>0.38</v>
      </c>
      <c r="Q749" s="89">
        <v>0.42</v>
      </c>
      <c r="R749" s="90" t="str">
        <f t="shared" si="35"/>
        <v>岡山県笠岡市港町</v>
      </c>
      <c r="S749" s="59" t="s">
        <v>7348</v>
      </c>
      <c r="T749" s="59" t="s">
        <v>3756</v>
      </c>
      <c r="U749" s="111" t="s">
        <v>7341</v>
      </c>
      <c r="V749" s="91" t="str">
        <f t="shared" si="37"/>
        <v>Open map</v>
      </c>
      <c r="W749" s="91" t="s">
        <v>4038</v>
      </c>
      <c r="X749" s="89" t="s">
        <v>1840</v>
      </c>
      <c r="Y749" s="89" t="s">
        <v>4381</v>
      </c>
      <c r="Z749" s="89" t="s">
        <v>4390</v>
      </c>
      <c r="AA749" s="89">
        <v>20</v>
      </c>
      <c r="AB749" s="83">
        <v>30</v>
      </c>
      <c r="AC749" s="83">
        <v>1177</v>
      </c>
      <c r="AD749" s="83">
        <v>1026</v>
      </c>
      <c r="AE749" s="89">
        <v>1756</v>
      </c>
      <c r="AF749" s="83">
        <v>1756</v>
      </c>
      <c r="AG749" s="89"/>
      <c r="AH749" s="89"/>
      <c r="AI749" s="89"/>
      <c r="AJ749" s="83">
        <v>1</v>
      </c>
      <c r="AK749" s="83"/>
      <c r="AL749" s="83">
        <v>1.5</v>
      </c>
      <c r="AM749" s="83"/>
      <c r="AN749" s="83"/>
      <c r="AO749" s="83">
        <v>3043</v>
      </c>
      <c r="AP749" s="89">
        <v>1.5</v>
      </c>
      <c r="AQ749" s="89">
        <v>1287</v>
      </c>
      <c r="AR749" s="89">
        <v>100</v>
      </c>
      <c r="AS749" s="89">
        <v>132</v>
      </c>
      <c r="AT749" s="89" t="s">
        <v>7349</v>
      </c>
      <c r="AU749" s="89">
        <v>1</v>
      </c>
      <c r="AV749" s="89">
        <v>1756</v>
      </c>
      <c r="AW749" s="89">
        <v>80</v>
      </c>
      <c r="AX749" s="89">
        <v>144</v>
      </c>
      <c r="AY749" s="89" t="s">
        <v>7342</v>
      </c>
      <c r="AZ749" s="89">
        <v>15900000</v>
      </c>
      <c r="BA749" s="89">
        <v>13400000</v>
      </c>
      <c r="BB749" s="89">
        <v>8100000</v>
      </c>
      <c r="BC749" s="113"/>
      <c r="BG749" s="165">
        <v>5644</v>
      </c>
      <c r="BH749" s="165">
        <v>676</v>
      </c>
    </row>
    <row r="750" spans="1:60" hidden="1">
      <c r="A750" s="1">
        <v>160386</v>
      </c>
      <c r="B750" s="6" t="s">
        <v>10187</v>
      </c>
      <c r="C750" s="82" t="str">
        <f t="shared" si="36"/>
        <v>Open</v>
      </c>
      <c r="D750" s="36" t="s">
        <v>7222</v>
      </c>
      <c r="E750" s="36"/>
      <c r="F750" s="37"/>
      <c r="G750" s="37"/>
      <c r="H750" s="38" t="s">
        <v>1387</v>
      </c>
      <c r="I750" s="38" t="s">
        <v>2110</v>
      </c>
      <c r="J750" s="38" t="s">
        <v>2670</v>
      </c>
      <c r="K750" s="21"/>
      <c r="L750" s="37" t="s">
        <v>15307</v>
      </c>
      <c r="M750" s="37" t="s">
        <v>12102</v>
      </c>
      <c r="N750" s="37" t="s">
        <v>13519</v>
      </c>
      <c r="O750" s="37" t="s">
        <v>13520</v>
      </c>
      <c r="P750" s="89">
        <v>0.05</v>
      </c>
      <c r="Q750" s="89">
        <v>3.97</v>
      </c>
      <c r="R750" s="59" t="str">
        <f t="shared" si="35"/>
        <v>広島県広島市中区平野町</v>
      </c>
      <c r="S750" s="59"/>
      <c r="T750" s="59"/>
      <c r="U750" s="111" t="s">
        <v>10188</v>
      </c>
      <c r="V750" s="60" t="str">
        <f t="shared" si="37"/>
        <v>Open map</v>
      </c>
      <c r="W750" s="60"/>
      <c r="X750" t="s">
        <v>1840</v>
      </c>
      <c r="Y750" t="s">
        <v>1859</v>
      </c>
      <c r="Z750" t="s">
        <v>1849</v>
      </c>
      <c r="AA750">
        <v>1.5</v>
      </c>
      <c r="AB750" s="1">
        <v>20</v>
      </c>
      <c r="AC750" s="1">
        <v>3150</v>
      </c>
      <c r="AD750" s="1">
        <v>1050</v>
      </c>
      <c r="AF750" s="1">
        <v>1448</v>
      </c>
      <c r="AJ750" s="1">
        <v>1.5</v>
      </c>
      <c r="AL750" s="1">
        <v>1</v>
      </c>
      <c r="BB750" t="s">
        <v>7361</v>
      </c>
      <c r="BD750" s="142" t="s">
        <v>4217</v>
      </c>
      <c r="BG750" s="165">
        <v>5645</v>
      </c>
    </row>
    <row r="751" spans="1:60" ht="18" hidden="1" customHeight="1">
      <c r="A751" s="83">
        <v>160387</v>
      </c>
      <c r="B751" s="84" t="s">
        <v>7331</v>
      </c>
      <c r="C751" s="82" t="str">
        <f t="shared" si="36"/>
        <v>Open</v>
      </c>
      <c r="D751" s="85"/>
      <c r="E751" s="85" t="s">
        <v>4241</v>
      </c>
      <c r="F751" s="110">
        <v>42800</v>
      </c>
      <c r="G751" s="110">
        <v>42804</v>
      </c>
      <c r="H751" s="87" t="s">
        <v>4535</v>
      </c>
      <c r="I751" s="87" t="s">
        <v>6699</v>
      </c>
      <c r="J751" s="87" t="s">
        <v>6700</v>
      </c>
      <c r="K751" s="88"/>
      <c r="L751" s="37" t="s">
        <v>15308</v>
      </c>
      <c r="M751" s="86" t="s">
        <v>7336</v>
      </c>
      <c r="N751" s="37" t="s">
        <v>13521</v>
      </c>
      <c r="O751" s="37" t="s">
        <v>13522</v>
      </c>
      <c r="P751" s="89" t="s">
        <v>5304</v>
      </c>
      <c r="Q751" s="89">
        <v>0.28999999999999998</v>
      </c>
      <c r="R751" s="90" t="str">
        <f t="shared" si="35"/>
        <v>愛知県海部郡飛鳥村西浜</v>
      </c>
      <c r="S751" s="59" t="s">
        <v>7332</v>
      </c>
      <c r="T751" s="59" t="s">
        <v>3757</v>
      </c>
      <c r="U751" s="111" t="s">
        <v>7338</v>
      </c>
      <c r="V751" s="91" t="str">
        <f t="shared" si="37"/>
        <v>Open map</v>
      </c>
      <c r="W751" s="91" t="s">
        <v>4038</v>
      </c>
      <c r="X751" s="89" t="s">
        <v>1840</v>
      </c>
      <c r="Y751" s="89" t="s">
        <v>7339</v>
      </c>
      <c r="Z751" s="89" t="s">
        <v>7340</v>
      </c>
      <c r="AA751" s="89" t="s">
        <v>1857</v>
      </c>
      <c r="AB751" s="83">
        <v>30</v>
      </c>
      <c r="AC751" s="83">
        <v>222.55600000000001</v>
      </c>
      <c r="AD751" s="83">
        <v>223</v>
      </c>
      <c r="AE751" s="89">
        <v>348</v>
      </c>
      <c r="AF751" s="83">
        <v>364</v>
      </c>
      <c r="AG751" s="89"/>
      <c r="AH751" s="89"/>
      <c r="AI751" s="89"/>
      <c r="AJ751" s="83">
        <v>0.8</v>
      </c>
      <c r="AK751" s="83"/>
      <c r="AL751" s="83">
        <v>1.5</v>
      </c>
      <c r="AM751" s="83"/>
      <c r="AN751" s="83"/>
      <c r="AO751" s="83">
        <v>843</v>
      </c>
      <c r="AP751" s="89">
        <v>1.5</v>
      </c>
      <c r="AQ751" s="89">
        <v>505</v>
      </c>
      <c r="AR751" s="89">
        <v>100</v>
      </c>
      <c r="AS751" s="89">
        <v>52</v>
      </c>
      <c r="AT751" s="89" t="s">
        <v>4235</v>
      </c>
      <c r="AU751" s="89">
        <v>0.8</v>
      </c>
      <c r="AV751" s="89">
        <v>301</v>
      </c>
      <c r="AW751" s="89">
        <v>80</v>
      </c>
      <c r="AX751" s="89">
        <v>25</v>
      </c>
      <c r="AY751" s="89">
        <v>27</v>
      </c>
      <c r="AZ751" s="89">
        <v>6000000</v>
      </c>
      <c r="BA751" s="89">
        <v>5300000</v>
      </c>
      <c r="BB751" s="89">
        <v>3000000</v>
      </c>
      <c r="BC751" s="113" t="s">
        <v>7337</v>
      </c>
      <c r="BG751" s="165">
        <v>5646</v>
      </c>
      <c r="BH751" s="165">
        <v>677</v>
      </c>
    </row>
    <row r="752" spans="1:60" ht="18" hidden="1" customHeight="1">
      <c r="A752" s="83">
        <v>160388</v>
      </c>
      <c r="B752" s="84" t="s">
        <v>7323</v>
      </c>
      <c r="C752" s="82" t="str">
        <f t="shared" si="36"/>
        <v>Open</v>
      </c>
      <c r="D752" s="85"/>
      <c r="E752" s="85" t="s">
        <v>4217</v>
      </c>
      <c r="F752" s="110">
        <v>42865</v>
      </c>
      <c r="G752" s="110">
        <v>42882</v>
      </c>
      <c r="H752" s="87" t="s">
        <v>4535</v>
      </c>
      <c r="I752" s="87" t="s">
        <v>7324</v>
      </c>
      <c r="J752" s="87" t="s">
        <v>7325</v>
      </c>
      <c r="K752" s="88"/>
      <c r="L752" s="37" t="s">
        <v>15309</v>
      </c>
      <c r="M752" s="86" t="s">
        <v>7333</v>
      </c>
      <c r="N752" s="37" t="s">
        <v>13523</v>
      </c>
      <c r="O752" s="37" t="s">
        <v>13524</v>
      </c>
      <c r="P752" s="89">
        <v>0.14000000000000001</v>
      </c>
      <c r="Q752" s="89">
        <v>17.04</v>
      </c>
      <c r="R752" s="90" t="str">
        <f t="shared" si="35"/>
        <v>愛知県春日井市小野町</v>
      </c>
      <c r="S752" s="59" t="s">
        <v>7326</v>
      </c>
      <c r="T752" s="59" t="s">
        <v>3758</v>
      </c>
      <c r="U752" s="111" t="s">
        <v>7334</v>
      </c>
      <c r="V752" s="91" t="str">
        <f t="shared" si="37"/>
        <v>Open map</v>
      </c>
      <c r="W752" s="91" t="s">
        <v>4038</v>
      </c>
      <c r="X752" s="89" t="s">
        <v>1840</v>
      </c>
      <c r="Y752" s="89" t="s">
        <v>4381</v>
      </c>
      <c r="Z752" s="89" t="s">
        <v>4358</v>
      </c>
      <c r="AA752" s="89" t="s">
        <v>1857</v>
      </c>
      <c r="AB752" s="83">
        <v>30</v>
      </c>
      <c r="AC752" s="83">
        <v>3353.59</v>
      </c>
      <c r="AD752" s="83">
        <v>2300</v>
      </c>
      <c r="AE752" s="89">
        <v>3979</v>
      </c>
      <c r="AF752" s="83">
        <v>3979</v>
      </c>
      <c r="AG752" s="89"/>
      <c r="AH752" s="89"/>
      <c r="AI752" s="89"/>
      <c r="AJ752" s="83">
        <v>0.8</v>
      </c>
      <c r="AK752" s="83"/>
      <c r="AL752" s="83">
        <v>1</v>
      </c>
      <c r="AM752" s="83"/>
      <c r="AN752" s="83"/>
      <c r="AO752" s="83">
        <v>5447</v>
      </c>
      <c r="AP752" s="89">
        <v>1</v>
      </c>
      <c r="AQ752" s="89">
        <v>2263</v>
      </c>
      <c r="AR752" s="89">
        <v>100</v>
      </c>
      <c r="AS752" s="89">
        <v>233</v>
      </c>
      <c r="AT752" s="89" t="s">
        <v>7335</v>
      </c>
      <c r="AU752" s="89">
        <v>0.8</v>
      </c>
      <c r="AV752" s="89">
        <v>3184</v>
      </c>
      <c r="AW752" s="89">
        <v>80</v>
      </c>
      <c r="AX752" s="89">
        <v>256</v>
      </c>
      <c r="AY752" s="89" t="s">
        <v>4235</v>
      </c>
      <c r="AZ752" s="89">
        <v>28800000</v>
      </c>
      <c r="BA752" s="89">
        <v>24300000</v>
      </c>
      <c r="BB752" s="89">
        <v>14500000</v>
      </c>
      <c r="BC752" s="113"/>
      <c r="BG752" s="165">
        <v>5647</v>
      </c>
      <c r="BH752" s="165">
        <v>678</v>
      </c>
    </row>
    <row r="753" spans="1:60" ht="18" hidden="1" customHeight="1">
      <c r="A753" s="83">
        <v>160389</v>
      </c>
      <c r="B753" s="84" t="s">
        <v>7327</v>
      </c>
      <c r="C753" s="82" t="str">
        <f t="shared" si="36"/>
        <v>Open</v>
      </c>
      <c r="D753" s="85"/>
      <c r="E753" s="85" t="s">
        <v>4217</v>
      </c>
      <c r="F753" s="110">
        <v>42772</v>
      </c>
      <c r="G753" s="110">
        <v>42783</v>
      </c>
      <c r="H753" s="87" t="s">
        <v>4303</v>
      </c>
      <c r="I753" s="87" t="s">
        <v>7315</v>
      </c>
      <c r="J753" s="87" t="s">
        <v>7072</v>
      </c>
      <c r="K753" s="88"/>
      <c r="L753" s="37" t="s">
        <v>15310</v>
      </c>
      <c r="M753" s="86" t="s">
        <v>7328</v>
      </c>
      <c r="N753" s="37" t="s">
        <v>13525</v>
      </c>
      <c r="O753" s="37" t="s">
        <v>14527</v>
      </c>
      <c r="P753" s="89">
        <v>0.11</v>
      </c>
      <c r="Q753" s="89">
        <v>22.43</v>
      </c>
      <c r="R753" s="90" t="str">
        <f t="shared" si="35"/>
        <v>東京都足立区入谷</v>
      </c>
      <c r="S753" s="59" t="s">
        <v>7329</v>
      </c>
      <c r="T753" s="59" t="s">
        <v>3759</v>
      </c>
      <c r="U753" s="111" t="s">
        <v>7330</v>
      </c>
      <c r="V753" s="91" t="str">
        <f t="shared" si="37"/>
        <v>Open map</v>
      </c>
      <c r="W753" s="91" t="s">
        <v>4038</v>
      </c>
      <c r="X753" s="89" t="s">
        <v>1840</v>
      </c>
      <c r="Y753" s="89" t="s">
        <v>4496</v>
      </c>
      <c r="Z753" s="89" t="s">
        <v>4443</v>
      </c>
      <c r="AA753" s="89">
        <v>15</v>
      </c>
      <c r="AB753" s="83">
        <v>30</v>
      </c>
      <c r="AC753" s="83">
        <v>225</v>
      </c>
      <c r="AD753" s="83">
        <v>168</v>
      </c>
      <c r="AE753" s="89">
        <v>211</v>
      </c>
      <c r="AF753" s="83">
        <v>208</v>
      </c>
      <c r="AG753" s="89"/>
      <c r="AH753" s="89"/>
      <c r="AI753" s="89"/>
      <c r="AJ753" s="83">
        <v>1</v>
      </c>
      <c r="AK753" s="83"/>
      <c r="AL753" s="83">
        <v>1.5</v>
      </c>
      <c r="AM753" s="83"/>
      <c r="AN753" s="83"/>
      <c r="AO753" s="83">
        <v>459</v>
      </c>
      <c r="AP753" s="89">
        <v>1.5</v>
      </c>
      <c r="AQ753" s="89">
        <v>413</v>
      </c>
      <c r="AR753" s="89">
        <v>150</v>
      </c>
      <c r="AS753" s="89">
        <v>64</v>
      </c>
      <c r="AT753" s="89" t="s">
        <v>4235</v>
      </c>
      <c r="AU753" s="89">
        <v>1</v>
      </c>
      <c r="AV753" s="89">
        <v>46</v>
      </c>
      <c r="AW753" s="89">
        <v>210</v>
      </c>
      <c r="AX753" s="89">
        <v>10</v>
      </c>
      <c r="AY753" s="89" t="s">
        <v>7252</v>
      </c>
      <c r="AZ753" s="89">
        <v>4600000</v>
      </c>
      <c r="BA753" s="89">
        <v>4100000</v>
      </c>
      <c r="BB753" s="89">
        <v>2500000</v>
      </c>
      <c r="BC753" s="113"/>
      <c r="BG753" s="165">
        <v>5648</v>
      </c>
      <c r="BH753" s="165">
        <v>679</v>
      </c>
    </row>
    <row r="754" spans="1:60" hidden="1">
      <c r="A754" s="1">
        <v>160390</v>
      </c>
      <c r="B754" s="6" t="s">
        <v>10189</v>
      </c>
      <c r="C754" s="82" t="str">
        <f t="shared" si="36"/>
        <v>Open</v>
      </c>
      <c r="D754" s="36"/>
      <c r="E754" s="36"/>
      <c r="F754" s="37"/>
      <c r="G754" s="37"/>
      <c r="H754" s="38" t="s">
        <v>1315</v>
      </c>
      <c r="I754" s="38" t="s">
        <v>2122</v>
      </c>
      <c r="J754" s="38" t="s">
        <v>2672</v>
      </c>
      <c r="K754" s="21"/>
      <c r="L754" s="37" t="s">
        <v>15311</v>
      </c>
      <c r="M754" s="37" t="s">
        <v>12103</v>
      </c>
      <c r="N754" s="37" t="s">
        <v>13526</v>
      </c>
      <c r="O754" s="37" t="s">
        <v>13527</v>
      </c>
      <c r="P754" s="89">
        <v>0.03</v>
      </c>
      <c r="Q754" s="89">
        <v>1.1599999999999999</v>
      </c>
      <c r="R754" s="59" t="str">
        <f t="shared" si="35"/>
        <v>大阪府大阪市港区八幡屋</v>
      </c>
      <c r="S754" s="59"/>
      <c r="T754" s="59"/>
      <c r="U754" s="108" t="s">
        <v>10190</v>
      </c>
      <c r="V754" s="60" t="str">
        <f t="shared" si="37"/>
        <v>Open map</v>
      </c>
      <c r="W754" s="60"/>
      <c r="X754" t="s">
        <v>1840</v>
      </c>
      <c r="Y754" t="s">
        <v>1859</v>
      </c>
      <c r="Z754" t="s">
        <v>1841</v>
      </c>
      <c r="AA754" t="s">
        <v>1857</v>
      </c>
      <c r="AB754" s="1">
        <v>21</v>
      </c>
      <c r="AC754" s="1">
        <v>1530</v>
      </c>
      <c r="AD754" s="1">
        <v>2998</v>
      </c>
      <c r="AF754" s="1">
        <v>1822.6020000000001</v>
      </c>
      <c r="AJ754" s="1">
        <v>1</v>
      </c>
      <c r="AK754" s="1" t="s">
        <v>3192</v>
      </c>
      <c r="AL754" s="1">
        <v>1.5</v>
      </c>
      <c r="AM754" s="1" t="s">
        <v>3193</v>
      </c>
      <c r="AT754" s="89" t="s">
        <v>12204</v>
      </c>
      <c r="AY754" s="89" t="s">
        <v>4235</v>
      </c>
      <c r="BD754" s="142" t="s">
        <v>11878</v>
      </c>
      <c r="BG754" s="165">
        <v>5649</v>
      </c>
    </row>
    <row r="755" spans="1:60" ht="18" hidden="1" customHeight="1">
      <c r="A755" s="83">
        <v>160391</v>
      </c>
      <c r="B755" s="84" t="s">
        <v>7303</v>
      </c>
      <c r="C755" s="82" t="str">
        <f t="shared" si="36"/>
        <v>Open</v>
      </c>
      <c r="D755" s="85"/>
      <c r="E755" s="85" t="s">
        <v>4217</v>
      </c>
      <c r="F755" s="110">
        <v>42808</v>
      </c>
      <c r="G755" s="110">
        <v>42832</v>
      </c>
      <c r="H755" s="87" t="s">
        <v>7316</v>
      </c>
      <c r="I755" s="87" t="s">
        <v>6924</v>
      </c>
      <c r="J755" s="87" t="s">
        <v>7304</v>
      </c>
      <c r="K755" s="88"/>
      <c r="L755" s="37" t="s">
        <v>15312</v>
      </c>
      <c r="M755" s="86" t="s">
        <v>7317</v>
      </c>
      <c r="N755" s="37" t="s">
        <v>13528</v>
      </c>
      <c r="O755" s="37" t="s">
        <v>13529</v>
      </c>
      <c r="P755" s="89">
        <v>0.17</v>
      </c>
      <c r="Q755" s="89">
        <v>3.19</v>
      </c>
      <c r="R755" s="90" t="str">
        <f t="shared" si="35"/>
        <v>徳島県徳島市万代町</v>
      </c>
      <c r="S755" s="59" t="s">
        <v>7318</v>
      </c>
      <c r="T755" s="59" t="s">
        <v>4186</v>
      </c>
      <c r="U755" s="111" t="s">
        <v>7319</v>
      </c>
      <c r="V755" s="91" t="str">
        <f t="shared" si="37"/>
        <v>Open map</v>
      </c>
      <c r="W755" s="91" t="s">
        <v>4038</v>
      </c>
      <c r="X755" s="89" t="s">
        <v>1840</v>
      </c>
      <c r="Y755" s="89" t="s">
        <v>7320</v>
      </c>
      <c r="Z755" s="89" t="s">
        <v>4358</v>
      </c>
      <c r="AA755" s="89" t="s">
        <v>1857</v>
      </c>
      <c r="AB755" s="83">
        <v>55</v>
      </c>
      <c r="AC755" s="83">
        <v>2996.07</v>
      </c>
      <c r="AD755" s="83">
        <v>2910</v>
      </c>
      <c r="AE755" s="89">
        <v>3417</v>
      </c>
      <c r="AF755" s="83">
        <v>3417</v>
      </c>
      <c r="AG755" s="89"/>
      <c r="AH755" s="89"/>
      <c r="AI755" s="89"/>
      <c r="AJ755" s="83">
        <v>1</v>
      </c>
      <c r="AK755" s="83"/>
      <c r="AL755" s="83">
        <v>1.5</v>
      </c>
      <c r="AM755" s="83"/>
      <c r="AN755" s="83"/>
      <c r="AO755" s="83">
        <v>6790</v>
      </c>
      <c r="AP755" s="89">
        <v>1.5</v>
      </c>
      <c r="AQ755" s="89">
        <v>3300</v>
      </c>
      <c r="AR755" s="89">
        <v>100</v>
      </c>
      <c r="AS755" s="89">
        <v>337</v>
      </c>
      <c r="AT755" s="89" t="s">
        <v>7321</v>
      </c>
      <c r="AU755" s="89">
        <v>1</v>
      </c>
      <c r="AV755" s="89">
        <v>3490</v>
      </c>
      <c r="AW755" s="89">
        <v>80</v>
      </c>
      <c r="AX755" s="89">
        <v>285</v>
      </c>
      <c r="AY755" s="89" t="s">
        <v>7322</v>
      </c>
      <c r="AZ755" s="89">
        <v>35800000</v>
      </c>
      <c r="BA755" s="89">
        <v>30300000</v>
      </c>
      <c r="BB755" s="89">
        <v>18400000</v>
      </c>
      <c r="BC755" s="113"/>
      <c r="BG755" s="165">
        <v>5650</v>
      </c>
      <c r="BH755" s="165">
        <v>680</v>
      </c>
    </row>
    <row r="756" spans="1:60" ht="18" hidden="1" customHeight="1">
      <c r="A756" s="83">
        <v>160392</v>
      </c>
      <c r="B756" s="84" t="s">
        <v>7305</v>
      </c>
      <c r="C756" s="82" t="str">
        <f t="shared" si="36"/>
        <v>Open</v>
      </c>
      <c r="D756" s="85"/>
      <c r="E756" s="85" t="s">
        <v>7306</v>
      </c>
      <c r="F756" s="110">
        <v>42741</v>
      </c>
      <c r="G756" s="110">
        <v>42745</v>
      </c>
      <c r="H756" s="87" t="s">
        <v>7307</v>
      </c>
      <c r="I756" s="87" t="s">
        <v>7308</v>
      </c>
      <c r="J756" s="87" t="s">
        <v>7309</v>
      </c>
      <c r="K756" s="88"/>
      <c r="L756" s="37" t="s">
        <v>15313</v>
      </c>
      <c r="M756" s="86" t="s">
        <v>7302</v>
      </c>
      <c r="N756" s="37" t="s">
        <v>13530</v>
      </c>
      <c r="O756" s="37" t="s">
        <v>13531</v>
      </c>
      <c r="P756" s="89">
        <v>0.21</v>
      </c>
      <c r="Q756" s="89">
        <v>1.96</v>
      </c>
      <c r="R756" s="90" t="str">
        <f t="shared" si="35"/>
        <v>島根県益田市乙吉町</v>
      </c>
      <c r="S756" s="59" t="s">
        <v>7310</v>
      </c>
      <c r="T756" s="59" t="s">
        <v>3760</v>
      </c>
      <c r="U756" s="111" t="s">
        <v>7311</v>
      </c>
      <c r="V756" s="91" t="str">
        <f t="shared" si="37"/>
        <v>Open map</v>
      </c>
      <c r="W756" s="91" t="s">
        <v>4038</v>
      </c>
      <c r="X756" s="89" t="s">
        <v>1840</v>
      </c>
      <c r="Y756" s="89" t="s">
        <v>4381</v>
      </c>
      <c r="Z756" s="89" t="s">
        <v>7312</v>
      </c>
      <c r="AA756" s="89" t="s">
        <v>1857</v>
      </c>
      <c r="AB756" s="83">
        <v>55</v>
      </c>
      <c r="AC756" s="83">
        <v>208.04</v>
      </c>
      <c r="AD756" s="83">
        <v>200</v>
      </c>
      <c r="AE756" s="89">
        <v>329</v>
      </c>
      <c r="AF756" s="83">
        <v>329</v>
      </c>
      <c r="AG756" s="89"/>
      <c r="AH756" s="89"/>
      <c r="AI756" s="89"/>
      <c r="AJ756" s="83">
        <v>0.8</v>
      </c>
      <c r="AK756" s="83"/>
      <c r="AL756" s="83">
        <v>1</v>
      </c>
      <c r="AM756" s="83"/>
      <c r="AN756" s="83"/>
      <c r="AO756" s="83">
        <v>458</v>
      </c>
      <c r="AP756" s="89">
        <v>1</v>
      </c>
      <c r="AQ756" s="89">
        <f>156+38</f>
        <v>194</v>
      </c>
      <c r="AR756" s="89">
        <v>100</v>
      </c>
      <c r="AS756" s="89">
        <v>20</v>
      </c>
      <c r="AT756" s="89" t="s">
        <v>7313</v>
      </c>
      <c r="AU756" s="89">
        <v>0.8</v>
      </c>
      <c r="AV756" s="89">
        <v>264</v>
      </c>
      <c r="AW756" s="89">
        <v>100</v>
      </c>
      <c r="AX756" s="89">
        <v>27</v>
      </c>
      <c r="AY756" s="89" t="s">
        <v>7314</v>
      </c>
      <c r="AZ756" s="89">
        <v>3800000</v>
      </c>
      <c r="BA756" s="89">
        <v>3400000</v>
      </c>
      <c r="BB756" s="89">
        <v>2050000</v>
      </c>
      <c r="BC756" s="113"/>
      <c r="BG756" s="165">
        <v>5651</v>
      </c>
      <c r="BH756" s="165">
        <v>681</v>
      </c>
    </row>
    <row r="757" spans="1:60" ht="18" hidden="1" customHeight="1">
      <c r="A757" s="83">
        <v>160393</v>
      </c>
      <c r="B757" s="84" t="s">
        <v>7288</v>
      </c>
      <c r="C757" s="82" t="str">
        <f t="shared" si="36"/>
        <v>Open</v>
      </c>
      <c r="D757" s="85"/>
      <c r="E757" s="85" t="s">
        <v>7296</v>
      </c>
      <c r="F757" s="110">
        <v>42898</v>
      </c>
      <c r="G757" s="110">
        <v>42923</v>
      </c>
      <c r="H757" s="87" t="s">
        <v>7297</v>
      </c>
      <c r="I757" s="87" t="s">
        <v>5426</v>
      </c>
      <c r="J757" s="87" t="s">
        <v>7298</v>
      </c>
      <c r="K757" s="88"/>
      <c r="L757" s="37" t="s">
        <v>15314</v>
      </c>
      <c r="M757" s="86" t="s">
        <v>7299</v>
      </c>
      <c r="N757" s="37" t="s">
        <v>13532</v>
      </c>
      <c r="O757" s="37" t="s">
        <v>14528</v>
      </c>
      <c r="P757" s="89">
        <v>0.05</v>
      </c>
      <c r="Q757" s="89">
        <v>45.53</v>
      </c>
      <c r="R757" s="90" t="str">
        <f t="shared" si="35"/>
        <v>北海道帯広市通西</v>
      </c>
      <c r="S757" s="59" t="s">
        <v>7289</v>
      </c>
      <c r="T757" s="59" t="s">
        <v>3761</v>
      </c>
      <c r="U757" s="111" t="s">
        <v>7300</v>
      </c>
      <c r="V757" s="91" t="str">
        <f t="shared" si="37"/>
        <v>Open map</v>
      </c>
      <c r="W757" s="91" t="s">
        <v>4038</v>
      </c>
      <c r="X757" s="89" t="s">
        <v>1840</v>
      </c>
      <c r="Y757" s="89" t="s">
        <v>7301</v>
      </c>
      <c r="Z757" s="89" t="s">
        <v>4358</v>
      </c>
      <c r="AA757" s="89">
        <v>1.5</v>
      </c>
      <c r="AB757" s="83">
        <v>130</v>
      </c>
      <c r="AC757" s="83">
        <v>1230</v>
      </c>
      <c r="AD757" s="83">
        <v>1643</v>
      </c>
      <c r="AE757" s="89">
        <v>1731</v>
      </c>
      <c r="AF757" s="83">
        <v>1747</v>
      </c>
      <c r="AG757" s="89"/>
      <c r="AH757" s="89"/>
      <c r="AI757" s="89"/>
      <c r="AJ757" s="83">
        <v>1</v>
      </c>
      <c r="AK757" s="83"/>
      <c r="AL757" s="83">
        <v>2.2000000000000002</v>
      </c>
      <c r="AM757" s="83"/>
      <c r="AN757" s="83"/>
      <c r="AO757" s="83">
        <v>4849</v>
      </c>
      <c r="AP757" s="89">
        <v>2.2000000000000002</v>
      </c>
      <c r="AQ757" s="89">
        <v>3181</v>
      </c>
      <c r="AR757" s="89">
        <v>100</v>
      </c>
      <c r="AS757" s="89">
        <v>325</v>
      </c>
      <c r="AT757" s="89" t="s">
        <v>4871</v>
      </c>
      <c r="AU757" s="89">
        <v>1</v>
      </c>
      <c r="AV757" s="89">
        <v>878</v>
      </c>
      <c r="AW757" s="89">
        <v>100</v>
      </c>
      <c r="AX757" s="89">
        <v>90</v>
      </c>
      <c r="AY757" s="89" t="s">
        <v>4871</v>
      </c>
      <c r="AZ757" s="89">
        <v>26800000</v>
      </c>
      <c r="BA757" s="89">
        <v>22200000</v>
      </c>
      <c r="BB757" s="89">
        <v>13500000</v>
      </c>
      <c r="BC757" s="113"/>
      <c r="BG757" s="165">
        <v>5652</v>
      </c>
      <c r="BH757" s="165">
        <v>682</v>
      </c>
    </row>
    <row r="758" spans="1:60" ht="18" hidden="1" customHeight="1">
      <c r="A758" s="83">
        <v>160394</v>
      </c>
      <c r="B758" s="84" t="s">
        <v>7290</v>
      </c>
      <c r="C758" s="82" t="str">
        <f t="shared" si="36"/>
        <v>Open</v>
      </c>
      <c r="D758" s="85"/>
      <c r="E758" s="85" t="s">
        <v>4241</v>
      </c>
      <c r="F758" s="110">
        <v>42794</v>
      </c>
      <c r="G758" s="110">
        <v>42800</v>
      </c>
      <c r="H758" s="87" t="s">
        <v>7291</v>
      </c>
      <c r="I758" s="87" t="s">
        <v>4895</v>
      </c>
      <c r="J758" s="87" t="s">
        <v>7292</v>
      </c>
      <c r="K758" s="88"/>
      <c r="L758" s="37" t="s">
        <v>15315</v>
      </c>
      <c r="M758" s="86" t="s">
        <v>7293</v>
      </c>
      <c r="N758" s="37" t="s">
        <v>13533</v>
      </c>
      <c r="O758" s="37" t="s">
        <v>13534</v>
      </c>
      <c r="P758" s="89">
        <v>0.28000000000000003</v>
      </c>
      <c r="Q758" s="89">
        <v>10.63</v>
      </c>
      <c r="R758" s="90" t="str">
        <f t="shared" si="35"/>
        <v>東京都葛飾区高砂</v>
      </c>
      <c r="S758" s="59" t="s">
        <v>7294</v>
      </c>
      <c r="T758" s="59" t="s">
        <v>3762</v>
      </c>
      <c r="U758" s="111" t="s">
        <v>7295</v>
      </c>
      <c r="V758" s="91" t="str">
        <f t="shared" si="37"/>
        <v>Open map</v>
      </c>
      <c r="W758" s="91" t="s">
        <v>4038</v>
      </c>
      <c r="X758" s="89" t="s">
        <v>1846</v>
      </c>
      <c r="Y758" s="89" t="s">
        <v>4892</v>
      </c>
      <c r="Z758" s="89" t="s">
        <v>6356</v>
      </c>
      <c r="AA758" s="89" t="s">
        <v>1857</v>
      </c>
      <c r="AB758" s="83">
        <v>40</v>
      </c>
      <c r="AC758" s="83">
        <v>220.43</v>
      </c>
      <c r="AD758" s="83">
        <v>580</v>
      </c>
      <c r="AE758" s="89">
        <v>271</v>
      </c>
      <c r="AF758" s="83">
        <v>338</v>
      </c>
      <c r="AG758" s="89"/>
      <c r="AH758" s="89"/>
      <c r="AI758" s="89"/>
      <c r="AJ758" s="83">
        <v>1.2</v>
      </c>
      <c r="AK758" s="83"/>
      <c r="AL758" s="83">
        <v>1.2</v>
      </c>
      <c r="AM758" s="83"/>
      <c r="AN758" s="83"/>
      <c r="AO758" s="83">
        <v>628</v>
      </c>
      <c r="AP758" s="89">
        <v>1.2</v>
      </c>
      <c r="AQ758" s="89">
        <v>303</v>
      </c>
      <c r="AR758" s="89">
        <v>100</v>
      </c>
      <c r="AS758" s="89">
        <v>31</v>
      </c>
      <c r="AT758" s="89" t="s">
        <v>4235</v>
      </c>
      <c r="AU758" s="89">
        <v>1.2</v>
      </c>
      <c r="AV758" s="89">
        <v>325</v>
      </c>
      <c r="AW758" s="89">
        <v>100</v>
      </c>
      <c r="AX758" s="89">
        <v>34</v>
      </c>
      <c r="AY758" s="89" t="s">
        <v>7287</v>
      </c>
      <c r="AZ758" s="89">
        <v>4500000</v>
      </c>
      <c r="BA758" s="89">
        <v>3900000</v>
      </c>
      <c r="BB758" s="89">
        <v>2300000</v>
      </c>
      <c r="BC758" s="113"/>
      <c r="BG758" s="165">
        <v>5653</v>
      </c>
      <c r="BH758" s="165">
        <v>683</v>
      </c>
    </row>
    <row r="759" spans="1:60" ht="18" hidden="1" customHeight="1">
      <c r="A759" s="83">
        <v>160395</v>
      </c>
      <c r="B759" s="84" t="s">
        <v>7279</v>
      </c>
      <c r="C759" s="82" t="str">
        <f t="shared" si="36"/>
        <v>Open</v>
      </c>
      <c r="D759" s="85"/>
      <c r="E759" s="85" t="s">
        <v>7280</v>
      </c>
      <c r="F759" s="110">
        <v>42779</v>
      </c>
      <c r="G759" s="110">
        <v>42783</v>
      </c>
      <c r="H759" s="87" t="s">
        <v>7281</v>
      </c>
      <c r="I759" s="87" t="s">
        <v>7282</v>
      </c>
      <c r="J759" s="87" t="s">
        <v>7283</v>
      </c>
      <c r="K759" s="88"/>
      <c r="L759" s="37" t="s">
        <v>15316</v>
      </c>
      <c r="M759" s="86" t="s">
        <v>7284</v>
      </c>
      <c r="N759" s="37" t="s">
        <v>13535</v>
      </c>
      <c r="O759" s="37" t="s">
        <v>13536</v>
      </c>
      <c r="P759" s="89">
        <v>0.24</v>
      </c>
      <c r="Q759" s="89">
        <v>2.02</v>
      </c>
      <c r="R759" s="90" t="str">
        <f t="shared" si="35"/>
        <v>静岡県富士市今泉</v>
      </c>
      <c r="S759" s="59" t="s">
        <v>7285</v>
      </c>
      <c r="T759" s="59"/>
      <c r="U759" s="111" t="s">
        <v>7278</v>
      </c>
      <c r="V759" s="91" t="str">
        <f t="shared" si="37"/>
        <v>Open map</v>
      </c>
      <c r="W759" s="91" t="s">
        <v>4038</v>
      </c>
      <c r="X759" s="89" t="s">
        <v>1840</v>
      </c>
      <c r="Y759" s="89" t="s">
        <v>7286</v>
      </c>
      <c r="Z759" s="89" t="s">
        <v>4429</v>
      </c>
      <c r="AA759" s="89" t="s">
        <v>1857</v>
      </c>
      <c r="AB759" s="83">
        <v>32</v>
      </c>
      <c r="AC759" s="83">
        <v>242</v>
      </c>
      <c r="AD759" s="83">
        <v>454</v>
      </c>
      <c r="AE759" s="89">
        <v>326</v>
      </c>
      <c r="AF759" s="83">
        <v>323</v>
      </c>
      <c r="AG759" s="89"/>
      <c r="AH759" s="89"/>
      <c r="AI759" s="89"/>
      <c r="AJ759" s="83">
        <v>0.8</v>
      </c>
      <c r="AK759" s="83"/>
      <c r="AL759" s="83">
        <v>1.5</v>
      </c>
      <c r="AM759" s="83"/>
      <c r="AN759" s="83"/>
      <c r="AO759" s="83">
        <v>674</v>
      </c>
      <c r="AP759" s="89">
        <v>1.5</v>
      </c>
      <c r="AQ759" s="89">
        <v>413</v>
      </c>
      <c r="AR759" s="89">
        <v>160</v>
      </c>
      <c r="AS759" s="89">
        <v>68</v>
      </c>
      <c r="AT759" s="89"/>
      <c r="AU759" s="89">
        <v>0.8</v>
      </c>
      <c r="AV759" s="89">
        <v>261</v>
      </c>
      <c r="AW759" s="89">
        <v>100</v>
      </c>
      <c r="AX759" s="89">
        <v>27</v>
      </c>
      <c r="AY759" s="89"/>
      <c r="AZ759" s="89">
        <v>6400000</v>
      </c>
      <c r="BA759" s="89">
        <v>5600000</v>
      </c>
      <c r="BB759" s="89">
        <v>3600000</v>
      </c>
      <c r="BC759" s="113"/>
      <c r="BG759" s="165">
        <v>5654</v>
      </c>
      <c r="BH759" s="165">
        <v>684</v>
      </c>
    </row>
    <row r="760" spans="1:60" hidden="1">
      <c r="A760" s="1">
        <v>160396</v>
      </c>
      <c r="B760" s="6" t="s">
        <v>10191</v>
      </c>
      <c r="C760" s="82" t="str">
        <f t="shared" si="36"/>
        <v>Open</v>
      </c>
      <c r="D760" s="71" t="s">
        <v>7277</v>
      </c>
      <c r="E760" s="71"/>
      <c r="F760" s="19">
        <v>42723</v>
      </c>
      <c r="G760" s="19">
        <v>42725</v>
      </c>
      <c r="H760" s="38" t="s">
        <v>1331</v>
      </c>
      <c r="I760" s="38" t="s">
        <v>1332</v>
      </c>
      <c r="J760" s="38" t="s">
        <v>2674</v>
      </c>
      <c r="K760" s="21"/>
      <c r="L760" s="37" t="s">
        <v>15212</v>
      </c>
      <c r="M760" s="37" t="s">
        <v>12104</v>
      </c>
      <c r="N760" s="37" t="s">
        <v>13537</v>
      </c>
      <c r="O760" s="37" t="s">
        <v>13538</v>
      </c>
      <c r="P760" s="89">
        <v>0.45</v>
      </c>
      <c r="Q760" s="89">
        <v>54.96</v>
      </c>
      <c r="R760" s="59" t="str">
        <f t="shared" si="35"/>
        <v>山形県山形市落合</v>
      </c>
      <c r="S760" s="59" t="s">
        <v>3695</v>
      </c>
      <c r="T760" s="59"/>
      <c r="U760" s="108" t="s">
        <v>10192</v>
      </c>
      <c r="V760" s="60" t="str">
        <f t="shared" si="37"/>
        <v>Open map</v>
      </c>
      <c r="W760" s="60" t="s">
        <v>4038</v>
      </c>
      <c r="X760" t="s">
        <v>1840</v>
      </c>
      <c r="Y760" t="s">
        <v>1844</v>
      </c>
      <c r="Z760" t="s">
        <v>1841</v>
      </c>
      <c r="AA760" t="s">
        <v>1857</v>
      </c>
      <c r="AB760" s="1">
        <v>100</v>
      </c>
      <c r="AC760" s="1">
        <v>5779</v>
      </c>
      <c r="AD760" s="1">
        <v>6081</v>
      </c>
      <c r="AE760">
        <v>0</v>
      </c>
      <c r="AF760" s="1">
        <v>7112</v>
      </c>
      <c r="AJ760" s="1">
        <v>1</v>
      </c>
      <c r="AL760" s="1">
        <v>1.6</v>
      </c>
      <c r="AO760" s="1">
        <v>0</v>
      </c>
      <c r="BG760" s="165">
        <v>5655</v>
      </c>
      <c r="BH760" s="165">
        <v>685</v>
      </c>
    </row>
    <row r="761" spans="1:60" ht="18" hidden="1" customHeight="1">
      <c r="A761" s="83">
        <v>160397</v>
      </c>
      <c r="B761" s="84" t="s">
        <v>7270</v>
      </c>
      <c r="C761" s="82" t="str">
        <f t="shared" si="36"/>
        <v>Open</v>
      </c>
      <c r="D761" s="85"/>
      <c r="E761" s="85" t="s">
        <v>7271</v>
      </c>
      <c r="F761" s="110">
        <v>42745</v>
      </c>
      <c r="G761" s="110">
        <v>42765</v>
      </c>
      <c r="H761" s="87" t="s">
        <v>4338</v>
      </c>
      <c r="I761" s="87" t="s">
        <v>7272</v>
      </c>
      <c r="J761" s="87" t="s">
        <v>7273</v>
      </c>
      <c r="K761" s="88"/>
      <c r="L761" s="37" t="s">
        <v>15317</v>
      </c>
      <c r="M761" s="86" t="s">
        <v>7274</v>
      </c>
      <c r="N761" s="37" t="s">
        <v>13539</v>
      </c>
      <c r="O761" s="37" t="s">
        <v>13540</v>
      </c>
      <c r="P761" s="89">
        <v>0.38</v>
      </c>
      <c r="Q761" s="89">
        <v>39.130000000000003</v>
      </c>
      <c r="R761" s="90" t="str">
        <f t="shared" si="35"/>
        <v>広島県安芸高田市吉田町</v>
      </c>
      <c r="S761" s="59" t="s">
        <v>7275</v>
      </c>
      <c r="T761" s="59" t="s">
        <v>7275</v>
      </c>
      <c r="U761" s="111" t="s">
        <v>7276</v>
      </c>
      <c r="V761" s="91" t="str">
        <f t="shared" si="37"/>
        <v>Open map</v>
      </c>
      <c r="W761" s="91" t="s">
        <v>4038</v>
      </c>
      <c r="X761" s="89" t="s">
        <v>1840</v>
      </c>
      <c r="Y761" s="89" t="s">
        <v>4381</v>
      </c>
      <c r="Z761" s="89" t="s">
        <v>4443</v>
      </c>
      <c r="AA761" s="89" t="s">
        <v>1857</v>
      </c>
      <c r="AB761" s="83">
        <v>25</v>
      </c>
      <c r="AC761" s="83">
        <v>1010</v>
      </c>
      <c r="AD761" s="83">
        <v>337</v>
      </c>
      <c r="AE761" s="89">
        <v>1060</v>
      </c>
      <c r="AF761" s="83">
        <v>731</v>
      </c>
      <c r="AG761" s="89"/>
      <c r="AH761" s="89"/>
      <c r="AI761" s="89"/>
      <c r="AJ761" s="83">
        <v>1</v>
      </c>
      <c r="AK761" s="83"/>
      <c r="AL761" s="83">
        <v>1.05</v>
      </c>
      <c r="AM761" s="83"/>
      <c r="AN761" s="83"/>
      <c r="AO761" s="83">
        <v>1749</v>
      </c>
      <c r="AP761" s="89">
        <v>1.05</v>
      </c>
      <c r="AQ761" s="89">
        <v>1039</v>
      </c>
      <c r="AR761" s="89">
        <v>100</v>
      </c>
      <c r="AS761" s="89">
        <v>106</v>
      </c>
      <c r="AT761" s="89" t="s">
        <v>7269</v>
      </c>
      <c r="AU761" s="89">
        <v>1</v>
      </c>
      <c r="AV761" s="89">
        <v>710</v>
      </c>
      <c r="AW761" s="89">
        <v>80</v>
      </c>
      <c r="AX761" s="89">
        <v>58</v>
      </c>
      <c r="AY761" s="89" t="s">
        <v>4235</v>
      </c>
      <c r="AZ761" s="89">
        <v>13000000</v>
      </c>
      <c r="BA761" s="89">
        <v>11500000</v>
      </c>
      <c r="BB761" s="89">
        <v>7000000</v>
      </c>
      <c r="BC761" s="113"/>
      <c r="BG761" s="165">
        <v>5656</v>
      </c>
      <c r="BH761" s="165">
        <v>686</v>
      </c>
    </row>
    <row r="762" spans="1:60" ht="18" hidden="1" customHeight="1">
      <c r="A762" s="83">
        <v>160399</v>
      </c>
      <c r="B762" s="84" t="s">
        <v>7255</v>
      </c>
      <c r="C762" s="82" t="str">
        <f t="shared" si="36"/>
        <v>Open</v>
      </c>
      <c r="D762" s="85"/>
      <c r="E762" s="85" t="s">
        <v>4217</v>
      </c>
      <c r="F762" s="110">
        <v>42786</v>
      </c>
      <c r="G762" s="110">
        <v>42824</v>
      </c>
      <c r="H762" s="87" t="s">
        <v>7265</v>
      </c>
      <c r="I762" s="87" t="s">
        <v>4697</v>
      </c>
      <c r="J762" s="87" t="s">
        <v>7266</v>
      </c>
      <c r="K762" s="88"/>
      <c r="L762" s="37" t="s">
        <v>15318</v>
      </c>
      <c r="M762" s="86" t="s">
        <v>7263</v>
      </c>
      <c r="N762" s="37" t="s">
        <v>13541</v>
      </c>
      <c r="O762" s="37" t="s">
        <v>13542</v>
      </c>
      <c r="P762" s="89">
        <v>1.83</v>
      </c>
      <c r="Q762" s="89">
        <v>67.650000000000006</v>
      </c>
      <c r="R762" s="90" t="str">
        <f t="shared" si="35"/>
        <v>岩手県滝沢市後</v>
      </c>
      <c r="S762" s="59" t="s">
        <v>7262</v>
      </c>
      <c r="T762" s="59" t="s">
        <v>7262</v>
      </c>
      <c r="U762" s="111" t="s">
        <v>7267</v>
      </c>
      <c r="V762" s="91" t="str">
        <f t="shared" si="37"/>
        <v>Open map</v>
      </c>
      <c r="W762" s="91" t="s">
        <v>4038</v>
      </c>
      <c r="X762" s="89" t="s">
        <v>1840</v>
      </c>
      <c r="Y762" s="89" t="s">
        <v>4381</v>
      </c>
      <c r="Z762" s="89" t="s">
        <v>4443</v>
      </c>
      <c r="AA762" s="89">
        <v>40</v>
      </c>
      <c r="AB762" s="83">
        <v>130</v>
      </c>
      <c r="AC762" s="83">
        <v>10000</v>
      </c>
      <c r="AD762" s="83">
        <v>10000</v>
      </c>
      <c r="AE762" s="89">
        <v>11325</v>
      </c>
      <c r="AF762" s="83">
        <v>11218</v>
      </c>
      <c r="AG762" s="89"/>
      <c r="AH762" s="89"/>
      <c r="AI762" s="89"/>
      <c r="AJ762" s="83">
        <v>1</v>
      </c>
      <c r="AK762" s="83"/>
      <c r="AL762" s="83">
        <v>1.5</v>
      </c>
      <c r="AM762" s="83"/>
      <c r="AN762" s="83"/>
      <c r="AO762" s="83">
        <v>21168</v>
      </c>
      <c r="AP762" s="89">
        <v>1.5</v>
      </c>
      <c r="AQ762" s="89">
        <v>9768</v>
      </c>
      <c r="AR762" s="89">
        <v>150</v>
      </c>
      <c r="AS762" s="89">
        <v>1495</v>
      </c>
      <c r="AT762" s="89" t="s">
        <v>4235</v>
      </c>
      <c r="AU762" s="89">
        <v>1</v>
      </c>
      <c r="AV762" s="89">
        <v>11325</v>
      </c>
      <c r="AW762" s="89">
        <v>100</v>
      </c>
      <c r="AX762" s="89">
        <v>1156</v>
      </c>
      <c r="AY762" s="89" t="s">
        <v>12200</v>
      </c>
      <c r="AZ762" s="89">
        <v>132000000</v>
      </c>
      <c r="BA762" s="89">
        <v>110000000</v>
      </c>
      <c r="BB762" s="89">
        <v>66300000</v>
      </c>
      <c r="BC762" s="113" t="s">
        <v>7268</v>
      </c>
      <c r="BG762" s="165">
        <v>5657</v>
      </c>
      <c r="BH762" s="165">
        <v>687</v>
      </c>
    </row>
    <row r="763" spans="1:60" ht="18" hidden="1" customHeight="1">
      <c r="A763" s="83">
        <v>160400</v>
      </c>
      <c r="B763" s="84" t="s">
        <v>7256</v>
      </c>
      <c r="C763" s="82" t="str">
        <f t="shared" si="36"/>
        <v>Open</v>
      </c>
      <c r="D763" s="85"/>
      <c r="E763" s="85" t="s">
        <v>4217</v>
      </c>
      <c r="F763" s="110">
        <v>42863</v>
      </c>
      <c r="G763" s="110">
        <v>42884</v>
      </c>
      <c r="H763" s="87" t="s">
        <v>4722</v>
      </c>
      <c r="I763" s="87" t="s">
        <v>7257</v>
      </c>
      <c r="J763" s="87" t="s">
        <v>7258</v>
      </c>
      <c r="K763" s="88"/>
      <c r="L763" s="37" t="s">
        <v>15319</v>
      </c>
      <c r="M763" s="86" t="s">
        <v>7259</v>
      </c>
      <c r="N763" s="37" t="s">
        <v>13543</v>
      </c>
      <c r="O763" s="37" t="s">
        <v>13544</v>
      </c>
      <c r="P763" s="89">
        <v>0.52</v>
      </c>
      <c r="Q763" s="89">
        <v>7.91</v>
      </c>
      <c r="R763" s="90" t="str">
        <f t="shared" si="35"/>
        <v>静岡県静岡市葵区唐瀬</v>
      </c>
      <c r="S763" s="59" t="s">
        <v>7260</v>
      </c>
      <c r="T763" s="59" t="s">
        <v>3763</v>
      </c>
      <c r="U763" s="111" t="s">
        <v>7253</v>
      </c>
      <c r="V763" s="91" t="str">
        <f t="shared" si="37"/>
        <v>Open map</v>
      </c>
      <c r="W763" s="91" t="s">
        <v>4038</v>
      </c>
      <c r="X763" s="89" t="s">
        <v>1840</v>
      </c>
      <c r="Y763" s="89" t="s">
        <v>4496</v>
      </c>
      <c r="Z763" s="89" t="s">
        <v>4939</v>
      </c>
      <c r="AA763" s="89" t="s">
        <v>1857</v>
      </c>
      <c r="AB763" s="83">
        <v>30</v>
      </c>
      <c r="AC763" s="83">
        <v>900</v>
      </c>
      <c r="AD763" s="83">
        <v>1800</v>
      </c>
      <c r="AE763" s="89">
        <v>1309</v>
      </c>
      <c r="AF763" s="83">
        <v>1025</v>
      </c>
      <c r="AG763" s="89"/>
      <c r="AH763" s="89"/>
      <c r="AI763" s="89"/>
      <c r="AJ763" s="83">
        <v>0.8</v>
      </c>
      <c r="AK763" s="83"/>
      <c r="AL763" s="83">
        <v>1.5</v>
      </c>
      <c r="AM763" s="83"/>
      <c r="AN763" s="83"/>
      <c r="AO763" s="83">
        <v>2924</v>
      </c>
      <c r="AP763" s="89">
        <v>1.5</v>
      </c>
      <c r="AQ763" s="89">
        <v>1588</v>
      </c>
      <c r="AR763" s="89">
        <v>100</v>
      </c>
      <c r="AS763" s="89">
        <v>162</v>
      </c>
      <c r="AT763" s="89" t="s">
        <v>4235</v>
      </c>
      <c r="AU763" s="89">
        <v>0.8</v>
      </c>
      <c r="AV763" s="89">
        <v>1047</v>
      </c>
      <c r="AW763" s="89">
        <v>80</v>
      </c>
      <c r="AX763" s="89">
        <v>86</v>
      </c>
      <c r="AY763" s="89" t="s">
        <v>7261</v>
      </c>
      <c r="AZ763" s="89">
        <v>17200000</v>
      </c>
      <c r="BA763" s="89">
        <v>14700000</v>
      </c>
      <c r="BB763" s="89">
        <v>9100000</v>
      </c>
      <c r="BC763" s="113" t="s">
        <v>7264</v>
      </c>
      <c r="BG763" s="165">
        <v>5658</v>
      </c>
      <c r="BH763" s="165">
        <v>688</v>
      </c>
    </row>
    <row r="764" spans="1:60" ht="18" hidden="1" customHeight="1">
      <c r="A764" s="83" t="s">
        <v>14628</v>
      </c>
      <c r="B764" s="84" t="s">
        <v>7244</v>
      </c>
      <c r="C764" s="82" t="str">
        <f t="shared" si="36"/>
        <v>Open</v>
      </c>
      <c r="D764" s="85"/>
      <c r="E764" s="85" t="s">
        <v>4217</v>
      </c>
      <c r="F764" s="110">
        <v>42865</v>
      </c>
      <c r="G764" s="110">
        <v>42879</v>
      </c>
      <c r="H764" s="87" t="s">
        <v>7245</v>
      </c>
      <c r="I764" s="87" t="s">
        <v>4527</v>
      </c>
      <c r="J764" s="87" t="s">
        <v>7246</v>
      </c>
      <c r="K764" s="88"/>
      <c r="L764" s="37" t="s">
        <v>15320</v>
      </c>
      <c r="M764" s="86" t="s">
        <v>7247</v>
      </c>
      <c r="N764" s="37" t="s">
        <v>13545</v>
      </c>
      <c r="O764" s="37" t="s">
        <v>13546</v>
      </c>
      <c r="P764" s="89">
        <v>0.08</v>
      </c>
      <c r="Q764" s="89">
        <v>0.25</v>
      </c>
      <c r="R764" s="90" t="str">
        <f t="shared" si="35"/>
        <v>青森県青森市造道</v>
      </c>
      <c r="S764" s="59" t="s">
        <v>7248</v>
      </c>
      <c r="T764" s="59" t="s">
        <v>4187</v>
      </c>
      <c r="U764" s="111" t="s">
        <v>7249</v>
      </c>
      <c r="V764" s="91" t="str">
        <f t="shared" si="37"/>
        <v>Open map</v>
      </c>
      <c r="W764" s="91" t="s">
        <v>4038</v>
      </c>
      <c r="X764" s="89" t="s">
        <v>1840</v>
      </c>
      <c r="Y764" s="89" t="s">
        <v>7250</v>
      </c>
      <c r="Z764" s="89" t="s">
        <v>4358</v>
      </c>
      <c r="AA764" s="89" t="s">
        <v>1857</v>
      </c>
      <c r="AB764" s="83">
        <v>180</v>
      </c>
      <c r="AC764" s="83">
        <v>2490</v>
      </c>
      <c r="AD764" s="83">
        <v>1810</v>
      </c>
      <c r="AE764" s="89">
        <v>2191</v>
      </c>
      <c r="AF764" s="83">
        <v>2342</v>
      </c>
      <c r="AG764" s="89"/>
      <c r="AH764" s="89"/>
      <c r="AI764" s="89"/>
      <c r="AJ764" s="83">
        <v>0.8</v>
      </c>
      <c r="AK764" s="83"/>
      <c r="AL764" s="83">
        <v>1.6</v>
      </c>
      <c r="AM764" s="83"/>
      <c r="AN764" s="83"/>
      <c r="AO764" s="83">
        <v>4795</v>
      </c>
      <c r="AP764" s="89">
        <v>1.6</v>
      </c>
      <c r="AQ764" s="89">
        <v>2921</v>
      </c>
      <c r="AR764" s="89">
        <v>100</v>
      </c>
      <c r="AS764" s="89">
        <v>298</v>
      </c>
      <c r="AT764" s="89" t="s">
        <v>7251</v>
      </c>
      <c r="AU764" s="89">
        <v>0.8</v>
      </c>
      <c r="AV764" s="89">
        <v>1874</v>
      </c>
      <c r="AW764" s="89">
        <v>80</v>
      </c>
      <c r="AX764" s="89">
        <v>153</v>
      </c>
      <c r="AY764" s="89" t="s">
        <v>7252</v>
      </c>
      <c r="AZ764" s="89">
        <v>25200000</v>
      </c>
      <c r="BA764" s="89">
        <v>21100000</v>
      </c>
      <c r="BB764" s="89">
        <v>12800000</v>
      </c>
      <c r="BC764" s="113"/>
      <c r="BG764" s="165">
        <v>5659</v>
      </c>
      <c r="BH764" s="165">
        <v>689</v>
      </c>
    </row>
    <row r="765" spans="1:60" ht="18" hidden="1" customHeight="1">
      <c r="A765" s="83" t="s">
        <v>14629</v>
      </c>
      <c r="B765" s="84" t="s">
        <v>7236</v>
      </c>
      <c r="C765" s="82" t="str">
        <f t="shared" si="36"/>
        <v>Open</v>
      </c>
      <c r="D765" s="85"/>
      <c r="E765" s="85" t="s">
        <v>4217</v>
      </c>
      <c r="F765" s="110">
        <v>42865</v>
      </c>
      <c r="G765" s="110">
        <v>42879</v>
      </c>
      <c r="H765" s="87" t="s">
        <v>7233</v>
      </c>
      <c r="I765" s="87" t="s">
        <v>7237</v>
      </c>
      <c r="J765" s="87" t="s">
        <v>7238</v>
      </c>
      <c r="K765" s="88"/>
      <c r="L765" s="37" t="s">
        <v>15320</v>
      </c>
      <c r="M765" s="86" t="s">
        <v>7239</v>
      </c>
      <c r="N765" s="37" t="s">
        <v>13545</v>
      </c>
      <c r="O765" s="37" t="s">
        <v>13546</v>
      </c>
      <c r="P765" s="89">
        <v>0.08</v>
      </c>
      <c r="Q765" s="89">
        <v>0.25</v>
      </c>
      <c r="R765" s="90" t="str">
        <f t="shared" si="35"/>
        <v>青森県青森市造道</v>
      </c>
      <c r="S765" s="59" t="s">
        <v>7234</v>
      </c>
      <c r="T765" s="59" t="s">
        <v>4187</v>
      </c>
      <c r="U765" s="111" t="s">
        <v>7243</v>
      </c>
      <c r="V765" s="91" t="str">
        <f t="shared" si="37"/>
        <v>Open map</v>
      </c>
      <c r="W765" s="91" t="s">
        <v>4038</v>
      </c>
      <c r="X765" s="89" t="s">
        <v>1840</v>
      </c>
      <c r="Y765" s="89" t="s">
        <v>7240</v>
      </c>
      <c r="Z765" s="89" t="s">
        <v>7235</v>
      </c>
      <c r="AA765" s="89" t="s">
        <v>1857</v>
      </c>
      <c r="AB765" s="83">
        <v>180</v>
      </c>
      <c r="AC765" s="83">
        <v>1540</v>
      </c>
      <c r="AD765" s="83">
        <v>1450</v>
      </c>
      <c r="AE765" s="89">
        <v>2191</v>
      </c>
      <c r="AF765" s="83">
        <v>2272</v>
      </c>
      <c r="AG765" s="89"/>
      <c r="AH765" s="89"/>
      <c r="AI765" s="89"/>
      <c r="AJ765" s="83">
        <v>1</v>
      </c>
      <c r="AK765" s="83"/>
      <c r="AL765" s="83">
        <v>1.5</v>
      </c>
      <c r="AM765" s="83"/>
      <c r="AN765" s="83"/>
      <c r="AO765" s="83">
        <v>4156</v>
      </c>
      <c r="AP765" s="89">
        <v>1.5</v>
      </c>
      <c r="AQ765" s="89">
        <v>1965</v>
      </c>
      <c r="AR765" s="89">
        <v>100</v>
      </c>
      <c r="AS765" s="89">
        <v>201</v>
      </c>
      <c r="AT765" s="89" t="s">
        <v>7241</v>
      </c>
      <c r="AU765" s="89">
        <v>1</v>
      </c>
      <c r="AV765" s="89">
        <v>2191</v>
      </c>
      <c r="AW765" s="89">
        <v>80</v>
      </c>
      <c r="AX765" s="89">
        <v>179</v>
      </c>
      <c r="AY765" s="89" t="s">
        <v>7242</v>
      </c>
      <c r="AZ765" s="89">
        <v>21600000</v>
      </c>
      <c r="BA765" s="89">
        <v>18200000</v>
      </c>
      <c r="BB765" s="89">
        <v>11000000</v>
      </c>
      <c r="BC765" s="113"/>
      <c r="BG765" s="165">
        <v>5660</v>
      </c>
      <c r="BH765" s="165">
        <v>690</v>
      </c>
    </row>
    <row r="766" spans="1:60" ht="18" hidden="1" customHeight="1">
      <c r="A766" s="83">
        <v>170001</v>
      </c>
      <c r="B766" s="84" t="s">
        <v>7223</v>
      </c>
      <c r="C766" s="82" t="str">
        <f t="shared" si="36"/>
        <v>Open</v>
      </c>
      <c r="D766" s="85"/>
      <c r="E766" s="85" t="s">
        <v>7224</v>
      </c>
      <c r="F766" s="110">
        <v>42800</v>
      </c>
      <c r="G766" s="110">
        <v>42804</v>
      </c>
      <c r="H766" s="87" t="s">
        <v>7225</v>
      </c>
      <c r="I766" s="87" t="s">
        <v>7226</v>
      </c>
      <c r="J766" s="87" t="s">
        <v>5496</v>
      </c>
      <c r="K766" s="88"/>
      <c r="L766" s="37" t="s">
        <v>15321</v>
      </c>
      <c r="M766" s="86" t="s">
        <v>7227</v>
      </c>
      <c r="N766" s="37" t="s">
        <v>13547</v>
      </c>
      <c r="O766" s="37" t="s">
        <v>14529</v>
      </c>
      <c r="P766" s="89">
        <v>0.42</v>
      </c>
      <c r="Q766" s="89">
        <v>0.21</v>
      </c>
      <c r="R766" s="90" t="str">
        <f t="shared" si="35"/>
        <v>山口県宇部市大字西沖ノ西沖</v>
      </c>
      <c r="S766" s="59" t="s">
        <v>7228</v>
      </c>
      <c r="T766" s="59" t="s">
        <v>3764</v>
      </c>
      <c r="U766" s="111" t="s">
        <v>7229</v>
      </c>
      <c r="V766" s="91" t="str">
        <f t="shared" si="37"/>
        <v>Open map</v>
      </c>
      <c r="W766" s="91" t="s">
        <v>4038</v>
      </c>
      <c r="X766" s="89" t="s">
        <v>1840</v>
      </c>
      <c r="Y766" s="89" t="s">
        <v>4381</v>
      </c>
      <c r="Z766" s="89" t="s">
        <v>7230</v>
      </c>
      <c r="AA766" s="89">
        <v>35</v>
      </c>
      <c r="AB766" s="83">
        <v>30</v>
      </c>
      <c r="AC766" s="83">
        <v>200</v>
      </c>
      <c r="AD766" s="83">
        <v>200</v>
      </c>
      <c r="AE766" s="89">
        <v>293</v>
      </c>
      <c r="AF766" s="83">
        <v>293</v>
      </c>
      <c r="AG766" s="89"/>
      <c r="AH766" s="89"/>
      <c r="AI766" s="89"/>
      <c r="AJ766" s="83">
        <v>1</v>
      </c>
      <c r="AK766" s="83"/>
      <c r="AL766" s="83">
        <v>1.2</v>
      </c>
      <c r="AM766" s="83"/>
      <c r="AN766" s="83"/>
      <c r="AO766" s="83">
        <v>626</v>
      </c>
      <c r="AP766" s="89">
        <v>1.2</v>
      </c>
      <c r="AQ766" s="89">
        <v>255</v>
      </c>
      <c r="AR766" s="89">
        <v>100</v>
      </c>
      <c r="AS766" s="89">
        <v>27</v>
      </c>
      <c r="AT766" s="89" t="s">
        <v>7231</v>
      </c>
      <c r="AU766" s="89">
        <v>1</v>
      </c>
      <c r="AV766" s="89">
        <v>293</v>
      </c>
      <c r="AW766" s="89">
        <v>80</v>
      </c>
      <c r="AX766" s="89">
        <v>24</v>
      </c>
      <c r="AY766" s="89" t="s">
        <v>7231</v>
      </c>
      <c r="AZ766" s="89">
        <v>5600000</v>
      </c>
      <c r="BA766" s="89">
        <v>5100000</v>
      </c>
      <c r="BB766" s="89">
        <v>3200000</v>
      </c>
      <c r="BC766" s="113" t="s">
        <v>7254</v>
      </c>
      <c r="BG766" s="165">
        <v>5661</v>
      </c>
      <c r="BH766" s="165">
        <v>691</v>
      </c>
    </row>
    <row r="767" spans="1:60" ht="18" hidden="1" customHeight="1">
      <c r="A767" s="83">
        <v>170002</v>
      </c>
      <c r="B767" s="84" t="s">
        <v>7207</v>
      </c>
      <c r="C767" s="82" t="str">
        <f t="shared" si="36"/>
        <v>Open</v>
      </c>
      <c r="D767" s="85"/>
      <c r="E767" s="85" t="s">
        <v>7218</v>
      </c>
      <c r="F767" s="110">
        <v>42864</v>
      </c>
      <c r="G767" s="110">
        <v>42875</v>
      </c>
      <c r="H767" s="87" t="s">
        <v>4266</v>
      </c>
      <c r="I767" s="87" t="s">
        <v>7219</v>
      </c>
      <c r="J767" s="87" t="s">
        <v>7208</v>
      </c>
      <c r="K767" s="88"/>
      <c r="L767" s="37" t="s">
        <v>15322</v>
      </c>
      <c r="M767" s="86" t="s">
        <v>7217</v>
      </c>
      <c r="N767" s="37" t="s">
        <v>13548</v>
      </c>
      <c r="O767" s="37" t="s">
        <v>14530</v>
      </c>
      <c r="P767" s="89">
        <v>0.16</v>
      </c>
      <c r="Q767" s="89">
        <v>17.260000000000002</v>
      </c>
      <c r="R767" s="90" t="str">
        <f t="shared" si="35"/>
        <v>青森県五所川原市大字稲実字米崎</v>
      </c>
      <c r="S767" s="59" t="s">
        <v>7220</v>
      </c>
      <c r="T767" s="59" t="s">
        <v>3765</v>
      </c>
      <c r="U767" s="111" t="s">
        <v>7216</v>
      </c>
      <c r="V767" s="91" t="str">
        <f t="shared" si="37"/>
        <v>Open map</v>
      </c>
      <c r="W767" s="91" t="s">
        <v>4038</v>
      </c>
      <c r="X767" s="89" t="s">
        <v>1840</v>
      </c>
      <c r="Y767" s="89" t="s">
        <v>4381</v>
      </c>
      <c r="Z767" s="89" t="s">
        <v>4358</v>
      </c>
      <c r="AA767" s="89" t="s">
        <v>1857</v>
      </c>
      <c r="AB767" s="83">
        <v>160</v>
      </c>
      <c r="AC767" s="83">
        <v>1160</v>
      </c>
      <c r="AD767" s="83">
        <v>1160</v>
      </c>
      <c r="AE767" s="89">
        <v>1642</v>
      </c>
      <c r="AF767" s="83">
        <v>1680</v>
      </c>
      <c r="AG767" s="89"/>
      <c r="AH767" s="89"/>
      <c r="AI767" s="89"/>
      <c r="AJ767" s="83">
        <v>1</v>
      </c>
      <c r="AK767" s="83"/>
      <c r="AL767" s="83">
        <v>1.5</v>
      </c>
      <c r="AM767" s="83"/>
      <c r="AN767" s="83"/>
      <c r="AO767" s="83">
        <v>3211</v>
      </c>
      <c r="AP767" s="89">
        <v>1.5</v>
      </c>
      <c r="AQ767" s="89">
        <v>1569</v>
      </c>
      <c r="AR767" s="89">
        <v>120</v>
      </c>
      <c r="AS767" s="89">
        <v>193</v>
      </c>
      <c r="AT767" s="89" t="s">
        <v>7221</v>
      </c>
      <c r="AU767" s="89">
        <v>1</v>
      </c>
      <c r="AV767" s="89">
        <v>1624</v>
      </c>
      <c r="AW767" s="89">
        <v>110</v>
      </c>
      <c r="AX767" s="89">
        <v>183</v>
      </c>
      <c r="AY767" s="89" t="s">
        <v>4235</v>
      </c>
      <c r="AZ767" s="89">
        <v>19800000</v>
      </c>
      <c r="BA767" s="89">
        <v>16600000</v>
      </c>
      <c r="BB767" s="89">
        <v>10000000</v>
      </c>
      <c r="BC767" s="113"/>
      <c r="BG767" s="165">
        <v>5662</v>
      </c>
      <c r="BH767" s="165">
        <v>692</v>
      </c>
    </row>
    <row r="768" spans="1:60" ht="18" hidden="1" customHeight="1">
      <c r="A768" s="83">
        <v>170003</v>
      </c>
      <c r="B768" s="84" t="s">
        <v>7209</v>
      </c>
      <c r="C768" s="82" t="str">
        <f t="shared" si="36"/>
        <v>Open</v>
      </c>
      <c r="D768" s="85"/>
      <c r="E768" s="85" t="s">
        <v>7141</v>
      </c>
      <c r="F768" s="110">
        <v>42887</v>
      </c>
      <c r="G768" s="110">
        <v>42899</v>
      </c>
      <c r="H768" s="87" t="s">
        <v>7031</v>
      </c>
      <c r="I768" s="87" t="s">
        <v>7210</v>
      </c>
      <c r="J768" s="87" t="s">
        <v>7211</v>
      </c>
      <c r="K768" s="88"/>
      <c r="L768" s="37" t="s">
        <v>15323</v>
      </c>
      <c r="M768" s="86" t="s">
        <v>7212</v>
      </c>
      <c r="N768" s="37" t="s">
        <v>13549</v>
      </c>
      <c r="O768" s="37" t="s">
        <v>13550</v>
      </c>
      <c r="P768" s="89">
        <v>0.13</v>
      </c>
      <c r="Q768" s="89">
        <v>6.85</v>
      </c>
      <c r="R768" s="90" t="str">
        <f t="shared" si="35"/>
        <v>宮城県仙台市若林区遠見塚</v>
      </c>
      <c r="S768" s="59" t="s">
        <v>7213</v>
      </c>
      <c r="T768" s="59" t="s">
        <v>3766</v>
      </c>
      <c r="U768" s="111" t="s">
        <v>7214</v>
      </c>
      <c r="V768" s="91" t="str">
        <f t="shared" si="37"/>
        <v>Open map</v>
      </c>
      <c r="W768" s="91" t="s">
        <v>4038</v>
      </c>
      <c r="X768" s="89" t="s">
        <v>1840</v>
      </c>
      <c r="Y768" s="89" t="s">
        <v>4381</v>
      </c>
      <c r="Z768" s="89" t="s">
        <v>7036</v>
      </c>
      <c r="AA768" s="89" t="s">
        <v>1857</v>
      </c>
      <c r="AB768" s="83">
        <v>40</v>
      </c>
      <c r="AC768" s="83">
        <v>1800</v>
      </c>
      <c r="AD768" s="83">
        <v>1800</v>
      </c>
      <c r="AE768" s="89">
        <v>2366</v>
      </c>
      <c r="AF768" s="83">
        <v>2366</v>
      </c>
      <c r="AG768" s="89"/>
      <c r="AH768" s="89"/>
      <c r="AI768" s="89"/>
      <c r="AJ768" s="83">
        <v>0.8</v>
      </c>
      <c r="AK768" s="83"/>
      <c r="AL768" s="83">
        <v>1.4</v>
      </c>
      <c r="AM768" s="83"/>
      <c r="AN768" s="83"/>
      <c r="AO768" s="83">
        <v>3843</v>
      </c>
      <c r="AP768" s="89">
        <v>1.4</v>
      </c>
      <c r="AQ768" s="89">
        <v>1950</v>
      </c>
      <c r="AR768" s="89">
        <v>100</v>
      </c>
      <c r="AS768" s="89">
        <v>199</v>
      </c>
      <c r="AT768" s="89" t="s">
        <v>4235</v>
      </c>
      <c r="AU768" s="89">
        <v>0.8</v>
      </c>
      <c r="AV768" s="89">
        <v>1893</v>
      </c>
      <c r="AW768" s="89">
        <v>100</v>
      </c>
      <c r="AX768" s="89">
        <v>194</v>
      </c>
      <c r="AY768" s="89" t="s">
        <v>7215</v>
      </c>
      <c r="AZ768" s="89">
        <v>21300000</v>
      </c>
      <c r="BA768" s="89">
        <v>17900000</v>
      </c>
      <c r="BB768" s="89">
        <v>10700000</v>
      </c>
      <c r="BC768" s="113"/>
      <c r="BG768" s="165">
        <v>5663</v>
      </c>
      <c r="BH768" s="165">
        <v>693</v>
      </c>
    </row>
    <row r="769" spans="1:60" ht="18" hidden="1" customHeight="1">
      <c r="A769" s="83">
        <v>170006</v>
      </c>
      <c r="B769" s="84" t="s">
        <v>7196</v>
      </c>
      <c r="C769" s="82" t="str">
        <f t="shared" si="36"/>
        <v>Open</v>
      </c>
      <c r="D769" s="85"/>
      <c r="E769" s="85" t="s">
        <v>4217</v>
      </c>
      <c r="F769" s="110">
        <v>42828</v>
      </c>
      <c r="G769" s="110">
        <v>42851</v>
      </c>
      <c r="H769" s="87" t="s">
        <v>4312</v>
      </c>
      <c r="I769" s="87" t="s">
        <v>6668</v>
      </c>
      <c r="J769" s="87" t="s">
        <v>7204</v>
      </c>
      <c r="K769" s="88"/>
      <c r="L769" s="37" t="s">
        <v>15324</v>
      </c>
      <c r="M769" s="86" t="s">
        <v>7203</v>
      </c>
      <c r="N769" s="37" t="s">
        <v>13551</v>
      </c>
      <c r="O769" s="37" t="s">
        <v>13552</v>
      </c>
      <c r="P769" s="89">
        <v>0.67</v>
      </c>
      <c r="Q769" s="89">
        <v>39.97</v>
      </c>
      <c r="R769" s="90" t="str">
        <f t="shared" si="35"/>
        <v>埼玉県春日部市小渕字内田</v>
      </c>
      <c r="S769" s="59" t="s">
        <v>7205</v>
      </c>
      <c r="T769" s="59" t="s">
        <v>3767</v>
      </c>
      <c r="U769" s="111" t="s">
        <v>7206</v>
      </c>
      <c r="V769" s="91" t="str">
        <f t="shared" si="37"/>
        <v>Open map</v>
      </c>
      <c r="W769" s="91" t="s">
        <v>12274</v>
      </c>
      <c r="X769" s="89" t="s">
        <v>1840</v>
      </c>
      <c r="Y769" s="89" t="s">
        <v>4381</v>
      </c>
      <c r="Z769" s="89" t="s">
        <v>7036</v>
      </c>
      <c r="AA769" s="89" t="s">
        <v>1857</v>
      </c>
      <c r="AB769" s="83">
        <v>30</v>
      </c>
      <c r="AC769" s="83">
        <v>2084</v>
      </c>
      <c r="AD769" s="83">
        <v>2075</v>
      </c>
      <c r="AE769" s="89">
        <v>2771</v>
      </c>
      <c r="AF769" s="83">
        <v>2771</v>
      </c>
      <c r="AG769" s="89"/>
      <c r="AH769" s="89"/>
      <c r="AI769" s="89"/>
      <c r="AJ769" s="83">
        <v>1.2</v>
      </c>
      <c r="AK769" s="83"/>
      <c r="AL769" s="83">
        <v>1.3</v>
      </c>
      <c r="AM769" s="83"/>
      <c r="AN769" s="83"/>
      <c r="AO769" s="83">
        <v>6908</v>
      </c>
      <c r="AP769" s="89">
        <v>1.3</v>
      </c>
      <c r="AQ769" s="89">
        <v>2933</v>
      </c>
      <c r="AR769" s="89">
        <v>120</v>
      </c>
      <c r="AS769" s="89">
        <v>359</v>
      </c>
      <c r="AT769" s="89" t="s">
        <v>4235</v>
      </c>
      <c r="AU769" s="89">
        <v>1.2</v>
      </c>
      <c r="AV769" s="89">
        <v>3268</v>
      </c>
      <c r="AW769" s="89">
        <v>140</v>
      </c>
      <c r="AX769" s="89">
        <v>467</v>
      </c>
      <c r="AY769" s="89" t="s">
        <v>6994</v>
      </c>
      <c r="AZ769" s="89">
        <v>47100000</v>
      </c>
      <c r="BA769" s="89">
        <v>39900000</v>
      </c>
      <c r="BB769" s="89">
        <v>24700000</v>
      </c>
      <c r="BC769" s="113"/>
      <c r="BG769" s="165">
        <v>5664</v>
      </c>
      <c r="BH769" s="165">
        <v>694</v>
      </c>
    </row>
    <row r="770" spans="1:60" ht="18" hidden="1" customHeight="1">
      <c r="A770" s="83">
        <v>170008</v>
      </c>
      <c r="B770" s="84" t="s">
        <v>7197</v>
      </c>
      <c r="C770" s="82" t="str">
        <f t="shared" si="36"/>
        <v>Open</v>
      </c>
      <c r="D770" s="85"/>
      <c r="E770" s="85" t="s">
        <v>7089</v>
      </c>
      <c r="F770" s="110">
        <v>42835</v>
      </c>
      <c r="G770" s="110">
        <v>42867</v>
      </c>
      <c r="H770" s="87" t="s">
        <v>7198</v>
      </c>
      <c r="I770" s="87" t="s">
        <v>7187</v>
      </c>
      <c r="J770" s="87" t="s">
        <v>7199</v>
      </c>
      <c r="K770" s="88"/>
      <c r="L770" s="37" t="s">
        <v>15325</v>
      </c>
      <c r="M770" s="86" t="s">
        <v>7200</v>
      </c>
      <c r="N770" s="37" t="s">
        <v>13553</v>
      </c>
      <c r="O770" s="37" t="s">
        <v>13554</v>
      </c>
      <c r="P770" s="89">
        <v>0.13</v>
      </c>
      <c r="Q770" s="89">
        <v>18.149999999999999</v>
      </c>
      <c r="R770" s="90" t="str">
        <f t="shared" si="35"/>
        <v>愛知県刈谷市下重原</v>
      </c>
      <c r="S770" s="59" t="s">
        <v>7201</v>
      </c>
      <c r="T770" s="59"/>
      <c r="U770" s="111" t="s">
        <v>7195</v>
      </c>
      <c r="V770" s="91" t="str">
        <f t="shared" si="37"/>
        <v>Open map</v>
      </c>
      <c r="W770" s="91" t="s">
        <v>4038</v>
      </c>
      <c r="X770" s="89" t="s">
        <v>1840</v>
      </c>
      <c r="Y770" s="89" t="s">
        <v>7202</v>
      </c>
      <c r="Z770" s="89" t="s">
        <v>4358</v>
      </c>
      <c r="AA770" s="89" t="s">
        <v>1857</v>
      </c>
      <c r="AB770" s="83">
        <v>30</v>
      </c>
      <c r="AC770" s="83">
        <v>956</v>
      </c>
      <c r="AD770" s="83">
        <v>952</v>
      </c>
      <c r="AE770" s="89">
        <v>1096</v>
      </c>
      <c r="AF770" s="83">
        <v>1095.104</v>
      </c>
      <c r="AG770" s="89"/>
      <c r="AH770" s="89"/>
      <c r="AI770" s="89"/>
      <c r="AJ770" s="83">
        <v>1</v>
      </c>
      <c r="AK770" s="83"/>
      <c r="AL770" s="83">
        <v>1.2</v>
      </c>
      <c r="AM770" s="83"/>
      <c r="AN770" s="83"/>
      <c r="AO770" s="83">
        <v>3192</v>
      </c>
      <c r="AP770" s="89">
        <v>1.2</v>
      </c>
      <c r="AQ770" s="89">
        <f>744+666+1063</f>
        <v>2473</v>
      </c>
      <c r="AR770" s="89">
        <v>100</v>
      </c>
      <c r="AS770" s="89">
        <f>76+68+109</f>
        <v>253</v>
      </c>
      <c r="AT770" s="89" t="s">
        <v>4235</v>
      </c>
      <c r="AU770" s="89">
        <v>1</v>
      </c>
      <c r="AV770" s="89">
        <v>719</v>
      </c>
      <c r="AW770" s="89">
        <v>80</v>
      </c>
      <c r="AX770" s="89">
        <v>59</v>
      </c>
      <c r="AY770" s="89" t="s">
        <v>12174</v>
      </c>
      <c r="AZ770" s="89">
        <v>18400000</v>
      </c>
      <c r="BA770" s="89">
        <v>15700000</v>
      </c>
      <c r="BB770" s="89">
        <v>9600000</v>
      </c>
      <c r="BC770" s="113"/>
      <c r="BG770" s="165">
        <v>5665</v>
      </c>
      <c r="BH770" s="165">
        <v>695</v>
      </c>
    </row>
    <row r="771" spans="1:60" ht="18" hidden="1" customHeight="1">
      <c r="A771" s="83">
        <v>170009</v>
      </c>
      <c r="B771" s="84" t="s">
        <v>7188</v>
      </c>
      <c r="C771" s="82" t="str">
        <f t="shared" si="36"/>
        <v>Open</v>
      </c>
      <c r="D771" s="85"/>
      <c r="E771" s="85" t="s">
        <v>4217</v>
      </c>
      <c r="F771" s="110">
        <v>42839</v>
      </c>
      <c r="G771" s="110">
        <v>42854</v>
      </c>
      <c r="H771" s="87" t="s">
        <v>7189</v>
      </c>
      <c r="I771" s="87" t="s">
        <v>7190</v>
      </c>
      <c r="J771" s="87" t="s">
        <v>7191</v>
      </c>
      <c r="K771" s="88"/>
      <c r="L771" s="37" t="s">
        <v>15326</v>
      </c>
      <c r="M771" s="86" t="s">
        <v>7192</v>
      </c>
      <c r="N771" s="37" t="s">
        <v>13555</v>
      </c>
      <c r="O771" s="37" t="s">
        <v>13556</v>
      </c>
      <c r="P771" s="89">
        <v>0.63</v>
      </c>
      <c r="Q771" s="89">
        <v>40.44</v>
      </c>
      <c r="R771" s="90" t="str">
        <f t="shared" ref="R771:R834" si="38">CONCATENATE(H771,I771,J771)</f>
        <v>岐阜県岐阜市下奈良</v>
      </c>
      <c r="S771" s="59" t="s">
        <v>7176</v>
      </c>
      <c r="T771" s="59" t="s">
        <v>3768</v>
      </c>
      <c r="U771" s="111" t="s">
        <v>7193</v>
      </c>
      <c r="V771" s="91" t="str">
        <f t="shared" si="37"/>
        <v>Open map</v>
      </c>
      <c r="W771" s="91" t="s">
        <v>4038</v>
      </c>
      <c r="X771" s="89" t="s">
        <v>1840</v>
      </c>
      <c r="Y771" s="89" t="s">
        <v>7022</v>
      </c>
      <c r="Z771" s="89" t="s">
        <v>7194</v>
      </c>
      <c r="AA771" s="89" t="s">
        <v>1857</v>
      </c>
      <c r="AB771" s="83">
        <v>40</v>
      </c>
      <c r="AC771" s="83">
        <v>2034.51</v>
      </c>
      <c r="AD771" s="83">
        <v>2150</v>
      </c>
      <c r="AE771" s="89">
        <v>2218</v>
      </c>
      <c r="AF771" s="83">
        <v>2217</v>
      </c>
      <c r="AG771" s="89"/>
      <c r="AH771" s="89"/>
      <c r="AI771" s="89"/>
      <c r="AJ771" s="83">
        <v>0.8</v>
      </c>
      <c r="AK771" s="83"/>
      <c r="AL771" s="83">
        <v>1.5</v>
      </c>
      <c r="AM771" s="83"/>
      <c r="AN771" s="83"/>
      <c r="AO771" s="83">
        <v>4098</v>
      </c>
      <c r="AP771" s="89">
        <v>1.5</v>
      </c>
      <c r="AQ771" s="89">
        <v>2485</v>
      </c>
      <c r="AR771" s="89">
        <v>100</v>
      </c>
      <c r="AS771" s="89">
        <v>251</v>
      </c>
      <c r="AT771" s="89" t="s">
        <v>4235</v>
      </c>
      <c r="AU771" s="89">
        <v>0.8</v>
      </c>
      <c r="AV771" s="89">
        <v>1617</v>
      </c>
      <c r="AW771" s="89">
        <v>80</v>
      </c>
      <c r="AX771" s="89">
        <v>130</v>
      </c>
      <c r="AY771" s="89" t="s">
        <v>4235</v>
      </c>
      <c r="AZ771" s="89">
        <v>21400000</v>
      </c>
      <c r="BA771" s="89">
        <v>17900000</v>
      </c>
      <c r="BB771" s="89">
        <v>10800000</v>
      </c>
      <c r="BC771" s="113"/>
      <c r="BG771" s="165">
        <v>5666</v>
      </c>
      <c r="BH771" s="165">
        <v>696</v>
      </c>
    </row>
    <row r="772" spans="1:60" ht="18" hidden="1" customHeight="1">
      <c r="A772" s="83">
        <v>170010</v>
      </c>
      <c r="B772" s="84" t="s">
        <v>7179</v>
      </c>
      <c r="C772" s="82" t="str">
        <f t="shared" ref="C772:C835" si="39">HYPERLINK(CONCATENATE("C:\CollectionOfDataForAI\",A772),"Open")</f>
        <v>Open</v>
      </c>
      <c r="D772" s="85"/>
      <c r="E772" s="85" t="s">
        <v>7180</v>
      </c>
      <c r="F772" s="110">
        <v>42842</v>
      </c>
      <c r="G772" s="110">
        <v>42849</v>
      </c>
      <c r="H772" s="87" t="s">
        <v>7181</v>
      </c>
      <c r="I772" s="87" t="s">
        <v>7182</v>
      </c>
      <c r="J772" s="87" t="s">
        <v>7183</v>
      </c>
      <c r="K772" s="88"/>
      <c r="L772" s="37" t="s">
        <v>15268</v>
      </c>
      <c r="M772" s="86" t="s">
        <v>7184</v>
      </c>
      <c r="N772" s="37" t="s">
        <v>13557</v>
      </c>
      <c r="O772" s="37" t="s">
        <v>13558</v>
      </c>
      <c r="P772" s="89">
        <v>0.28000000000000003</v>
      </c>
      <c r="Q772" s="89">
        <v>58.86</v>
      </c>
      <c r="R772" s="90" t="str">
        <f t="shared" si="38"/>
        <v>山形県村山市楯岡</v>
      </c>
      <c r="S772" s="59" t="s">
        <v>7185</v>
      </c>
      <c r="T772" s="59" t="s">
        <v>3769</v>
      </c>
      <c r="U772" s="111" t="s">
        <v>7186</v>
      </c>
      <c r="V772" s="91" t="str">
        <f t="shared" ref="V772:V835" si="40">HYPERLINK(CONCATENATE("https://www.google.co.jp/maps/search/",IF(T772="",IF(S772 ="",R772,S772),T772)),"Open map")</f>
        <v>Open map</v>
      </c>
      <c r="W772" s="91" t="s">
        <v>4038</v>
      </c>
      <c r="X772" s="89" t="s">
        <v>1840</v>
      </c>
      <c r="Y772" s="89" t="s">
        <v>7177</v>
      </c>
      <c r="Z772" s="89" t="s">
        <v>7178</v>
      </c>
      <c r="AA772" s="89" t="s">
        <v>1857</v>
      </c>
      <c r="AB772" s="83">
        <v>200</v>
      </c>
      <c r="AC772" s="83">
        <v>659.25</v>
      </c>
      <c r="AD772" s="83">
        <v>659</v>
      </c>
      <c r="AE772" s="89">
        <v>1020</v>
      </c>
      <c r="AF772" s="83">
        <v>1020</v>
      </c>
      <c r="AG772" s="89"/>
      <c r="AH772" s="89"/>
      <c r="AI772" s="89"/>
      <c r="AJ772" s="83">
        <v>1</v>
      </c>
      <c r="AK772" s="83"/>
      <c r="AL772" s="83">
        <v>1.5</v>
      </c>
      <c r="AM772" s="83"/>
      <c r="AN772" s="83"/>
      <c r="AO772" s="83">
        <v>1995</v>
      </c>
      <c r="AP772" s="89">
        <v>1.5</v>
      </c>
      <c r="AQ772" s="89">
        <v>975</v>
      </c>
      <c r="AR772" s="89">
        <v>120</v>
      </c>
      <c r="AS772" s="89">
        <v>120</v>
      </c>
      <c r="AT772" s="89" t="s">
        <v>12170</v>
      </c>
      <c r="AU772" s="89">
        <v>1</v>
      </c>
      <c r="AV772" s="89">
        <v>1020</v>
      </c>
      <c r="AW772" s="89">
        <v>100</v>
      </c>
      <c r="AX772" s="89">
        <v>105</v>
      </c>
      <c r="AY772" s="89" t="s">
        <v>4235</v>
      </c>
      <c r="AZ772" s="89">
        <v>12400000</v>
      </c>
      <c r="BA772" s="89">
        <v>10500000</v>
      </c>
      <c r="BB772" s="89">
        <v>6400000</v>
      </c>
      <c r="BC772" s="113"/>
      <c r="BG772" s="165">
        <v>5667</v>
      </c>
      <c r="BH772" s="165">
        <v>697</v>
      </c>
    </row>
    <row r="773" spans="1:60" ht="18" hidden="1" customHeight="1">
      <c r="A773" s="83">
        <v>170012</v>
      </c>
      <c r="B773" s="84" t="s">
        <v>7172</v>
      </c>
      <c r="C773" s="82" t="str">
        <f t="shared" si="39"/>
        <v>Open</v>
      </c>
      <c r="D773" s="85"/>
      <c r="E773" s="85" t="s">
        <v>4217</v>
      </c>
      <c r="F773" s="110">
        <v>42919</v>
      </c>
      <c r="G773" s="110">
        <v>42928</v>
      </c>
      <c r="H773" s="87" t="s">
        <v>4303</v>
      </c>
      <c r="I773" s="87" t="s">
        <v>7084</v>
      </c>
      <c r="J773" s="87" t="s">
        <v>7173</v>
      </c>
      <c r="K773" s="88"/>
      <c r="L773" s="37" t="s">
        <v>15327</v>
      </c>
      <c r="M773" s="86" t="s">
        <v>7174</v>
      </c>
      <c r="N773" s="37" t="s">
        <v>13559</v>
      </c>
      <c r="O773" s="37" t="s">
        <v>13560</v>
      </c>
      <c r="P773" s="89">
        <v>0.39</v>
      </c>
      <c r="Q773" s="89">
        <v>15.95</v>
      </c>
      <c r="R773" s="90" t="str">
        <f t="shared" si="38"/>
        <v>東京都足立区西加平</v>
      </c>
      <c r="S773" s="59" t="s">
        <v>7159</v>
      </c>
      <c r="T773" s="59" t="s">
        <v>4188</v>
      </c>
      <c r="U773" s="111" t="s">
        <v>7175</v>
      </c>
      <c r="V773" s="91" t="str">
        <f t="shared" si="40"/>
        <v>Open map</v>
      </c>
      <c r="W773" s="91" t="s">
        <v>4038</v>
      </c>
      <c r="X773" s="89" t="s">
        <v>1840</v>
      </c>
      <c r="Y773" s="89" t="s">
        <v>7122</v>
      </c>
      <c r="Z773" s="89" t="s">
        <v>7036</v>
      </c>
      <c r="AA773" s="89" t="s">
        <v>1857</v>
      </c>
      <c r="AB773" s="83">
        <v>30</v>
      </c>
      <c r="AC773" s="83">
        <v>580</v>
      </c>
      <c r="AD773" s="83">
        <v>1160</v>
      </c>
      <c r="AE773" s="89">
        <v>823</v>
      </c>
      <c r="AF773" s="83">
        <v>872</v>
      </c>
      <c r="AG773" s="89"/>
      <c r="AH773" s="89"/>
      <c r="AI773" s="89"/>
      <c r="AJ773" s="83">
        <v>1</v>
      </c>
      <c r="AK773" s="83"/>
      <c r="AL773" s="83">
        <v>1.5</v>
      </c>
      <c r="AM773" s="83"/>
      <c r="AN773" s="83"/>
      <c r="AO773" s="83">
        <v>1503</v>
      </c>
      <c r="AP773" s="89">
        <v>1.5</v>
      </c>
      <c r="AQ773" s="89">
        <v>803</v>
      </c>
      <c r="AR773" s="89">
        <v>100</v>
      </c>
      <c r="AS773" s="89">
        <v>83</v>
      </c>
      <c r="AT773" s="89" t="s">
        <v>7080</v>
      </c>
      <c r="AU773" s="89">
        <v>0.8</v>
      </c>
      <c r="AV773" s="89">
        <v>574</v>
      </c>
      <c r="AW773" s="89">
        <v>100</v>
      </c>
      <c r="AX773" s="89">
        <v>59</v>
      </c>
      <c r="AY773" s="89" t="s">
        <v>4235</v>
      </c>
      <c r="AZ773" s="89">
        <v>9600000</v>
      </c>
      <c r="BA773" s="89">
        <v>8300000</v>
      </c>
      <c r="BB773" s="89">
        <v>5150000</v>
      </c>
      <c r="BC773" s="113" t="s">
        <v>7171</v>
      </c>
      <c r="BG773" s="165">
        <v>5668</v>
      </c>
      <c r="BH773" s="165">
        <v>698</v>
      </c>
    </row>
    <row r="774" spans="1:60" ht="18" hidden="1" customHeight="1">
      <c r="A774" s="83">
        <v>170013</v>
      </c>
      <c r="B774" s="84" t="s">
        <v>7160</v>
      </c>
      <c r="C774" s="82" t="str">
        <f t="shared" si="39"/>
        <v>Open</v>
      </c>
      <c r="D774" s="85"/>
      <c r="E774" s="85" t="s">
        <v>7161</v>
      </c>
      <c r="F774" s="110">
        <v>42863</v>
      </c>
      <c r="G774" s="110">
        <v>42919</v>
      </c>
      <c r="H774" s="87" t="s">
        <v>7162</v>
      </c>
      <c r="I774" s="87" t="s">
        <v>7163</v>
      </c>
      <c r="J774" s="87" t="s">
        <v>7164</v>
      </c>
      <c r="K774" s="88"/>
      <c r="L774" s="37" t="s">
        <v>15328</v>
      </c>
      <c r="M774" s="86" t="s">
        <v>7165</v>
      </c>
      <c r="N774" s="37" t="s">
        <v>13561</v>
      </c>
      <c r="O774" s="37" t="s">
        <v>13562</v>
      </c>
      <c r="P774" s="89">
        <v>0.24</v>
      </c>
      <c r="Q774" s="89">
        <v>35.68</v>
      </c>
      <c r="R774" s="90" t="str">
        <f t="shared" si="38"/>
        <v>岐阜県大垣市外野</v>
      </c>
      <c r="S774" s="59" t="s">
        <v>7166</v>
      </c>
      <c r="T774" s="59" t="s">
        <v>3770</v>
      </c>
      <c r="U774" s="111" t="s">
        <v>7167</v>
      </c>
      <c r="V774" s="91" t="str">
        <f t="shared" si="40"/>
        <v>Open map</v>
      </c>
      <c r="W774" s="91" t="s">
        <v>4038</v>
      </c>
      <c r="X774" s="89" t="s">
        <v>1840</v>
      </c>
      <c r="Y774" s="89" t="s">
        <v>4381</v>
      </c>
      <c r="Z774" s="89" t="s">
        <v>7168</v>
      </c>
      <c r="AA774" s="89" t="s">
        <v>1857</v>
      </c>
      <c r="AB774" s="83">
        <v>50</v>
      </c>
      <c r="AC774" s="83">
        <v>12764.26</v>
      </c>
      <c r="AD774" s="83">
        <v>12990</v>
      </c>
      <c r="AE774" s="89">
        <v>14104</v>
      </c>
      <c r="AF774" s="83">
        <v>14229</v>
      </c>
      <c r="AG774" s="89"/>
      <c r="AH774" s="89"/>
      <c r="AI774" s="89"/>
      <c r="AJ774" s="83">
        <v>1</v>
      </c>
      <c r="AK774" s="83"/>
      <c r="AL774" s="83">
        <v>1.5</v>
      </c>
      <c r="AM774" s="83"/>
      <c r="AN774" s="83"/>
      <c r="AO774" s="83">
        <v>29392</v>
      </c>
      <c r="AP774" s="89">
        <v>1.5</v>
      </c>
      <c r="AQ774" s="89">
        <v>15288</v>
      </c>
      <c r="AR774" s="89">
        <v>130</v>
      </c>
      <c r="AS774" s="89">
        <v>2028</v>
      </c>
      <c r="AT774" s="89" t="s">
        <v>7169</v>
      </c>
      <c r="AU774" s="89">
        <v>1</v>
      </c>
      <c r="AV774" s="89">
        <v>14104</v>
      </c>
      <c r="AW774" s="89">
        <v>100</v>
      </c>
      <c r="AX774" s="89">
        <v>1439</v>
      </c>
      <c r="AY774" s="89" t="s">
        <v>7170</v>
      </c>
      <c r="AZ774" s="89">
        <v>172100000</v>
      </c>
      <c r="BA774" s="89">
        <v>142800000</v>
      </c>
      <c r="BB774" s="89">
        <v>85900000</v>
      </c>
      <c r="BC774" s="113"/>
      <c r="BG774" s="165">
        <v>5669</v>
      </c>
      <c r="BH774" s="165">
        <v>699</v>
      </c>
    </row>
    <row r="775" spans="1:60" ht="18" hidden="1" customHeight="1">
      <c r="A775" s="83">
        <v>170014</v>
      </c>
      <c r="B775" s="84" t="s">
        <v>7148</v>
      </c>
      <c r="C775" s="82" t="str">
        <f t="shared" si="39"/>
        <v>Open</v>
      </c>
      <c r="D775" s="85"/>
      <c r="E775" s="85" t="s">
        <v>4217</v>
      </c>
      <c r="F775" s="110">
        <v>42850</v>
      </c>
      <c r="G775" s="110">
        <v>42866</v>
      </c>
      <c r="H775" s="87" t="s">
        <v>7031</v>
      </c>
      <c r="I775" s="87" t="s">
        <v>6140</v>
      </c>
      <c r="J775" s="87" t="s">
        <v>7156</v>
      </c>
      <c r="K775" s="88"/>
      <c r="L775" s="37" t="s">
        <v>14884</v>
      </c>
      <c r="M775" s="86" t="s">
        <v>7155</v>
      </c>
      <c r="N775" s="37" t="s">
        <v>13563</v>
      </c>
      <c r="O775" s="37" t="s">
        <v>13564</v>
      </c>
      <c r="P775" s="89">
        <v>0.14000000000000001</v>
      </c>
      <c r="Q775" s="89">
        <v>21.72</v>
      </c>
      <c r="R775" s="90" t="str">
        <f t="shared" si="38"/>
        <v>宮城県登米市迫町佐沼</v>
      </c>
      <c r="S775" s="59" t="s">
        <v>7157</v>
      </c>
      <c r="T775" s="59" t="s">
        <v>3771</v>
      </c>
      <c r="U775" s="111" t="s">
        <v>7154</v>
      </c>
      <c r="V775" s="91" t="str">
        <f t="shared" si="40"/>
        <v>Open map</v>
      </c>
      <c r="W775" s="91" t="s">
        <v>4038</v>
      </c>
      <c r="X775" s="89" t="s">
        <v>1840</v>
      </c>
      <c r="Y775" s="89" t="s">
        <v>4496</v>
      </c>
      <c r="Z775" s="89" t="s">
        <v>7158</v>
      </c>
      <c r="AA775" s="89" t="s">
        <v>1857</v>
      </c>
      <c r="AB775" s="83">
        <v>40</v>
      </c>
      <c r="AC775" s="83">
        <v>280</v>
      </c>
      <c r="AD775" s="83">
        <v>560</v>
      </c>
      <c r="AE775" s="89">
        <v>384</v>
      </c>
      <c r="AF775" s="83">
        <v>384</v>
      </c>
      <c r="AG775" s="89"/>
      <c r="AH775" s="89"/>
      <c r="AI775" s="89"/>
      <c r="AJ775" s="83">
        <v>1</v>
      </c>
      <c r="AK775" s="83"/>
      <c r="AL775" s="83">
        <v>1.5</v>
      </c>
      <c r="AM775" s="83"/>
      <c r="AN775" s="83"/>
      <c r="AO775" s="83">
        <v>888</v>
      </c>
      <c r="AP775" s="89">
        <v>1.5</v>
      </c>
      <c r="AQ775" s="89">
        <v>504</v>
      </c>
      <c r="AR775" s="89">
        <v>120</v>
      </c>
      <c r="AS775" s="89">
        <v>62</v>
      </c>
      <c r="AT775" s="89" t="s">
        <v>7080</v>
      </c>
      <c r="AU775" s="89">
        <v>1</v>
      </c>
      <c r="AV775" s="89">
        <v>384</v>
      </c>
      <c r="AW775" s="89">
        <v>100</v>
      </c>
      <c r="AX775" s="89">
        <v>40</v>
      </c>
      <c r="AY775" s="89" t="s">
        <v>7080</v>
      </c>
      <c r="AZ775" s="89">
        <v>6300000</v>
      </c>
      <c r="BA775" s="89">
        <v>5500000</v>
      </c>
      <c r="BB775" s="89">
        <v>3300000</v>
      </c>
      <c r="BC775" s="113"/>
      <c r="BG775" s="165">
        <v>5670</v>
      </c>
      <c r="BH775" s="165">
        <v>700</v>
      </c>
    </row>
    <row r="776" spans="1:60" ht="18" hidden="1" customHeight="1">
      <c r="A776" s="83">
        <v>170015</v>
      </c>
      <c r="B776" s="84" t="s">
        <v>7138</v>
      </c>
      <c r="C776" s="82" t="str">
        <f t="shared" si="39"/>
        <v>Open</v>
      </c>
      <c r="D776" s="85"/>
      <c r="E776" s="85" t="s">
        <v>4217</v>
      </c>
      <c r="F776" s="110">
        <v>42819</v>
      </c>
      <c r="G776" s="110">
        <v>42830</v>
      </c>
      <c r="H776" s="87" t="s">
        <v>7149</v>
      </c>
      <c r="I776" s="87" t="s">
        <v>6029</v>
      </c>
      <c r="J776" s="87" t="s">
        <v>7139</v>
      </c>
      <c r="K776" s="88"/>
      <c r="L776" s="37" t="s">
        <v>15329</v>
      </c>
      <c r="M776" s="86" t="s">
        <v>7150</v>
      </c>
      <c r="N776" s="37" t="s">
        <v>13565</v>
      </c>
      <c r="O776" s="37" t="s">
        <v>13566</v>
      </c>
      <c r="P776" s="89">
        <v>0.39</v>
      </c>
      <c r="Q776" s="89">
        <v>83.65</v>
      </c>
      <c r="R776" s="90" t="str">
        <f t="shared" si="38"/>
        <v>群馬県伊勢崎市境島</v>
      </c>
      <c r="S776" s="59" t="s">
        <v>7151</v>
      </c>
      <c r="T776" s="59" t="s">
        <v>3772</v>
      </c>
      <c r="U776" s="111" t="s">
        <v>7152</v>
      </c>
      <c r="V776" s="91" t="str">
        <f t="shared" si="40"/>
        <v>Open map</v>
      </c>
      <c r="W776" s="91" t="s">
        <v>4038</v>
      </c>
      <c r="X776" s="89" t="s">
        <v>1840</v>
      </c>
      <c r="Y776" s="89" t="s">
        <v>7153</v>
      </c>
      <c r="Z776" s="89" t="s">
        <v>4443</v>
      </c>
      <c r="AA776" s="89">
        <v>3.9</v>
      </c>
      <c r="AB776" s="83">
        <v>30</v>
      </c>
      <c r="AC776" s="83">
        <v>965.9</v>
      </c>
      <c r="AD776" s="83">
        <v>965</v>
      </c>
      <c r="AE776" s="89">
        <v>797</v>
      </c>
      <c r="AF776" s="83">
        <v>1193</v>
      </c>
      <c r="AG776" s="89"/>
      <c r="AH776" s="89"/>
      <c r="AI776" s="89"/>
      <c r="AJ776" s="83">
        <v>0.8</v>
      </c>
      <c r="AK776" s="83"/>
      <c r="AL776" s="83">
        <v>1</v>
      </c>
      <c r="AM776" s="83"/>
      <c r="AN776" s="83"/>
      <c r="AO776" s="83">
        <v>1392</v>
      </c>
      <c r="AP776" s="89">
        <v>1</v>
      </c>
      <c r="AQ776" s="89">
        <v>519</v>
      </c>
      <c r="AR776" s="89">
        <v>100</v>
      </c>
      <c r="AS776" s="89">
        <v>53</v>
      </c>
      <c r="AT776" s="89" t="s">
        <v>7146</v>
      </c>
      <c r="AU776" s="89">
        <v>0.8</v>
      </c>
      <c r="AV776" s="89">
        <v>637</v>
      </c>
      <c r="AW776" s="89">
        <v>80</v>
      </c>
      <c r="AX776" s="89">
        <v>52</v>
      </c>
      <c r="AY776" s="89" t="s">
        <v>6994</v>
      </c>
      <c r="AZ776" s="89">
        <v>9600000</v>
      </c>
      <c r="BA776" s="89">
        <v>8200000</v>
      </c>
      <c r="BB776" s="89">
        <v>4800000</v>
      </c>
      <c r="BC776" s="113" t="s">
        <v>7147</v>
      </c>
      <c r="BG776" s="165">
        <v>5671</v>
      </c>
      <c r="BH776" s="165">
        <v>701</v>
      </c>
    </row>
    <row r="777" spans="1:60" ht="18" hidden="1" customHeight="1">
      <c r="A777" s="83">
        <v>170017</v>
      </c>
      <c r="B777" s="84" t="s">
        <v>7140</v>
      </c>
      <c r="C777" s="82" t="str">
        <f t="shared" si="39"/>
        <v>Open</v>
      </c>
      <c r="D777" s="85"/>
      <c r="E777" s="85" t="s">
        <v>7141</v>
      </c>
      <c r="F777" s="110">
        <v>42901</v>
      </c>
      <c r="G777" s="110">
        <v>42910</v>
      </c>
      <c r="H777" s="87" t="s">
        <v>4259</v>
      </c>
      <c r="I777" s="87" t="s">
        <v>4629</v>
      </c>
      <c r="J777" s="87" t="s">
        <v>7142</v>
      </c>
      <c r="K777" s="88"/>
      <c r="L777" s="37" t="s">
        <v>15242</v>
      </c>
      <c r="M777" s="86" t="s">
        <v>7143</v>
      </c>
      <c r="N777" s="37" t="s">
        <v>13567</v>
      </c>
      <c r="O777" s="37" t="s">
        <v>13568</v>
      </c>
      <c r="P777" s="89">
        <v>0.08</v>
      </c>
      <c r="Q777" s="89">
        <v>0.81</v>
      </c>
      <c r="R777" s="90" t="str">
        <f t="shared" si="38"/>
        <v>和歌山県和歌山市紀三井寺</v>
      </c>
      <c r="S777" s="59" t="s">
        <v>7144</v>
      </c>
      <c r="T777" s="59" t="s">
        <v>3773</v>
      </c>
      <c r="U777" s="111" t="s">
        <v>7145</v>
      </c>
      <c r="V777" s="91" t="str">
        <f t="shared" si="40"/>
        <v>Open map</v>
      </c>
      <c r="W777" s="91" t="s">
        <v>4038</v>
      </c>
      <c r="X777" s="89" t="s">
        <v>1840</v>
      </c>
      <c r="Y777" s="89" t="s">
        <v>4381</v>
      </c>
      <c r="Z777" s="89" t="s">
        <v>4358</v>
      </c>
      <c r="AA777" s="89" t="s">
        <v>1857</v>
      </c>
      <c r="AB777" s="83">
        <v>30</v>
      </c>
      <c r="AC777" s="83">
        <v>1037</v>
      </c>
      <c r="AD777" s="83">
        <v>995</v>
      </c>
      <c r="AE777" s="89">
        <v>1365</v>
      </c>
      <c r="AF777" s="83">
        <v>1365</v>
      </c>
      <c r="AG777" s="89"/>
      <c r="AH777" s="89"/>
      <c r="AI777" s="89"/>
      <c r="AJ777" s="83">
        <v>0.8</v>
      </c>
      <c r="AK777" s="83"/>
      <c r="AL777" s="83">
        <v>1.4</v>
      </c>
      <c r="AM777" s="83"/>
      <c r="AN777" s="83"/>
      <c r="AO777" s="83">
        <v>2345</v>
      </c>
      <c r="AP777" s="89">
        <v>1.4</v>
      </c>
      <c r="AQ777" s="89">
        <v>1253</v>
      </c>
      <c r="AR777" s="89">
        <v>100</v>
      </c>
      <c r="AS777" s="89">
        <v>128</v>
      </c>
      <c r="AT777" s="89"/>
      <c r="AU777" s="89">
        <v>0.8</v>
      </c>
      <c r="AV777" s="89">
        <v>1092</v>
      </c>
      <c r="AW777" s="89">
        <v>100</v>
      </c>
      <c r="AX777" s="89">
        <v>112</v>
      </c>
      <c r="AY777" s="89"/>
      <c r="AZ777" s="89">
        <v>13500000</v>
      </c>
      <c r="BA777" s="89">
        <v>11400000</v>
      </c>
      <c r="BB777" s="89">
        <v>6900000</v>
      </c>
      <c r="BC777" s="113"/>
      <c r="BG777" s="165">
        <v>5672</v>
      </c>
      <c r="BH777" s="165">
        <v>702</v>
      </c>
    </row>
    <row r="778" spans="1:60" ht="18" hidden="1" customHeight="1">
      <c r="A778" s="83">
        <v>170018</v>
      </c>
      <c r="B778" s="84" t="s">
        <v>7130</v>
      </c>
      <c r="C778" s="82" t="str">
        <f t="shared" si="39"/>
        <v>Open</v>
      </c>
      <c r="D778" s="85"/>
      <c r="E778" s="85" t="s">
        <v>4217</v>
      </c>
      <c r="F778" s="110">
        <v>42838</v>
      </c>
      <c r="G778" s="110">
        <v>42845</v>
      </c>
      <c r="H778" s="87" t="s">
        <v>7131</v>
      </c>
      <c r="I778" s="87" t="s">
        <v>4427</v>
      </c>
      <c r="J778" s="87" t="s">
        <v>7132</v>
      </c>
      <c r="K778" s="88"/>
      <c r="L778" s="37" t="s">
        <v>15330</v>
      </c>
      <c r="M778" s="86" t="s">
        <v>7133</v>
      </c>
      <c r="N778" s="37" t="s">
        <v>13569</v>
      </c>
      <c r="O778" s="37" t="s">
        <v>14531</v>
      </c>
      <c r="P778" s="89">
        <v>0.05</v>
      </c>
      <c r="Q778" s="89">
        <v>5.39</v>
      </c>
      <c r="R778" s="90" t="str">
        <f t="shared" si="38"/>
        <v>島根県出雲市常松</v>
      </c>
      <c r="S778" s="59" t="s">
        <v>7134</v>
      </c>
      <c r="T778" s="59" t="s">
        <v>3774</v>
      </c>
      <c r="U778" s="111" t="s">
        <v>7129</v>
      </c>
      <c r="V778" s="91" t="str">
        <f t="shared" si="40"/>
        <v>Open map</v>
      </c>
      <c r="W778" s="91" t="s">
        <v>4038</v>
      </c>
      <c r="X778" s="89" t="s">
        <v>1840</v>
      </c>
      <c r="Y778" s="89" t="s">
        <v>7135</v>
      </c>
      <c r="Z778" s="89" t="s">
        <v>7136</v>
      </c>
      <c r="AA778" s="89">
        <v>10.5</v>
      </c>
      <c r="AB778" s="83">
        <v>59</v>
      </c>
      <c r="AC778" s="83">
        <v>495.45</v>
      </c>
      <c r="AD778" s="83">
        <v>406</v>
      </c>
      <c r="AE778" s="89">
        <v>436</v>
      </c>
      <c r="AF778" s="83">
        <v>461</v>
      </c>
      <c r="AG778" s="89"/>
      <c r="AH778" s="89"/>
      <c r="AI778" s="89"/>
      <c r="AJ778" s="83">
        <v>1</v>
      </c>
      <c r="AK778" s="83"/>
      <c r="AL778" s="83">
        <v>1.5</v>
      </c>
      <c r="AM778" s="83"/>
      <c r="AN778" s="83"/>
      <c r="AO778" s="83">
        <v>751</v>
      </c>
      <c r="AP778" s="89">
        <v>1.5</v>
      </c>
      <c r="AQ778" s="89">
        <v>385</v>
      </c>
      <c r="AR778" s="89">
        <v>110</v>
      </c>
      <c r="AS778" s="89">
        <v>44</v>
      </c>
      <c r="AT778" s="89" t="s">
        <v>4235</v>
      </c>
      <c r="AU778" s="89">
        <v>1</v>
      </c>
      <c r="AV778" s="89">
        <v>366</v>
      </c>
      <c r="AW778" s="89">
        <v>130</v>
      </c>
      <c r="AX778" s="89">
        <v>49</v>
      </c>
      <c r="AY778" s="89" t="s">
        <v>7137</v>
      </c>
      <c r="AZ778" s="89">
        <v>5600000</v>
      </c>
      <c r="BA778" s="89">
        <v>4800000</v>
      </c>
      <c r="BB778" s="89">
        <v>2900000</v>
      </c>
      <c r="BC778" s="113"/>
      <c r="BG778" s="165">
        <v>5673</v>
      </c>
      <c r="BH778" s="165">
        <v>703</v>
      </c>
    </row>
    <row r="779" spans="1:60" ht="18" hidden="1" customHeight="1">
      <c r="A779" s="83">
        <v>170019</v>
      </c>
      <c r="B779" s="84" t="s">
        <v>7123</v>
      </c>
      <c r="C779" s="82" t="str">
        <f t="shared" si="39"/>
        <v>Open</v>
      </c>
      <c r="D779" s="85"/>
      <c r="E779" s="85" t="s">
        <v>4217</v>
      </c>
      <c r="F779" s="110">
        <v>42842</v>
      </c>
      <c r="G779" s="110">
        <v>42872</v>
      </c>
      <c r="H779" s="87" t="s">
        <v>4328</v>
      </c>
      <c r="I779" s="87" t="s">
        <v>6795</v>
      </c>
      <c r="J779" s="87" t="s">
        <v>7124</v>
      </c>
      <c r="K779" s="88"/>
      <c r="L779" s="37" t="s">
        <v>15108</v>
      </c>
      <c r="M779" s="86" t="s">
        <v>7125</v>
      </c>
      <c r="N779" s="37" t="s">
        <v>13570</v>
      </c>
      <c r="O779" s="37" t="s">
        <v>13571</v>
      </c>
      <c r="P779" s="89">
        <v>0.57999999999999996</v>
      </c>
      <c r="Q779" s="89">
        <v>6.74</v>
      </c>
      <c r="R779" s="90" t="str">
        <f t="shared" si="38"/>
        <v>福島県いわき市常磐水野錦沢</v>
      </c>
      <c r="S779" s="59" t="s">
        <v>7126</v>
      </c>
      <c r="T779" s="59"/>
      <c r="U779" s="111" t="s">
        <v>7127</v>
      </c>
      <c r="V779" s="91" t="str">
        <f t="shared" si="40"/>
        <v>Open map</v>
      </c>
      <c r="W779" s="91" t="s">
        <v>4038</v>
      </c>
      <c r="X779" s="89" t="s">
        <v>1840</v>
      </c>
      <c r="Y779" s="89" t="s">
        <v>4381</v>
      </c>
      <c r="Z779" s="89" t="s">
        <v>7128</v>
      </c>
      <c r="AA779" s="89">
        <v>10.5</v>
      </c>
      <c r="AB779" s="83">
        <v>30</v>
      </c>
      <c r="AC779" s="83">
        <v>3106</v>
      </c>
      <c r="AD779" s="83">
        <v>3106</v>
      </c>
      <c r="AE779" s="89">
        <v>4390</v>
      </c>
      <c r="AF779" s="83">
        <v>4389</v>
      </c>
      <c r="AG779" s="89"/>
      <c r="AH779" s="89"/>
      <c r="AI779" s="89"/>
      <c r="AJ779" s="83">
        <v>1</v>
      </c>
      <c r="AK779" s="83"/>
      <c r="AL779" s="83">
        <v>1.5</v>
      </c>
      <c r="AM779" s="83"/>
      <c r="AN779" s="83"/>
      <c r="AO779" s="83">
        <v>8552</v>
      </c>
      <c r="AP779" s="89">
        <v>1.5</v>
      </c>
      <c r="AQ779" s="89">
        <v>4162</v>
      </c>
      <c r="AR779" s="89">
        <v>100</v>
      </c>
      <c r="AS779" s="89">
        <v>425</v>
      </c>
      <c r="AT779" s="89" t="s">
        <v>4235</v>
      </c>
      <c r="AU779" s="89">
        <v>1</v>
      </c>
      <c r="AV779" s="89">
        <v>4390</v>
      </c>
      <c r="AW779" s="89">
        <v>100</v>
      </c>
      <c r="AX779" s="89">
        <v>448</v>
      </c>
      <c r="AY779" s="89" t="s">
        <v>4235</v>
      </c>
      <c r="AZ779" s="89">
        <v>46000000</v>
      </c>
      <c r="BA779" s="89">
        <v>38400000</v>
      </c>
      <c r="BB779" s="89">
        <v>23000000</v>
      </c>
      <c r="BC779" s="113"/>
      <c r="BG779" s="165">
        <v>5674</v>
      </c>
      <c r="BH779" s="165">
        <v>704</v>
      </c>
    </row>
    <row r="780" spans="1:60" ht="18" hidden="1" customHeight="1">
      <c r="A780" s="83">
        <v>170021</v>
      </c>
      <c r="B780" s="84" t="s">
        <v>7116</v>
      </c>
      <c r="C780" s="82" t="str">
        <f t="shared" si="39"/>
        <v>Open</v>
      </c>
      <c r="D780" s="85"/>
      <c r="E780" s="85" t="s">
        <v>4217</v>
      </c>
      <c r="F780" s="110">
        <v>42800</v>
      </c>
      <c r="G780" s="110">
        <v>42814</v>
      </c>
      <c r="H780" s="87" t="s">
        <v>7117</v>
      </c>
      <c r="I780" s="87" t="s">
        <v>4921</v>
      </c>
      <c r="J780" s="87" t="s">
        <v>7118</v>
      </c>
      <c r="K780" s="88"/>
      <c r="L780" s="37" t="s">
        <v>15331</v>
      </c>
      <c r="M780" s="86" t="s">
        <v>7119</v>
      </c>
      <c r="N780" s="37" t="s">
        <v>13572</v>
      </c>
      <c r="O780" s="37" t="s">
        <v>13573</v>
      </c>
      <c r="P780" s="89">
        <v>0.35</v>
      </c>
      <c r="Q780" s="89">
        <v>7.59</v>
      </c>
      <c r="R780" s="90" t="str">
        <f t="shared" si="38"/>
        <v>大阪府大阪市福島区福島</v>
      </c>
      <c r="S780" s="59" t="s">
        <v>7120</v>
      </c>
      <c r="T780" s="59" t="s">
        <v>7106</v>
      </c>
      <c r="U780" s="111" t="s">
        <v>7121</v>
      </c>
      <c r="V780" s="91" t="str">
        <f t="shared" si="40"/>
        <v>Open map</v>
      </c>
      <c r="W780" s="91" t="s">
        <v>4038</v>
      </c>
      <c r="X780" s="89" t="s">
        <v>1840</v>
      </c>
      <c r="Y780" s="89" t="s">
        <v>7122</v>
      </c>
      <c r="Z780" s="89" t="s">
        <v>7107</v>
      </c>
      <c r="AA780" s="89" t="s">
        <v>1857</v>
      </c>
      <c r="AB780" s="83">
        <v>30</v>
      </c>
      <c r="AC780" s="83">
        <v>765</v>
      </c>
      <c r="AD780" s="83">
        <v>1530</v>
      </c>
      <c r="AE780" s="89">
        <v>857</v>
      </c>
      <c r="AF780" s="83">
        <v>868</v>
      </c>
      <c r="AG780" s="89"/>
      <c r="AH780" s="89"/>
      <c r="AI780" s="89"/>
      <c r="AJ780" s="83">
        <v>1</v>
      </c>
      <c r="AK780" s="83"/>
      <c r="AL780" s="83">
        <v>1</v>
      </c>
      <c r="AM780" s="83"/>
      <c r="AN780" s="83"/>
      <c r="AO780" s="83">
        <v>1683</v>
      </c>
      <c r="AP780" s="89">
        <v>1</v>
      </c>
      <c r="AQ780" s="89">
        <v>826</v>
      </c>
      <c r="AR780" s="89">
        <v>100</v>
      </c>
      <c r="AS780" s="89">
        <v>85</v>
      </c>
      <c r="AT780" s="89" t="s">
        <v>4235</v>
      </c>
      <c r="AU780" s="89">
        <v>1</v>
      </c>
      <c r="AV780" s="89">
        <v>857</v>
      </c>
      <c r="AW780" s="89">
        <v>80</v>
      </c>
      <c r="AX780" s="89">
        <v>70</v>
      </c>
      <c r="AY780" s="89" t="s">
        <v>4235</v>
      </c>
      <c r="AZ780" s="89">
        <v>10500000</v>
      </c>
      <c r="BA780" s="89">
        <v>9100000</v>
      </c>
      <c r="BB780" s="89">
        <v>5600000</v>
      </c>
      <c r="BC780" s="113"/>
      <c r="BG780" s="165">
        <v>5675</v>
      </c>
      <c r="BH780" s="165">
        <v>705</v>
      </c>
    </row>
    <row r="781" spans="1:60" ht="18" hidden="1" customHeight="1">
      <c r="A781" s="83">
        <v>170022</v>
      </c>
      <c r="B781" s="84" t="s">
        <v>7096</v>
      </c>
      <c r="C781" s="82" t="str">
        <f t="shared" si="39"/>
        <v>Open</v>
      </c>
      <c r="D781" s="85"/>
      <c r="E781" s="85" t="s">
        <v>4217</v>
      </c>
      <c r="F781" s="110">
        <v>42821</v>
      </c>
      <c r="G781" s="110">
        <v>42829</v>
      </c>
      <c r="H781" s="87" t="s">
        <v>7108</v>
      </c>
      <c r="I781" s="87" t="s">
        <v>7109</v>
      </c>
      <c r="J781" s="87" t="s">
        <v>7110</v>
      </c>
      <c r="K781" s="88"/>
      <c r="L781" s="37" t="s">
        <v>15332</v>
      </c>
      <c r="M781" s="86" t="s">
        <v>7111</v>
      </c>
      <c r="N781" s="37" t="s">
        <v>13574</v>
      </c>
      <c r="O781" s="37" t="s">
        <v>13575</v>
      </c>
      <c r="P781" s="89">
        <v>7.0000000000000007E-2</v>
      </c>
      <c r="Q781" s="89">
        <v>21.76</v>
      </c>
      <c r="R781" s="90" t="str">
        <f t="shared" si="38"/>
        <v>大阪府寝屋川市新家</v>
      </c>
      <c r="S781" s="59" t="s">
        <v>7097</v>
      </c>
      <c r="T781" s="59"/>
      <c r="U781" s="111" t="s">
        <v>7112</v>
      </c>
      <c r="V781" s="91" t="str">
        <f t="shared" si="40"/>
        <v>Open map</v>
      </c>
      <c r="W781" s="91" t="s">
        <v>4038</v>
      </c>
      <c r="X781" s="89" t="s">
        <v>1840</v>
      </c>
      <c r="Y781" s="89" t="s">
        <v>7113</v>
      </c>
      <c r="Z781" s="89" t="s">
        <v>7114</v>
      </c>
      <c r="AA781" s="89">
        <v>15</v>
      </c>
      <c r="AB781" s="83">
        <v>30</v>
      </c>
      <c r="AC781" s="83">
        <v>620</v>
      </c>
      <c r="AD781" s="83">
        <v>745</v>
      </c>
      <c r="AE781" s="89">
        <v>993</v>
      </c>
      <c r="AF781" s="83">
        <v>998</v>
      </c>
      <c r="AG781" s="89"/>
      <c r="AH781" s="89"/>
      <c r="AI781" s="89"/>
      <c r="AJ781" s="83">
        <v>1</v>
      </c>
      <c r="AK781" s="83"/>
      <c r="AL781" s="83">
        <v>1.5</v>
      </c>
      <c r="AM781" s="83"/>
      <c r="AN781" s="83"/>
      <c r="AO781" s="83">
        <v>1878</v>
      </c>
      <c r="AP781" s="89">
        <v>1.5</v>
      </c>
      <c r="AQ781" s="89">
        <v>885</v>
      </c>
      <c r="AR781" s="89">
        <v>100</v>
      </c>
      <c r="AS781" s="89">
        <v>89</v>
      </c>
      <c r="AT781" s="89" t="s">
        <v>7115</v>
      </c>
      <c r="AU781" s="89">
        <v>1</v>
      </c>
      <c r="AV781" s="89">
        <v>959</v>
      </c>
      <c r="AW781" s="89">
        <v>80</v>
      </c>
      <c r="AX781" s="89">
        <v>78</v>
      </c>
      <c r="AY781" s="89" t="s">
        <v>7115</v>
      </c>
      <c r="AZ781" s="89">
        <v>10600000</v>
      </c>
      <c r="BA781" s="89">
        <v>9000000</v>
      </c>
      <c r="BB781" s="89">
        <v>5500000</v>
      </c>
      <c r="BC781" s="113"/>
      <c r="BG781" s="165">
        <v>5676</v>
      </c>
      <c r="BH781" s="165">
        <v>706</v>
      </c>
    </row>
    <row r="782" spans="1:60" ht="18" hidden="1" customHeight="1">
      <c r="A782" s="83">
        <v>170023</v>
      </c>
      <c r="B782" s="84" t="s">
        <v>7098</v>
      </c>
      <c r="C782" s="82" t="str">
        <f t="shared" si="39"/>
        <v>Open</v>
      </c>
      <c r="D782" s="85"/>
      <c r="E782" s="85" t="s">
        <v>4217</v>
      </c>
      <c r="F782" s="110">
        <v>42864</v>
      </c>
      <c r="G782" s="110">
        <v>42870</v>
      </c>
      <c r="H782" s="87" t="s">
        <v>4446</v>
      </c>
      <c r="I782" s="87" t="s">
        <v>7099</v>
      </c>
      <c r="J782" s="87" t="s">
        <v>7100</v>
      </c>
      <c r="K782" s="88"/>
      <c r="L782" s="37" t="s">
        <v>15333</v>
      </c>
      <c r="M782" s="86" t="s">
        <v>7101</v>
      </c>
      <c r="N782" s="37" t="s">
        <v>13576</v>
      </c>
      <c r="O782" s="37" t="s">
        <v>13577</v>
      </c>
      <c r="P782" s="89">
        <v>0.63</v>
      </c>
      <c r="Q782" s="89">
        <v>4.29</v>
      </c>
      <c r="R782" s="90" t="str">
        <f t="shared" si="38"/>
        <v>山形県酒田市曙町</v>
      </c>
      <c r="S782" s="59" t="s">
        <v>7102</v>
      </c>
      <c r="T782" s="59"/>
      <c r="U782" s="111" t="s">
        <v>7103</v>
      </c>
      <c r="V782" s="91" t="str">
        <f t="shared" si="40"/>
        <v>Open map</v>
      </c>
      <c r="W782" s="91" t="s">
        <v>4038</v>
      </c>
      <c r="X782" s="89" t="s">
        <v>1840</v>
      </c>
      <c r="Y782" s="89" t="s">
        <v>7104</v>
      </c>
      <c r="Z782" s="89" t="s">
        <v>7105</v>
      </c>
      <c r="AA782" s="89" t="s">
        <v>1857</v>
      </c>
      <c r="AB782" s="83">
        <v>100</v>
      </c>
      <c r="AC782" s="83">
        <v>400</v>
      </c>
      <c r="AD782" s="83">
        <v>400</v>
      </c>
      <c r="AE782" s="89">
        <v>580</v>
      </c>
      <c r="AF782" s="83">
        <v>576.56700000000001</v>
      </c>
      <c r="AG782" s="89"/>
      <c r="AH782" s="89"/>
      <c r="AI782" s="89"/>
      <c r="AJ782" s="83">
        <v>1</v>
      </c>
      <c r="AK782" s="83"/>
      <c r="AL782" s="83">
        <v>2.5</v>
      </c>
      <c r="AM782" s="83"/>
      <c r="AN782" s="83"/>
      <c r="AO782" s="83">
        <v>1253</v>
      </c>
      <c r="AP782" s="89">
        <v>2.5</v>
      </c>
      <c r="AQ782" s="89">
        <v>1147</v>
      </c>
      <c r="AR782" s="89">
        <v>130</v>
      </c>
      <c r="AS782" s="89">
        <v>153</v>
      </c>
      <c r="AT782" s="89" t="s">
        <v>4235</v>
      </c>
      <c r="AU782" s="89">
        <v>1</v>
      </c>
      <c r="AV782" s="89">
        <v>106</v>
      </c>
      <c r="AW782" s="89">
        <v>100</v>
      </c>
      <c r="AX782" s="89">
        <v>11</v>
      </c>
      <c r="AY782" s="89" t="s">
        <v>4235</v>
      </c>
      <c r="AZ782" s="89">
        <v>8100000</v>
      </c>
      <c r="BA782" s="89">
        <v>6800000</v>
      </c>
      <c r="BB782" s="89">
        <v>4000000</v>
      </c>
      <c r="BC782" s="113"/>
      <c r="BG782" s="165">
        <v>5677</v>
      </c>
      <c r="BH782" s="165">
        <v>707</v>
      </c>
    </row>
    <row r="783" spans="1:60" ht="18" hidden="1" customHeight="1">
      <c r="A783" s="83">
        <v>170024</v>
      </c>
      <c r="B783" s="84" t="s">
        <v>7082</v>
      </c>
      <c r="C783" s="82" t="str">
        <f t="shared" si="39"/>
        <v>Open</v>
      </c>
      <c r="D783" s="85"/>
      <c r="E783" s="85" t="s">
        <v>4217</v>
      </c>
      <c r="F783" s="110">
        <v>42934</v>
      </c>
      <c r="G783" s="110">
        <v>42942</v>
      </c>
      <c r="H783" s="87" t="s">
        <v>7091</v>
      </c>
      <c r="I783" s="87" t="s">
        <v>7092</v>
      </c>
      <c r="J783" s="87" t="s">
        <v>7093</v>
      </c>
      <c r="K783" s="88"/>
      <c r="L783" s="37" t="s">
        <v>15334</v>
      </c>
      <c r="M783" s="86" t="s">
        <v>7090</v>
      </c>
      <c r="N783" s="37" t="s">
        <v>13578</v>
      </c>
      <c r="O783" s="37" t="s">
        <v>13579</v>
      </c>
      <c r="P783" s="89">
        <v>0.03</v>
      </c>
      <c r="Q783" s="89">
        <v>20.23</v>
      </c>
      <c r="R783" s="90" t="str">
        <f t="shared" si="38"/>
        <v>埼玉県川口市江戸</v>
      </c>
      <c r="S783" s="59" t="s">
        <v>7094</v>
      </c>
      <c r="T783" s="59"/>
      <c r="U783" s="111" t="s">
        <v>7095</v>
      </c>
      <c r="V783" s="91" t="str">
        <f t="shared" si="40"/>
        <v>Open map</v>
      </c>
      <c r="W783" s="91" t="s">
        <v>4038</v>
      </c>
      <c r="X783" s="89" t="s">
        <v>1840</v>
      </c>
      <c r="Y783" s="89" t="s">
        <v>6967</v>
      </c>
      <c r="Z783" s="89" t="s">
        <v>4443</v>
      </c>
      <c r="AA783" s="89">
        <v>10</v>
      </c>
      <c r="AB783" s="83">
        <v>30</v>
      </c>
      <c r="AC783" s="83">
        <v>227</v>
      </c>
      <c r="AD783" s="83">
        <v>227</v>
      </c>
      <c r="AE783" s="89">
        <v>316</v>
      </c>
      <c r="AF783" s="83">
        <v>316</v>
      </c>
      <c r="AG783" s="89"/>
      <c r="AH783" s="89"/>
      <c r="AI783" s="89"/>
      <c r="AJ783" s="83">
        <v>1</v>
      </c>
      <c r="AK783" s="83"/>
      <c r="AL783" s="83">
        <v>1.5</v>
      </c>
      <c r="AM783" s="83"/>
      <c r="AN783" s="83"/>
      <c r="AO783" s="83">
        <v>655</v>
      </c>
      <c r="AP783" s="89">
        <v>1.5</v>
      </c>
      <c r="AQ783" s="89">
        <v>339</v>
      </c>
      <c r="AR783" s="89">
        <v>160</v>
      </c>
      <c r="AS783" s="89">
        <v>56</v>
      </c>
      <c r="AT783" s="89" t="s">
        <v>4235</v>
      </c>
      <c r="AU783" s="89">
        <v>1</v>
      </c>
      <c r="AV783" s="89">
        <v>316</v>
      </c>
      <c r="AW783" s="89">
        <v>120</v>
      </c>
      <c r="AX783" s="89">
        <v>39</v>
      </c>
      <c r="AY783" s="89" t="s">
        <v>4235</v>
      </c>
      <c r="AZ783" s="89">
        <v>5600000</v>
      </c>
      <c r="BA783" s="89">
        <v>4900000</v>
      </c>
      <c r="BB783" s="89">
        <v>3000000</v>
      </c>
      <c r="BC783" s="113"/>
      <c r="BG783" s="165">
        <v>5678</v>
      </c>
      <c r="BH783" s="165">
        <v>708</v>
      </c>
    </row>
    <row r="784" spans="1:60" ht="18" hidden="1" customHeight="1">
      <c r="A784" s="83">
        <v>170025</v>
      </c>
      <c r="B784" s="84" t="s">
        <v>7071</v>
      </c>
      <c r="C784" s="82" t="str">
        <f t="shared" si="39"/>
        <v>Open</v>
      </c>
      <c r="D784" s="85"/>
      <c r="E784" s="85" t="s">
        <v>4217</v>
      </c>
      <c r="F784" s="110">
        <v>42877</v>
      </c>
      <c r="G784" s="110">
        <v>42896</v>
      </c>
      <c r="H784" s="87" t="s">
        <v>7083</v>
      </c>
      <c r="I784" s="87" t="s">
        <v>7084</v>
      </c>
      <c r="J784" s="87" t="s">
        <v>7072</v>
      </c>
      <c r="K784" s="88"/>
      <c r="L784" s="37" t="s">
        <v>15310</v>
      </c>
      <c r="M784" s="86" t="s">
        <v>7085</v>
      </c>
      <c r="N784" s="37" t="s">
        <v>13580</v>
      </c>
      <c r="O784" s="37" t="s">
        <v>14532</v>
      </c>
      <c r="P784" s="89">
        <v>0.51</v>
      </c>
      <c r="Q784" s="89">
        <v>18.93</v>
      </c>
      <c r="R784" s="90" t="str">
        <f t="shared" si="38"/>
        <v>東京都足立区入谷</v>
      </c>
      <c r="S784" s="59" t="s">
        <v>7086</v>
      </c>
      <c r="T784" s="59"/>
      <c r="U784" s="111" t="s">
        <v>7081</v>
      </c>
      <c r="V784" s="91" t="str">
        <f t="shared" si="40"/>
        <v>Open map</v>
      </c>
      <c r="W784" s="91" t="s">
        <v>4038</v>
      </c>
      <c r="X784" s="89" t="s">
        <v>1840</v>
      </c>
      <c r="Y784" s="89" t="s">
        <v>7087</v>
      </c>
      <c r="Z784" s="89" t="s">
        <v>4443</v>
      </c>
      <c r="AA784" s="89">
        <v>5.4</v>
      </c>
      <c r="AB784" s="83">
        <v>40</v>
      </c>
      <c r="AC784" s="83">
        <v>597</v>
      </c>
      <c r="AD784" s="83">
        <v>1177</v>
      </c>
      <c r="AE784" s="89">
        <v>722</v>
      </c>
      <c r="AF784" s="83">
        <v>781</v>
      </c>
      <c r="AG784" s="89"/>
      <c r="AH784" s="89"/>
      <c r="AI784" s="89"/>
      <c r="AJ784" s="83">
        <v>1</v>
      </c>
      <c r="AK784" s="83"/>
      <c r="AL784" s="83">
        <v>1.5</v>
      </c>
      <c r="AM784" s="83"/>
      <c r="AN784" s="83"/>
      <c r="AO784" s="83">
        <v>1700</v>
      </c>
      <c r="AP784" s="89">
        <v>1.5</v>
      </c>
      <c r="AQ784" s="89">
        <v>978</v>
      </c>
      <c r="AR784" s="89">
        <v>100</v>
      </c>
      <c r="AS784" s="89">
        <v>100</v>
      </c>
      <c r="AT784" s="89" t="s">
        <v>7088</v>
      </c>
      <c r="AU784" s="89">
        <v>1</v>
      </c>
      <c r="AV784" s="89">
        <v>722</v>
      </c>
      <c r="AW784" s="89">
        <v>100</v>
      </c>
      <c r="AX784" s="89">
        <v>74</v>
      </c>
      <c r="AY784" s="89" t="s">
        <v>4235</v>
      </c>
      <c r="AZ784" s="89">
        <v>11000000</v>
      </c>
      <c r="BA784" s="89">
        <v>9400000</v>
      </c>
      <c r="BB784" s="89">
        <v>5800000</v>
      </c>
      <c r="BC784" s="113"/>
      <c r="BG784" s="165">
        <v>5679</v>
      </c>
      <c r="BH784" s="165">
        <v>709</v>
      </c>
    </row>
    <row r="785" spans="1:60" ht="18" hidden="1" customHeight="1">
      <c r="A785" s="83">
        <v>170027</v>
      </c>
      <c r="B785" s="84" t="s">
        <v>7073</v>
      </c>
      <c r="C785" s="82" t="str">
        <f t="shared" si="39"/>
        <v>Open</v>
      </c>
      <c r="D785" s="85"/>
      <c r="E785" s="85" t="s">
        <v>7074</v>
      </c>
      <c r="F785" s="110">
        <v>42830</v>
      </c>
      <c r="G785" s="110">
        <v>42849</v>
      </c>
      <c r="H785" s="87" t="s">
        <v>7075</v>
      </c>
      <c r="I785" s="87" t="s">
        <v>7076</v>
      </c>
      <c r="J785" s="87" t="s">
        <v>7077</v>
      </c>
      <c r="K785" s="88"/>
      <c r="L785" s="37" t="s">
        <v>15335</v>
      </c>
      <c r="M785" s="86" t="s">
        <v>7069</v>
      </c>
      <c r="N785" s="37" t="s">
        <v>13581</v>
      </c>
      <c r="O785" s="37" t="s">
        <v>13582</v>
      </c>
      <c r="P785" s="89">
        <v>1.7</v>
      </c>
      <c r="Q785" s="89">
        <v>14.19</v>
      </c>
      <c r="R785" s="90" t="str">
        <f t="shared" si="38"/>
        <v>山形県東田川郡庄内町前田野目北浦地</v>
      </c>
      <c r="S785" s="59" t="s">
        <v>7078</v>
      </c>
      <c r="T785" s="59"/>
      <c r="U785" s="111" t="s">
        <v>7079</v>
      </c>
      <c r="V785" s="91" t="str">
        <f t="shared" si="40"/>
        <v>Open map</v>
      </c>
      <c r="W785" s="91" t="s">
        <v>4038</v>
      </c>
      <c r="X785" s="89" t="s">
        <v>1840</v>
      </c>
      <c r="Y785" s="89" t="s">
        <v>6967</v>
      </c>
      <c r="Z785" s="89" t="s">
        <v>4390</v>
      </c>
      <c r="AA785" s="89">
        <v>38</v>
      </c>
      <c r="AB785" s="83">
        <v>100</v>
      </c>
      <c r="AC785" s="83">
        <v>1460</v>
      </c>
      <c r="AD785" s="83">
        <v>1460</v>
      </c>
      <c r="AE785" s="89">
        <v>2274</v>
      </c>
      <c r="AF785" s="83">
        <v>2274</v>
      </c>
      <c r="AG785" s="89"/>
      <c r="AH785" s="89"/>
      <c r="AI785" s="89"/>
      <c r="AJ785" s="83">
        <v>1</v>
      </c>
      <c r="AK785" s="83"/>
      <c r="AL785" s="83">
        <v>1.5</v>
      </c>
      <c r="AM785" s="83"/>
      <c r="AN785" s="83"/>
      <c r="AO785" s="83">
        <v>4433</v>
      </c>
      <c r="AP785" s="89">
        <v>1.5</v>
      </c>
      <c r="AQ785" s="89">
        <f>1457+702</f>
        <v>2159</v>
      </c>
      <c r="AR785" s="89">
        <v>150</v>
      </c>
      <c r="AS785" s="89">
        <f>223+108</f>
        <v>331</v>
      </c>
      <c r="AT785" s="89" t="s">
        <v>7080</v>
      </c>
      <c r="AU785" s="89">
        <v>1</v>
      </c>
      <c r="AV785" s="89">
        <f>1495+779</f>
        <v>2274</v>
      </c>
      <c r="AW785" s="89">
        <v>100</v>
      </c>
      <c r="AX785" s="89">
        <f>153+80</f>
        <v>233</v>
      </c>
      <c r="AY785" s="89" t="s">
        <v>4235</v>
      </c>
      <c r="AZ785" s="89">
        <v>28800000</v>
      </c>
      <c r="BA785" s="89">
        <v>24200000</v>
      </c>
      <c r="BB785" s="89">
        <v>14600000</v>
      </c>
      <c r="BC785" s="113" t="s">
        <v>7070</v>
      </c>
      <c r="BG785" s="165">
        <v>5680</v>
      </c>
      <c r="BH785" s="165">
        <v>710</v>
      </c>
    </row>
    <row r="786" spans="1:60" ht="18" hidden="1" customHeight="1">
      <c r="A786" s="83">
        <v>170028</v>
      </c>
      <c r="B786" s="84" t="s">
        <v>7061</v>
      </c>
      <c r="C786" s="82" t="str">
        <f t="shared" si="39"/>
        <v>Open</v>
      </c>
      <c r="D786" s="85"/>
      <c r="E786" s="85" t="s">
        <v>7062</v>
      </c>
      <c r="F786" s="110">
        <v>42837</v>
      </c>
      <c r="G786" s="110">
        <v>42852</v>
      </c>
      <c r="H786" s="87" t="s">
        <v>7063</v>
      </c>
      <c r="I786" s="87" t="s">
        <v>7064</v>
      </c>
      <c r="J786" s="87" t="s">
        <v>7065</v>
      </c>
      <c r="K786" s="88"/>
      <c r="L786" s="37" t="s">
        <v>15336</v>
      </c>
      <c r="M786" s="86" t="s">
        <v>7066</v>
      </c>
      <c r="N786" s="37" t="s">
        <v>13583</v>
      </c>
      <c r="O786" s="37" t="s">
        <v>13584</v>
      </c>
      <c r="P786" s="89">
        <v>0.31</v>
      </c>
      <c r="Q786" s="89">
        <v>0.75</v>
      </c>
      <c r="R786" s="90" t="str">
        <f t="shared" si="38"/>
        <v>宮城県気仙沼市鹿折</v>
      </c>
      <c r="S786" s="59" t="s">
        <v>7067</v>
      </c>
      <c r="T786" s="59"/>
      <c r="U786" s="111" t="s">
        <v>7068</v>
      </c>
      <c r="V786" s="91" t="str">
        <f t="shared" si="40"/>
        <v>Open map</v>
      </c>
      <c r="W786" s="91" t="s">
        <v>4038</v>
      </c>
      <c r="X786" s="89" t="s">
        <v>1840</v>
      </c>
      <c r="Y786" s="89" t="s">
        <v>6967</v>
      </c>
      <c r="Z786" s="89" t="s">
        <v>4358</v>
      </c>
      <c r="AA786" s="89" t="s">
        <v>1857</v>
      </c>
      <c r="AB786" s="83">
        <v>40</v>
      </c>
      <c r="AC786" s="83">
        <v>1100</v>
      </c>
      <c r="AD786" s="83">
        <v>1100</v>
      </c>
      <c r="AE786" s="89">
        <v>1404</v>
      </c>
      <c r="AF786" s="83">
        <v>1403</v>
      </c>
      <c r="AG786" s="89"/>
      <c r="AH786" s="89"/>
      <c r="AI786" s="89"/>
      <c r="AJ786" s="83">
        <v>1</v>
      </c>
      <c r="AK786" s="83"/>
      <c r="AL786" s="83">
        <v>1.5</v>
      </c>
      <c r="AM786" s="83"/>
      <c r="AN786" s="83"/>
      <c r="AO786" s="83">
        <v>2655</v>
      </c>
      <c r="AP786" s="89">
        <v>1.5</v>
      </c>
      <c r="AQ786" s="89">
        <v>1251</v>
      </c>
      <c r="AR786" s="89">
        <v>100</v>
      </c>
      <c r="AS786" s="89">
        <v>128</v>
      </c>
      <c r="AT786" s="89" t="s">
        <v>6994</v>
      </c>
      <c r="AU786" s="89">
        <v>1</v>
      </c>
      <c r="AV786" s="89">
        <v>1404</v>
      </c>
      <c r="AW786" s="89">
        <v>80</v>
      </c>
      <c r="AX786" s="89">
        <v>115</v>
      </c>
      <c r="AY786" s="89" t="s">
        <v>4235</v>
      </c>
      <c r="AZ786" s="89">
        <v>14300000</v>
      </c>
      <c r="BA786" s="89">
        <v>12100000</v>
      </c>
      <c r="BB786" s="89">
        <v>7300000</v>
      </c>
      <c r="BC786" s="113"/>
      <c r="BG786" s="165">
        <v>5681</v>
      </c>
      <c r="BH786" s="165">
        <v>711</v>
      </c>
    </row>
    <row r="787" spans="1:60" ht="18" hidden="1" customHeight="1">
      <c r="A787" s="83">
        <v>170029</v>
      </c>
      <c r="B787" s="84" t="s">
        <v>7053</v>
      </c>
      <c r="C787" s="82" t="str">
        <f t="shared" si="39"/>
        <v>Open</v>
      </c>
      <c r="D787" s="85"/>
      <c r="E787" s="85" t="s">
        <v>7054</v>
      </c>
      <c r="F787" s="110">
        <v>42965</v>
      </c>
      <c r="G787" s="110">
        <v>42985</v>
      </c>
      <c r="H787" s="87" t="s">
        <v>4361</v>
      </c>
      <c r="I787" s="87" t="s">
        <v>7055</v>
      </c>
      <c r="J787" s="87" t="s">
        <v>7056</v>
      </c>
      <c r="K787" s="88"/>
      <c r="L787" s="37" t="s">
        <v>15337</v>
      </c>
      <c r="M787" s="86" t="s">
        <v>7057</v>
      </c>
      <c r="N787" s="37" t="s">
        <v>13585</v>
      </c>
      <c r="O787" s="37" t="s">
        <v>13586</v>
      </c>
      <c r="P787" s="89">
        <v>0.17</v>
      </c>
      <c r="Q787" s="89">
        <v>6.89</v>
      </c>
      <c r="R787" s="90" t="str">
        <f t="shared" si="38"/>
        <v>神奈川県川崎市川崎区鈴木町</v>
      </c>
      <c r="S787" s="59" t="s">
        <v>7058</v>
      </c>
      <c r="T787" s="59"/>
      <c r="U787" s="111" t="s">
        <v>7059</v>
      </c>
      <c r="V787" s="91" t="str">
        <f t="shared" si="40"/>
        <v>Open map</v>
      </c>
      <c r="W787" s="91" t="s">
        <v>4038</v>
      </c>
      <c r="X787" s="89" t="s">
        <v>1840</v>
      </c>
      <c r="Y787" s="89" t="s">
        <v>4381</v>
      </c>
      <c r="Z787" s="89" t="s">
        <v>7060</v>
      </c>
      <c r="AA787" s="89" t="s">
        <v>1857</v>
      </c>
      <c r="AB787" s="83">
        <v>30</v>
      </c>
      <c r="AC787" s="83">
        <v>1100</v>
      </c>
      <c r="AD787" s="83">
        <v>1100</v>
      </c>
      <c r="AE787" s="89">
        <v>1607</v>
      </c>
      <c r="AF787" s="83">
        <v>1570</v>
      </c>
      <c r="AG787" s="89"/>
      <c r="AH787" s="89"/>
      <c r="AI787" s="89"/>
      <c r="AJ787" s="83">
        <v>1</v>
      </c>
      <c r="AK787" s="83"/>
      <c r="AL787" s="83">
        <v>1.5</v>
      </c>
      <c r="AM787" s="83"/>
      <c r="AN787" s="83"/>
      <c r="AO787" s="83">
        <v>4036</v>
      </c>
      <c r="AP787" s="89">
        <v>1.5</v>
      </c>
      <c r="AQ787" s="89">
        <v>2401</v>
      </c>
      <c r="AR787" s="89">
        <v>100</v>
      </c>
      <c r="AS787" s="89">
        <v>245</v>
      </c>
      <c r="AT787" s="89" t="s">
        <v>4235</v>
      </c>
      <c r="AU787" s="89">
        <v>1</v>
      </c>
      <c r="AV787" s="89">
        <v>1635</v>
      </c>
      <c r="AW787" s="89">
        <v>80</v>
      </c>
      <c r="AX787" s="89">
        <v>134</v>
      </c>
      <c r="AY787" s="89" t="s">
        <v>4235</v>
      </c>
      <c r="AZ787" s="89">
        <v>20900000</v>
      </c>
      <c r="BA787" s="89">
        <v>17400000</v>
      </c>
      <c r="BB787" s="89">
        <v>10800000</v>
      </c>
      <c r="BC787" s="113"/>
      <c r="BG787" s="165">
        <v>5682</v>
      </c>
      <c r="BH787" s="165">
        <v>712</v>
      </c>
    </row>
    <row r="788" spans="1:60" ht="18" hidden="1" customHeight="1">
      <c r="A788" s="83">
        <v>170030</v>
      </c>
      <c r="B788" s="84" t="s">
        <v>7046</v>
      </c>
      <c r="C788" s="82" t="str">
        <f t="shared" si="39"/>
        <v>Open</v>
      </c>
      <c r="D788" s="85"/>
      <c r="E788" s="85" t="s">
        <v>7047</v>
      </c>
      <c r="F788" s="110">
        <v>42905</v>
      </c>
      <c r="G788" s="110">
        <v>42919</v>
      </c>
      <c r="H788" s="87" t="s">
        <v>7048</v>
      </c>
      <c r="I788" s="87" t="s">
        <v>7049</v>
      </c>
      <c r="J788" s="87" t="s">
        <v>5046</v>
      </c>
      <c r="K788" s="88"/>
      <c r="L788" s="37" t="s">
        <v>15338</v>
      </c>
      <c r="M788" s="86" t="s">
        <v>7050</v>
      </c>
      <c r="N788" s="37" t="s">
        <v>13587</v>
      </c>
      <c r="O788" s="37" t="s">
        <v>13588</v>
      </c>
      <c r="P788" s="89" t="s">
        <v>7045</v>
      </c>
      <c r="Q788" s="89">
        <v>0.21</v>
      </c>
      <c r="R788" s="90" t="str">
        <f t="shared" si="38"/>
        <v>鳥取県境港市昭和町</v>
      </c>
      <c r="S788" s="59" t="s">
        <v>7051</v>
      </c>
      <c r="T788" s="59"/>
      <c r="U788" s="111" t="s">
        <v>7044</v>
      </c>
      <c r="V788" s="91" t="str">
        <f t="shared" si="40"/>
        <v>Open map</v>
      </c>
      <c r="W788" s="91" t="s">
        <v>4038</v>
      </c>
      <c r="X788" s="89" t="s">
        <v>1840</v>
      </c>
      <c r="Y788" s="89" t="s">
        <v>7052</v>
      </c>
      <c r="Z788" s="89" t="s">
        <v>4443</v>
      </c>
      <c r="AA788" s="89">
        <v>23</v>
      </c>
      <c r="AB788" s="83">
        <v>63</v>
      </c>
      <c r="AC788" s="83">
        <v>1400</v>
      </c>
      <c r="AD788" s="83">
        <v>1400</v>
      </c>
      <c r="AE788" s="89">
        <v>1564</v>
      </c>
      <c r="AF788" s="83">
        <v>1893</v>
      </c>
      <c r="AG788" s="89"/>
      <c r="AH788" s="89"/>
      <c r="AI788" s="89"/>
      <c r="AJ788" s="83">
        <v>1</v>
      </c>
      <c r="AK788" s="83" t="s">
        <v>3194</v>
      </c>
      <c r="AL788" s="83">
        <v>1.5</v>
      </c>
      <c r="AM788" s="83" t="s">
        <v>3195</v>
      </c>
      <c r="AN788" s="83"/>
      <c r="AO788" s="83">
        <v>3448</v>
      </c>
      <c r="AP788" s="89">
        <v>1.5</v>
      </c>
      <c r="AQ788" s="89">
        <v>1884</v>
      </c>
      <c r="AR788" s="89">
        <v>100</v>
      </c>
      <c r="AS788" s="89">
        <v>193</v>
      </c>
      <c r="AT788" s="89" t="s">
        <v>6994</v>
      </c>
      <c r="AU788" s="89">
        <v>1</v>
      </c>
      <c r="AV788" s="89">
        <v>1564</v>
      </c>
      <c r="AW788" s="89">
        <v>80</v>
      </c>
      <c r="AX788" s="89">
        <v>126</v>
      </c>
      <c r="AY788" s="89" t="s">
        <v>4235</v>
      </c>
      <c r="AZ788" s="89">
        <v>19200000</v>
      </c>
      <c r="BA788" s="89">
        <v>16300000</v>
      </c>
      <c r="BB788" s="89">
        <v>10100000</v>
      </c>
      <c r="BC788" s="113"/>
      <c r="BG788" s="165">
        <v>5683</v>
      </c>
      <c r="BH788" s="165">
        <v>713</v>
      </c>
    </row>
    <row r="789" spans="1:60" ht="18" hidden="1" customHeight="1">
      <c r="A789" s="83">
        <v>170031</v>
      </c>
      <c r="B789" s="84" t="s">
        <v>7040</v>
      </c>
      <c r="C789" s="82" t="str">
        <f t="shared" si="39"/>
        <v>Open</v>
      </c>
      <c r="D789" s="85"/>
      <c r="E789" s="85" t="s">
        <v>7041</v>
      </c>
      <c r="F789" s="110">
        <v>42884</v>
      </c>
      <c r="G789" s="110">
        <v>42895</v>
      </c>
      <c r="H789" s="87" t="s">
        <v>4722</v>
      </c>
      <c r="I789" s="87" t="s">
        <v>6364</v>
      </c>
      <c r="J789" s="87" t="s">
        <v>7042</v>
      </c>
      <c r="K789" s="88"/>
      <c r="L789" s="37" t="s">
        <v>15339</v>
      </c>
      <c r="M789" s="86" t="s">
        <v>7039</v>
      </c>
      <c r="N789" s="37" t="s">
        <v>13589</v>
      </c>
      <c r="O789" s="37" t="s">
        <v>13590</v>
      </c>
      <c r="P789" s="89">
        <v>0.03</v>
      </c>
      <c r="Q789" s="89">
        <v>3.89</v>
      </c>
      <c r="R789" s="90" t="str">
        <f t="shared" si="38"/>
        <v>静岡県静岡市駿河区北丸子</v>
      </c>
      <c r="S789" s="59" t="s">
        <v>7043</v>
      </c>
      <c r="T789" s="59"/>
      <c r="U789" s="111" t="s">
        <v>7038</v>
      </c>
      <c r="V789" s="91" t="str">
        <f t="shared" si="40"/>
        <v>Open map</v>
      </c>
      <c r="W789" s="91" t="s">
        <v>4038</v>
      </c>
      <c r="X789" s="89" t="s">
        <v>1840</v>
      </c>
      <c r="Y789" s="89" t="s">
        <v>6967</v>
      </c>
      <c r="Z789" s="89" t="s">
        <v>7036</v>
      </c>
      <c r="AA789" s="89" t="s">
        <v>1857</v>
      </c>
      <c r="AB789" s="83">
        <v>30</v>
      </c>
      <c r="AC789" s="83">
        <v>1161</v>
      </c>
      <c r="AD789" s="83">
        <v>1143</v>
      </c>
      <c r="AE789" s="89">
        <v>1431</v>
      </c>
      <c r="AF789" s="83">
        <v>1431</v>
      </c>
      <c r="AG789" s="89"/>
      <c r="AH789" s="89"/>
      <c r="AI789" s="89"/>
      <c r="AJ789" s="83">
        <v>0.8</v>
      </c>
      <c r="AK789" s="83"/>
      <c r="AL789" s="83">
        <v>1.4</v>
      </c>
      <c r="AM789" s="83"/>
      <c r="AN789" s="83"/>
      <c r="AO789" s="83">
        <v>2602</v>
      </c>
      <c r="AP789" s="89">
        <v>1.4</v>
      </c>
      <c r="AQ789" s="89">
        <v>1433</v>
      </c>
      <c r="AR789" s="89">
        <v>100</v>
      </c>
      <c r="AS789" s="89">
        <v>147</v>
      </c>
      <c r="AT789" s="89"/>
      <c r="AU789" s="89">
        <v>1</v>
      </c>
      <c r="AV789" s="89">
        <v>1169</v>
      </c>
      <c r="AW789" s="89">
        <v>80</v>
      </c>
      <c r="AX789" s="89">
        <v>96</v>
      </c>
      <c r="AY789" s="89"/>
      <c r="AZ789" s="89">
        <v>14200000</v>
      </c>
      <c r="BA789" s="89">
        <v>12000000</v>
      </c>
      <c r="BB789" s="89">
        <v>7400000</v>
      </c>
      <c r="BC789" s="113"/>
      <c r="BG789" s="165">
        <v>5684</v>
      </c>
      <c r="BH789" s="165">
        <v>714</v>
      </c>
    </row>
    <row r="790" spans="1:60" ht="18" hidden="1" customHeight="1">
      <c r="A790" s="83">
        <v>170033</v>
      </c>
      <c r="B790" s="84" t="s">
        <v>7030</v>
      </c>
      <c r="C790" s="82" t="str">
        <f t="shared" si="39"/>
        <v>Open</v>
      </c>
      <c r="D790" s="85"/>
      <c r="E790" s="85" t="s">
        <v>4217</v>
      </c>
      <c r="F790" s="110">
        <v>42864</v>
      </c>
      <c r="G790" s="110">
        <v>42895</v>
      </c>
      <c r="H790" s="87" t="s">
        <v>7031</v>
      </c>
      <c r="I790" s="87" t="s">
        <v>7032</v>
      </c>
      <c r="J790" s="87" t="s">
        <v>6540</v>
      </c>
      <c r="K790" s="88"/>
      <c r="L790" s="37" t="s">
        <v>15340</v>
      </c>
      <c r="M790" s="86" t="s">
        <v>7033</v>
      </c>
      <c r="N790" s="37" t="s">
        <v>13591</v>
      </c>
      <c r="O790" s="37" t="s">
        <v>13592</v>
      </c>
      <c r="P790" s="89">
        <v>0.79</v>
      </c>
      <c r="Q790" s="89">
        <v>23.47</v>
      </c>
      <c r="R790" s="90" t="str">
        <f t="shared" si="38"/>
        <v>宮城県大崎市古川駅東</v>
      </c>
      <c r="S790" s="59" t="s">
        <v>7034</v>
      </c>
      <c r="T790" s="59"/>
      <c r="U790" s="111" t="s">
        <v>7035</v>
      </c>
      <c r="V790" s="91" t="str">
        <f t="shared" si="40"/>
        <v>Open map</v>
      </c>
      <c r="W790" s="91" t="s">
        <v>4038</v>
      </c>
      <c r="X790" s="89" t="s">
        <v>1840</v>
      </c>
      <c r="Y790" s="89" t="s">
        <v>6967</v>
      </c>
      <c r="Z790" s="89" t="s">
        <v>7036</v>
      </c>
      <c r="AA790" s="89" t="s">
        <v>1857</v>
      </c>
      <c r="AB790" s="83">
        <v>53</v>
      </c>
      <c r="AC790" s="83">
        <v>3340</v>
      </c>
      <c r="AD790" s="83">
        <v>3340</v>
      </c>
      <c r="AE790" s="89">
        <v>4980</v>
      </c>
      <c r="AF790" s="83">
        <v>4854</v>
      </c>
      <c r="AG790" s="89"/>
      <c r="AH790" s="89"/>
      <c r="AI790" s="89"/>
      <c r="AJ790" s="83">
        <v>1.4</v>
      </c>
      <c r="AK790" s="83"/>
      <c r="AL790" s="83">
        <v>1.1000000000000001</v>
      </c>
      <c r="AM790" s="83"/>
      <c r="AN790" s="83"/>
      <c r="AO790" s="83">
        <v>9526</v>
      </c>
      <c r="AP790" s="89">
        <v>1.1000000000000001</v>
      </c>
      <c r="AQ790" s="89">
        <v>3079</v>
      </c>
      <c r="AR790" s="89">
        <v>130</v>
      </c>
      <c r="AS790" s="89">
        <v>403</v>
      </c>
      <c r="AT790" s="89" t="s">
        <v>7037</v>
      </c>
      <c r="AU790" s="89">
        <v>1.4</v>
      </c>
      <c r="AV790" s="89">
        <v>6447</v>
      </c>
      <c r="AW790" s="89">
        <v>200</v>
      </c>
      <c r="AX790" s="89">
        <v>1292</v>
      </c>
      <c r="AY790" s="89" t="s">
        <v>7037</v>
      </c>
      <c r="AZ790" s="89">
        <v>74700000</v>
      </c>
      <c r="BA790" s="89">
        <v>61700000</v>
      </c>
      <c r="BB790" s="89">
        <v>36800000</v>
      </c>
      <c r="BC790" s="113"/>
      <c r="BG790" s="165">
        <v>5685</v>
      </c>
      <c r="BH790" s="165">
        <v>715</v>
      </c>
    </row>
    <row r="791" spans="1:60" ht="18" hidden="1" customHeight="1">
      <c r="A791" s="95" t="s">
        <v>14630</v>
      </c>
      <c r="B791" s="96" t="s">
        <v>10193</v>
      </c>
      <c r="C791" s="82" t="str">
        <f t="shared" si="39"/>
        <v>Open</v>
      </c>
      <c r="D791" s="97"/>
      <c r="E791" s="97"/>
      <c r="F791" s="109">
        <v>42845</v>
      </c>
      <c r="G791" s="109">
        <v>42865</v>
      </c>
      <c r="H791" s="99" t="s">
        <v>7024</v>
      </c>
      <c r="I791" s="99" t="s">
        <v>6088</v>
      </c>
      <c r="J791" s="99" t="s">
        <v>7025</v>
      </c>
      <c r="K791" s="100"/>
      <c r="L791" s="37" t="s">
        <v>15341</v>
      </c>
      <c r="M791" s="98" t="s">
        <v>10194</v>
      </c>
      <c r="N791" s="37" t="s">
        <v>13593</v>
      </c>
      <c r="O791" s="37" t="s">
        <v>13594</v>
      </c>
      <c r="P791" s="101"/>
      <c r="Q791" s="101"/>
      <c r="R791" s="90" t="str">
        <f t="shared" si="38"/>
        <v>広島県尾道市向島町</v>
      </c>
      <c r="S791" s="80" t="s">
        <v>7026</v>
      </c>
      <c r="T791" s="80"/>
      <c r="U791" s="114" t="s">
        <v>10195</v>
      </c>
      <c r="V791" s="102" t="str">
        <f t="shared" si="40"/>
        <v>Open map</v>
      </c>
      <c r="W791" s="102" t="s">
        <v>4038</v>
      </c>
      <c r="X791" s="101" t="s">
        <v>1840</v>
      </c>
      <c r="Y791" s="101" t="s">
        <v>4381</v>
      </c>
      <c r="Z791" s="101" t="s">
        <v>4358</v>
      </c>
      <c r="AA791" s="101" t="s">
        <v>1857</v>
      </c>
      <c r="AB791" s="95">
        <v>20</v>
      </c>
      <c r="AC791" s="95">
        <v>3102</v>
      </c>
      <c r="AD791" s="95">
        <v>2900</v>
      </c>
      <c r="AE791" s="101">
        <v>3685</v>
      </c>
      <c r="AF791" s="95">
        <v>806</v>
      </c>
      <c r="AG791" s="101"/>
      <c r="AH791" s="101"/>
      <c r="AI791" s="101"/>
      <c r="AJ791" s="95">
        <v>1</v>
      </c>
      <c r="AK791" s="95"/>
      <c r="AL791" s="95">
        <v>1.5</v>
      </c>
      <c r="AM791" s="95"/>
      <c r="AN791" s="95"/>
      <c r="AO791" s="95">
        <v>7260</v>
      </c>
      <c r="AP791" s="101"/>
      <c r="AQ791" s="101"/>
      <c r="AR791" s="101"/>
      <c r="AS791" s="101"/>
      <c r="AT791" s="101"/>
      <c r="AU791" s="101"/>
      <c r="AV791" s="101"/>
      <c r="AW791" s="101"/>
      <c r="AX791" s="101"/>
      <c r="AY791" s="101"/>
      <c r="AZ791" s="101"/>
      <c r="BA791" s="101"/>
      <c r="BB791" s="101"/>
      <c r="BC791" s="112"/>
      <c r="BG791" s="165">
        <v>5686</v>
      </c>
      <c r="BH791" s="165">
        <v>716</v>
      </c>
    </row>
    <row r="792" spans="1:60" ht="18" hidden="1" customHeight="1">
      <c r="A792" s="83" t="s">
        <v>14631</v>
      </c>
      <c r="B792" s="84" t="s">
        <v>7027</v>
      </c>
      <c r="C792" s="82" t="str">
        <f t="shared" si="39"/>
        <v>Open</v>
      </c>
      <c r="D792" s="85"/>
      <c r="E792" s="85" t="s">
        <v>4217</v>
      </c>
      <c r="F792" s="110">
        <v>42845</v>
      </c>
      <c r="G792" s="110">
        <v>42865</v>
      </c>
      <c r="H792" s="87" t="s">
        <v>4338</v>
      </c>
      <c r="I792" s="87" t="s">
        <v>6088</v>
      </c>
      <c r="J792" s="87" t="s">
        <v>7015</v>
      </c>
      <c r="K792" s="88"/>
      <c r="L792" s="37" t="s">
        <v>15341</v>
      </c>
      <c r="M792" s="86" t="s">
        <v>7028</v>
      </c>
      <c r="N792" s="37" t="s">
        <v>13595</v>
      </c>
      <c r="O792" s="37" t="s">
        <v>14533</v>
      </c>
      <c r="P792" s="89">
        <v>0.21</v>
      </c>
      <c r="Q792" s="89">
        <v>0.57999999999999996</v>
      </c>
      <c r="R792" s="90" t="str">
        <f t="shared" si="38"/>
        <v>広島県尾道市向島町</v>
      </c>
      <c r="S792" s="59" t="s">
        <v>7029</v>
      </c>
      <c r="T792" s="59"/>
      <c r="U792" s="111" t="s">
        <v>7023</v>
      </c>
      <c r="V792" s="91" t="str">
        <f t="shared" si="40"/>
        <v>Open map</v>
      </c>
      <c r="W792" s="91" t="s">
        <v>4038</v>
      </c>
      <c r="X792" s="89" t="s">
        <v>1840</v>
      </c>
      <c r="Y792" s="89" t="s">
        <v>6967</v>
      </c>
      <c r="Z792" s="89" t="s">
        <v>4358</v>
      </c>
      <c r="AA792" s="89" t="s">
        <v>1857</v>
      </c>
      <c r="AB792" s="83">
        <v>20</v>
      </c>
      <c r="AC792" s="83">
        <v>687</v>
      </c>
      <c r="AD792" s="83">
        <v>645</v>
      </c>
      <c r="AE792" s="89">
        <v>3685</v>
      </c>
      <c r="AF792" s="83">
        <v>1350</v>
      </c>
      <c r="AG792" s="89"/>
      <c r="AH792" s="89"/>
      <c r="AI792" s="89"/>
      <c r="AJ792" s="83">
        <v>1</v>
      </c>
      <c r="AK792" s="83"/>
      <c r="AL792" s="83">
        <v>1.5</v>
      </c>
      <c r="AM792" s="83"/>
      <c r="AN792" s="83"/>
      <c r="AO792" s="83">
        <v>7260</v>
      </c>
      <c r="AP792" s="89">
        <v>1.5</v>
      </c>
      <c r="AQ792" s="89">
        <v>3575</v>
      </c>
      <c r="AR792" s="89">
        <v>100</v>
      </c>
      <c r="AS792" s="89">
        <v>365</v>
      </c>
      <c r="AT792" s="89" t="s">
        <v>4871</v>
      </c>
      <c r="AU792" s="89">
        <v>1</v>
      </c>
      <c r="AV792" s="89">
        <v>3685</v>
      </c>
      <c r="AW792" s="89">
        <v>80</v>
      </c>
      <c r="AX792" s="89">
        <v>301</v>
      </c>
      <c r="AY792" s="89" t="s">
        <v>4871</v>
      </c>
      <c r="AZ792" s="89">
        <v>37800000</v>
      </c>
      <c r="BA792" s="89">
        <v>31700000</v>
      </c>
      <c r="BB792" s="89">
        <v>19300000</v>
      </c>
      <c r="BC792" s="113"/>
      <c r="BG792" s="165">
        <v>5687</v>
      </c>
      <c r="BH792" s="165">
        <v>717</v>
      </c>
    </row>
    <row r="793" spans="1:60" ht="18" hidden="1" customHeight="1">
      <c r="A793" s="83">
        <v>170036</v>
      </c>
      <c r="B793" s="84" t="s">
        <v>7016</v>
      </c>
      <c r="C793" s="82" t="str">
        <f t="shared" si="39"/>
        <v>Open</v>
      </c>
      <c r="D793" s="85"/>
      <c r="E793" s="85" t="s">
        <v>6970</v>
      </c>
      <c r="F793" s="110">
        <v>42917</v>
      </c>
      <c r="G793" s="110">
        <v>42927</v>
      </c>
      <c r="H793" s="87" t="s">
        <v>7017</v>
      </c>
      <c r="I793" s="87" t="s">
        <v>7018</v>
      </c>
      <c r="J793" s="87" t="s">
        <v>7019</v>
      </c>
      <c r="K793" s="88"/>
      <c r="L793" s="37" t="s">
        <v>15342</v>
      </c>
      <c r="M793" s="86" t="s">
        <v>7020</v>
      </c>
      <c r="N793" s="37" t="s">
        <v>13596</v>
      </c>
      <c r="O793" s="37" t="s">
        <v>14534</v>
      </c>
      <c r="P793" s="89">
        <v>0.04</v>
      </c>
      <c r="Q793" s="89">
        <v>0.42</v>
      </c>
      <c r="R793" s="90" t="str">
        <f t="shared" si="38"/>
        <v>広島県廿日市市桜尾</v>
      </c>
      <c r="S793" s="59" t="s">
        <v>7003</v>
      </c>
      <c r="T793" s="59"/>
      <c r="U793" s="111" t="s">
        <v>7021</v>
      </c>
      <c r="V793" s="91" t="str">
        <f t="shared" si="40"/>
        <v>Open map</v>
      </c>
      <c r="W793" s="91" t="s">
        <v>4038</v>
      </c>
      <c r="X793" s="89" t="s">
        <v>1840</v>
      </c>
      <c r="Y793" s="89" t="s">
        <v>7022</v>
      </c>
      <c r="Z793" s="89" t="s">
        <v>4443</v>
      </c>
      <c r="AA793" s="89" t="s">
        <v>1857</v>
      </c>
      <c r="AB793" s="83">
        <v>20</v>
      </c>
      <c r="AC793" s="83">
        <v>238</v>
      </c>
      <c r="AD793" s="83">
        <v>223</v>
      </c>
      <c r="AE793" s="89">
        <v>356</v>
      </c>
      <c r="AF793" s="83">
        <v>426</v>
      </c>
      <c r="AG793" s="89"/>
      <c r="AH793" s="89"/>
      <c r="AI793" s="89"/>
      <c r="AJ793" s="83">
        <v>1</v>
      </c>
      <c r="AK793" s="83"/>
      <c r="AL793" s="83">
        <v>1.5</v>
      </c>
      <c r="AM793" s="83"/>
      <c r="AN793" s="83"/>
      <c r="AO793" s="83">
        <v>768</v>
      </c>
      <c r="AP793" s="89">
        <v>1.5</v>
      </c>
      <c r="AQ793" s="89">
        <v>412</v>
      </c>
      <c r="AR793" s="89">
        <v>110</v>
      </c>
      <c r="AS793" s="89">
        <v>47</v>
      </c>
      <c r="AT793" s="89" t="s">
        <v>4871</v>
      </c>
      <c r="AU793" s="89">
        <v>1</v>
      </c>
      <c r="AV793" s="89">
        <v>356</v>
      </c>
      <c r="AW793" s="89">
        <v>80</v>
      </c>
      <c r="AX793" s="89">
        <v>30</v>
      </c>
      <c r="AY793" s="89" t="s">
        <v>4871</v>
      </c>
      <c r="AZ793" s="89">
        <v>5400000</v>
      </c>
      <c r="BA793" s="89">
        <v>4700000</v>
      </c>
      <c r="BB793" s="89">
        <v>2900000</v>
      </c>
      <c r="BC793" s="113"/>
      <c r="BG793" s="165">
        <v>5688</v>
      </c>
      <c r="BH793" s="165">
        <v>718</v>
      </c>
    </row>
    <row r="794" spans="1:60" ht="18" hidden="1" customHeight="1">
      <c r="A794" s="83">
        <v>170037</v>
      </c>
      <c r="B794" s="84" t="s">
        <v>7004</v>
      </c>
      <c r="C794" s="82" t="str">
        <f t="shared" si="39"/>
        <v>Open</v>
      </c>
      <c r="D794" s="85"/>
      <c r="E794" s="85" t="s">
        <v>7005</v>
      </c>
      <c r="F794" s="110">
        <v>42828</v>
      </c>
      <c r="G794" s="110">
        <v>42845</v>
      </c>
      <c r="H794" s="87" t="s">
        <v>7006</v>
      </c>
      <c r="I794" s="87" t="s">
        <v>4921</v>
      </c>
      <c r="J794" s="87" t="s">
        <v>7007</v>
      </c>
      <c r="K794" s="88"/>
      <c r="L794" s="37" t="s">
        <v>15343</v>
      </c>
      <c r="M794" s="86" t="s">
        <v>7008</v>
      </c>
      <c r="N794" s="37" t="s">
        <v>13597</v>
      </c>
      <c r="O794" s="37" t="s">
        <v>13598</v>
      </c>
      <c r="P794" s="89">
        <v>0.11</v>
      </c>
      <c r="Q794" s="89">
        <v>10.96</v>
      </c>
      <c r="R794" s="90" t="str">
        <f t="shared" si="38"/>
        <v>大阪府大阪市都島区網町</v>
      </c>
      <c r="S794" s="59" t="s">
        <v>7009</v>
      </c>
      <c r="T794" s="59"/>
      <c r="U794" s="111" t="s">
        <v>7010</v>
      </c>
      <c r="V794" s="91" t="str">
        <f t="shared" si="40"/>
        <v>Open map</v>
      </c>
      <c r="W794" s="91" t="s">
        <v>4038</v>
      </c>
      <c r="X794" s="89" t="s">
        <v>1840</v>
      </c>
      <c r="Y794" s="89" t="s">
        <v>7011</v>
      </c>
      <c r="Z794" s="89" t="s">
        <v>7012</v>
      </c>
      <c r="AA794" s="89" t="s">
        <v>1857</v>
      </c>
      <c r="AB794" s="83">
        <v>21</v>
      </c>
      <c r="AC794" s="83">
        <v>530</v>
      </c>
      <c r="AD794" s="83">
        <v>530</v>
      </c>
      <c r="AE794" s="89">
        <v>588</v>
      </c>
      <c r="AF794" s="83">
        <v>588</v>
      </c>
      <c r="AG794" s="89"/>
      <c r="AH794" s="89"/>
      <c r="AI794" s="89"/>
      <c r="AJ794" s="83">
        <v>1</v>
      </c>
      <c r="AK794" s="83"/>
      <c r="AL794" s="83">
        <v>1.5</v>
      </c>
      <c r="AM794" s="83"/>
      <c r="AN794" s="83"/>
      <c r="AO794" s="83">
        <v>1378</v>
      </c>
      <c r="AP794" s="89">
        <v>1.5</v>
      </c>
      <c r="AQ794" s="89">
        <v>790</v>
      </c>
      <c r="AR794" s="89">
        <v>100</v>
      </c>
      <c r="AS794" s="89">
        <v>81</v>
      </c>
      <c r="AT794" s="89" t="s">
        <v>7013</v>
      </c>
      <c r="AU794" s="89">
        <v>1</v>
      </c>
      <c r="AV794" s="89">
        <v>588</v>
      </c>
      <c r="AW794" s="89">
        <v>80</v>
      </c>
      <c r="AX794" s="89">
        <v>48</v>
      </c>
      <c r="AY794" s="89" t="s">
        <v>4235</v>
      </c>
      <c r="AZ794" s="89">
        <v>8000000</v>
      </c>
      <c r="BA794" s="89">
        <v>6900000</v>
      </c>
      <c r="BB794" s="89">
        <v>4200000</v>
      </c>
      <c r="BC794" s="113"/>
      <c r="BG794" s="165">
        <v>5689</v>
      </c>
      <c r="BH794" s="165">
        <v>719</v>
      </c>
    </row>
    <row r="795" spans="1:60" hidden="1">
      <c r="A795" s="1" t="s">
        <v>14632</v>
      </c>
      <c r="B795" s="6" t="s">
        <v>866</v>
      </c>
      <c r="C795" s="82" t="str">
        <f t="shared" si="39"/>
        <v>Open</v>
      </c>
      <c r="D795" s="36"/>
      <c r="E795" s="36" t="s">
        <v>8567</v>
      </c>
      <c r="F795" s="140">
        <v>42831</v>
      </c>
      <c r="G795" s="140">
        <v>42861</v>
      </c>
      <c r="H795" s="38" t="s">
        <v>1315</v>
      </c>
      <c r="I795" s="38" t="s">
        <v>1638</v>
      </c>
      <c r="J795" s="38" t="s">
        <v>2537</v>
      </c>
      <c r="K795" s="21"/>
      <c r="L795" s="37" t="s">
        <v>15149</v>
      </c>
      <c r="M795" s="37" t="s">
        <v>8632</v>
      </c>
      <c r="N795" s="37" t="s">
        <v>13599</v>
      </c>
      <c r="O795" s="37" t="s">
        <v>13600</v>
      </c>
      <c r="P795" t="s">
        <v>8633</v>
      </c>
      <c r="Q795" s="94">
        <v>0.17</v>
      </c>
      <c r="R795" s="59" t="str">
        <f t="shared" si="38"/>
        <v>大阪府岸和田市岸の浦</v>
      </c>
      <c r="S795" s="59"/>
      <c r="T795" s="59"/>
      <c r="U795" s="108" t="s">
        <v>8568</v>
      </c>
      <c r="V795" s="60" t="str">
        <f t="shared" si="40"/>
        <v>Open map</v>
      </c>
      <c r="W795" s="60"/>
      <c r="X795" t="s">
        <v>1840</v>
      </c>
      <c r="Y795" t="s">
        <v>1844</v>
      </c>
      <c r="Z795" t="s">
        <v>1843</v>
      </c>
      <c r="AA795">
        <v>24</v>
      </c>
      <c r="AB795" s="1">
        <v>5</v>
      </c>
      <c r="AC795" s="1">
        <v>2959</v>
      </c>
      <c r="AD795" s="1">
        <v>3025</v>
      </c>
      <c r="AF795" s="1">
        <v>3880</v>
      </c>
      <c r="AJ795" s="1">
        <v>1.2</v>
      </c>
      <c r="AL795" s="1">
        <v>1.4</v>
      </c>
      <c r="BC795" t="s">
        <v>12205</v>
      </c>
      <c r="BG795" s="165">
        <v>5690</v>
      </c>
      <c r="BH795" s="165">
        <v>720</v>
      </c>
    </row>
    <row r="796" spans="1:60" ht="18" hidden="1" customHeight="1">
      <c r="A796" s="83" t="s">
        <v>14633</v>
      </c>
      <c r="B796" s="84" t="s">
        <v>8634</v>
      </c>
      <c r="C796" s="82" t="str">
        <f t="shared" si="39"/>
        <v>Open</v>
      </c>
      <c r="D796" s="85"/>
      <c r="E796" s="85" t="s">
        <v>8602</v>
      </c>
      <c r="F796" s="140">
        <v>42831</v>
      </c>
      <c r="G796" s="140">
        <v>42861</v>
      </c>
      <c r="H796" s="87" t="s">
        <v>8635</v>
      </c>
      <c r="I796" s="87" t="s">
        <v>8636</v>
      </c>
      <c r="J796" s="87" t="s">
        <v>8637</v>
      </c>
      <c r="K796" s="88"/>
      <c r="L796" s="37" t="s">
        <v>15149</v>
      </c>
      <c r="M796" s="86" t="s">
        <v>8638</v>
      </c>
      <c r="N796" s="37" t="s">
        <v>13599</v>
      </c>
      <c r="O796" s="37" t="s">
        <v>13600</v>
      </c>
      <c r="P796" s="89" t="s">
        <v>5304</v>
      </c>
      <c r="Q796" s="89">
        <v>0.17</v>
      </c>
      <c r="R796" s="90" t="str">
        <f t="shared" si="38"/>
        <v>大阪府岸和田市岸の浦</v>
      </c>
      <c r="S796" s="59"/>
      <c r="T796" s="59"/>
      <c r="U796" s="111" t="s">
        <v>8639</v>
      </c>
      <c r="V796" s="91" t="str">
        <f t="shared" si="40"/>
        <v>Open map</v>
      </c>
      <c r="W796" s="91"/>
      <c r="X796" s="89" t="s">
        <v>1840</v>
      </c>
      <c r="Y796" s="89" t="s">
        <v>8640</v>
      </c>
      <c r="Z796" s="89" t="s">
        <v>4443</v>
      </c>
      <c r="AA796" s="89">
        <v>6.1</v>
      </c>
      <c r="AB796" s="83">
        <v>5</v>
      </c>
      <c r="AC796" s="83"/>
      <c r="AD796" s="83"/>
      <c r="AE796" s="89"/>
      <c r="AF796" s="83">
        <v>3206</v>
      </c>
      <c r="AG796" s="89"/>
      <c r="AH796" s="89"/>
      <c r="AI796" s="89"/>
      <c r="AJ796" s="83">
        <v>1.2</v>
      </c>
      <c r="AK796" s="83"/>
      <c r="AL796" s="83">
        <v>1.91</v>
      </c>
      <c r="AM796" s="83"/>
      <c r="AN796" s="83"/>
      <c r="AO796" s="83">
        <v>7236</v>
      </c>
      <c r="AP796" s="89">
        <v>1.9</v>
      </c>
      <c r="AQ796" s="89">
        <v>3519</v>
      </c>
      <c r="AR796" s="89">
        <v>100</v>
      </c>
      <c r="AS796" s="89">
        <v>359</v>
      </c>
      <c r="AT796" s="89" t="s">
        <v>4235</v>
      </c>
      <c r="AU796" s="89">
        <v>1.2</v>
      </c>
      <c r="AV796" s="89">
        <v>3717</v>
      </c>
      <c r="AW796" s="89">
        <v>80</v>
      </c>
      <c r="AX796" s="89">
        <v>304</v>
      </c>
      <c r="AY796" s="89" t="s">
        <v>4235</v>
      </c>
      <c r="AZ796" s="89">
        <v>34600000</v>
      </c>
      <c r="BA796" s="89">
        <v>28600000</v>
      </c>
      <c r="BB796" s="89">
        <v>17100000</v>
      </c>
      <c r="BC796" s="113"/>
      <c r="BG796" s="165">
        <v>5691</v>
      </c>
      <c r="BH796" s="165">
        <v>721</v>
      </c>
    </row>
    <row r="797" spans="1:60" ht="18" hidden="1" customHeight="1">
      <c r="A797" s="83">
        <v>170039</v>
      </c>
      <c r="B797" s="84" t="s">
        <v>6995</v>
      </c>
      <c r="C797" s="82" t="str">
        <f t="shared" si="39"/>
        <v>Open</v>
      </c>
      <c r="D797" s="85"/>
      <c r="E797" s="85" t="s">
        <v>6993</v>
      </c>
      <c r="F797" s="110">
        <v>42898</v>
      </c>
      <c r="G797" s="110">
        <v>42913</v>
      </c>
      <c r="H797" s="87" t="s">
        <v>6996</v>
      </c>
      <c r="I797" s="87" t="s">
        <v>6461</v>
      </c>
      <c r="J797" s="87" t="s">
        <v>6997</v>
      </c>
      <c r="K797" s="88"/>
      <c r="L797" s="37" t="s">
        <v>15344</v>
      </c>
      <c r="M797" s="86" t="s">
        <v>6998</v>
      </c>
      <c r="N797" s="37" t="s">
        <v>13601</v>
      </c>
      <c r="O797" s="37" t="s">
        <v>13602</v>
      </c>
      <c r="P797" s="89">
        <v>4.37</v>
      </c>
      <c r="Q797" s="89">
        <v>12.27</v>
      </c>
      <c r="R797" s="90" t="str">
        <f t="shared" si="38"/>
        <v>三重県桑名市多度力尾</v>
      </c>
      <c r="S797" s="59" t="s">
        <v>6999</v>
      </c>
      <c r="T797" s="59"/>
      <c r="U797" s="111" t="s">
        <v>7000</v>
      </c>
      <c r="V797" s="91" t="str">
        <f t="shared" si="40"/>
        <v>Open map</v>
      </c>
      <c r="W797" s="91" t="s">
        <v>4038</v>
      </c>
      <c r="X797" s="89" t="s">
        <v>1840</v>
      </c>
      <c r="Y797" s="89" t="s">
        <v>6967</v>
      </c>
      <c r="Z797" s="89" t="s">
        <v>7001</v>
      </c>
      <c r="AA797" s="89">
        <v>6</v>
      </c>
      <c r="AB797" s="83">
        <v>40</v>
      </c>
      <c r="AC797" s="83">
        <v>4292</v>
      </c>
      <c r="AD797" s="83">
        <v>4199</v>
      </c>
      <c r="AE797" s="89">
        <v>4962</v>
      </c>
      <c r="AF797" s="83">
        <v>4961</v>
      </c>
      <c r="AG797" s="89"/>
      <c r="AH797" s="89"/>
      <c r="AI797" s="89"/>
      <c r="AJ797" s="83">
        <v>1</v>
      </c>
      <c r="AK797" s="83"/>
      <c r="AL797" s="83">
        <v>1.2</v>
      </c>
      <c r="AM797" s="83"/>
      <c r="AN797" s="83"/>
      <c r="AO797" s="83">
        <v>8515</v>
      </c>
      <c r="AP797" s="89">
        <v>1.2</v>
      </c>
      <c r="AQ797" s="89">
        <v>3553</v>
      </c>
      <c r="AR797" s="89">
        <v>120</v>
      </c>
      <c r="AS797" s="89">
        <v>435</v>
      </c>
      <c r="AT797" s="89" t="s">
        <v>7002</v>
      </c>
      <c r="AU797" s="89">
        <v>1</v>
      </c>
      <c r="AV797" s="89">
        <v>4962</v>
      </c>
      <c r="AW797" s="89">
        <v>100</v>
      </c>
      <c r="AX797" s="89">
        <v>507</v>
      </c>
      <c r="AY797" s="89" t="s">
        <v>7002</v>
      </c>
      <c r="AZ797" s="89">
        <v>48800000</v>
      </c>
      <c r="BA797" s="89">
        <v>40800000</v>
      </c>
      <c r="BB797" s="89">
        <v>24500000</v>
      </c>
      <c r="BC797" s="113"/>
      <c r="BG797" s="165">
        <v>5692</v>
      </c>
      <c r="BH797" s="165">
        <v>722</v>
      </c>
    </row>
    <row r="798" spans="1:60" ht="18" hidden="1" customHeight="1">
      <c r="A798" s="83">
        <v>170040</v>
      </c>
      <c r="B798" s="84" t="s">
        <v>6987</v>
      </c>
      <c r="C798" s="82" t="str">
        <f t="shared" si="39"/>
        <v>Open</v>
      </c>
      <c r="D798" s="85"/>
      <c r="E798" s="85" t="s">
        <v>6988</v>
      </c>
      <c r="F798" s="110">
        <v>42891</v>
      </c>
      <c r="G798" s="110">
        <v>42902</v>
      </c>
      <c r="H798" s="87" t="s">
        <v>6989</v>
      </c>
      <c r="I798" s="87" t="s">
        <v>4372</v>
      </c>
      <c r="J798" s="87" t="s">
        <v>6851</v>
      </c>
      <c r="K798" s="88"/>
      <c r="L798" s="37" t="s">
        <v>15199</v>
      </c>
      <c r="M798" s="86" t="s">
        <v>6990</v>
      </c>
      <c r="N798" s="37" t="s">
        <v>13603</v>
      </c>
      <c r="O798" s="37" t="s">
        <v>13604</v>
      </c>
      <c r="P798" s="89">
        <v>0.56999999999999995</v>
      </c>
      <c r="Q798" s="89">
        <v>12.82</v>
      </c>
      <c r="R798" s="90" t="str">
        <f t="shared" si="38"/>
        <v>北海道札幌市東区丘珠町</v>
      </c>
      <c r="S798" s="59" t="s">
        <v>6991</v>
      </c>
      <c r="T798" s="59"/>
      <c r="U798" s="111" t="s">
        <v>6986</v>
      </c>
      <c r="V798" s="91" t="str">
        <f t="shared" si="40"/>
        <v>Open map</v>
      </c>
      <c r="W798" s="91" t="s">
        <v>4038</v>
      </c>
      <c r="X798" s="89" t="s">
        <v>1840</v>
      </c>
      <c r="Y798" s="89" t="s">
        <v>6992</v>
      </c>
      <c r="Z798" s="89" t="s">
        <v>4443</v>
      </c>
      <c r="AA798" s="89">
        <v>5</v>
      </c>
      <c r="AB798" s="83">
        <v>140</v>
      </c>
      <c r="AC798" s="83">
        <v>676</v>
      </c>
      <c r="AD798" s="83">
        <v>922</v>
      </c>
      <c r="AE798" s="89">
        <v>905</v>
      </c>
      <c r="AF798" s="83">
        <v>1132</v>
      </c>
      <c r="AG798" s="89"/>
      <c r="AH798" s="89"/>
      <c r="AI798" s="89"/>
      <c r="AJ798" s="83">
        <v>1</v>
      </c>
      <c r="AK798" s="83"/>
      <c r="AL798" s="83">
        <v>1.5</v>
      </c>
      <c r="AM798" s="83"/>
      <c r="AN798" s="83"/>
      <c r="AO798" s="83">
        <v>1946</v>
      </c>
      <c r="AP798" s="89">
        <v>1.5</v>
      </c>
      <c r="AQ798" s="89">
        <v>1735</v>
      </c>
      <c r="AR798" s="89">
        <v>180</v>
      </c>
      <c r="AS798" s="89">
        <v>316</v>
      </c>
      <c r="AT798" s="89" t="s">
        <v>4235</v>
      </c>
      <c r="AU798" s="89">
        <v>1</v>
      </c>
      <c r="AV798" s="89">
        <v>211</v>
      </c>
      <c r="AW798" s="89">
        <v>180</v>
      </c>
      <c r="AX798" s="89">
        <v>40</v>
      </c>
      <c r="AY798" s="89" t="s">
        <v>4235</v>
      </c>
      <c r="AZ798" s="89">
        <v>16200000</v>
      </c>
      <c r="BA798" s="89">
        <v>13600000</v>
      </c>
      <c r="BB798" s="89">
        <v>8100000</v>
      </c>
      <c r="BC798" s="113"/>
      <c r="BG798" s="165">
        <v>5693</v>
      </c>
      <c r="BH798" s="165">
        <v>723</v>
      </c>
    </row>
    <row r="799" spans="1:60" ht="18" hidden="1" customHeight="1">
      <c r="A799" s="83">
        <v>170048</v>
      </c>
      <c r="B799" s="84" t="s">
        <v>6977</v>
      </c>
      <c r="C799" s="82" t="str">
        <f t="shared" si="39"/>
        <v>Open</v>
      </c>
      <c r="D799" s="85"/>
      <c r="E799" s="85" t="s">
        <v>6978</v>
      </c>
      <c r="F799" s="110">
        <v>42887</v>
      </c>
      <c r="G799" s="110">
        <v>42894</v>
      </c>
      <c r="H799" s="87" t="s">
        <v>6979</v>
      </c>
      <c r="I799" s="87" t="s">
        <v>6980</v>
      </c>
      <c r="J799" s="87" t="s">
        <v>6981</v>
      </c>
      <c r="K799" s="88"/>
      <c r="L799" s="37" t="s">
        <v>15122</v>
      </c>
      <c r="M799" s="86" t="s">
        <v>6976</v>
      </c>
      <c r="N799" s="37" t="s">
        <v>13605</v>
      </c>
      <c r="O799" s="37" t="s">
        <v>13606</v>
      </c>
      <c r="P799" s="89">
        <v>0.04</v>
      </c>
      <c r="Q799" s="89">
        <v>0.33</v>
      </c>
      <c r="R799" s="90" t="str">
        <f t="shared" si="38"/>
        <v>島根県安来市安来町</v>
      </c>
      <c r="S799" s="59" t="s">
        <v>6982</v>
      </c>
      <c r="T799" s="59"/>
      <c r="U799" s="111" t="s">
        <v>6983</v>
      </c>
      <c r="V799" s="91" t="str">
        <f t="shared" si="40"/>
        <v>Open map</v>
      </c>
      <c r="W799" s="91" t="s">
        <v>4038</v>
      </c>
      <c r="X799" s="89" t="s">
        <v>1840</v>
      </c>
      <c r="Y799" s="89" t="s">
        <v>6984</v>
      </c>
      <c r="Z799" s="89" t="s">
        <v>6985</v>
      </c>
      <c r="AA799" s="89" t="s">
        <v>1857</v>
      </c>
      <c r="AB799" s="83">
        <v>30</v>
      </c>
      <c r="AC799" s="83">
        <v>135</v>
      </c>
      <c r="AD799" s="83">
        <v>270</v>
      </c>
      <c r="AE799" s="89">
        <v>186</v>
      </c>
      <c r="AF799" s="83">
        <v>274</v>
      </c>
      <c r="AG799" s="89"/>
      <c r="AH799" s="89"/>
      <c r="AI799" s="89"/>
      <c r="AJ799" s="83">
        <v>0.8</v>
      </c>
      <c r="AK799" s="83"/>
      <c r="AL799" s="83">
        <v>1.4</v>
      </c>
      <c r="AM799" s="83"/>
      <c r="AN799" s="83"/>
      <c r="AO799" s="83">
        <v>377</v>
      </c>
      <c r="AP799" s="89">
        <v>1.4</v>
      </c>
      <c r="AQ799" s="89">
        <v>228</v>
      </c>
      <c r="AR799" s="89">
        <v>100</v>
      </c>
      <c r="AS799" s="89">
        <v>24</v>
      </c>
      <c r="AT799" s="89" t="s">
        <v>4235</v>
      </c>
      <c r="AU799" s="89">
        <v>0.8</v>
      </c>
      <c r="AV799" s="89">
        <v>149</v>
      </c>
      <c r="AW799" s="89">
        <v>100</v>
      </c>
      <c r="AX799" s="89">
        <v>16</v>
      </c>
      <c r="AY799" s="89" t="s">
        <v>12174</v>
      </c>
      <c r="AZ799" s="89">
        <v>5400000</v>
      </c>
      <c r="BA799" s="89">
        <v>4600000</v>
      </c>
      <c r="BB799" s="89">
        <v>2400000</v>
      </c>
      <c r="BC799" s="113"/>
      <c r="BG799" s="165">
        <v>5694</v>
      </c>
      <c r="BH799" s="165">
        <v>724</v>
      </c>
    </row>
    <row r="800" spans="1:60" ht="18" hidden="1" customHeight="1">
      <c r="A800" s="83">
        <v>170049</v>
      </c>
      <c r="B800" s="84" t="s">
        <v>6969</v>
      </c>
      <c r="C800" s="82" t="str">
        <f t="shared" si="39"/>
        <v>Open</v>
      </c>
      <c r="D800" s="85"/>
      <c r="E800" s="85" t="s">
        <v>6970</v>
      </c>
      <c r="F800" s="110">
        <v>42905</v>
      </c>
      <c r="G800" s="110">
        <v>42922</v>
      </c>
      <c r="H800" s="87" t="s">
        <v>6971</v>
      </c>
      <c r="I800" s="87" t="s">
        <v>6959</v>
      </c>
      <c r="J800" s="87" t="s">
        <v>6972</v>
      </c>
      <c r="K800" s="88"/>
      <c r="L800" s="37" t="s">
        <v>15345</v>
      </c>
      <c r="M800" s="86" t="s">
        <v>6973</v>
      </c>
      <c r="N800" s="37" t="s">
        <v>13607</v>
      </c>
      <c r="O800" s="37" t="s">
        <v>13608</v>
      </c>
      <c r="P800" s="89">
        <v>1.05</v>
      </c>
      <c r="Q800" s="89">
        <v>15.88</v>
      </c>
      <c r="R800" s="90" t="str">
        <f t="shared" si="38"/>
        <v>北海道中川郡豊頃町幌岡</v>
      </c>
      <c r="S800" s="59" t="s">
        <v>6960</v>
      </c>
      <c r="T800" s="59"/>
      <c r="U800" s="111" t="s">
        <v>6974</v>
      </c>
      <c r="V800" s="91" t="str">
        <f t="shared" si="40"/>
        <v>Open map</v>
      </c>
      <c r="W800" s="91" t="s">
        <v>4038</v>
      </c>
      <c r="X800" s="89" t="s">
        <v>1840</v>
      </c>
      <c r="Y800" s="89" t="s">
        <v>6975</v>
      </c>
      <c r="Z800" s="89" t="s">
        <v>6961</v>
      </c>
      <c r="AA800" s="89">
        <v>6</v>
      </c>
      <c r="AB800" s="83">
        <v>95</v>
      </c>
      <c r="AC800" s="83">
        <v>1300</v>
      </c>
      <c r="AD800" s="83">
        <v>1300</v>
      </c>
      <c r="AE800" s="89">
        <v>2534</v>
      </c>
      <c r="AF800" s="83">
        <v>2534</v>
      </c>
      <c r="AG800" s="89"/>
      <c r="AH800" s="89"/>
      <c r="AI800" s="89"/>
      <c r="AJ800" s="83">
        <v>1.2</v>
      </c>
      <c r="AK800" s="83"/>
      <c r="AL800" s="83">
        <v>1.3</v>
      </c>
      <c r="AM800" s="83"/>
      <c r="AN800" s="83"/>
      <c r="AO800" s="83">
        <v>5623</v>
      </c>
      <c r="AP800" s="89">
        <v>1.3</v>
      </c>
      <c r="AQ800" s="89">
        <v>2116</v>
      </c>
      <c r="AR800" s="89">
        <v>180</v>
      </c>
      <c r="AS800" s="89">
        <v>395</v>
      </c>
      <c r="AT800" s="89" t="s">
        <v>4871</v>
      </c>
      <c r="AU800" s="89">
        <v>1.2</v>
      </c>
      <c r="AV800" s="89">
        <v>1025</v>
      </c>
      <c r="AW800" s="89">
        <v>120</v>
      </c>
      <c r="AX800" s="89">
        <v>124</v>
      </c>
      <c r="AY800" s="89" t="s">
        <v>4871</v>
      </c>
      <c r="AZ800" s="89">
        <v>40200000</v>
      </c>
      <c r="BA800" s="89">
        <v>33400000</v>
      </c>
      <c r="BB800" s="89">
        <v>20100000</v>
      </c>
      <c r="BC800" s="113" t="s">
        <v>6968</v>
      </c>
      <c r="BG800" s="165">
        <v>5695</v>
      </c>
      <c r="BH800" s="165">
        <v>725</v>
      </c>
    </row>
    <row r="801" spans="1:61" ht="18" hidden="1" customHeight="1">
      <c r="A801" s="83">
        <v>170050</v>
      </c>
      <c r="B801" s="84" t="s">
        <v>6962</v>
      </c>
      <c r="C801" s="82" t="str">
        <f t="shared" si="39"/>
        <v>Open</v>
      </c>
      <c r="D801" s="85"/>
      <c r="E801" s="85" t="s">
        <v>6963</v>
      </c>
      <c r="F801" s="110">
        <v>42968</v>
      </c>
      <c r="G801" s="110">
        <v>42971</v>
      </c>
      <c r="H801" s="87" t="s">
        <v>5774</v>
      </c>
      <c r="I801" s="87" t="s">
        <v>6940</v>
      </c>
      <c r="J801" s="87" t="s">
        <v>6941</v>
      </c>
      <c r="K801" s="88"/>
      <c r="L801" s="37" t="s">
        <v>15145</v>
      </c>
      <c r="M801" s="86" t="s">
        <v>6964</v>
      </c>
      <c r="N801" s="37" t="s">
        <v>13609</v>
      </c>
      <c r="O801" s="37" t="s">
        <v>13610</v>
      </c>
      <c r="P801" s="89">
        <v>0.19</v>
      </c>
      <c r="Q801" s="89">
        <v>33.96</v>
      </c>
      <c r="R801" s="90" t="str">
        <f t="shared" si="38"/>
        <v>奈良県橿原市常磐町</v>
      </c>
      <c r="S801" s="59" t="s">
        <v>6965</v>
      </c>
      <c r="T801" s="59"/>
      <c r="U801" s="111" t="s">
        <v>6966</v>
      </c>
      <c r="V801" s="91" t="str">
        <f t="shared" si="40"/>
        <v>Open map</v>
      </c>
      <c r="W801" s="91" t="s">
        <v>4038</v>
      </c>
      <c r="X801" s="89" t="s">
        <v>1840</v>
      </c>
      <c r="Y801" s="89" t="s">
        <v>6967</v>
      </c>
      <c r="Z801" s="89" t="s">
        <v>4358</v>
      </c>
      <c r="AA801" s="89" t="s">
        <v>1857</v>
      </c>
      <c r="AB801" s="83">
        <v>30</v>
      </c>
      <c r="AC801" s="83">
        <v>180</v>
      </c>
      <c r="AD801" s="83">
        <v>240</v>
      </c>
      <c r="AE801" s="89">
        <v>381</v>
      </c>
      <c r="AF801" s="83">
        <v>380.71300000000002</v>
      </c>
      <c r="AG801" s="89"/>
      <c r="AH801" s="89"/>
      <c r="AI801" s="89"/>
      <c r="AJ801" s="83">
        <v>0.6</v>
      </c>
      <c r="AK801" s="83"/>
      <c r="AL801" s="83">
        <v>0.4</v>
      </c>
      <c r="AM801" s="83"/>
      <c r="AN801" s="83"/>
      <c r="AO801" s="83">
        <v>341</v>
      </c>
      <c r="AP801" s="89">
        <v>0.4</v>
      </c>
      <c r="AQ801" s="89">
        <v>112</v>
      </c>
      <c r="AR801" s="89">
        <v>100</v>
      </c>
      <c r="AS801" s="89">
        <v>12</v>
      </c>
      <c r="AT801" s="89" t="s">
        <v>12206</v>
      </c>
      <c r="AU801" s="89">
        <v>0.6</v>
      </c>
      <c r="AV801" s="89">
        <v>229</v>
      </c>
      <c r="AW801" s="89">
        <v>100</v>
      </c>
      <c r="AX801" s="89">
        <v>24</v>
      </c>
      <c r="AY801" s="89" t="s">
        <v>4235</v>
      </c>
      <c r="AZ801" s="89">
        <v>3400000</v>
      </c>
      <c r="BA801" s="89">
        <v>3100000</v>
      </c>
      <c r="BB801" s="89">
        <v>1900000</v>
      </c>
      <c r="BC801" s="113"/>
      <c r="BG801" s="165">
        <v>5696</v>
      </c>
      <c r="BH801" s="165">
        <v>726</v>
      </c>
    </row>
    <row r="802" spans="1:61" ht="18" hidden="1" customHeight="1">
      <c r="A802" s="83">
        <v>170051</v>
      </c>
      <c r="B802" s="84" t="s">
        <v>6951</v>
      </c>
      <c r="C802" s="82" t="str">
        <f t="shared" si="39"/>
        <v>Open</v>
      </c>
      <c r="D802" s="85"/>
      <c r="E802" s="85" t="s">
        <v>4217</v>
      </c>
      <c r="F802" s="110">
        <v>42948</v>
      </c>
      <c r="G802" s="110">
        <v>43075</v>
      </c>
      <c r="H802" s="87" t="s">
        <v>4663</v>
      </c>
      <c r="I802" s="87" t="s">
        <v>6952</v>
      </c>
      <c r="J802" s="87" t="s">
        <v>6953</v>
      </c>
      <c r="K802" s="88"/>
      <c r="L802" s="37" t="s">
        <v>15346</v>
      </c>
      <c r="M802" s="86" t="s">
        <v>6954</v>
      </c>
      <c r="N802" s="37" t="s">
        <v>13611</v>
      </c>
      <c r="O802" s="37" t="s">
        <v>13612</v>
      </c>
      <c r="P802" s="89">
        <v>0.48</v>
      </c>
      <c r="Q802" s="89">
        <v>46.74</v>
      </c>
      <c r="R802" s="90" t="str">
        <f t="shared" si="38"/>
        <v>秋田県横手市安本南御所野</v>
      </c>
      <c r="S802" s="59" t="s">
        <v>6955</v>
      </c>
      <c r="T802" s="59"/>
      <c r="U802" s="111" t="s">
        <v>6956</v>
      </c>
      <c r="V802" s="91" t="str">
        <f t="shared" si="40"/>
        <v>Open map</v>
      </c>
      <c r="W802" s="91" t="s">
        <v>4038</v>
      </c>
      <c r="X802" s="89" t="s">
        <v>1840</v>
      </c>
      <c r="Y802" s="89" t="s">
        <v>4381</v>
      </c>
      <c r="Z802" s="89" t="s">
        <v>6957</v>
      </c>
      <c r="AA802" s="89" t="s">
        <v>1857</v>
      </c>
      <c r="AB802" s="83">
        <v>200</v>
      </c>
      <c r="AC802" s="83">
        <v>850</v>
      </c>
      <c r="AD802" s="83">
        <v>850</v>
      </c>
      <c r="AE802" s="89">
        <v>1384</v>
      </c>
      <c r="AF802" s="83">
        <v>1348</v>
      </c>
      <c r="AG802" s="89"/>
      <c r="AH802" s="89"/>
      <c r="AI802" s="89"/>
      <c r="AJ802" s="83">
        <v>1</v>
      </c>
      <c r="AK802" s="83" t="s">
        <v>3196</v>
      </c>
      <c r="AL802" s="83">
        <v>2.5</v>
      </c>
      <c r="AM802" s="83" t="s">
        <v>3197</v>
      </c>
      <c r="AN802" s="83"/>
      <c r="AO802" s="83">
        <v>3239</v>
      </c>
      <c r="AP802" s="89">
        <v>2.5</v>
      </c>
      <c r="AQ802" s="89">
        <v>2317</v>
      </c>
      <c r="AR802" s="89">
        <v>170</v>
      </c>
      <c r="AS802" s="89">
        <v>402</v>
      </c>
      <c r="AT802" s="89" t="s">
        <v>6958</v>
      </c>
      <c r="AU802" s="89">
        <v>1</v>
      </c>
      <c r="AV802" s="89">
        <v>322</v>
      </c>
      <c r="AW802" s="89">
        <v>100</v>
      </c>
      <c r="AX802" s="89">
        <v>33</v>
      </c>
      <c r="AY802" s="89" t="s">
        <v>4235</v>
      </c>
      <c r="AZ802" s="89">
        <v>23200000</v>
      </c>
      <c r="BA802" s="89">
        <v>19300000</v>
      </c>
      <c r="BB802" s="89">
        <v>10800000</v>
      </c>
      <c r="BC802" s="113"/>
      <c r="BG802" s="165">
        <v>5697</v>
      </c>
      <c r="BH802" s="165">
        <v>727</v>
      </c>
    </row>
    <row r="803" spans="1:61" ht="18" hidden="1" customHeight="1">
      <c r="A803" s="83">
        <v>170052</v>
      </c>
      <c r="B803" s="84" t="s">
        <v>6943</v>
      </c>
      <c r="C803" s="82" t="str">
        <f t="shared" si="39"/>
        <v>Open</v>
      </c>
      <c r="D803" s="85"/>
      <c r="E803" s="85" t="s">
        <v>6944</v>
      </c>
      <c r="F803" s="110">
        <v>42838</v>
      </c>
      <c r="G803" s="110">
        <v>42845</v>
      </c>
      <c r="H803" s="87" t="s">
        <v>6945</v>
      </c>
      <c r="I803" s="87" t="s">
        <v>6946</v>
      </c>
      <c r="J803" s="87" t="s">
        <v>6947</v>
      </c>
      <c r="K803" s="88"/>
      <c r="L803" s="37" t="s">
        <v>15347</v>
      </c>
      <c r="M803" s="86" t="s">
        <v>6948</v>
      </c>
      <c r="N803" s="37" t="s">
        <v>13613</v>
      </c>
      <c r="O803" s="37" t="s">
        <v>13614</v>
      </c>
      <c r="P803" s="89">
        <v>1.27</v>
      </c>
      <c r="Q803" s="89">
        <v>0.17</v>
      </c>
      <c r="R803" s="90" t="str">
        <f t="shared" si="38"/>
        <v>愛知県碧南市玉津浦町</v>
      </c>
      <c r="S803" s="59" t="s">
        <v>6935</v>
      </c>
      <c r="T803" s="59"/>
      <c r="U803" s="111" t="s">
        <v>6695</v>
      </c>
      <c r="V803" s="91" t="str">
        <f t="shared" si="40"/>
        <v>Open map</v>
      </c>
      <c r="W803" s="91" t="s">
        <v>4038</v>
      </c>
      <c r="X803" s="89" t="s">
        <v>1840</v>
      </c>
      <c r="Y803" s="89" t="s">
        <v>6942</v>
      </c>
      <c r="Z803" s="89" t="s">
        <v>4390</v>
      </c>
      <c r="AA803" s="89">
        <v>20</v>
      </c>
      <c r="AB803" s="83">
        <v>30</v>
      </c>
      <c r="AC803" s="83">
        <v>470</v>
      </c>
      <c r="AD803" s="83">
        <v>470</v>
      </c>
      <c r="AE803" s="89">
        <v>609</v>
      </c>
      <c r="AF803" s="83">
        <v>608</v>
      </c>
      <c r="AG803" s="89"/>
      <c r="AH803" s="89"/>
      <c r="AI803" s="89"/>
      <c r="AJ803" s="83">
        <v>1</v>
      </c>
      <c r="AK803" s="83"/>
      <c r="AL803" s="83">
        <v>1.5</v>
      </c>
      <c r="AM803" s="83"/>
      <c r="AN803" s="83"/>
      <c r="AO803" s="83">
        <v>1217</v>
      </c>
      <c r="AP803" s="89">
        <v>1.5</v>
      </c>
      <c r="AQ803" s="89">
        <v>608</v>
      </c>
      <c r="AR803" s="89">
        <v>100</v>
      </c>
      <c r="AS803" s="89">
        <v>63</v>
      </c>
      <c r="AT803" s="89" t="s">
        <v>6949</v>
      </c>
      <c r="AU803" s="89">
        <v>1</v>
      </c>
      <c r="AV803" s="89">
        <v>609</v>
      </c>
      <c r="AW803" s="89">
        <v>100</v>
      </c>
      <c r="AX803" s="89">
        <v>63</v>
      </c>
      <c r="AY803" s="89" t="s">
        <v>4235</v>
      </c>
      <c r="AZ803" s="89">
        <v>7600000</v>
      </c>
      <c r="BA803" s="89">
        <v>6300000</v>
      </c>
      <c r="BB803" s="89">
        <v>3900000</v>
      </c>
      <c r="BC803" s="113"/>
      <c r="BG803" s="165">
        <v>5698</v>
      </c>
      <c r="BH803" s="165">
        <v>728</v>
      </c>
    </row>
    <row r="804" spans="1:61" ht="18" hidden="1" customHeight="1">
      <c r="A804" s="83">
        <v>170073</v>
      </c>
      <c r="B804" s="84" t="s">
        <v>6919</v>
      </c>
      <c r="C804" s="82" t="str">
        <f t="shared" si="39"/>
        <v>Open</v>
      </c>
      <c r="D804" s="85"/>
      <c r="E804" s="85" t="s">
        <v>4217</v>
      </c>
      <c r="F804" s="110">
        <v>42930</v>
      </c>
      <c r="G804" s="110">
        <v>42945</v>
      </c>
      <c r="H804" s="87" t="s">
        <v>4920</v>
      </c>
      <c r="I804" s="87" t="s">
        <v>6920</v>
      </c>
      <c r="J804" s="87" t="s">
        <v>6921</v>
      </c>
      <c r="K804" s="88"/>
      <c r="L804" s="37" t="s">
        <v>15348</v>
      </c>
      <c r="M804" s="86" t="s">
        <v>6936</v>
      </c>
      <c r="N804" s="37" t="s">
        <v>13615</v>
      </c>
      <c r="O804" s="37" t="s">
        <v>13616</v>
      </c>
      <c r="P804" s="89">
        <v>0.01</v>
      </c>
      <c r="Q804" s="89">
        <v>11.35</v>
      </c>
      <c r="R804" s="90" t="str">
        <f t="shared" si="38"/>
        <v>大阪府松原市三宅西</v>
      </c>
      <c r="S804" s="59" t="s">
        <v>6922</v>
      </c>
      <c r="T804" s="59"/>
      <c r="U804" s="111" t="s">
        <v>6937</v>
      </c>
      <c r="V804" s="91" t="str">
        <f t="shared" si="40"/>
        <v>Open map</v>
      </c>
      <c r="W804" s="91" t="s">
        <v>4038</v>
      </c>
      <c r="X804" s="89" t="s">
        <v>1840</v>
      </c>
      <c r="Y804" s="89" t="s">
        <v>4496</v>
      </c>
      <c r="Z804" s="89" t="s">
        <v>6938</v>
      </c>
      <c r="AA804" s="89" t="s">
        <v>1857</v>
      </c>
      <c r="AB804" s="83">
        <v>21</v>
      </c>
      <c r="AC804" s="83">
        <v>793</v>
      </c>
      <c r="AD804" s="83">
        <v>1577</v>
      </c>
      <c r="AE804" s="89">
        <v>841</v>
      </c>
      <c r="AF804" s="83">
        <v>853.55</v>
      </c>
      <c r="AG804" s="89"/>
      <c r="AH804" s="89"/>
      <c r="AI804" s="89"/>
      <c r="AJ804" s="83">
        <v>1</v>
      </c>
      <c r="AK804" s="83" t="s">
        <v>6933</v>
      </c>
      <c r="AL804" s="83">
        <v>1.5</v>
      </c>
      <c r="AM804" s="83" t="s">
        <v>3198</v>
      </c>
      <c r="AN804" s="83"/>
      <c r="AO804" s="83">
        <v>1898</v>
      </c>
      <c r="AP804" s="89">
        <v>1.5</v>
      </c>
      <c r="AQ804" s="89">
        <v>1057</v>
      </c>
      <c r="AR804" s="89">
        <v>100</v>
      </c>
      <c r="AS804" s="89">
        <v>108</v>
      </c>
      <c r="AT804" s="89" t="s">
        <v>4235</v>
      </c>
      <c r="AU804" s="89">
        <v>1</v>
      </c>
      <c r="AV804" s="89">
        <v>841</v>
      </c>
      <c r="AW804" s="89">
        <v>80</v>
      </c>
      <c r="AX804" s="89">
        <v>69</v>
      </c>
      <c r="AY804" s="89" t="s">
        <v>6939</v>
      </c>
      <c r="AZ804" s="89">
        <v>11000000</v>
      </c>
      <c r="BA804" s="89">
        <v>9400000</v>
      </c>
      <c r="BB804" s="89">
        <v>5800000</v>
      </c>
      <c r="BC804" s="113"/>
      <c r="BG804" s="165">
        <v>5699</v>
      </c>
      <c r="BH804" s="165">
        <v>729</v>
      </c>
    </row>
    <row r="805" spans="1:61" hidden="1">
      <c r="A805" s="1">
        <v>170074</v>
      </c>
      <c r="B805" s="6" t="s">
        <v>10196</v>
      </c>
      <c r="C805" s="82" t="str">
        <f t="shared" si="39"/>
        <v>Open</v>
      </c>
      <c r="D805" s="36" t="s">
        <v>6950</v>
      </c>
      <c r="E805" s="36"/>
      <c r="F805" s="37"/>
      <c r="G805" s="37"/>
      <c r="H805" s="38" t="s">
        <v>1351</v>
      </c>
      <c r="I805" s="38" t="s">
        <v>2402</v>
      </c>
      <c r="J805" s="38" t="s">
        <v>2698</v>
      </c>
      <c r="K805" s="21"/>
      <c r="L805" s="37" t="s">
        <v>15349</v>
      </c>
      <c r="M805" s="37" t="s">
        <v>10197</v>
      </c>
      <c r="N805" s="37" t="s">
        <v>13617</v>
      </c>
      <c r="O805" s="37" t="s">
        <v>13618</v>
      </c>
      <c r="P805" s="89">
        <v>0.05</v>
      </c>
      <c r="Q805" s="89">
        <v>1.08</v>
      </c>
      <c r="R805" s="59" t="str">
        <f t="shared" si="38"/>
        <v>三重県度会郡南伊勢町</v>
      </c>
      <c r="S805" s="59"/>
      <c r="T805" s="59"/>
      <c r="U805" s="108" t="s">
        <v>10198</v>
      </c>
      <c r="V805" s="60" t="str">
        <f t="shared" si="40"/>
        <v>Open map</v>
      </c>
      <c r="W805" s="60"/>
      <c r="X805" t="s">
        <v>1840</v>
      </c>
      <c r="Y805" t="s">
        <v>1844</v>
      </c>
      <c r="Z805" t="s">
        <v>1881</v>
      </c>
      <c r="AA805" t="s">
        <v>1857</v>
      </c>
      <c r="AB805" s="1">
        <v>25</v>
      </c>
      <c r="AC805" s="1">
        <v>2811</v>
      </c>
      <c r="AD805" s="1">
        <v>2718</v>
      </c>
      <c r="AF805" s="1">
        <v>3588</v>
      </c>
      <c r="AJ805" s="1">
        <v>1</v>
      </c>
      <c r="AL805" s="1">
        <v>1</v>
      </c>
      <c r="BD805" s="142" t="s">
        <v>11879</v>
      </c>
      <c r="BG805" s="165">
        <v>5700</v>
      </c>
    </row>
    <row r="806" spans="1:61" ht="18" hidden="1" customHeight="1">
      <c r="A806" s="83">
        <v>170075</v>
      </c>
      <c r="B806" s="84" t="s">
        <v>6923</v>
      </c>
      <c r="C806" s="82" t="str">
        <f t="shared" si="39"/>
        <v>Open</v>
      </c>
      <c r="D806" s="85"/>
      <c r="E806" s="85" t="s">
        <v>4217</v>
      </c>
      <c r="F806" s="110">
        <v>43040</v>
      </c>
      <c r="G806" s="110">
        <v>43049</v>
      </c>
      <c r="H806" s="87" t="s">
        <v>6300</v>
      </c>
      <c r="I806" s="87" t="s">
        <v>6924</v>
      </c>
      <c r="J806" s="87" t="s">
        <v>6925</v>
      </c>
      <c r="K806" s="88"/>
      <c r="L806" s="37" t="s">
        <v>15350</v>
      </c>
      <c r="M806" s="86" t="s">
        <v>6926</v>
      </c>
      <c r="N806" s="37" t="s">
        <v>13619</v>
      </c>
      <c r="O806" s="37" t="s">
        <v>13620</v>
      </c>
      <c r="P806" s="89">
        <v>0.08</v>
      </c>
      <c r="Q806" s="89">
        <v>0.84</v>
      </c>
      <c r="R806" s="90" t="str">
        <f t="shared" si="38"/>
        <v>徳島県徳島市論田町</v>
      </c>
      <c r="S806" s="59" t="s">
        <v>6927</v>
      </c>
      <c r="T806" s="59"/>
      <c r="U806" s="111" t="s">
        <v>6928</v>
      </c>
      <c r="V806" s="91" t="str">
        <f t="shared" si="40"/>
        <v>Open map</v>
      </c>
      <c r="W806" s="91" t="s">
        <v>4038</v>
      </c>
      <c r="X806" s="89" t="s">
        <v>1840</v>
      </c>
      <c r="Y806" s="89" t="s">
        <v>6929</v>
      </c>
      <c r="Z806" s="89" t="s">
        <v>6930</v>
      </c>
      <c r="AA806" s="89">
        <v>20</v>
      </c>
      <c r="AB806" s="83">
        <v>30</v>
      </c>
      <c r="AC806" s="83">
        <v>410</v>
      </c>
      <c r="AD806" s="83">
        <v>410</v>
      </c>
      <c r="AE806" s="89">
        <v>556</v>
      </c>
      <c r="AF806" s="83">
        <v>1106</v>
      </c>
      <c r="AG806" s="89"/>
      <c r="AH806" s="89"/>
      <c r="AI806" s="89"/>
      <c r="AJ806" s="83">
        <v>1</v>
      </c>
      <c r="AK806" s="83"/>
      <c r="AL806" s="83">
        <v>1.5</v>
      </c>
      <c r="AM806" s="83"/>
      <c r="AN806" s="83"/>
      <c r="AO806" s="83">
        <v>1257</v>
      </c>
      <c r="AP806" s="89">
        <v>1.5</v>
      </c>
      <c r="AQ806" s="89">
        <f>468+234</f>
        <v>702</v>
      </c>
      <c r="AR806" s="89">
        <v>100</v>
      </c>
      <c r="AS806" s="89">
        <f>48+24</f>
        <v>72</v>
      </c>
      <c r="AT806" s="89" t="s">
        <v>6931</v>
      </c>
      <c r="AU806" s="89">
        <v>1</v>
      </c>
      <c r="AV806" s="89">
        <f>376+180</f>
        <v>556</v>
      </c>
      <c r="AW806" s="89">
        <v>80</v>
      </c>
      <c r="AX806" s="89">
        <f>31+15</f>
        <v>46</v>
      </c>
      <c r="AY806" s="89" t="s">
        <v>4235</v>
      </c>
      <c r="AZ806" s="89">
        <v>8200000</v>
      </c>
      <c r="BA806" s="89">
        <v>7200000</v>
      </c>
      <c r="BB806" s="89">
        <v>4300000</v>
      </c>
      <c r="BC806" s="113" t="s">
        <v>6918</v>
      </c>
      <c r="BG806" s="165">
        <v>5701</v>
      </c>
      <c r="BH806" s="165">
        <v>730</v>
      </c>
    </row>
    <row r="807" spans="1:61" ht="18" hidden="1" customHeight="1">
      <c r="A807" s="83">
        <v>170076</v>
      </c>
      <c r="B807" s="84" t="s">
        <v>6912</v>
      </c>
      <c r="C807" s="82" t="str">
        <f t="shared" si="39"/>
        <v>Open</v>
      </c>
      <c r="D807" s="85"/>
      <c r="E807" s="85" t="s">
        <v>4217</v>
      </c>
      <c r="F807" s="110">
        <v>42930</v>
      </c>
      <c r="G807" s="110">
        <v>42937</v>
      </c>
      <c r="H807" s="87" t="s">
        <v>6913</v>
      </c>
      <c r="I807" s="87" t="s">
        <v>5495</v>
      </c>
      <c r="J807" s="87" t="s">
        <v>6914</v>
      </c>
      <c r="K807" s="88"/>
      <c r="L807" s="37" t="s">
        <v>15351</v>
      </c>
      <c r="M807" s="86" t="s">
        <v>6915</v>
      </c>
      <c r="N807" s="37" t="s">
        <v>13621</v>
      </c>
      <c r="O807" s="37" t="s">
        <v>13622</v>
      </c>
      <c r="P807" s="89">
        <v>0.98</v>
      </c>
      <c r="Q807" s="89">
        <v>6.17</v>
      </c>
      <c r="R807" s="90" t="str">
        <f t="shared" si="38"/>
        <v>山口県宇部市大字山中宇部ﾃｸﾉﾊﾟｰｸ</v>
      </c>
      <c r="S807" s="59" t="s">
        <v>6916</v>
      </c>
      <c r="T807" s="59"/>
      <c r="U807" s="111" t="s">
        <v>6917</v>
      </c>
      <c r="V807" s="91" t="str">
        <f t="shared" si="40"/>
        <v>Open map</v>
      </c>
      <c r="W807" s="91" t="s">
        <v>4038</v>
      </c>
      <c r="X807" s="89" t="s">
        <v>1840</v>
      </c>
      <c r="Y807" s="89" t="s">
        <v>4381</v>
      </c>
      <c r="Z807" s="89" t="s">
        <v>4443</v>
      </c>
      <c r="AA807" s="89">
        <v>20</v>
      </c>
      <c r="AB807" s="83">
        <v>30</v>
      </c>
      <c r="AC807" s="83">
        <v>677</v>
      </c>
      <c r="AD807" s="83">
        <v>583</v>
      </c>
      <c r="AE807" s="89">
        <v>800</v>
      </c>
      <c r="AF807" s="83">
        <v>1407</v>
      </c>
      <c r="AG807" s="89"/>
      <c r="AH807" s="89"/>
      <c r="AI807" s="89"/>
      <c r="AJ807" s="83">
        <v>1</v>
      </c>
      <c r="AK807" s="83"/>
      <c r="AL807" s="83">
        <v>1.2</v>
      </c>
      <c r="AM807" s="83"/>
      <c r="AN807" s="83"/>
      <c r="AO807" s="83">
        <v>1556</v>
      </c>
      <c r="AP807" s="89">
        <v>1.2</v>
      </c>
      <c r="AQ807" s="89">
        <v>756</v>
      </c>
      <c r="AR807" s="89">
        <v>100</v>
      </c>
      <c r="AS807" s="89">
        <v>78</v>
      </c>
      <c r="AT807" s="89" t="s">
        <v>4235</v>
      </c>
      <c r="AU807" s="89">
        <v>1</v>
      </c>
      <c r="AV807" s="89">
        <v>800</v>
      </c>
      <c r="AW807" s="89">
        <v>80</v>
      </c>
      <c r="AX807" s="89">
        <v>66</v>
      </c>
      <c r="AY807" s="89" t="s">
        <v>4235</v>
      </c>
      <c r="AZ807" s="89">
        <v>9400000</v>
      </c>
      <c r="BA807" s="89">
        <v>8100000</v>
      </c>
      <c r="BB807" s="89">
        <v>5000000</v>
      </c>
      <c r="BC807" s="113"/>
      <c r="BG807" s="165">
        <v>5702</v>
      </c>
      <c r="BH807" s="165">
        <v>731</v>
      </c>
    </row>
    <row r="808" spans="1:61" ht="18" hidden="1" customHeight="1">
      <c r="A808" s="83">
        <v>170077</v>
      </c>
      <c r="B808" s="84" t="s">
        <v>6905</v>
      </c>
      <c r="C808" s="82" t="str">
        <f t="shared" si="39"/>
        <v>Open</v>
      </c>
      <c r="D808" s="85"/>
      <c r="E808" s="85" t="s">
        <v>6906</v>
      </c>
      <c r="F808" s="110">
        <v>42912</v>
      </c>
      <c r="G808" s="110">
        <v>42929</v>
      </c>
      <c r="H808" s="87" t="s">
        <v>6907</v>
      </c>
      <c r="I808" s="87" t="s">
        <v>4614</v>
      </c>
      <c r="J808" s="87" t="s">
        <v>6908</v>
      </c>
      <c r="K808" s="88"/>
      <c r="L808" s="37" t="s">
        <v>15352</v>
      </c>
      <c r="M808" s="86" t="s">
        <v>6909</v>
      </c>
      <c r="N808" s="37" t="s">
        <v>13623</v>
      </c>
      <c r="O808" s="37" t="s">
        <v>13624</v>
      </c>
      <c r="P808" s="89">
        <v>0.52</v>
      </c>
      <c r="Q808" s="89">
        <v>3.49</v>
      </c>
      <c r="R808" s="90" t="str">
        <f t="shared" si="38"/>
        <v>愛知県名古屋市中川区十番町</v>
      </c>
      <c r="S808" s="59" t="s">
        <v>6910</v>
      </c>
      <c r="T808" s="59"/>
      <c r="U808" s="111" t="s">
        <v>6911</v>
      </c>
      <c r="V808" s="91" t="str">
        <f t="shared" si="40"/>
        <v>Open map</v>
      </c>
      <c r="W808" s="91" t="s">
        <v>4038</v>
      </c>
      <c r="X808" s="89" t="s">
        <v>1840</v>
      </c>
      <c r="Y808" s="89" t="s">
        <v>4496</v>
      </c>
      <c r="Z808" s="89" t="s">
        <v>4443</v>
      </c>
      <c r="AA808" s="89" t="s">
        <v>1857</v>
      </c>
      <c r="AB808" s="83">
        <v>30</v>
      </c>
      <c r="AC808" s="83">
        <v>1499</v>
      </c>
      <c r="AD808" s="83">
        <v>1499</v>
      </c>
      <c r="AE808" s="89">
        <v>1410</v>
      </c>
      <c r="AF808" s="83">
        <v>1430</v>
      </c>
      <c r="AG808" s="89"/>
      <c r="AH808" s="89"/>
      <c r="AI808" s="89"/>
      <c r="AJ808" s="83">
        <v>1</v>
      </c>
      <c r="AK808" s="83" t="s">
        <v>3198</v>
      </c>
      <c r="AL808" s="83">
        <v>1</v>
      </c>
      <c r="AM808" s="83" t="s">
        <v>3198</v>
      </c>
      <c r="AN808" s="83"/>
      <c r="AO808" s="83">
        <v>2764</v>
      </c>
      <c r="AP808" s="89">
        <v>1</v>
      </c>
      <c r="AQ808" s="89">
        <v>1339</v>
      </c>
      <c r="AR808" s="89">
        <v>100</v>
      </c>
      <c r="AS808" s="89">
        <v>137</v>
      </c>
      <c r="AT808" s="89" t="s">
        <v>12185</v>
      </c>
      <c r="AU808" s="89">
        <v>1</v>
      </c>
      <c r="AV808" s="89">
        <v>1410</v>
      </c>
      <c r="AW808" s="89">
        <v>80</v>
      </c>
      <c r="AX808" s="89">
        <v>116</v>
      </c>
      <c r="AY808" s="89" t="s">
        <v>12200</v>
      </c>
      <c r="AZ808" s="89">
        <v>15500000</v>
      </c>
      <c r="BA808" s="89">
        <v>13300000</v>
      </c>
      <c r="BB808" s="89">
        <v>8200000</v>
      </c>
      <c r="BC808" s="113"/>
      <c r="BG808" s="165">
        <v>5703</v>
      </c>
      <c r="BH808" s="165">
        <v>732</v>
      </c>
    </row>
    <row r="809" spans="1:61" ht="18" hidden="1" customHeight="1">
      <c r="A809" s="83">
        <v>170078</v>
      </c>
      <c r="B809" s="84" t="s">
        <v>6899</v>
      </c>
      <c r="C809" s="82" t="str">
        <f t="shared" si="39"/>
        <v>Open</v>
      </c>
      <c r="D809" s="85"/>
      <c r="E809" s="85" t="s">
        <v>4241</v>
      </c>
      <c r="F809" s="110">
        <v>43186</v>
      </c>
      <c r="G809" s="110">
        <v>43206</v>
      </c>
      <c r="H809" s="87" t="s">
        <v>4722</v>
      </c>
      <c r="I809" s="87" t="s">
        <v>6895</v>
      </c>
      <c r="J809" s="87" t="s">
        <v>6900</v>
      </c>
      <c r="K809" s="88"/>
      <c r="L809" s="37" t="s">
        <v>15353</v>
      </c>
      <c r="M809" s="86" t="s">
        <v>6901</v>
      </c>
      <c r="N809" s="37" t="s">
        <v>13625</v>
      </c>
      <c r="O809" s="37" t="s">
        <v>13626</v>
      </c>
      <c r="P809" s="89">
        <v>0.36</v>
      </c>
      <c r="Q809" s="89">
        <v>2.4900000000000002</v>
      </c>
      <c r="R809" s="90" t="str">
        <f t="shared" si="38"/>
        <v>静岡県伊豆市長岡</v>
      </c>
      <c r="S809" s="59" t="s">
        <v>6902</v>
      </c>
      <c r="T809" s="59"/>
      <c r="U809" s="111" t="s">
        <v>6903</v>
      </c>
      <c r="V809" s="91" t="str">
        <f t="shared" si="40"/>
        <v>Open map</v>
      </c>
      <c r="W809" s="91" t="s">
        <v>4038</v>
      </c>
      <c r="X809" s="89" t="s">
        <v>1846</v>
      </c>
      <c r="Y809" s="89" t="s">
        <v>4496</v>
      </c>
      <c r="Z809" s="89" t="s">
        <v>6904</v>
      </c>
      <c r="AA809" s="89" t="s">
        <v>1857</v>
      </c>
      <c r="AB809" s="83">
        <v>30</v>
      </c>
      <c r="AC809" s="83">
        <v>1484</v>
      </c>
      <c r="AD809" s="83">
        <v>2272</v>
      </c>
      <c r="AE809" s="89">
        <v>2033</v>
      </c>
      <c r="AF809" s="83">
        <v>1968</v>
      </c>
      <c r="AG809" s="89"/>
      <c r="AH809" s="89"/>
      <c r="AI809" s="89"/>
      <c r="AJ809" s="83">
        <v>1</v>
      </c>
      <c r="AK809" s="83" t="s">
        <v>6934</v>
      </c>
      <c r="AL809" s="83">
        <v>1.5</v>
      </c>
      <c r="AM809" s="83" t="s">
        <v>3199</v>
      </c>
      <c r="AN809" s="83"/>
      <c r="AO809" s="83">
        <v>4622</v>
      </c>
      <c r="AP809" s="89">
        <v>1.5</v>
      </c>
      <c r="AQ809" s="89">
        <f>1040+991+558</f>
        <v>2589</v>
      </c>
      <c r="AR809" s="89">
        <v>100</v>
      </c>
      <c r="AS809" s="89">
        <f>107+102+57</f>
        <v>266</v>
      </c>
      <c r="AT809" s="89" t="s">
        <v>12207</v>
      </c>
      <c r="AU809" s="89">
        <v>1</v>
      </c>
      <c r="AV809" s="89">
        <f>768+815+450</f>
        <v>2033</v>
      </c>
      <c r="AW809" s="89">
        <v>100</v>
      </c>
      <c r="AX809" s="89">
        <f>79+84+46</f>
        <v>209</v>
      </c>
      <c r="AY809" s="89" t="s">
        <v>4235</v>
      </c>
      <c r="AZ809" s="89">
        <v>29700000</v>
      </c>
      <c r="BA809" s="89">
        <v>25500000</v>
      </c>
      <c r="BB809" s="89">
        <v>15700000</v>
      </c>
      <c r="BC809" s="113" t="s">
        <v>6898</v>
      </c>
      <c r="BG809" s="165">
        <v>5704</v>
      </c>
      <c r="BH809" s="165">
        <v>733</v>
      </c>
    </row>
    <row r="810" spans="1:61" ht="18" hidden="1" customHeight="1">
      <c r="A810" s="83">
        <v>170079</v>
      </c>
      <c r="B810" s="84" t="s">
        <v>6883</v>
      </c>
      <c r="C810" s="82" t="str">
        <f t="shared" si="39"/>
        <v>Open</v>
      </c>
      <c r="D810" s="85"/>
      <c r="E810" s="85" t="s">
        <v>4217</v>
      </c>
      <c r="F810" s="110">
        <v>42921</v>
      </c>
      <c r="G810" s="110">
        <v>42989</v>
      </c>
      <c r="H810" s="87" t="s">
        <v>4446</v>
      </c>
      <c r="I810" s="87" t="s">
        <v>4517</v>
      </c>
      <c r="J810" s="87" t="s">
        <v>6884</v>
      </c>
      <c r="K810" s="88"/>
      <c r="L810" s="37" t="s">
        <v>15354</v>
      </c>
      <c r="M810" s="86" t="s">
        <v>6894</v>
      </c>
      <c r="N810" s="37" t="s">
        <v>13627</v>
      </c>
      <c r="O810" s="37" t="s">
        <v>13628</v>
      </c>
      <c r="P810" s="89">
        <v>1.27</v>
      </c>
      <c r="Q810" s="89">
        <v>56.09</v>
      </c>
      <c r="R810" s="90" t="str">
        <f t="shared" si="38"/>
        <v>山形県山形市漆山</v>
      </c>
      <c r="S810" s="59" t="s">
        <v>6885</v>
      </c>
      <c r="T810" s="59"/>
      <c r="U810" s="111" t="s">
        <v>6896</v>
      </c>
      <c r="V810" s="91" t="str">
        <f t="shared" si="40"/>
        <v>Open map</v>
      </c>
      <c r="W810" s="91" t="s">
        <v>4038</v>
      </c>
      <c r="X810" s="89" t="s">
        <v>1840</v>
      </c>
      <c r="Y810" s="89" t="s">
        <v>4381</v>
      </c>
      <c r="Z810" s="89" t="s">
        <v>4358</v>
      </c>
      <c r="AA810" s="89" t="s">
        <v>1857</v>
      </c>
      <c r="AB810" s="83">
        <v>120</v>
      </c>
      <c r="AC810" s="83">
        <v>3300</v>
      </c>
      <c r="AD810" s="83">
        <v>3200</v>
      </c>
      <c r="AE810" s="89">
        <v>5084</v>
      </c>
      <c r="AF810" s="83">
        <v>5207</v>
      </c>
      <c r="AG810" s="89"/>
      <c r="AH810" s="89"/>
      <c r="AI810" s="89"/>
      <c r="AJ810" s="83">
        <v>0.8</v>
      </c>
      <c r="AK810" s="83" t="s">
        <v>3197</v>
      </c>
      <c r="AL810" s="83">
        <v>1.6</v>
      </c>
      <c r="AM810" s="83" t="s">
        <v>3197</v>
      </c>
      <c r="AN810" s="83"/>
      <c r="AO810" s="83">
        <v>9306</v>
      </c>
      <c r="AP810" s="89">
        <v>1.6</v>
      </c>
      <c r="AQ810" s="89">
        <v>4864</v>
      </c>
      <c r="AR810" s="89">
        <v>150</v>
      </c>
      <c r="AS810" s="89">
        <v>735</v>
      </c>
      <c r="AT810" s="89" t="s">
        <v>4235</v>
      </c>
      <c r="AU810" s="89">
        <v>0.8</v>
      </c>
      <c r="AV810" s="89">
        <v>3356</v>
      </c>
      <c r="AW810" s="89">
        <v>80</v>
      </c>
      <c r="AX810" s="89">
        <v>572</v>
      </c>
      <c r="AY810" s="89" t="s">
        <v>4235</v>
      </c>
      <c r="AZ810" s="89">
        <v>65400000</v>
      </c>
      <c r="BA810" s="89">
        <v>53900000</v>
      </c>
      <c r="BB810" s="89">
        <v>32200000</v>
      </c>
      <c r="BC810" s="113" t="s">
        <v>6897</v>
      </c>
      <c r="BG810" s="165">
        <v>5705</v>
      </c>
      <c r="BH810" s="165">
        <v>734</v>
      </c>
    </row>
    <row r="811" spans="1:61" hidden="1">
      <c r="A811" s="116">
        <v>170080</v>
      </c>
      <c r="B811" s="117" t="s">
        <v>10199</v>
      </c>
      <c r="C811" s="156" t="str">
        <f t="shared" si="39"/>
        <v>Open</v>
      </c>
      <c r="D811" s="118" t="s">
        <v>6893</v>
      </c>
      <c r="E811" s="118"/>
      <c r="F811" s="157"/>
      <c r="G811" s="157"/>
      <c r="H811" s="120"/>
      <c r="I811" s="120"/>
      <c r="J811" s="120"/>
      <c r="K811" s="121"/>
      <c r="L811" s="157" t="s">
        <v>15355</v>
      </c>
      <c r="M811" s="157"/>
      <c r="N811" s="157" t="s">
        <v>14366</v>
      </c>
      <c r="O811" s="157" t="s">
        <v>14366</v>
      </c>
      <c r="P811" s="123"/>
      <c r="Q811" s="123"/>
      <c r="R811" s="124" t="str">
        <f t="shared" si="38"/>
        <v/>
      </c>
      <c r="S811" s="124"/>
      <c r="T811" s="124"/>
      <c r="U811" s="124"/>
      <c r="V811" s="127" t="str">
        <f t="shared" si="40"/>
        <v>Open map</v>
      </c>
      <c r="W811" s="127"/>
      <c r="X811" s="123"/>
      <c r="Y811" s="123"/>
      <c r="Z811" s="123"/>
      <c r="AA811" s="123"/>
      <c r="AB811" s="116"/>
      <c r="AC811" s="116"/>
      <c r="AD811" s="116"/>
      <c r="AE811" s="123"/>
      <c r="AF811" s="116"/>
      <c r="AG811" s="123"/>
      <c r="AH811" s="123"/>
      <c r="AI811" s="123"/>
      <c r="AJ811" s="116"/>
      <c r="AK811" s="116"/>
      <c r="AL811" s="116"/>
      <c r="AM811" s="116"/>
      <c r="AN811" s="116"/>
      <c r="AO811" s="116"/>
      <c r="AP811" s="123"/>
      <c r="AQ811" s="123"/>
      <c r="AR811" s="123"/>
      <c r="AS811" s="123"/>
      <c r="AT811" s="123"/>
      <c r="AU811" s="123"/>
      <c r="AV811" s="123"/>
      <c r="AW811" s="123"/>
      <c r="AX811" s="123"/>
      <c r="AY811" s="123"/>
      <c r="AZ811" s="123"/>
      <c r="BA811" s="123"/>
      <c r="BB811" s="123"/>
      <c r="BC811" s="123"/>
      <c r="BD811" s="158" t="s">
        <v>11880</v>
      </c>
      <c r="BE811" s="123"/>
      <c r="BF811" s="123"/>
      <c r="BG811" s="123">
        <v>5706</v>
      </c>
      <c r="BH811" s="123"/>
      <c r="BI811" s="123"/>
    </row>
    <row r="812" spans="1:61" hidden="1">
      <c r="A812" s="130">
        <v>189905</v>
      </c>
      <c r="B812" s="6" t="s">
        <v>8642</v>
      </c>
      <c r="C812" s="82" t="str">
        <f t="shared" si="39"/>
        <v>Open</v>
      </c>
      <c r="D812" s="36"/>
      <c r="E812" s="36" t="s">
        <v>8641</v>
      </c>
      <c r="F812" s="37"/>
      <c r="G812" s="37"/>
      <c r="H812" s="38" t="s">
        <v>6878</v>
      </c>
      <c r="I812" s="38" t="s">
        <v>6879</v>
      </c>
      <c r="J812" s="38" t="s">
        <v>6880</v>
      </c>
      <c r="K812" s="21"/>
      <c r="L812" s="37" t="s">
        <v>15306</v>
      </c>
      <c r="M812" s="37" t="s">
        <v>8644</v>
      </c>
      <c r="N812" s="37" t="s">
        <v>13629</v>
      </c>
      <c r="O812" s="37" t="s">
        <v>13630</v>
      </c>
      <c r="P812" s="94">
        <v>0.15</v>
      </c>
      <c r="Q812" s="94">
        <v>0.25</v>
      </c>
      <c r="R812" s="59" t="str">
        <f t="shared" si="38"/>
        <v>岡山県笠岡市港町</v>
      </c>
      <c r="S812" s="59"/>
      <c r="T812" s="59"/>
      <c r="U812" s="108" t="s">
        <v>8643</v>
      </c>
      <c r="V812" s="60" t="str">
        <f t="shared" si="40"/>
        <v>Open map</v>
      </c>
      <c r="W812" s="60"/>
      <c r="X812" t="s">
        <v>1840</v>
      </c>
      <c r="Y812" t="s">
        <v>6881</v>
      </c>
      <c r="Z812" t="s">
        <v>6774</v>
      </c>
      <c r="AA812">
        <v>2</v>
      </c>
      <c r="AB812" s="1">
        <v>25</v>
      </c>
      <c r="AC812" s="1">
        <v>1080</v>
      </c>
      <c r="AD812" s="1">
        <v>1080</v>
      </c>
      <c r="AF812" s="1">
        <v>1561</v>
      </c>
      <c r="AJ812" s="1">
        <v>1.2</v>
      </c>
      <c r="AK812" s="1" t="s">
        <v>3189</v>
      </c>
      <c r="AL812" s="1">
        <v>1.6</v>
      </c>
      <c r="AM812" s="1" t="s">
        <v>3189</v>
      </c>
      <c r="AT812" s="89" t="s">
        <v>4573</v>
      </c>
      <c r="AY812" s="89" t="s">
        <v>4573</v>
      </c>
      <c r="BC812" t="s">
        <v>8645</v>
      </c>
      <c r="BD812" s="142" t="s">
        <v>14613</v>
      </c>
      <c r="BG812" s="165">
        <v>5707</v>
      </c>
    </row>
    <row r="813" spans="1:61" ht="18" hidden="1" customHeight="1">
      <c r="A813" s="83">
        <v>170082</v>
      </c>
      <c r="B813" s="84" t="s">
        <v>6886</v>
      </c>
      <c r="C813" s="82" t="str">
        <f t="shared" si="39"/>
        <v>Open</v>
      </c>
      <c r="D813" s="85"/>
      <c r="E813" s="85" t="s">
        <v>4217</v>
      </c>
      <c r="F813" s="110">
        <v>42892</v>
      </c>
      <c r="G813" s="110">
        <v>42957</v>
      </c>
      <c r="H813" s="87" t="s">
        <v>6887</v>
      </c>
      <c r="I813" s="87" t="s">
        <v>6888</v>
      </c>
      <c r="J813" s="87" t="s">
        <v>6889</v>
      </c>
      <c r="K813" s="88"/>
      <c r="L813" s="37" t="s">
        <v>15356</v>
      </c>
      <c r="M813" s="86" t="s">
        <v>6882</v>
      </c>
      <c r="N813" s="37" t="s">
        <v>13631</v>
      </c>
      <c r="O813" s="37" t="s">
        <v>13632</v>
      </c>
      <c r="P813" s="89">
        <v>0.06</v>
      </c>
      <c r="Q813" s="89">
        <v>6.53</v>
      </c>
      <c r="R813" s="90" t="str">
        <f t="shared" si="38"/>
        <v>広島県福山市引野町</v>
      </c>
      <c r="S813" s="59" t="s">
        <v>6890</v>
      </c>
      <c r="T813" s="59"/>
      <c r="U813" s="111" t="s">
        <v>6891</v>
      </c>
      <c r="V813" s="91" t="str">
        <f t="shared" si="40"/>
        <v>Open map</v>
      </c>
      <c r="W813" s="91" t="s">
        <v>15</v>
      </c>
      <c r="X813" s="89" t="s">
        <v>1840</v>
      </c>
      <c r="Y813" s="89" t="s">
        <v>4381</v>
      </c>
      <c r="Z813" s="89" t="s">
        <v>4390</v>
      </c>
      <c r="AA813" s="89">
        <v>2</v>
      </c>
      <c r="AB813" s="83">
        <v>30</v>
      </c>
      <c r="AC813" s="83">
        <v>660</v>
      </c>
      <c r="AD813" s="83">
        <v>660</v>
      </c>
      <c r="AE813" s="89">
        <v>910</v>
      </c>
      <c r="AF813" s="83">
        <v>909</v>
      </c>
      <c r="AG813" s="89"/>
      <c r="AH813" s="89"/>
      <c r="AI813" s="89"/>
      <c r="AJ813" s="83">
        <v>1.4</v>
      </c>
      <c r="AK813" s="83"/>
      <c r="AL813" s="83">
        <v>1.6</v>
      </c>
      <c r="AM813" s="83"/>
      <c r="AN813" s="83"/>
      <c r="AO813" s="83">
        <v>2237</v>
      </c>
      <c r="AP813" s="89">
        <v>1.6</v>
      </c>
      <c r="AQ813" s="89">
        <v>1099</v>
      </c>
      <c r="AR813" s="89">
        <v>100</v>
      </c>
      <c r="AS813" s="89">
        <v>113</v>
      </c>
      <c r="AT813" s="89" t="s">
        <v>4240</v>
      </c>
      <c r="AU813" s="89">
        <v>1.4</v>
      </c>
      <c r="AV813" s="89">
        <v>1004</v>
      </c>
      <c r="AW813" s="89">
        <v>80</v>
      </c>
      <c r="AX813" s="89">
        <v>82</v>
      </c>
      <c r="AY813" s="89" t="s">
        <v>6892</v>
      </c>
      <c r="AZ813" s="89">
        <v>15100000</v>
      </c>
      <c r="BA813" s="89">
        <v>13200000</v>
      </c>
      <c r="BB813" s="89">
        <v>7700000</v>
      </c>
      <c r="BC813" s="113" t="s">
        <v>6877</v>
      </c>
      <c r="BG813" s="165">
        <v>5708</v>
      </c>
      <c r="BH813" s="165">
        <v>735</v>
      </c>
    </row>
    <row r="814" spans="1:61" ht="18" hidden="1" customHeight="1">
      <c r="A814" s="83">
        <v>170085</v>
      </c>
      <c r="B814" s="84" t="s">
        <v>6865</v>
      </c>
      <c r="C814" s="82" t="str">
        <f t="shared" si="39"/>
        <v>Open</v>
      </c>
      <c r="D814" s="85"/>
      <c r="E814" s="85" t="s">
        <v>4217</v>
      </c>
      <c r="F814" s="110">
        <v>42968</v>
      </c>
      <c r="G814" s="110">
        <v>42978</v>
      </c>
      <c r="H814" s="87" t="s">
        <v>6873</v>
      </c>
      <c r="I814" s="87" t="s">
        <v>6866</v>
      </c>
      <c r="J814" s="87" t="s">
        <v>6874</v>
      </c>
      <c r="K814" s="88"/>
      <c r="L814" s="37" t="s">
        <v>15357</v>
      </c>
      <c r="M814" s="86" t="s">
        <v>6875</v>
      </c>
      <c r="N814" s="37" t="s">
        <v>13633</v>
      </c>
      <c r="O814" s="37" t="s">
        <v>14535</v>
      </c>
      <c r="P814" s="89">
        <v>1.81</v>
      </c>
      <c r="Q814" s="89">
        <v>32.880000000000003</v>
      </c>
      <c r="R814" s="90" t="str">
        <f t="shared" si="38"/>
        <v>北海道空知郡南幌町中央</v>
      </c>
      <c r="S814" s="59" t="s">
        <v>6867</v>
      </c>
      <c r="T814" s="59"/>
      <c r="U814" s="111" t="s">
        <v>6876</v>
      </c>
      <c r="V814" s="91" t="str">
        <f t="shared" si="40"/>
        <v>Open map</v>
      </c>
      <c r="W814" s="91" t="s">
        <v>4038</v>
      </c>
      <c r="X814" s="89" t="s">
        <v>1840</v>
      </c>
      <c r="Y814" s="89" t="s">
        <v>4381</v>
      </c>
      <c r="Z814" s="89" t="s">
        <v>5136</v>
      </c>
      <c r="AA814" s="89"/>
      <c r="AB814" s="83">
        <v>130</v>
      </c>
      <c r="AC814" s="83">
        <v>1222</v>
      </c>
      <c r="AD814" s="83">
        <v>1158</v>
      </c>
      <c r="AE814" s="89">
        <v>1630</v>
      </c>
      <c r="AF814" s="83">
        <v>1631</v>
      </c>
      <c r="AG814" s="89"/>
      <c r="AH814" s="89"/>
      <c r="AI814" s="89"/>
      <c r="AJ814" s="83">
        <v>1</v>
      </c>
      <c r="AK814" s="83" t="s">
        <v>6198</v>
      </c>
      <c r="AL814" s="83">
        <v>1.5</v>
      </c>
      <c r="AM814" s="83" t="s">
        <v>3200</v>
      </c>
      <c r="AN814" s="83"/>
      <c r="AO814" s="83">
        <v>3308</v>
      </c>
      <c r="AP814" s="89">
        <v>1.5</v>
      </c>
      <c r="AQ814" s="89">
        <v>1678</v>
      </c>
      <c r="AR814" s="89">
        <v>100</v>
      </c>
      <c r="AS814" s="89">
        <v>172</v>
      </c>
      <c r="AT814" s="89" t="s">
        <v>4871</v>
      </c>
      <c r="AU814" s="89">
        <v>1</v>
      </c>
      <c r="AV814" s="89">
        <v>815</v>
      </c>
      <c r="AW814" s="89">
        <v>100</v>
      </c>
      <c r="AX814" s="89">
        <v>82</v>
      </c>
      <c r="AY814" s="89" t="s">
        <v>4871</v>
      </c>
      <c r="AZ814" s="89">
        <v>20200000</v>
      </c>
      <c r="BA814" s="89">
        <v>16900000</v>
      </c>
      <c r="BB814" s="89">
        <v>10300000</v>
      </c>
      <c r="BC814" s="113"/>
      <c r="BG814" s="165">
        <v>5709</v>
      </c>
      <c r="BH814" s="165">
        <v>736</v>
      </c>
    </row>
    <row r="815" spans="1:61" ht="18" hidden="1" customHeight="1">
      <c r="A815" s="83">
        <v>170086</v>
      </c>
      <c r="B815" s="84" t="s">
        <v>6854</v>
      </c>
      <c r="C815" s="82" t="str">
        <f t="shared" si="39"/>
        <v>Open</v>
      </c>
      <c r="D815" s="85"/>
      <c r="E815" s="85" t="s">
        <v>4217</v>
      </c>
      <c r="F815" s="110">
        <v>43018</v>
      </c>
      <c r="G815" s="110">
        <v>43046</v>
      </c>
      <c r="H815" s="87" t="s">
        <v>4521</v>
      </c>
      <c r="I815" s="87" t="s">
        <v>4522</v>
      </c>
      <c r="J815" s="87" t="s">
        <v>6868</v>
      </c>
      <c r="K815" s="88"/>
      <c r="L815" s="37" t="s">
        <v>15358</v>
      </c>
      <c r="M815" s="86" t="s">
        <v>6869</v>
      </c>
      <c r="N815" s="37" t="s">
        <v>13634</v>
      </c>
      <c r="O815" s="37" t="s">
        <v>13635</v>
      </c>
      <c r="P815" s="89">
        <v>0.44</v>
      </c>
      <c r="Q815" s="89">
        <v>4.54</v>
      </c>
      <c r="R815" s="90" t="str">
        <f t="shared" si="38"/>
        <v>高知県高知市桟橋通</v>
      </c>
      <c r="S815" s="59" t="s">
        <v>6870</v>
      </c>
      <c r="T815" s="59"/>
      <c r="U815" s="111" t="s">
        <v>6871</v>
      </c>
      <c r="V815" s="91" t="str">
        <f t="shared" si="40"/>
        <v>Open map</v>
      </c>
      <c r="W815" s="91" t="s">
        <v>4038</v>
      </c>
      <c r="X815" s="89" t="s">
        <v>1840</v>
      </c>
      <c r="Y815" s="89" t="s">
        <v>4381</v>
      </c>
      <c r="Z815" s="89" t="s">
        <v>6872</v>
      </c>
      <c r="AA815" s="89"/>
      <c r="AB815" s="83">
        <v>15</v>
      </c>
      <c r="AC815" s="83">
        <v>1526</v>
      </c>
      <c r="AD815" s="83">
        <v>1660</v>
      </c>
      <c r="AE815" s="89">
        <v>3397</v>
      </c>
      <c r="AF815" s="83">
        <v>2049</v>
      </c>
      <c r="AG815" s="89"/>
      <c r="AH815" s="89"/>
      <c r="AI815" s="89"/>
      <c r="AJ815" s="83">
        <v>1</v>
      </c>
      <c r="AK815" s="83" t="s">
        <v>6855</v>
      </c>
      <c r="AL815" s="83">
        <v>1.5</v>
      </c>
      <c r="AM815" s="83" t="s">
        <v>3202</v>
      </c>
      <c r="AN815" s="83"/>
      <c r="AO815" s="83">
        <v>4815</v>
      </c>
      <c r="AP815" s="89">
        <v>1.5</v>
      </c>
      <c r="AQ815" s="89">
        <v>2601</v>
      </c>
      <c r="AR815" s="89">
        <v>100</v>
      </c>
      <c r="AS815" s="89">
        <v>266</v>
      </c>
      <c r="AT815" s="89" t="s">
        <v>4235</v>
      </c>
      <c r="AU815" s="89">
        <v>1</v>
      </c>
      <c r="AV815" s="89">
        <v>2214</v>
      </c>
      <c r="AW815" s="89">
        <v>80</v>
      </c>
      <c r="AX815" s="89">
        <v>181</v>
      </c>
      <c r="AY815" s="89" t="s">
        <v>4235</v>
      </c>
      <c r="AZ815" s="89">
        <v>27100000</v>
      </c>
      <c r="BA815" s="89">
        <v>23100000</v>
      </c>
      <c r="BB815" s="89">
        <v>14300000</v>
      </c>
      <c r="BC815" s="113"/>
      <c r="BG815" s="165">
        <v>5710</v>
      </c>
      <c r="BH815" s="165">
        <v>737</v>
      </c>
    </row>
    <row r="816" spans="1:61" hidden="1">
      <c r="A816" s="1">
        <v>170087</v>
      </c>
      <c r="B816" s="6" t="s">
        <v>12106</v>
      </c>
      <c r="C816" s="82" t="str">
        <f t="shared" si="39"/>
        <v>Open</v>
      </c>
      <c r="D816" s="36" t="s">
        <v>4241</v>
      </c>
      <c r="E816" s="36"/>
      <c r="F816" s="37"/>
      <c r="G816" s="37"/>
      <c r="H816" s="38" t="s">
        <v>1299</v>
      </c>
      <c r="I816" s="38" t="s">
        <v>1820</v>
      </c>
      <c r="J816" s="38" t="s">
        <v>2703</v>
      </c>
      <c r="K816" s="21"/>
      <c r="L816" s="37" t="s">
        <v>15359</v>
      </c>
      <c r="M816" s="37" t="s">
        <v>12105</v>
      </c>
      <c r="N816" s="37" t="s">
        <v>13636</v>
      </c>
      <c r="O816" s="37" t="s">
        <v>13637</v>
      </c>
      <c r="P816" s="89">
        <v>3.89</v>
      </c>
      <c r="Q816" s="89">
        <v>1.68</v>
      </c>
      <c r="R816" s="59" t="str">
        <f t="shared" si="38"/>
        <v>秋田県男鹿市五里合神谷</v>
      </c>
      <c r="S816" s="59"/>
      <c r="T816" s="59"/>
      <c r="U816" s="108" t="s">
        <v>10200</v>
      </c>
      <c r="V816" s="60" t="str">
        <f t="shared" si="40"/>
        <v>Open map</v>
      </c>
      <c r="W816" s="60"/>
      <c r="X816" t="s">
        <v>1840</v>
      </c>
      <c r="Y816" t="s">
        <v>1844</v>
      </c>
      <c r="Z816" t="s">
        <v>1883</v>
      </c>
      <c r="AB816" s="1">
        <v>100</v>
      </c>
      <c r="AC816" s="1">
        <v>532</v>
      </c>
      <c r="AD816" s="1">
        <v>517</v>
      </c>
      <c r="AF816" s="1"/>
      <c r="BD816" s="142" t="s">
        <v>11878</v>
      </c>
      <c r="BG816" s="165">
        <v>5711</v>
      </c>
    </row>
    <row r="817" spans="1:60" ht="18" hidden="1" customHeight="1">
      <c r="A817" s="83" t="s">
        <v>14634</v>
      </c>
      <c r="B817" s="84" t="s">
        <v>8653</v>
      </c>
      <c r="C817" s="82" t="str">
        <f t="shared" si="39"/>
        <v>Open</v>
      </c>
      <c r="D817" s="85"/>
      <c r="E817" s="85" t="s">
        <v>4217</v>
      </c>
      <c r="F817" s="110">
        <v>42937</v>
      </c>
      <c r="G817" s="110">
        <v>42965</v>
      </c>
      <c r="H817" s="87" t="s">
        <v>4338</v>
      </c>
      <c r="I817" s="87" t="s">
        <v>4875</v>
      </c>
      <c r="J817" s="87" t="s">
        <v>8654</v>
      </c>
      <c r="K817" s="88"/>
      <c r="L817" s="37" t="s">
        <v>15360</v>
      </c>
      <c r="M817" s="86" t="s">
        <v>8648</v>
      </c>
      <c r="N817" s="37" t="s">
        <v>13638</v>
      </c>
      <c r="O817" s="37" t="s">
        <v>13639</v>
      </c>
      <c r="P817" s="89" t="s">
        <v>5304</v>
      </c>
      <c r="Q817" s="89">
        <v>0.15</v>
      </c>
      <c r="R817" s="90" t="str">
        <f t="shared" si="38"/>
        <v>広島県広島市南区出島</v>
      </c>
      <c r="S817" s="59"/>
      <c r="T817" s="59"/>
      <c r="U817" s="111" t="s">
        <v>8647</v>
      </c>
      <c r="V817" s="91" t="str">
        <f t="shared" si="40"/>
        <v>Open map</v>
      </c>
      <c r="W817" s="91"/>
      <c r="X817" s="89" t="s">
        <v>1840</v>
      </c>
      <c r="Y817" s="89" t="s">
        <v>8640</v>
      </c>
      <c r="Z817" s="89" t="s">
        <v>8655</v>
      </c>
      <c r="AA817" s="89">
        <v>10</v>
      </c>
      <c r="AB817" s="83">
        <v>30</v>
      </c>
      <c r="AC817" s="83">
        <v>1081</v>
      </c>
      <c r="AD817" s="83">
        <v>1261</v>
      </c>
      <c r="AE817" s="89"/>
      <c r="AF817" s="83">
        <v>1350</v>
      </c>
      <c r="AG817" s="89"/>
      <c r="AH817" s="89"/>
      <c r="AI817" s="89"/>
      <c r="AJ817" s="83">
        <v>1</v>
      </c>
      <c r="AK817" s="83"/>
      <c r="AL817" s="83">
        <v>1.5</v>
      </c>
      <c r="AM817" s="83"/>
      <c r="AN817" s="83"/>
      <c r="AO817" s="83">
        <f>1761+1359</f>
        <v>3120</v>
      </c>
      <c r="AP817" s="89">
        <v>1.5</v>
      </c>
      <c r="AQ817" s="89">
        <v>1761</v>
      </c>
      <c r="AR817" s="89">
        <v>110</v>
      </c>
      <c r="AS817" s="89">
        <v>198</v>
      </c>
      <c r="AT817" s="89" t="s">
        <v>4240</v>
      </c>
      <c r="AU817" s="89">
        <v>1</v>
      </c>
      <c r="AV817" s="89">
        <v>1359</v>
      </c>
      <c r="AW817" s="89">
        <v>80</v>
      </c>
      <c r="AX817" s="89">
        <v>111</v>
      </c>
      <c r="AY817" s="89" t="s">
        <v>4240</v>
      </c>
      <c r="AZ817" s="89">
        <v>32500000</v>
      </c>
      <c r="BA817" s="89">
        <v>27400000</v>
      </c>
      <c r="BB817" s="89">
        <v>16100000</v>
      </c>
      <c r="BC817" s="113" t="s">
        <v>8652</v>
      </c>
      <c r="BG817" s="165">
        <v>5712</v>
      </c>
      <c r="BH817" s="165">
        <v>738</v>
      </c>
    </row>
    <row r="818" spans="1:60" hidden="1">
      <c r="A818" s="1" t="s">
        <v>14635</v>
      </c>
      <c r="B818" s="6" t="s">
        <v>888</v>
      </c>
      <c r="C818" s="82" t="str">
        <f t="shared" si="39"/>
        <v>Open</v>
      </c>
      <c r="D818" s="36"/>
      <c r="E818" s="36" t="s">
        <v>8646</v>
      </c>
      <c r="F818" s="110">
        <v>42937</v>
      </c>
      <c r="G818" s="110">
        <v>42965</v>
      </c>
      <c r="H818" s="38" t="s">
        <v>1387</v>
      </c>
      <c r="I818" s="38" t="s">
        <v>2110</v>
      </c>
      <c r="J818" s="38" t="s">
        <v>2704</v>
      </c>
      <c r="K818" s="21"/>
      <c r="L818" s="37" t="s">
        <v>15360</v>
      </c>
      <c r="M818" s="37" t="s">
        <v>8648</v>
      </c>
      <c r="N818" s="37" t="s">
        <v>13638</v>
      </c>
      <c r="O818" s="37" t="s">
        <v>13639</v>
      </c>
      <c r="P818" t="s">
        <v>8649</v>
      </c>
      <c r="Q818" s="94">
        <v>0.15</v>
      </c>
      <c r="R818" s="59" t="str">
        <f t="shared" si="38"/>
        <v>広島県広島市南区出島</v>
      </c>
      <c r="S818" s="59"/>
      <c r="T818" s="59"/>
      <c r="U818" s="108" t="s">
        <v>8647</v>
      </c>
      <c r="V818" s="60" t="str">
        <f t="shared" si="40"/>
        <v>Open map</v>
      </c>
      <c r="W818" s="60"/>
      <c r="X818" t="s">
        <v>1840</v>
      </c>
      <c r="Y818" t="s">
        <v>1859</v>
      </c>
      <c r="Z818" t="s">
        <v>1843</v>
      </c>
      <c r="AA818">
        <v>10</v>
      </c>
      <c r="AB818" s="1">
        <v>30</v>
      </c>
      <c r="AC818" s="1">
        <v>642</v>
      </c>
      <c r="AD818" s="1">
        <v>1926</v>
      </c>
      <c r="AF818" s="1">
        <v>890</v>
      </c>
      <c r="AJ818" s="1">
        <v>1</v>
      </c>
      <c r="AL818" s="1">
        <v>1.8</v>
      </c>
      <c r="AO818" s="1">
        <f>1366+897</f>
        <v>2263</v>
      </c>
      <c r="AP818" s="89">
        <v>1.8</v>
      </c>
      <c r="AQ818" s="89">
        <v>1366</v>
      </c>
      <c r="AR818" s="89">
        <v>110</v>
      </c>
      <c r="AS818" s="89">
        <v>154</v>
      </c>
      <c r="AT818" s="89" t="s">
        <v>8650</v>
      </c>
      <c r="AU818" s="89">
        <v>1</v>
      </c>
      <c r="AV818" s="89">
        <v>897</v>
      </c>
      <c r="AW818" s="89">
        <v>80</v>
      </c>
      <c r="AX818" s="89">
        <v>74</v>
      </c>
      <c r="AY818" s="89" t="s">
        <v>8651</v>
      </c>
      <c r="BG818" s="165">
        <v>5713</v>
      </c>
      <c r="BH818" s="165">
        <v>739</v>
      </c>
    </row>
    <row r="819" spans="1:60" ht="18" hidden="1" customHeight="1">
      <c r="A819" s="83">
        <v>170089</v>
      </c>
      <c r="B819" s="84" t="s">
        <v>6856</v>
      </c>
      <c r="C819" s="82" t="str">
        <f t="shared" si="39"/>
        <v>Open</v>
      </c>
      <c r="D819" s="85"/>
      <c r="E819" s="85" t="s">
        <v>6857</v>
      </c>
      <c r="F819" s="110">
        <v>42870</v>
      </c>
      <c r="G819" s="110">
        <v>42881</v>
      </c>
      <c r="H819" s="87" t="s">
        <v>4535</v>
      </c>
      <c r="I819" s="87" t="s">
        <v>6699</v>
      </c>
      <c r="J819" s="87" t="s">
        <v>6858</v>
      </c>
      <c r="K819" s="88"/>
      <c r="L819" s="37" t="s">
        <v>15308</v>
      </c>
      <c r="M819" s="86" t="s">
        <v>6859</v>
      </c>
      <c r="N819" s="37" t="s">
        <v>13640</v>
      </c>
      <c r="O819" s="37" t="s">
        <v>13641</v>
      </c>
      <c r="P819" s="89" t="s">
        <v>5304</v>
      </c>
      <c r="Q819" s="89">
        <v>0.06</v>
      </c>
      <c r="R819" s="90" t="str">
        <f t="shared" si="38"/>
        <v>愛知県海部郡飛鳥村金岡</v>
      </c>
      <c r="S819" s="59" t="s">
        <v>6860</v>
      </c>
      <c r="T819" s="59"/>
      <c r="U819" s="111" t="s">
        <v>6861</v>
      </c>
      <c r="V819" s="91" t="str">
        <f t="shared" si="40"/>
        <v>Open map</v>
      </c>
      <c r="W819" s="91" t="s">
        <v>4038</v>
      </c>
      <c r="X819" s="89" t="s">
        <v>1840</v>
      </c>
      <c r="Y819" s="89" t="s">
        <v>4381</v>
      </c>
      <c r="Z819" s="89" t="s">
        <v>6862</v>
      </c>
      <c r="AA819" s="89">
        <v>3.9</v>
      </c>
      <c r="AB819" s="83">
        <v>30</v>
      </c>
      <c r="AC819" s="83">
        <v>440</v>
      </c>
      <c r="AD819" s="83">
        <v>515</v>
      </c>
      <c r="AE819" s="89">
        <v>654</v>
      </c>
      <c r="AF819" s="83">
        <v>653</v>
      </c>
      <c r="AG819" s="89"/>
      <c r="AH819" s="89"/>
      <c r="AI819" s="89"/>
      <c r="AJ819" s="83">
        <v>0.8</v>
      </c>
      <c r="AK819" s="83" t="s">
        <v>6863</v>
      </c>
      <c r="AL819" s="83">
        <v>1.5</v>
      </c>
      <c r="AM819" s="83" t="s">
        <v>3203</v>
      </c>
      <c r="AN819" s="83"/>
      <c r="AO819" s="83">
        <v>1118</v>
      </c>
      <c r="AP819" s="89">
        <v>1.5</v>
      </c>
      <c r="AQ819" s="89">
        <v>595</v>
      </c>
      <c r="AR819" s="89">
        <v>100</v>
      </c>
      <c r="AS819" s="89">
        <v>60</v>
      </c>
      <c r="AT819" s="89" t="s">
        <v>4235</v>
      </c>
      <c r="AU819" s="89">
        <v>0.8</v>
      </c>
      <c r="AV819" s="89">
        <v>523</v>
      </c>
      <c r="AW819" s="89">
        <v>80</v>
      </c>
      <c r="AX819" s="89">
        <v>42</v>
      </c>
      <c r="AY819" s="89" t="s">
        <v>6864</v>
      </c>
      <c r="AZ819" s="89">
        <v>6700000</v>
      </c>
      <c r="BA819" s="89">
        <v>5800000</v>
      </c>
      <c r="BB819" s="89">
        <v>3500000</v>
      </c>
      <c r="BC819" s="113"/>
      <c r="BG819" s="165">
        <v>5714</v>
      </c>
      <c r="BH819" s="165">
        <v>740</v>
      </c>
    </row>
    <row r="820" spans="1:60" ht="18" hidden="1" customHeight="1">
      <c r="A820" s="83">
        <v>170090</v>
      </c>
      <c r="B820" s="84" t="s">
        <v>6850</v>
      </c>
      <c r="C820" s="82" t="str">
        <f t="shared" si="39"/>
        <v>Open</v>
      </c>
      <c r="D820" s="85"/>
      <c r="E820" s="85" t="s">
        <v>4217</v>
      </c>
      <c r="F820" s="110">
        <v>42914</v>
      </c>
      <c r="G820" s="110">
        <v>42937</v>
      </c>
      <c r="H820" s="87" t="s">
        <v>4249</v>
      </c>
      <c r="I820" s="87" t="s">
        <v>4372</v>
      </c>
      <c r="J820" s="87" t="s">
        <v>6851</v>
      </c>
      <c r="K820" s="88"/>
      <c r="L820" s="37" t="s">
        <v>15199</v>
      </c>
      <c r="M820" s="86" t="s">
        <v>6852</v>
      </c>
      <c r="N820" s="37" t="s">
        <v>13642</v>
      </c>
      <c r="O820" s="37" t="s">
        <v>14536</v>
      </c>
      <c r="P820" s="89">
        <v>0.13</v>
      </c>
      <c r="Q820" s="89">
        <v>13.56</v>
      </c>
      <c r="R820" s="90" t="str">
        <f t="shared" si="38"/>
        <v>北海道札幌市東区丘珠町</v>
      </c>
      <c r="S820" s="59" t="s">
        <v>6849</v>
      </c>
      <c r="T820" s="59"/>
      <c r="U820" s="111" t="s">
        <v>6849</v>
      </c>
      <c r="V820" s="91" t="str">
        <f t="shared" si="40"/>
        <v>Open map</v>
      </c>
      <c r="W820" s="91" t="s">
        <v>4038</v>
      </c>
      <c r="X820" s="89" t="s">
        <v>1840</v>
      </c>
      <c r="Y820" s="89" t="s">
        <v>6853</v>
      </c>
      <c r="Z820" s="89" t="s">
        <v>4390</v>
      </c>
      <c r="AA820" s="89">
        <v>5</v>
      </c>
      <c r="AB820" s="83">
        <v>140</v>
      </c>
      <c r="AC820" s="83">
        <v>1224</v>
      </c>
      <c r="AD820" s="83">
        <v>1488</v>
      </c>
      <c r="AE820" s="89">
        <v>1710</v>
      </c>
      <c r="AF820" s="83">
        <v>1709</v>
      </c>
      <c r="AG820" s="89"/>
      <c r="AH820" s="89"/>
      <c r="AI820" s="89"/>
      <c r="AJ820" s="83">
        <v>1</v>
      </c>
      <c r="AK820" s="83" t="s">
        <v>5674</v>
      </c>
      <c r="AL820" s="83">
        <v>1.5</v>
      </c>
      <c r="AM820" s="83" t="s">
        <v>3204</v>
      </c>
      <c r="AN820" s="83"/>
      <c r="AO820" s="83">
        <v>4495</v>
      </c>
      <c r="AP820" s="89">
        <v>1.5</v>
      </c>
      <c r="AQ820" s="89">
        <v>2057</v>
      </c>
      <c r="AR820" s="89">
        <v>130</v>
      </c>
      <c r="AS820" s="89">
        <v>273</v>
      </c>
      <c r="AT820" s="89" t="s">
        <v>4250</v>
      </c>
      <c r="AU820" s="89">
        <v>1</v>
      </c>
      <c r="AV820" s="89">
        <v>791</v>
      </c>
      <c r="AW820" s="89">
        <v>130</v>
      </c>
      <c r="AX820" s="89">
        <v>105</v>
      </c>
      <c r="AY820" s="89" t="s">
        <v>4250</v>
      </c>
      <c r="AZ820" s="89">
        <v>30000000</v>
      </c>
      <c r="BA820" s="89">
        <v>25000000</v>
      </c>
      <c r="BB820" s="89">
        <v>15300000</v>
      </c>
      <c r="BC820" s="113" t="s">
        <v>4366</v>
      </c>
      <c r="BG820" s="165">
        <v>5715</v>
      </c>
      <c r="BH820" s="165">
        <v>741</v>
      </c>
    </row>
    <row r="821" spans="1:60" hidden="1">
      <c r="A821" s="1">
        <v>170091</v>
      </c>
      <c r="B821" s="6" t="s">
        <v>10201</v>
      </c>
      <c r="C821" s="82" t="str">
        <f t="shared" si="39"/>
        <v>Open</v>
      </c>
      <c r="D821" s="36" t="s">
        <v>6685</v>
      </c>
      <c r="E821" s="36"/>
      <c r="F821" s="37"/>
      <c r="G821" s="37"/>
      <c r="H821" s="38" t="s">
        <v>1439</v>
      </c>
      <c r="I821" s="38" t="s">
        <v>2706</v>
      </c>
      <c r="J821" s="38" t="s">
        <v>2707</v>
      </c>
      <c r="K821" s="21"/>
      <c r="L821" s="37" t="s">
        <v>15361</v>
      </c>
      <c r="M821" s="37" t="s">
        <v>12107</v>
      </c>
      <c r="N821" s="37" t="s">
        <v>13643</v>
      </c>
      <c r="O821" s="37" t="s">
        <v>13644</v>
      </c>
      <c r="P821">
        <v>0.09</v>
      </c>
      <c r="Q821" s="89">
        <v>0.28999999999999998</v>
      </c>
      <c r="R821" s="59" t="str">
        <f t="shared" si="38"/>
        <v>福岡県糸島市志摩小富士</v>
      </c>
      <c r="S821" s="59"/>
      <c r="T821" s="59"/>
      <c r="U821" s="108" t="s">
        <v>12017</v>
      </c>
      <c r="V821" s="60" t="str">
        <f>HYPERLINK(CONCATENATE("https://www.google.co.jp/maps/search/",IF(T821="",IF(S821 ="",R821,S821),T821)),"Open map")</f>
        <v>Open map</v>
      </c>
      <c r="W821" s="60"/>
      <c r="X821" t="s">
        <v>1840</v>
      </c>
      <c r="Y821" t="s">
        <v>1844</v>
      </c>
      <c r="Z821" t="s">
        <v>1842</v>
      </c>
      <c r="AB821" s="1">
        <v>35</v>
      </c>
      <c r="AC821" s="1">
        <v>1342</v>
      </c>
      <c r="AD821" s="1">
        <v>1312</v>
      </c>
      <c r="AF821" s="1"/>
      <c r="BD821" s="142" t="s">
        <v>4217</v>
      </c>
      <c r="BG821" s="165">
        <v>5716</v>
      </c>
    </row>
    <row r="822" spans="1:60" ht="18" hidden="1" customHeight="1">
      <c r="A822" s="83">
        <v>170092</v>
      </c>
      <c r="B822" s="84" t="s">
        <v>6839</v>
      </c>
      <c r="C822" s="82" t="str">
        <f t="shared" si="39"/>
        <v>Open</v>
      </c>
      <c r="D822" s="85"/>
      <c r="E822" s="85" t="s">
        <v>6846</v>
      </c>
      <c r="F822" s="110">
        <v>42919</v>
      </c>
      <c r="G822" s="110">
        <v>42930</v>
      </c>
      <c r="H822" s="87" t="s">
        <v>4266</v>
      </c>
      <c r="I822" s="87" t="s">
        <v>6840</v>
      </c>
      <c r="J822" s="87" t="s">
        <v>6841</v>
      </c>
      <c r="K822" s="88"/>
      <c r="L822" s="37" t="s">
        <v>15362</v>
      </c>
      <c r="M822" s="86" t="s">
        <v>6845</v>
      </c>
      <c r="N822" s="37" t="s">
        <v>13645</v>
      </c>
      <c r="O822" s="37" t="s">
        <v>13646</v>
      </c>
      <c r="P822" s="89">
        <v>0.52</v>
      </c>
      <c r="Q822" s="89">
        <v>32.15</v>
      </c>
      <c r="R822" s="90" t="str">
        <f t="shared" si="38"/>
        <v>青森県弘前市門外</v>
      </c>
      <c r="S822" s="59" t="s">
        <v>3777</v>
      </c>
      <c r="T822" s="59"/>
      <c r="U822" s="111" t="s">
        <v>6844</v>
      </c>
      <c r="V822" s="91" t="str">
        <f t="shared" si="40"/>
        <v>Open map</v>
      </c>
      <c r="W822" s="91" t="s">
        <v>4038</v>
      </c>
      <c r="X822" s="89" t="s">
        <v>1840</v>
      </c>
      <c r="Y822" s="89" t="s">
        <v>6847</v>
      </c>
      <c r="Z822" s="89" t="s">
        <v>5205</v>
      </c>
      <c r="AA822" s="89">
        <v>28</v>
      </c>
      <c r="AB822" s="83">
        <v>130</v>
      </c>
      <c r="AC822" s="83">
        <v>1392</v>
      </c>
      <c r="AD822" s="83">
        <v>1392</v>
      </c>
      <c r="AE822" s="89">
        <v>1780</v>
      </c>
      <c r="AF822" s="83">
        <v>1752</v>
      </c>
      <c r="AG822" s="89"/>
      <c r="AH822" s="89"/>
      <c r="AI822" s="89"/>
      <c r="AJ822" s="83">
        <v>1</v>
      </c>
      <c r="AK822" s="83" t="s">
        <v>6848</v>
      </c>
      <c r="AL822" s="83">
        <v>1.8</v>
      </c>
      <c r="AM822" s="83" t="s">
        <v>3205</v>
      </c>
      <c r="AN822" s="83"/>
      <c r="AO822" s="83">
        <v>2833</v>
      </c>
      <c r="AP822" s="89">
        <v>1.8</v>
      </c>
      <c r="AQ822" s="89">
        <v>2370</v>
      </c>
      <c r="AR822" s="89">
        <v>100</v>
      </c>
      <c r="AS822" s="89">
        <v>242</v>
      </c>
      <c r="AT822" s="89" t="s">
        <v>4235</v>
      </c>
      <c r="AU822" s="89">
        <v>1</v>
      </c>
      <c r="AV822" s="89">
        <v>463</v>
      </c>
      <c r="AW822" s="89">
        <v>160</v>
      </c>
      <c r="AX822" s="89">
        <v>76</v>
      </c>
      <c r="AY822" s="89" t="s">
        <v>4235</v>
      </c>
      <c r="AZ822" s="89">
        <v>16000000</v>
      </c>
      <c r="BA822" s="89">
        <v>13300000</v>
      </c>
      <c r="BB822" s="89">
        <v>8000000</v>
      </c>
      <c r="BC822" s="113"/>
      <c r="BG822" s="165">
        <v>5717</v>
      </c>
      <c r="BH822" s="165">
        <v>742</v>
      </c>
    </row>
    <row r="823" spans="1:60" ht="18" hidden="1" customHeight="1">
      <c r="A823" s="83">
        <v>170093</v>
      </c>
      <c r="B823" s="84" t="s">
        <v>6828</v>
      </c>
      <c r="C823" s="82" t="str">
        <f t="shared" si="39"/>
        <v>Open</v>
      </c>
      <c r="D823" s="85"/>
      <c r="E823" s="85" t="s">
        <v>4241</v>
      </c>
      <c r="F823" s="110">
        <v>42885</v>
      </c>
      <c r="G823" s="110">
        <v>42888</v>
      </c>
      <c r="H823" s="87" t="s">
        <v>4412</v>
      </c>
      <c r="I823" s="87" t="s">
        <v>6829</v>
      </c>
      <c r="J823" s="87" t="s">
        <v>6842</v>
      </c>
      <c r="K823" s="88"/>
      <c r="L823" s="37" t="s">
        <v>15313</v>
      </c>
      <c r="M823" s="86" t="s">
        <v>6838</v>
      </c>
      <c r="N823" s="37" t="s">
        <v>13647</v>
      </c>
      <c r="O823" s="37" t="s">
        <v>14537</v>
      </c>
      <c r="P823" s="89">
        <v>0.26</v>
      </c>
      <c r="Q823" s="89">
        <v>1.99</v>
      </c>
      <c r="R823" s="90" t="str">
        <f t="shared" si="38"/>
        <v>島根県益田市乙吉町</v>
      </c>
      <c r="S823" s="59" t="s">
        <v>3760</v>
      </c>
      <c r="T823" s="59"/>
      <c r="U823" s="111" t="s">
        <v>6837</v>
      </c>
      <c r="V823" s="91" t="str">
        <f t="shared" si="40"/>
        <v>Open map</v>
      </c>
      <c r="W823" s="91" t="s">
        <v>4038</v>
      </c>
      <c r="X823" s="89" t="s">
        <v>1840</v>
      </c>
      <c r="Y823" s="89" t="s">
        <v>4381</v>
      </c>
      <c r="Z823" s="89" t="s">
        <v>4358</v>
      </c>
      <c r="AA823" s="89"/>
      <c r="AB823" s="83">
        <v>30</v>
      </c>
      <c r="AC823" s="83">
        <v>381.8</v>
      </c>
      <c r="AD823" s="83">
        <v>375.8</v>
      </c>
      <c r="AE823" s="89">
        <v>595</v>
      </c>
      <c r="AF823" s="83">
        <v>594</v>
      </c>
      <c r="AG823" s="89"/>
      <c r="AH823" s="89"/>
      <c r="AI823" s="89"/>
      <c r="AJ823" s="83">
        <v>0.8</v>
      </c>
      <c r="AK823" s="83" t="s">
        <v>6843</v>
      </c>
      <c r="AL823" s="83">
        <v>1</v>
      </c>
      <c r="AM823" s="83" t="s">
        <v>3198</v>
      </c>
      <c r="AN823" s="83"/>
      <c r="AO823" s="83">
        <v>833</v>
      </c>
      <c r="AP823" s="89">
        <v>1</v>
      </c>
      <c r="AQ823" s="89">
        <v>357</v>
      </c>
      <c r="AR823" s="89">
        <v>100</v>
      </c>
      <c r="AS823" s="89">
        <v>37</v>
      </c>
      <c r="AT823" s="89" t="s">
        <v>4235</v>
      </c>
      <c r="AU823" s="89">
        <v>0.8</v>
      </c>
      <c r="AV823" s="89">
        <v>476</v>
      </c>
      <c r="AW823" s="89">
        <v>100</v>
      </c>
      <c r="AX823" s="89">
        <v>49</v>
      </c>
      <c r="AY823" s="89" t="s">
        <v>4235</v>
      </c>
      <c r="AZ823" s="89">
        <v>5500000</v>
      </c>
      <c r="BA823" s="89">
        <v>4700000</v>
      </c>
      <c r="BB823" s="89">
        <v>2800000</v>
      </c>
      <c r="BC823" s="113"/>
      <c r="BG823" s="165">
        <v>5718</v>
      </c>
      <c r="BH823" s="165">
        <v>743</v>
      </c>
    </row>
    <row r="824" spans="1:60" ht="18" hidden="1" customHeight="1">
      <c r="A824" s="83">
        <v>170094</v>
      </c>
      <c r="B824" s="84" t="s">
        <v>6817</v>
      </c>
      <c r="C824" s="82" t="str">
        <f t="shared" si="39"/>
        <v>Open</v>
      </c>
      <c r="D824" s="85"/>
      <c r="E824" s="85" t="s">
        <v>4217</v>
      </c>
      <c r="F824" s="110">
        <v>42913</v>
      </c>
      <c r="G824" s="110">
        <v>42928</v>
      </c>
      <c r="H824" s="87" t="s">
        <v>6830</v>
      </c>
      <c r="I824" s="87" t="s">
        <v>5602</v>
      </c>
      <c r="J824" s="87" t="s">
        <v>6831</v>
      </c>
      <c r="K824" s="88"/>
      <c r="L824" s="37" t="s">
        <v>14825</v>
      </c>
      <c r="M824" s="86" t="s">
        <v>6827</v>
      </c>
      <c r="N824" s="37" t="s">
        <v>13648</v>
      </c>
      <c r="O824" s="37" t="s">
        <v>13649</v>
      </c>
      <c r="P824" s="89">
        <v>0.83</v>
      </c>
      <c r="Q824" s="89">
        <v>59.64</v>
      </c>
      <c r="R824" s="90" t="str">
        <f t="shared" si="38"/>
        <v>山形県東置賜郡川西町上小松</v>
      </c>
      <c r="S824" s="59" t="s">
        <v>3778</v>
      </c>
      <c r="T824" s="59"/>
      <c r="U824" s="111" t="s">
        <v>6832</v>
      </c>
      <c r="V824" s="91" t="str">
        <f t="shared" si="40"/>
        <v>Open map</v>
      </c>
      <c r="W824" s="91" t="s">
        <v>4038</v>
      </c>
      <c r="X824" s="89" t="s">
        <v>1840</v>
      </c>
      <c r="Y824" s="89" t="s">
        <v>6833</v>
      </c>
      <c r="Z824" s="89" t="s">
        <v>6834</v>
      </c>
      <c r="AA824" s="89"/>
      <c r="AB824" s="83">
        <v>200</v>
      </c>
      <c r="AC824" s="83">
        <v>634</v>
      </c>
      <c r="AD824" s="83">
        <v>1200</v>
      </c>
      <c r="AE824" s="89">
        <v>989</v>
      </c>
      <c r="AF824" s="83">
        <v>992</v>
      </c>
      <c r="AG824" s="89"/>
      <c r="AH824" s="89"/>
      <c r="AI824" s="89"/>
      <c r="AJ824" s="83">
        <v>1</v>
      </c>
      <c r="AK824" s="83" t="s">
        <v>6835</v>
      </c>
      <c r="AL824" s="83">
        <v>1.5</v>
      </c>
      <c r="AM824" s="83" t="s">
        <v>3198</v>
      </c>
      <c r="AN824" s="83"/>
      <c r="AO824" s="83">
        <v>2213</v>
      </c>
      <c r="AP824" s="89">
        <v>1.5</v>
      </c>
      <c r="AQ824" s="89">
        <v>1224</v>
      </c>
      <c r="AR824" s="89">
        <v>100</v>
      </c>
      <c r="AS824" s="89">
        <v>123</v>
      </c>
      <c r="AT824" s="89" t="s">
        <v>6836</v>
      </c>
      <c r="AU824" s="89">
        <v>1</v>
      </c>
      <c r="AV824" s="89">
        <v>989</v>
      </c>
      <c r="AW824" s="89">
        <v>80</v>
      </c>
      <c r="AX824" s="89">
        <v>80</v>
      </c>
      <c r="AY824" s="89" t="s">
        <v>6644</v>
      </c>
      <c r="AZ824" s="89">
        <v>12600000</v>
      </c>
      <c r="BA824" s="89">
        <v>10700000</v>
      </c>
      <c r="BB824" s="89">
        <v>6600000</v>
      </c>
      <c r="BC824" s="113"/>
      <c r="BG824" s="165">
        <v>5719</v>
      </c>
      <c r="BH824" s="165">
        <v>744</v>
      </c>
    </row>
    <row r="825" spans="1:60" ht="18" hidden="1" customHeight="1">
      <c r="A825" s="83">
        <v>170095</v>
      </c>
      <c r="B825" s="84" t="s">
        <v>6809</v>
      </c>
      <c r="C825" s="82" t="str">
        <f t="shared" si="39"/>
        <v>Open</v>
      </c>
      <c r="D825" s="85"/>
      <c r="E825" s="85" t="s">
        <v>6818</v>
      </c>
      <c r="F825" s="110">
        <v>42901</v>
      </c>
      <c r="G825" s="110">
        <v>42915</v>
      </c>
      <c r="H825" s="87" t="s">
        <v>6819</v>
      </c>
      <c r="I825" s="87" t="s">
        <v>6820</v>
      </c>
      <c r="J825" s="87" t="s">
        <v>6821</v>
      </c>
      <c r="K825" s="88"/>
      <c r="L825" s="37" t="s">
        <v>14821</v>
      </c>
      <c r="M825" s="86" t="s">
        <v>6816</v>
      </c>
      <c r="N825" s="37" t="s">
        <v>13650</v>
      </c>
      <c r="O825" s="37" t="s">
        <v>14538</v>
      </c>
      <c r="P825" s="89">
        <v>0.78</v>
      </c>
      <c r="Q825" s="89">
        <v>7.41</v>
      </c>
      <c r="R825" s="90" t="str">
        <f t="shared" si="38"/>
        <v>秋田県秋田市広面字近藤</v>
      </c>
      <c r="S825" s="59" t="s">
        <v>3779</v>
      </c>
      <c r="T825" s="59"/>
      <c r="U825" s="111" t="s">
        <v>6822</v>
      </c>
      <c r="V825" s="91" t="str">
        <f t="shared" si="40"/>
        <v>Open map</v>
      </c>
      <c r="W825" s="91" t="s">
        <v>4038</v>
      </c>
      <c r="X825" s="89" t="s">
        <v>1840</v>
      </c>
      <c r="Y825" s="89" t="s">
        <v>4381</v>
      </c>
      <c r="Z825" s="89" t="s">
        <v>6823</v>
      </c>
      <c r="AA825" s="89"/>
      <c r="AB825" s="83">
        <v>100</v>
      </c>
      <c r="AC825" s="83">
        <v>670</v>
      </c>
      <c r="AD825" s="83">
        <v>670</v>
      </c>
      <c r="AE825" s="89">
        <v>892</v>
      </c>
      <c r="AF825" s="83">
        <v>956</v>
      </c>
      <c r="AG825" s="89"/>
      <c r="AH825" s="89"/>
      <c r="AI825" s="89"/>
      <c r="AJ825" s="83">
        <v>2.2000000000000002</v>
      </c>
      <c r="AK825" s="83" t="s">
        <v>6824</v>
      </c>
      <c r="AL825" s="83">
        <v>1</v>
      </c>
      <c r="AM825" s="83" t="s">
        <v>3206</v>
      </c>
      <c r="AN825" s="83"/>
      <c r="AO825" s="83">
        <v>2693</v>
      </c>
      <c r="AP825" s="89">
        <v>2.2000000000000002</v>
      </c>
      <c r="AQ825" s="89">
        <v>1801</v>
      </c>
      <c r="AR825" s="89">
        <v>220</v>
      </c>
      <c r="AS825" s="89">
        <v>399</v>
      </c>
      <c r="AT825" s="89" t="s">
        <v>6825</v>
      </c>
      <c r="AU825" s="89">
        <v>1</v>
      </c>
      <c r="AV825" s="89">
        <v>892</v>
      </c>
      <c r="AW825" s="89">
        <v>100</v>
      </c>
      <c r="AX825" s="89">
        <v>90</v>
      </c>
      <c r="AY825" s="89" t="s">
        <v>6826</v>
      </c>
      <c r="AZ825" s="89">
        <v>21700000</v>
      </c>
      <c r="BA825" s="89">
        <v>17900000</v>
      </c>
      <c r="BB825" s="89">
        <v>10800000</v>
      </c>
      <c r="BC825" s="113"/>
      <c r="BG825" s="165">
        <v>5720</v>
      </c>
      <c r="BH825" s="165">
        <v>745</v>
      </c>
    </row>
    <row r="826" spans="1:60" ht="18" hidden="1" customHeight="1">
      <c r="A826" s="83">
        <v>170096</v>
      </c>
      <c r="B826" s="84" t="s">
        <v>6801</v>
      </c>
      <c r="C826" s="82" t="str">
        <f t="shared" si="39"/>
        <v>Open</v>
      </c>
      <c r="D826" s="85"/>
      <c r="E826" s="85" t="s">
        <v>6721</v>
      </c>
      <c r="F826" s="110">
        <v>42905</v>
      </c>
      <c r="G826" s="110">
        <v>42914</v>
      </c>
      <c r="H826" s="87" t="s">
        <v>6810</v>
      </c>
      <c r="I826" s="87" t="s">
        <v>6552</v>
      </c>
      <c r="J826" s="87" t="s">
        <v>6802</v>
      </c>
      <c r="K826" s="88"/>
      <c r="L826" s="37" t="s">
        <v>15363</v>
      </c>
      <c r="M826" s="86" t="s">
        <v>6811</v>
      </c>
      <c r="N826" s="37" t="s">
        <v>13651</v>
      </c>
      <c r="O826" s="37" t="s">
        <v>13652</v>
      </c>
      <c r="P826" s="89">
        <v>1.83</v>
      </c>
      <c r="Q826" s="89">
        <v>10.24</v>
      </c>
      <c r="R826" s="90" t="str">
        <f t="shared" si="38"/>
        <v>宮城県大崎市鹿島台気間塚字小谷地</v>
      </c>
      <c r="S826" s="59" t="s">
        <v>3780</v>
      </c>
      <c r="T826" s="59"/>
      <c r="U826" s="111" t="s">
        <v>6812</v>
      </c>
      <c r="V826" s="91" t="str">
        <f t="shared" si="40"/>
        <v>Open map</v>
      </c>
      <c r="W826" s="91" t="s">
        <v>4038</v>
      </c>
      <c r="X826" s="89" t="s">
        <v>1840</v>
      </c>
      <c r="Y826" s="89" t="s">
        <v>6719</v>
      </c>
      <c r="Z826" s="89" t="s">
        <v>6813</v>
      </c>
      <c r="AA826" s="89"/>
      <c r="AB826" s="83">
        <v>40</v>
      </c>
      <c r="AC826" s="83">
        <v>1200</v>
      </c>
      <c r="AD826" s="83">
        <v>1200</v>
      </c>
      <c r="AE826" s="89">
        <v>1591</v>
      </c>
      <c r="AF826" s="83">
        <v>1567</v>
      </c>
      <c r="AG826" s="89"/>
      <c r="AH826" s="89"/>
      <c r="AI826" s="89"/>
      <c r="AJ826" s="83">
        <v>1</v>
      </c>
      <c r="AK826" s="83" t="s">
        <v>6814</v>
      </c>
      <c r="AL826" s="83">
        <v>2.5</v>
      </c>
      <c r="AM826" s="83" t="s">
        <v>3207</v>
      </c>
      <c r="AN826" s="83"/>
      <c r="AO826" s="83">
        <v>2949</v>
      </c>
      <c r="AP826" s="89">
        <v>2.5</v>
      </c>
      <c r="AQ826" s="89">
        <v>2255</v>
      </c>
      <c r="AR826" s="89">
        <v>110</v>
      </c>
      <c r="AS826" s="89">
        <v>254</v>
      </c>
      <c r="AT826" s="89" t="s">
        <v>4235</v>
      </c>
      <c r="AU826" s="89">
        <v>1</v>
      </c>
      <c r="AV826" s="89">
        <v>666</v>
      </c>
      <c r="AW826" s="89">
        <v>100</v>
      </c>
      <c r="AX826" s="89">
        <v>68</v>
      </c>
      <c r="AY826" s="89" t="s">
        <v>6815</v>
      </c>
      <c r="AZ826" s="89">
        <v>15800000</v>
      </c>
      <c r="BA826" s="89">
        <v>13100000</v>
      </c>
      <c r="BB826" s="89">
        <v>7700000</v>
      </c>
      <c r="BC826" s="113"/>
      <c r="BG826" s="165">
        <v>5721</v>
      </c>
      <c r="BH826" s="165">
        <v>746</v>
      </c>
    </row>
    <row r="827" spans="1:60" hidden="1">
      <c r="A827" s="1">
        <v>170098</v>
      </c>
      <c r="B827" s="6" t="s">
        <v>10202</v>
      </c>
      <c r="C827" s="82" t="str">
        <f t="shared" si="39"/>
        <v>Open</v>
      </c>
      <c r="D827" s="36" t="s">
        <v>4241</v>
      </c>
      <c r="E827" s="36"/>
      <c r="F827" s="37"/>
      <c r="G827" s="37"/>
      <c r="H827" s="38" t="s">
        <v>1302</v>
      </c>
      <c r="I827" s="38" t="s">
        <v>1792</v>
      </c>
      <c r="J827" s="38" t="s">
        <v>2711</v>
      </c>
      <c r="K827" s="21"/>
      <c r="L827" s="37" t="s">
        <v>15364</v>
      </c>
      <c r="M827" s="37"/>
      <c r="N827" s="37" t="s">
        <v>14366</v>
      </c>
      <c r="O827" s="37" t="s">
        <v>14366</v>
      </c>
      <c r="R827" s="59" t="str">
        <f t="shared" si="38"/>
        <v>兵庫県西宮市上甲子園</v>
      </c>
      <c r="S827" s="59"/>
      <c r="T827" s="59"/>
      <c r="U827" s="108"/>
      <c r="V827" s="60" t="str">
        <f t="shared" si="40"/>
        <v>Open map</v>
      </c>
      <c r="W827" s="60"/>
      <c r="X827" t="s">
        <v>1840</v>
      </c>
      <c r="Y827" t="s">
        <v>1859</v>
      </c>
      <c r="Z827" t="s">
        <v>1841</v>
      </c>
      <c r="AB827" s="1">
        <v>30</v>
      </c>
      <c r="AC827" s="1">
        <v>289.75</v>
      </c>
      <c r="AD827" s="1">
        <v>579.5</v>
      </c>
      <c r="AF827" s="1">
        <v>377</v>
      </c>
      <c r="AJ827" s="1">
        <v>1</v>
      </c>
      <c r="AK827" s="1" t="s">
        <v>3198</v>
      </c>
      <c r="AL827" s="1">
        <v>1</v>
      </c>
      <c r="AM827" s="1" t="s">
        <v>3198</v>
      </c>
      <c r="BD827" s="142" t="s">
        <v>11223</v>
      </c>
      <c r="BG827" s="165">
        <v>5722</v>
      </c>
    </row>
    <row r="828" spans="1:60" ht="18" hidden="1" customHeight="1">
      <c r="A828" s="83">
        <v>170101</v>
      </c>
      <c r="B828" s="84" t="s">
        <v>6803</v>
      </c>
      <c r="C828" s="82" t="str">
        <f t="shared" si="39"/>
        <v>Open</v>
      </c>
      <c r="D828" s="85"/>
      <c r="E828" s="85" t="s">
        <v>4217</v>
      </c>
      <c r="F828" s="110">
        <v>42921</v>
      </c>
      <c r="G828" s="110">
        <v>42938</v>
      </c>
      <c r="H828" s="87" t="s">
        <v>6676</v>
      </c>
      <c r="I828" s="87" t="s">
        <v>6804</v>
      </c>
      <c r="J828" s="87" t="s">
        <v>6805</v>
      </c>
      <c r="K828" s="88"/>
      <c r="L828" s="37" t="s">
        <v>15365</v>
      </c>
      <c r="M828" s="86" t="s">
        <v>6806</v>
      </c>
      <c r="N828" s="37" t="s">
        <v>13653</v>
      </c>
      <c r="O828" s="37" t="s">
        <v>13654</v>
      </c>
      <c r="P828" s="89">
        <v>0.39</v>
      </c>
      <c r="Q828" s="89">
        <v>21.85</v>
      </c>
      <c r="R828" s="90" t="str">
        <f t="shared" si="38"/>
        <v>北海道虻田郡倶知安町南</v>
      </c>
      <c r="S828" s="59" t="s">
        <v>3781</v>
      </c>
      <c r="T828" s="59"/>
      <c r="U828" s="111" t="s">
        <v>6807</v>
      </c>
      <c r="V828" s="91" t="str">
        <f t="shared" si="40"/>
        <v>Open map</v>
      </c>
      <c r="W828" s="91" t="s">
        <v>4038</v>
      </c>
      <c r="X828" s="89" t="s">
        <v>1840</v>
      </c>
      <c r="Y828" s="89" t="s">
        <v>4381</v>
      </c>
      <c r="Z828" s="89" t="s">
        <v>4358</v>
      </c>
      <c r="AA828" s="89"/>
      <c r="AB828" s="83">
        <v>230</v>
      </c>
      <c r="AC828" s="83">
        <v>1411</v>
      </c>
      <c r="AD828" s="83">
        <v>1406</v>
      </c>
      <c r="AE828" s="89">
        <v>1798</v>
      </c>
      <c r="AF828" s="83">
        <v>1713</v>
      </c>
      <c r="AG828" s="89"/>
      <c r="AH828" s="89"/>
      <c r="AI828" s="89"/>
      <c r="AJ828" s="83">
        <v>8</v>
      </c>
      <c r="AK828" s="83" t="s">
        <v>5646</v>
      </c>
      <c r="AL828" s="83">
        <v>1.5</v>
      </c>
      <c r="AM828" s="83" t="s">
        <v>3208</v>
      </c>
      <c r="AN828" s="83"/>
      <c r="AO828" s="83">
        <v>3533</v>
      </c>
      <c r="AP828" s="89">
        <v>1.5</v>
      </c>
      <c r="AQ828" s="89">
        <v>2080</v>
      </c>
      <c r="AR828" s="89">
        <v>200</v>
      </c>
      <c r="AS828" s="89">
        <v>416</v>
      </c>
      <c r="AT828" s="89" t="s">
        <v>6808</v>
      </c>
      <c r="AU828" s="89">
        <v>0.8</v>
      </c>
      <c r="AV828" s="89">
        <v>741</v>
      </c>
      <c r="AW828" s="89">
        <v>130</v>
      </c>
      <c r="AX828" s="89">
        <v>97</v>
      </c>
      <c r="AY828" s="89" t="s">
        <v>4250</v>
      </c>
      <c r="AZ828" s="89">
        <v>27900000</v>
      </c>
      <c r="BA828" s="89">
        <v>23200000</v>
      </c>
      <c r="BB828" s="89">
        <v>13900000</v>
      </c>
      <c r="BC828" s="113" t="s">
        <v>6800</v>
      </c>
      <c r="BG828" s="165">
        <v>5723</v>
      </c>
      <c r="BH828" s="165">
        <v>747</v>
      </c>
    </row>
    <row r="829" spans="1:60" ht="18" hidden="1" customHeight="1">
      <c r="A829" s="83">
        <v>170102</v>
      </c>
      <c r="B829" s="84" t="s">
        <v>6787</v>
      </c>
      <c r="C829" s="82" t="str">
        <f t="shared" si="39"/>
        <v>Open</v>
      </c>
      <c r="D829" s="85"/>
      <c r="E829" s="85" t="s">
        <v>4241</v>
      </c>
      <c r="F829" s="110">
        <v>42905</v>
      </c>
      <c r="G829" s="110">
        <v>42913</v>
      </c>
      <c r="H829" s="87" t="s">
        <v>6794</v>
      </c>
      <c r="I829" s="87" t="s">
        <v>6795</v>
      </c>
      <c r="J829" s="87" t="s">
        <v>6788</v>
      </c>
      <c r="K829" s="88"/>
      <c r="L829" s="37" t="s">
        <v>15085</v>
      </c>
      <c r="M829" s="86" t="s">
        <v>6796</v>
      </c>
      <c r="N829" s="37" t="s">
        <v>13655</v>
      </c>
      <c r="O829" s="37" t="s">
        <v>13656</v>
      </c>
      <c r="P829" s="89">
        <v>0.03</v>
      </c>
      <c r="Q829" s="89">
        <v>2.2200000000000002</v>
      </c>
      <c r="R829" s="90" t="str">
        <f t="shared" si="38"/>
        <v>福島県いわき市泉町下川薬師前</v>
      </c>
      <c r="S829" s="59" t="s">
        <v>3750</v>
      </c>
      <c r="T829" s="59"/>
      <c r="U829" s="111" t="s">
        <v>6797</v>
      </c>
      <c r="V829" s="91" t="str">
        <f t="shared" si="40"/>
        <v>Open map</v>
      </c>
      <c r="W829" s="91" t="s">
        <v>4038</v>
      </c>
      <c r="X829" s="89" t="s">
        <v>1840</v>
      </c>
      <c r="Y829" s="89" t="s">
        <v>4381</v>
      </c>
      <c r="Z829" s="89" t="s">
        <v>4358</v>
      </c>
      <c r="AA829" s="89"/>
      <c r="AB829" s="83">
        <v>50</v>
      </c>
      <c r="AC829" s="83">
        <v>200</v>
      </c>
      <c r="AD829" s="83">
        <v>200</v>
      </c>
      <c r="AE829" s="89">
        <v>311</v>
      </c>
      <c r="AF829" s="83">
        <v>310</v>
      </c>
      <c r="AG829" s="89"/>
      <c r="AH829" s="89"/>
      <c r="AI829" s="89"/>
      <c r="AJ829" s="83">
        <v>1</v>
      </c>
      <c r="AK829" s="83" t="s">
        <v>5656</v>
      </c>
      <c r="AL829" s="83">
        <v>1.5</v>
      </c>
      <c r="AM829" s="83" t="s">
        <v>3198</v>
      </c>
      <c r="AN829" s="83"/>
      <c r="AO829" s="83">
        <v>688</v>
      </c>
      <c r="AP829" s="89">
        <v>1.5</v>
      </c>
      <c r="AQ829" s="89">
        <v>377</v>
      </c>
      <c r="AR829" s="89">
        <v>100</v>
      </c>
      <c r="AS829" s="89">
        <v>39</v>
      </c>
      <c r="AT829" s="89" t="s">
        <v>6798</v>
      </c>
      <c r="AU829" s="89">
        <v>1</v>
      </c>
      <c r="AV829" s="89">
        <v>311</v>
      </c>
      <c r="AW829" s="89">
        <v>80</v>
      </c>
      <c r="AX829" s="89">
        <v>25</v>
      </c>
      <c r="AY829" s="89" t="s">
        <v>4235</v>
      </c>
      <c r="AZ829" s="89">
        <v>4500000</v>
      </c>
      <c r="BA829" s="89">
        <v>3900000</v>
      </c>
      <c r="BB829" s="89">
        <v>2400000</v>
      </c>
      <c r="BC829" s="113"/>
      <c r="BG829" s="165">
        <v>5724</v>
      </c>
      <c r="BH829" s="165">
        <v>748</v>
      </c>
    </row>
    <row r="830" spans="1:60" hidden="1">
      <c r="A830" s="1">
        <v>170103</v>
      </c>
      <c r="B830" s="6" t="s">
        <v>12108</v>
      </c>
      <c r="C830" s="82" t="str">
        <f t="shared" si="39"/>
        <v>Open</v>
      </c>
      <c r="D830" s="36" t="s">
        <v>4241</v>
      </c>
      <c r="E830" s="36"/>
      <c r="F830" s="37"/>
      <c r="G830" s="37"/>
      <c r="H830" s="38" t="s">
        <v>6783</v>
      </c>
      <c r="I830" s="38" t="s">
        <v>6784</v>
      </c>
      <c r="J830" s="38" t="s">
        <v>6785</v>
      </c>
      <c r="K830" s="21"/>
      <c r="L830" s="37" t="s">
        <v>15366</v>
      </c>
      <c r="M830" s="37" t="s">
        <v>10203</v>
      </c>
      <c r="N830" s="37" t="s">
        <v>13657</v>
      </c>
      <c r="O830" s="37" t="s">
        <v>13658</v>
      </c>
      <c r="P830" s="89">
        <v>0.32</v>
      </c>
      <c r="Q830" s="89">
        <v>26.44</v>
      </c>
      <c r="R830" s="59" t="str">
        <f t="shared" si="38"/>
        <v>熊本県山鹿市鹿本町津袋</v>
      </c>
      <c r="S830" s="59"/>
      <c r="T830" s="59"/>
      <c r="U830" s="108" t="s">
        <v>10204</v>
      </c>
      <c r="V830" s="60" t="str">
        <f t="shared" si="40"/>
        <v>Open map</v>
      </c>
      <c r="W830" s="60"/>
      <c r="X830" t="s">
        <v>1840</v>
      </c>
      <c r="Y830" t="s">
        <v>4381</v>
      </c>
      <c r="Z830" t="s">
        <v>4443</v>
      </c>
      <c r="AA830">
        <v>5</v>
      </c>
      <c r="AB830" s="1">
        <v>30</v>
      </c>
      <c r="AC830" s="1">
        <v>1620</v>
      </c>
      <c r="AD830" s="1">
        <v>1620</v>
      </c>
      <c r="AF830" s="1">
        <v>2093</v>
      </c>
      <c r="AJ830" s="1">
        <v>1</v>
      </c>
      <c r="AK830" s="1" t="s">
        <v>6786</v>
      </c>
      <c r="AL830" s="1">
        <v>0.8</v>
      </c>
      <c r="AM830" s="1" t="s">
        <v>3209</v>
      </c>
      <c r="BD830" s="142" t="s">
        <v>4217</v>
      </c>
      <c r="BG830" s="165">
        <v>5725</v>
      </c>
    </row>
    <row r="831" spans="1:60" ht="18" hidden="1" customHeight="1">
      <c r="A831" s="83">
        <v>170112</v>
      </c>
      <c r="B831" s="84" t="s">
        <v>6773</v>
      </c>
      <c r="C831" s="82" t="str">
        <f t="shared" si="39"/>
        <v>Open</v>
      </c>
      <c r="D831" s="85"/>
      <c r="E831" s="85" t="s">
        <v>4217</v>
      </c>
      <c r="F831" s="110">
        <v>42887</v>
      </c>
      <c r="G831" s="110">
        <v>42894</v>
      </c>
      <c r="H831" s="87" t="s">
        <v>6789</v>
      </c>
      <c r="I831" s="87" t="s">
        <v>6790</v>
      </c>
      <c r="J831" s="87" t="s">
        <v>6791</v>
      </c>
      <c r="K831" s="88"/>
      <c r="L831" s="37" t="s">
        <v>14933</v>
      </c>
      <c r="M831" s="86" t="s">
        <v>6782</v>
      </c>
      <c r="N831" s="37" t="s">
        <v>13659</v>
      </c>
      <c r="O831" s="37" t="s">
        <v>13660</v>
      </c>
      <c r="P831" s="89">
        <v>0.75</v>
      </c>
      <c r="Q831" s="89">
        <v>40.94</v>
      </c>
      <c r="R831" s="90" t="str">
        <f t="shared" si="38"/>
        <v>埼玉県北葛飾郡杉戸大字本郷字東中</v>
      </c>
      <c r="S831" s="59" t="s">
        <v>3782</v>
      </c>
      <c r="T831" s="59"/>
      <c r="U831" s="111" t="s">
        <v>6792</v>
      </c>
      <c r="V831" s="91" t="str">
        <f t="shared" si="40"/>
        <v>Open map</v>
      </c>
      <c r="W831" s="91" t="s">
        <v>4038</v>
      </c>
      <c r="X831" s="89" t="s">
        <v>1840</v>
      </c>
      <c r="Y831" s="89" t="s">
        <v>6681</v>
      </c>
      <c r="Z831" s="89" t="s">
        <v>4443</v>
      </c>
      <c r="AA831" s="89">
        <v>1.7</v>
      </c>
      <c r="AB831" s="83">
        <v>30</v>
      </c>
      <c r="AC831" s="83">
        <v>265</v>
      </c>
      <c r="AD831" s="83">
        <v>265</v>
      </c>
      <c r="AE831" s="89">
        <v>403</v>
      </c>
      <c r="AF831" s="83">
        <v>418</v>
      </c>
      <c r="AG831" s="89"/>
      <c r="AH831" s="89"/>
      <c r="AI831" s="89"/>
      <c r="AJ831" s="83">
        <v>1</v>
      </c>
      <c r="AK831" s="83" t="s">
        <v>5646</v>
      </c>
      <c r="AL831" s="83">
        <v>1.5</v>
      </c>
      <c r="AM831" s="83" t="s">
        <v>3210</v>
      </c>
      <c r="AN831" s="83"/>
      <c r="AO831" s="83">
        <v>829</v>
      </c>
      <c r="AP831" s="89">
        <v>1.5</v>
      </c>
      <c r="AQ831" s="89">
        <v>426</v>
      </c>
      <c r="AR831" s="89">
        <v>110</v>
      </c>
      <c r="AS831" s="89">
        <v>48</v>
      </c>
      <c r="AT831" s="89" t="s">
        <v>6793</v>
      </c>
      <c r="AU831" s="89">
        <v>1</v>
      </c>
      <c r="AV831" s="89">
        <v>403</v>
      </c>
      <c r="AW831" s="89">
        <v>130</v>
      </c>
      <c r="AX831" s="89">
        <v>54</v>
      </c>
      <c r="AY831" s="89" t="s">
        <v>6793</v>
      </c>
      <c r="AZ831" s="89">
        <v>6100000</v>
      </c>
      <c r="BA831" s="89">
        <v>5200000</v>
      </c>
      <c r="BB831" s="89">
        <v>3200000</v>
      </c>
      <c r="BC831" s="113"/>
      <c r="BG831" s="165">
        <v>5726</v>
      </c>
      <c r="BH831" s="165">
        <v>749</v>
      </c>
    </row>
    <row r="832" spans="1:60" ht="18" hidden="1" customHeight="1">
      <c r="A832" s="83">
        <v>170113</v>
      </c>
      <c r="B832" s="84" t="s">
        <v>6775</v>
      </c>
      <c r="C832" s="82" t="str">
        <f t="shared" si="39"/>
        <v>Open</v>
      </c>
      <c r="D832" s="85"/>
      <c r="E832" s="85" t="s">
        <v>6776</v>
      </c>
      <c r="F832" s="110">
        <v>43053</v>
      </c>
      <c r="G832" s="110">
        <v>43430</v>
      </c>
      <c r="H832" s="87" t="s">
        <v>5029</v>
      </c>
      <c r="I832" s="87" t="s">
        <v>6777</v>
      </c>
      <c r="J832" s="87" t="s">
        <v>6778</v>
      </c>
      <c r="K832" s="88"/>
      <c r="L832" s="37" t="s">
        <v>15367</v>
      </c>
      <c r="M832" s="86" t="s">
        <v>6779</v>
      </c>
      <c r="N832" s="37" t="s">
        <v>13661</v>
      </c>
      <c r="O832" s="37" t="s">
        <v>13662</v>
      </c>
      <c r="P832" s="89">
        <v>0.26</v>
      </c>
      <c r="Q832" s="89">
        <v>7.64</v>
      </c>
      <c r="R832" s="90" t="str">
        <f t="shared" si="38"/>
        <v>鳥取県鳥取市安長</v>
      </c>
      <c r="S832" s="59" t="s">
        <v>3783</v>
      </c>
      <c r="T832" s="59"/>
      <c r="U832" s="111" t="s">
        <v>6780</v>
      </c>
      <c r="V832" s="91" t="str">
        <f t="shared" si="40"/>
        <v>Open map</v>
      </c>
      <c r="W832" s="91" t="s">
        <v>4038</v>
      </c>
      <c r="X832" s="89" t="s">
        <v>1840</v>
      </c>
      <c r="Y832" s="89" t="s">
        <v>4381</v>
      </c>
      <c r="Z832" s="89" t="s">
        <v>6781</v>
      </c>
      <c r="AA832" s="89"/>
      <c r="AB832" s="83">
        <v>110</v>
      </c>
      <c r="AC832" s="83">
        <v>1644</v>
      </c>
      <c r="AD832" s="83">
        <v>1631</v>
      </c>
      <c r="AE832" s="89">
        <v>5555</v>
      </c>
      <c r="AF832" s="83">
        <v>2599.6999999999998</v>
      </c>
      <c r="AG832" s="89"/>
      <c r="AH832" s="89"/>
      <c r="AI832" s="89"/>
      <c r="AJ832" s="83">
        <v>1</v>
      </c>
      <c r="AK832" s="83" t="s">
        <v>5656</v>
      </c>
      <c r="AL832" s="83">
        <v>1.5</v>
      </c>
      <c r="AM832" s="83" t="s">
        <v>3191</v>
      </c>
      <c r="AN832" s="83"/>
      <c r="AO832" s="83">
        <v>237</v>
      </c>
      <c r="AP832" s="89">
        <v>1.3</v>
      </c>
      <c r="AQ832" s="89">
        <v>1563</v>
      </c>
      <c r="AR832" s="89">
        <v>150</v>
      </c>
      <c r="AS832" s="89">
        <v>239</v>
      </c>
      <c r="AT832" s="89" t="s">
        <v>4235</v>
      </c>
      <c r="AU832" s="89">
        <v>1</v>
      </c>
      <c r="AV832" s="89">
        <v>1607</v>
      </c>
      <c r="AW832" s="89">
        <v>80</v>
      </c>
      <c r="AX832" s="89">
        <v>129</v>
      </c>
      <c r="AY832" s="89" t="s">
        <v>4235</v>
      </c>
      <c r="AZ832" s="89">
        <v>37200000</v>
      </c>
      <c r="BA832" s="89">
        <v>31400000</v>
      </c>
      <c r="BB832" s="89">
        <v>18700000</v>
      </c>
      <c r="BC832" s="113" t="s">
        <v>6772</v>
      </c>
      <c r="BG832" s="165">
        <v>5727</v>
      </c>
      <c r="BH832" s="165">
        <v>750</v>
      </c>
    </row>
    <row r="833" spans="1:60" ht="18" hidden="1" customHeight="1">
      <c r="A833" s="83">
        <v>170115</v>
      </c>
      <c r="B833" s="84" t="s">
        <v>6758</v>
      </c>
      <c r="C833" s="82" t="str">
        <f t="shared" si="39"/>
        <v>Open</v>
      </c>
      <c r="D833" s="85"/>
      <c r="E833" s="85" t="s">
        <v>6767</v>
      </c>
      <c r="F833" s="110">
        <v>42926</v>
      </c>
      <c r="G833" s="110">
        <v>42940</v>
      </c>
      <c r="H833" s="87" t="s">
        <v>4249</v>
      </c>
      <c r="I833" s="87" t="s">
        <v>6768</v>
      </c>
      <c r="J833" s="87" t="s">
        <v>6769</v>
      </c>
      <c r="K833" s="88"/>
      <c r="L833" s="37" t="s">
        <v>15368</v>
      </c>
      <c r="M833" s="86" t="s">
        <v>6770</v>
      </c>
      <c r="N833" s="37" t="s">
        <v>13663</v>
      </c>
      <c r="O833" s="37" t="s">
        <v>14539</v>
      </c>
      <c r="P833" s="89">
        <v>1.06</v>
      </c>
      <c r="Q833" s="89">
        <v>58.86</v>
      </c>
      <c r="R833" s="90" t="str">
        <f t="shared" si="38"/>
        <v>北海道士別市西9条</v>
      </c>
      <c r="S833" s="59" t="s">
        <v>3784</v>
      </c>
      <c r="T833" s="59"/>
      <c r="U833" s="111" t="s">
        <v>6771</v>
      </c>
      <c r="V833" s="91" t="str">
        <f t="shared" si="40"/>
        <v>Open map</v>
      </c>
      <c r="W833" s="91" t="s">
        <v>4038</v>
      </c>
      <c r="X833" s="89" t="s">
        <v>1840</v>
      </c>
      <c r="Y833" s="89" t="s">
        <v>4381</v>
      </c>
      <c r="Z833" s="89" t="s">
        <v>4390</v>
      </c>
      <c r="AA833" s="89"/>
      <c r="AB833" s="83">
        <v>140</v>
      </c>
      <c r="AC833" s="83">
        <v>990</v>
      </c>
      <c r="AD833" s="83">
        <v>990</v>
      </c>
      <c r="AE833" s="89">
        <v>1572</v>
      </c>
      <c r="AF833" s="83">
        <v>1354</v>
      </c>
      <c r="AG833" s="89"/>
      <c r="AH833" s="89"/>
      <c r="AI833" s="89"/>
      <c r="AJ833" s="83">
        <v>1</v>
      </c>
      <c r="AK833" s="83" t="s">
        <v>5656</v>
      </c>
      <c r="AL833" s="83">
        <v>2.5</v>
      </c>
      <c r="AM833" s="83" t="s">
        <v>3197</v>
      </c>
      <c r="AN833" s="83"/>
      <c r="AO833" s="83">
        <v>3009</v>
      </c>
      <c r="AP833" s="89">
        <v>2.5</v>
      </c>
      <c r="AQ833" s="89">
        <v>2395</v>
      </c>
      <c r="AR833" s="89">
        <v>150</v>
      </c>
      <c r="AS833" s="89">
        <v>364</v>
      </c>
      <c r="AT833" s="89" t="s">
        <v>4257</v>
      </c>
      <c r="AU833" s="89">
        <v>1</v>
      </c>
      <c r="AV833" s="89">
        <v>462</v>
      </c>
      <c r="AW833" s="89">
        <v>200</v>
      </c>
      <c r="AX833" s="89">
        <v>101</v>
      </c>
      <c r="AY833" s="89" t="s">
        <v>4250</v>
      </c>
      <c r="AZ833" s="89">
        <v>21300000</v>
      </c>
      <c r="BA833" s="89">
        <v>17500000</v>
      </c>
      <c r="BB833" s="89">
        <v>10400000</v>
      </c>
      <c r="BC833" s="113"/>
      <c r="BG833" s="165">
        <v>5728</v>
      </c>
      <c r="BH833" s="165">
        <v>751</v>
      </c>
    </row>
    <row r="834" spans="1:60" ht="18" hidden="1" customHeight="1">
      <c r="A834" s="83">
        <v>170116</v>
      </c>
      <c r="B834" s="84" t="s">
        <v>6759</v>
      </c>
      <c r="C834" s="82" t="str">
        <f t="shared" si="39"/>
        <v>Open</v>
      </c>
      <c r="D834" s="85"/>
      <c r="E834" s="85" t="s">
        <v>6760</v>
      </c>
      <c r="F834" s="110">
        <v>43157</v>
      </c>
      <c r="G834" s="110">
        <v>43179</v>
      </c>
      <c r="H834" s="87" t="s">
        <v>6761</v>
      </c>
      <c r="I834" s="87" t="s">
        <v>6762</v>
      </c>
      <c r="J834" s="87" t="s">
        <v>6763</v>
      </c>
      <c r="K834" s="88"/>
      <c r="L834" s="37" t="s">
        <v>15369</v>
      </c>
      <c r="M834" s="86" t="s">
        <v>6764</v>
      </c>
      <c r="N834" s="37" t="s">
        <v>13664</v>
      </c>
      <c r="O834" s="37" t="s">
        <v>13665</v>
      </c>
      <c r="P834" s="89">
        <v>0.43</v>
      </c>
      <c r="Q834" s="89">
        <v>13.61</v>
      </c>
      <c r="R834" s="90" t="str">
        <f t="shared" si="38"/>
        <v>宮城県伊具郡丸森町矢間館山字玉川</v>
      </c>
      <c r="S834" s="59" t="s">
        <v>3785</v>
      </c>
      <c r="T834" s="59"/>
      <c r="U834" s="111" t="s">
        <v>6757</v>
      </c>
      <c r="V834" s="91" t="str">
        <f t="shared" si="40"/>
        <v>Open map</v>
      </c>
      <c r="W834" s="91" t="s">
        <v>4038</v>
      </c>
      <c r="X834" s="89" t="s">
        <v>1856</v>
      </c>
      <c r="Y834" s="89" t="s">
        <v>6765</v>
      </c>
      <c r="Z834" s="89" t="s">
        <v>4791</v>
      </c>
      <c r="AA834" s="89"/>
      <c r="AB834" s="83">
        <v>60</v>
      </c>
      <c r="AC834" s="83">
        <v>1800</v>
      </c>
      <c r="AD834" s="83">
        <v>1800</v>
      </c>
      <c r="AE834" s="89">
        <v>2613</v>
      </c>
      <c r="AF834" s="83">
        <v>2430</v>
      </c>
      <c r="AG834" s="89"/>
      <c r="AH834" s="89"/>
      <c r="AI834" s="89"/>
      <c r="AJ834" s="83">
        <v>1</v>
      </c>
      <c r="AK834" s="83" t="s">
        <v>5674</v>
      </c>
      <c r="AL834" s="83">
        <v>1.7</v>
      </c>
      <c r="AM834" s="83" t="s">
        <v>3197</v>
      </c>
      <c r="AN834" s="83"/>
      <c r="AO834" s="83">
        <v>6144</v>
      </c>
      <c r="AP834" s="89">
        <v>1.7</v>
      </c>
      <c r="AQ834" s="89">
        <v>3657</v>
      </c>
      <c r="AR834" s="89">
        <v>110</v>
      </c>
      <c r="AS834" s="89">
        <v>411</v>
      </c>
      <c r="AT834" s="89" t="s">
        <v>6766</v>
      </c>
      <c r="AU834" s="89">
        <v>1</v>
      </c>
      <c r="AV834" s="89">
        <v>2487</v>
      </c>
      <c r="AW834" s="89">
        <v>100</v>
      </c>
      <c r="AX834" s="89">
        <v>255</v>
      </c>
      <c r="AY834" s="89" t="s">
        <v>6766</v>
      </c>
      <c r="AZ834" s="89">
        <v>36900000</v>
      </c>
      <c r="BA834" s="89">
        <v>30900000</v>
      </c>
      <c r="BB834" s="89">
        <v>18800000</v>
      </c>
      <c r="BC834" s="113"/>
      <c r="BG834" s="165">
        <v>5729</v>
      </c>
      <c r="BH834" s="165">
        <v>752</v>
      </c>
    </row>
    <row r="835" spans="1:60" ht="18" hidden="1" customHeight="1">
      <c r="A835" s="83">
        <v>170117</v>
      </c>
      <c r="B835" s="84" t="s">
        <v>6750</v>
      </c>
      <c r="C835" s="82" t="str">
        <f t="shared" si="39"/>
        <v>Open</v>
      </c>
      <c r="D835" s="85"/>
      <c r="E835" s="85" t="s">
        <v>4217</v>
      </c>
      <c r="F835" s="110">
        <v>42920</v>
      </c>
      <c r="G835" s="110">
        <v>42930</v>
      </c>
      <c r="H835" s="87" t="s">
        <v>4278</v>
      </c>
      <c r="I835" s="87" t="s">
        <v>6751</v>
      </c>
      <c r="J835" s="87" t="s">
        <v>6740</v>
      </c>
      <c r="K835" s="88"/>
      <c r="L835" s="37" t="s">
        <v>15370</v>
      </c>
      <c r="M835" s="86" t="s">
        <v>6752</v>
      </c>
      <c r="N835" s="37" t="s">
        <v>13666</v>
      </c>
      <c r="O835" s="37" t="s">
        <v>14540</v>
      </c>
      <c r="P835" s="89">
        <v>0.42</v>
      </c>
      <c r="Q835" s="89">
        <v>15.55</v>
      </c>
      <c r="R835" s="90" t="str">
        <f t="shared" ref="R835:R898" si="41">CONCATENATE(H835,I835,J835)</f>
        <v>宮城県黒川郡大和町</v>
      </c>
      <c r="S835" s="59" t="s">
        <v>3786</v>
      </c>
      <c r="T835" s="59"/>
      <c r="U835" s="111" t="s">
        <v>6753</v>
      </c>
      <c r="V835" s="91" t="str">
        <f t="shared" si="40"/>
        <v>Open map</v>
      </c>
      <c r="W835" s="91" t="s">
        <v>4038</v>
      </c>
      <c r="X835" s="89" t="s">
        <v>1840</v>
      </c>
      <c r="Y835" s="89" t="s">
        <v>6754</v>
      </c>
      <c r="Z835" s="89" t="s">
        <v>4429</v>
      </c>
      <c r="AA835" s="89"/>
      <c r="AB835" s="83">
        <v>60</v>
      </c>
      <c r="AC835" s="83">
        <v>940</v>
      </c>
      <c r="AD835" s="83">
        <v>940</v>
      </c>
      <c r="AE835" s="89">
        <v>1254</v>
      </c>
      <c r="AF835" s="83">
        <v>1253</v>
      </c>
      <c r="AG835" s="89"/>
      <c r="AH835" s="89"/>
      <c r="AI835" s="89"/>
      <c r="AJ835" s="83">
        <v>0.8</v>
      </c>
      <c r="AK835" s="83" t="s">
        <v>5656</v>
      </c>
      <c r="AL835" s="83">
        <v>1</v>
      </c>
      <c r="AM835" s="83" t="s">
        <v>3198</v>
      </c>
      <c r="AN835" s="83"/>
      <c r="AO835" s="83">
        <v>1784</v>
      </c>
      <c r="AP835" s="89">
        <v>1</v>
      </c>
      <c r="AQ835" s="89">
        <v>781</v>
      </c>
      <c r="AR835" s="89">
        <v>100</v>
      </c>
      <c r="AS835" s="89">
        <v>80</v>
      </c>
      <c r="AT835" s="89" t="s">
        <v>6755</v>
      </c>
      <c r="AU835" s="89">
        <v>0.8</v>
      </c>
      <c r="AV835" s="89">
        <v>1003</v>
      </c>
      <c r="AW835" s="89">
        <v>80</v>
      </c>
      <c r="AX835" s="89">
        <v>81</v>
      </c>
      <c r="AY835" s="89" t="s">
        <v>6756</v>
      </c>
      <c r="AZ835" s="89">
        <v>10200000</v>
      </c>
      <c r="BA835" s="89">
        <v>8700000</v>
      </c>
      <c r="BB835" s="89">
        <v>5300000</v>
      </c>
      <c r="BC835" s="113"/>
      <c r="BG835" s="165">
        <v>5730</v>
      </c>
      <c r="BH835" s="165">
        <v>753</v>
      </c>
    </row>
    <row r="836" spans="1:60" hidden="1">
      <c r="A836" s="1">
        <v>170120</v>
      </c>
      <c r="B836" s="6" t="s">
        <v>10205</v>
      </c>
      <c r="C836" s="82" t="str">
        <f t="shared" ref="C836:C899" si="42">HYPERLINK(CONCATENATE("C:\CollectionOfDataForAI\",A836),"Open")</f>
        <v>Open</v>
      </c>
      <c r="D836" s="36" t="s">
        <v>6799</v>
      </c>
      <c r="E836" s="36"/>
      <c r="F836" s="37"/>
      <c r="G836" s="37"/>
      <c r="H836" s="38" t="s">
        <v>1570</v>
      </c>
      <c r="I836" s="38" t="s">
        <v>2712</v>
      </c>
      <c r="J836" s="38" t="s">
        <v>2722</v>
      </c>
      <c r="K836" s="21"/>
      <c r="L836" s="37" t="s">
        <v>15371</v>
      </c>
      <c r="M836" s="37" t="s">
        <v>12109</v>
      </c>
      <c r="N836" s="37" t="s">
        <v>13667</v>
      </c>
      <c r="O836" s="37" t="s">
        <v>13668</v>
      </c>
      <c r="P836" s="89">
        <v>0.71</v>
      </c>
      <c r="Q836" s="89">
        <v>23.71</v>
      </c>
      <c r="R836" s="59" t="str">
        <f t="shared" si="41"/>
        <v>北海道虻田郡ニセコ町</v>
      </c>
      <c r="S836" s="59"/>
      <c r="T836" s="59"/>
      <c r="U836" s="108" t="s">
        <v>10206</v>
      </c>
      <c r="V836" s="60" t="str">
        <f>HYPERLINK(CONCATENATE("https://www.google.co.jp/maps/search/",IF(T836="",IF(S836 ="",R836,S836),T836)),"Open map")</f>
        <v>Open map</v>
      </c>
      <c r="W836" s="60"/>
      <c r="X836" t="s">
        <v>1840</v>
      </c>
      <c r="Y836" t="s">
        <v>1844</v>
      </c>
      <c r="Z836" t="s">
        <v>1841</v>
      </c>
      <c r="AB836" s="1">
        <v>230</v>
      </c>
      <c r="AC836" s="1">
        <v>740</v>
      </c>
      <c r="AD836" s="1">
        <v>740</v>
      </c>
      <c r="AF836" s="1"/>
      <c r="AJ836" s="1">
        <v>0.8</v>
      </c>
      <c r="AL836" s="1">
        <v>1.6</v>
      </c>
      <c r="BD836" s="142" t="s">
        <v>11876</v>
      </c>
      <c r="BG836" s="165">
        <v>5731</v>
      </c>
    </row>
    <row r="837" spans="1:60" ht="18" hidden="1" customHeight="1">
      <c r="A837" s="83">
        <v>170121</v>
      </c>
      <c r="B837" s="84" t="s">
        <v>6741</v>
      </c>
      <c r="C837" s="82" t="str">
        <f t="shared" si="42"/>
        <v>Open</v>
      </c>
      <c r="D837" s="85"/>
      <c r="E837" s="85" t="s">
        <v>4241</v>
      </c>
      <c r="F837" s="110">
        <v>43081</v>
      </c>
      <c r="G837" s="110">
        <v>43088</v>
      </c>
      <c r="H837" s="87" t="s">
        <v>6742</v>
      </c>
      <c r="I837" s="87" t="s">
        <v>6743</v>
      </c>
      <c r="J837" s="87" t="s">
        <v>6744</v>
      </c>
      <c r="K837" s="88"/>
      <c r="L837" s="37" t="s">
        <v>15372</v>
      </c>
      <c r="M837" s="86" t="s">
        <v>6745</v>
      </c>
      <c r="N837" s="37" t="s">
        <v>13669</v>
      </c>
      <c r="O837" s="37" t="s">
        <v>13670</v>
      </c>
      <c r="P837" s="89" t="s">
        <v>5304</v>
      </c>
      <c r="Q837" s="89">
        <v>0.28000000000000003</v>
      </c>
      <c r="R837" s="90" t="str">
        <f t="shared" si="41"/>
        <v>大阪府大阪市住之江区南港北</v>
      </c>
      <c r="S837" s="59" t="s">
        <v>3787</v>
      </c>
      <c r="T837" s="59"/>
      <c r="U837" s="111" t="s">
        <v>6746</v>
      </c>
      <c r="V837" s="91" t="str">
        <f t="shared" ref="V837:V899" si="43">HYPERLINK(CONCATENATE("https://www.google.co.jp/maps/search/",IF(T837="",IF(S837 ="",R837,S837),T837)),"Open map")</f>
        <v>Open map</v>
      </c>
      <c r="W837" s="91" t="s">
        <v>4038</v>
      </c>
      <c r="X837" s="89" t="s">
        <v>1840</v>
      </c>
      <c r="Y837" s="89" t="s">
        <v>6747</v>
      </c>
      <c r="Z837" s="89" t="s">
        <v>6652</v>
      </c>
      <c r="AA837" s="89">
        <v>5.4</v>
      </c>
      <c r="AB837" s="83">
        <v>21</v>
      </c>
      <c r="AC837" s="83">
        <v>370</v>
      </c>
      <c r="AD837" s="83">
        <v>1480</v>
      </c>
      <c r="AE837" s="89">
        <v>516</v>
      </c>
      <c r="AF837" s="83">
        <v>538</v>
      </c>
      <c r="AG837" s="89"/>
      <c r="AH837" s="89"/>
      <c r="AI837" s="89"/>
      <c r="AJ837" s="83">
        <v>1.2</v>
      </c>
      <c r="AK837" s="83" t="s">
        <v>6731</v>
      </c>
      <c r="AL837" s="83">
        <v>1.2</v>
      </c>
      <c r="AM837" s="83" t="s">
        <v>3211</v>
      </c>
      <c r="AN837" s="83"/>
      <c r="AO837" s="83">
        <v>1104</v>
      </c>
      <c r="AP837" s="89">
        <v>1.2</v>
      </c>
      <c r="AQ837" s="89">
        <v>485</v>
      </c>
      <c r="AR837" s="89">
        <v>100</v>
      </c>
      <c r="AS837" s="89">
        <v>50</v>
      </c>
      <c r="AT837" s="89" t="s">
        <v>6748</v>
      </c>
      <c r="AU837" s="89">
        <v>1.2</v>
      </c>
      <c r="AV837" s="89">
        <v>619</v>
      </c>
      <c r="AW837" s="89">
        <v>80</v>
      </c>
      <c r="AX837" s="89">
        <v>51</v>
      </c>
      <c r="AY837" s="89" t="s">
        <v>6749</v>
      </c>
      <c r="AZ837" s="89">
        <v>6750000</v>
      </c>
      <c r="BA837" s="89">
        <v>5850000</v>
      </c>
      <c r="BB837" s="89">
        <v>3550000</v>
      </c>
      <c r="BC837" s="113"/>
      <c r="BG837" s="165">
        <v>5732</v>
      </c>
      <c r="BH837" s="165">
        <v>754</v>
      </c>
    </row>
    <row r="838" spans="1:60" ht="18" hidden="1" customHeight="1">
      <c r="A838" s="83">
        <v>170122</v>
      </c>
      <c r="B838" s="84" t="s">
        <v>6732</v>
      </c>
      <c r="C838" s="82" t="str">
        <f t="shared" si="42"/>
        <v>Open</v>
      </c>
      <c r="D838" s="85"/>
      <c r="E838" s="85" t="s">
        <v>6733</v>
      </c>
      <c r="F838" s="110">
        <v>42965</v>
      </c>
      <c r="G838" s="110">
        <v>42983</v>
      </c>
      <c r="H838" s="87" t="s">
        <v>4989</v>
      </c>
      <c r="I838" s="87" t="s">
        <v>6734</v>
      </c>
      <c r="J838" s="87" t="s">
        <v>6735</v>
      </c>
      <c r="K838" s="88"/>
      <c r="L838" s="37" t="s">
        <v>15373</v>
      </c>
      <c r="M838" s="86" t="s">
        <v>6736</v>
      </c>
      <c r="N838" s="37" t="s">
        <v>13671</v>
      </c>
      <c r="O838" s="37" t="s">
        <v>14541</v>
      </c>
      <c r="P838" s="89">
        <v>1.96</v>
      </c>
      <c r="Q838" s="89">
        <v>15.55</v>
      </c>
      <c r="R838" s="90" t="str">
        <f t="shared" si="41"/>
        <v>福井県福井市西開発</v>
      </c>
      <c r="S838" s="59" t="s">
        <v>3788</v>
      </c>
      <c r="T838" s="59"/>
      <c r="U838" s="111" t="s">
        <v>6737</v>
      </c>
      <c r="V838" s="91" t="str">
        <f t="shared" si="43"/>
        <v>Open map</v>
      </c>
      <c r="W838" s="91" t="s">
        <v>4038</v>
      </c>
      <c r="X838" s="89" t="s">
        <v>1840</v>
      </c>
      <c r="Y838" s="89" t="s">
        <v>4381</v>
      </c>
      <c r="Z838" s="89" t="s">
        <v>5136</v>
      </c>
      <c r="AA838" s="89"/>
      <c r="AB838" s="83">
        <v>200</v>
      </c>
      <c r="AC838" s="83">
        <v>1400</v>
      </c>
      <c r="AD838" s="83">
        <v>1400</v>
      </c>
      <c r="AE838" s="89">
        <v>2149</v>
      </c>
      <c r="AF838" s="83">
        <v>2148</v>
      </c>
      <c r="AG838" s="89"/>
      <c r="AH838" s="89"/>
      <c r="AI838" s="89"/>
      <c r="AJ838" s="83">
        <v>0.8</v>
      </c>
      <c r="AK838" s="83" t="s">
        <v>6738</v>
      </c>
      <c r="AL838" s="83">
        <v>1.6</v>
      </c>
      <c r="AM838" s="83" t="s">
        <v>3212</v>
      </c>
      <c r="AN838" s="83"/>
      <c r="AO838" s="83">
        <v>4142</v>
      </c>
      <c r="AP838" s="89">
        <v>1.6</v>
      </c>
      <c r="AQ838" s="89">
        <v>1478</v>
      </c>
      <c r="AR838" s="89">
        <v>110</v>
      </c>
      <c r="AS838" s="89">
        <v>166</v>
      </c>
      <c r="AT838" s="89" t="s">
        <v>4271</v>
      </c>
      <c r="AU838" s="89">
        <v>0.8</v>
      </c>
      <c r="AV838" s="89">
        <v>907</v>
      </c>
      <c r="AW838" s="89">
        <v>80</v>
      </c>
      <c r="AX838" s="89">
        <v>75</v>
      </c>
      <c r="AY838" s="89" t="s">
        <v>6739</v>
      </c>
      <c r="AZ838" s="89">
        <v>29700000</v>
      </c>
      <c r="BA838" s="89">
        <v>24700000</v>
      </c>
      <c r="BB838" s="89">
        <v>15000000</v>
      </c>
      <c r="BC838" s="113" t="s">
        <v>6730</v>
      </c>
      <c r="BG838" s="165">
        <v>5733</v>
      </c>
      <c r="BH838" s="165">
        <v>755</v>
      </c>
    </row>
    <row r="839" spans="1:60" ht="18" hidden="1" customHeight="1">
      <c r="A839" s="83">
        <v>170123</v>
      </c>
      <c r="B839" s="84" t="s">
        <v>6720</v>
      </c>
      <c r="C839" s="82" t="str">
        <f t="shared" si="42"/>
        <v>Open</v>
      </c>
      <c r="D839" s="85"/>
      <c r="E839" s="85" t="s">
        <v>6721</v>
      </c>
      <c r="F839" s="110">
        <v>43066</v>
      </c>
      <c r="G839" s="110">
        <v>43080</v>
      </c>
      <c r="H839" s="87" t="s">
        <v>6722</v>
      </c>
      <c r="I839" s="87" t="s">
        <v>6723</v>
      </c>
      <c r="J839" s="87" t="s">
        <v>6724</v>
      </c>
      <c r="K839" s="88"/>
      <c r="L839" s="37" t="s">
        <v>15374</v>
      </c>
      <c r="M839" s="86" t="s">
        <v>6725</v>
      </c>
      <c r="N839" s="37" t="s">
        <v>13672</v>
      </c>
      <c r="O839" s="37" t="s">
        <v>13673</v>
      </c>
      <c r="P839" s="89">
        <v>0.28999999999999998</v>
      </c>
      <c r="Q839" s="89">
        <v>3.03</v>
      </c>
      <c r="R839" s="90" t="str">
        <f t="shared" si="41"/>
        <v>茨城県北茨城市磯原町木皿</v>
      </c>
      <c r="S839" s="59" t="s">
        <v>3789</v>
      </c>
      <c r="T839" s="59"/>
      <c r="U839" s="111" t="s">
        <v>6726</v>
      </c>
      <c r="V839" s="91" t="str">
        <f t="shared" si="43"/>
        <v>Open map</v>
      </c>
      <c r="W839" s="91" t="s">
        <v>12274</v>
      </c>
      <c r="X839" s="89" t="s">
        <v>1840</v>
      </c>
      <c r="Y839" s="89" t="s">
        <v>6719</v>
      </c>
      <c r="Z839" s="89" t="s">
        <v>6727</v>
      </c>
      <c r="AA839" s="89"/>
      <c r="AB839" s="83">
        <v>30</v>
      </c>
      <c r="AC839" s="83">
        <v>1100</v>
      </c>
      <c r="AD839" s="83">
        <v>1100</v>
      </c>
      <c r="AE839" s="89">
        <v>1576</v>
      </c>
      <c r="AF839" s="83">
        <v>1543</v>
      </c>
      <c r="AG839" s="89"/>
      <c r="AH839" s="89"/>
      <c r="AI839" s="89"/>
      <c r="AJ839" s="83">
        <v>1</v>
      </c>
      <c r="AK839" s="83" t="s">
        <v>6728</v>
      </c>
      <c r="AL839" s="83">
        <v>1.5</v>
      </c>
      <c r="AM839" s="83" t="s">
        <v>3203</v>
      </c>
      <c r="AN839" s="83"/>
      <c r="AO839" s="83">
        <v>2796</v>
      </c>
      <c r="AP839" s="89">
        <v>1.5</v>
      </c>
      <c r="AQ839" s="89">
        <v>1220</v>
      </c>
      <c r="AR839" s="89">
        <v>150</v>
      </c>
      <c r="AS839" s="89">
        <v>187</v>
      </c>
      <c r="AT839" s="89" t="s">
        <v>6729</v>
      </c>
      <c r="AU839" s="89">
        <v>1</v>
      </c>
      <c r="AV839" s="89">
        <v>1576</v>
      </c>
      <c r="AW839" s="89">
        <v>150</v>
      </c>
      <c r="AX839" s="89">
        <v>242</v>
      </c>
      <c r="AY839" s="89" t="s">
        <v>4271</v>
      </c>
      <c r="AZ839" s="89">
        <v>22600000</v>
      </c>
      <c r="BA839" s="89">
        <v>18900000</v>
      </c>
      <c r="BB839" s="89">
        <v>11400000</v>
      </c>
      <c r="BC839" s="113"/>
      <c r="BG839" s="165">
        <v>5734</v>
      </c>
      <c r="BH839" s="165">
        <v>756</v>
      </c>
    </row>
    <row r="840" spans="1:60" ht="18" hidden="1" customHeight="1">
      <c r="A840" s="83">
        <v>170124</v>
      </c>
      <c r="B840" s="84" t="s">
        <v>6712</v>
      </c>
      <c r="C840" s="82" t="str">
        <f t="shared" si="42"/>
        <v>Open</v>
      </c>
      <c r="D840" s="85"/>
      <c r="E840" s="85" t="s">
        <v>4217</v>
      </c>
      <c r="F840" s="110">
        <v>43014</v>
      </c>
      <c r="G840" s="110">
        <v>43026</v>
      </c>
      <c r="H840" s="87" t="s">
        <v>4313</v>
      </c>
      <c r="I840" s="87" t="s">
        <v>6713</v>
      </c>
      <c r="J840" s="87" t="s">
        <v>6714</v>
      </c>
      <c r="K840" s="88"/>
      <c r="L840" s="37" t="s">
        <v>15375</v>
      </c>
      <c r="M840" s="86" t="s">
        <v>6715</v>
      </c>
      <c r="N840" s="37" t="s">
        <v>13674</v>
      </c>
      <c r="O840" s="37" t="s">
        <v>13675</v>
      </c>
      <c r="P840" s="89">
        <v>7.0000000000000007E-2</v>
      </c>
      <c r="Q840" s="89">
        <v>30.41</v>
      </c>
      <c r="R840" s="90" t="str">
        <f t="shared" si="41"/>
        <v>岐阜県養老郡養老町有尾</v>
      </c>
      <c r="S840" s="59" t="s">
        <v>3790</v>
      </c>
      <c r="T840" s="59"/>
      <c r="U840" s="111" t="s">
        <v>6716</v>
      </c>
      <c r="V840" s="91" t="str">
        <f t="shared" si="43"/>
        <v>Open map</v>
      </c>
      <c r="W840" s="91" t="s">
        <v>4038</v>
      </c>
      <c r="X840" s="89" t="s">
        <v>1840</v>
      </c>
      <c r="Y840" s="89" t="s">
        <v>6717</v>
      </c>
      <c r="Z840" s="89" t="s">
        <v>6718</v>
      </c>
      <c r="AA840" s="89"/>
      <c r="AB840" s="83">
        <v>60</v>
      </c>
      <c r="AC840" s="83">
        <v>1280</v>
      </c>
      <c r="AD840" s="83">
        <v>1280</v>
      </c>
      <c r="AE840" s="89">
        <v>1698</v>
      </c>
      <c r="AF840" s="83">
        <v>1552</v>
      </c>
      <c r="AG840" s="89"/>
      <c r="AH840" s="89"/>
      <c r="AI840" s="89"/>
      <c r="AJ840" s="83">
        <v>1</v>
      </c>
      <c r="AK840" s="83" t="s">
        <v>5656</v>
      </c>
      <c r="AL840" s="83">
        <v>1.5</v>
      </c>
      <c r="AM840" s="83" t="s">
        <v>3198</v>
      </c>
      <c r="AN840" s="83"/>
      <c r="AO840" s="83">
        <v>3473</v>
      </c>
      <c r="AP840" s="89">
        <v>1.5</v>
      </c>
      <c r="AQ840" s="89">
        <v>1825</v>
      </c>
      <c r="AR840" s="89">
        <v>100</v>
      </c>
      <c r="AS840" s="89">
        <v>187</v>
      </c>
      <c r="AT840" s="89" t="s">
        <v>5115</v>
      </c>
      <c r="AU840" s="89">
        <v>1</v>
      </c>
      <c r="AV840" s="89">
        <v>1648</v>
      </c>
      <c r="AW840" s="89">
        <v>80</v>
      </c>
      <c r="AX840" s="89">
        <v>135</v>
      </c>
      <c r="AY840" s="89" t="s">
        <v>5115</v>
      </c>
      <c r="AZ840" s="89">
        <v>19800000</v>
      </c>
      <c r="BA840" s="89">
        <v>16900000</v>
      </c>
      <c r="BB840" s="89">
        <v>10500000</v>
      </c>
      <c r="BC840" s="113"/>
      <c r="BG840" s="165">
        <v>5735</v>
      </c>
      <c r="BH840" s="165">
        <v>757</v>
      </c>
    </row>
    <row r="841" spans="1:60" ht="18" hidden="1" customHeight="1">
      <c r="A841" s="83">
        <v>170125</v>
      </c>
      <c r="B841" s="84" t="s">
        <v>6705</v>
      </c>
      <c r="C841" s="82" t="str">
        <f t="shared" si="42"/>
        <v>Open</v>
      </c>
      <c r="D841" s="85"/>
      <c r="E841" s="85" t="s">
        <v>6706</v>
      </c>
      <c r="F841" s="110">
        <v>42948</v>
      </c>
      <c r="G841" s="110">
        <v>42952</v>
      </c>
      <c r="H841" s="87" t="s">
        <v>6707</v>
      </c>
      <c r="I841" s="87" t="s">
        <v>6699</v>
      </c>
      <c r="J841" s="87" t="s">
        <v>6700</v>
      </c>
      <c r="K841" s="88"/>
      <c r="L841" s="37" t="s">
        <v>15308</v>
      </c>
      <c r="M841" s="86" t="s">
        <v>6708</v>
      </c>
      <c r="N841" s="37" t="s">
        <v>13676</v>
      </c>
      <c r="O841" s="37" t="s">
        <v>14542</v>
      </c>
      <c r="P841" s="89" t="s">
        <v>5304</v>
      </c>
      <c r="Q841" s="89">
        <v>0.09</v>
      </c>
      <c r="R841" s="90" t="str">
        <f t="shared" si="41"/>
        <v>愛知県海部郡飛鳥村西浜</v>
      </c>
      <c r="S841" s="59" t="s">
        <v>3791</v>
      </c>
      <c r="T841" s="59"/>
      <c r="U841" s="111" t="s">
        <v>6704</v>
      </c>
      <c r="V841" s="91" t="str">
        <f t="shared" si="43"/>
        <v>Open map</v>
      </c>
      <c r="W841" s="91" t="s">
        <v>4038</v>
      </c>
      <c r="X841" s="89" t="s">
        <v>1840</v>
      </c>
      <c r="Y841" s="89" t="s">
        <v>4496</v>
      </c>
      <c r="Z841" s="89" t="s">
        <v>6709</v>
      </c>
      <c r="AA841" s="89"/>
      <c r="AB841" s="83">
        <v>30</v>
      </c>
      <c r="AC841" s="83">
        <v>197</v>
      </c>
      <c r="AD841" s="83">
        <v>386</v>
      </c>
      <c r="AE841" s="89">
        <v>325</v>
      </c>
      <c r="AF841" s="83">
        <v>293</v>
      </c>
      <c r="AG841" s="89"/>
      <c r="AH841" s="89"/>
      <c r="AI841" s="89"/>
      <c r="AJ841" s="83">
        <v>0.8</v>
      </c>
      <c r="AK841" s="83" t="s">
        <v>6710</v>
      </c>
      <c r="AL841" s="83">
        <v>1.5</v>
      </c>
      <c r="AM841" s="83" t="s">
        <v>3198</v>
      </c>
      <c r="AN841" s="83"/>
      <c r="AO841" s="83">
        <v>671</v>
      </c>
      <c r="AP841" s="89">
        <v>1.5</v>
      </c>
      <c r="AQ841" s="89">
        <v>399</v>
      </c>
      <c r="AR841" s="89">
        <v>100</v>
      </c>
      <c r="AS841" s="89">
        <v>41</v>
      </c>
      <c r="AT841" s="89" t="s">
        <v>6711</v>
      </c>
      <c r="AU841" s="89">
        <v>0.8</v>
      </c>
      <c r="AV841" s="89">
        <v>235</v>
      </c>
      <c r="AW841" s="89">
        <v>80</v>
      </c>
      <c r="AX841" s="89">
        <v>20</v>
      </c>
      <c r="AY841" s="89" t="s">
        <v>6644</v>
      </c>
      <c r="AZ841" s="89">
        <v>4900000</v>
      </c>
      <c r="BA841" s="89">
        <v>4200000</v>
      </c>
      <c r="BB841" s="89">
        <v>2600000</v>
      </c>
      <c r="BC841" s="113"/>
      <c r="BG841" s="165">
        <v>5736</v>
      </c>
      <c r="BH841" s="165">
        <v>758</v>
      </c>
    </row>
    <row r="842" spans="1:60" ht="18" hidden="1" customHeight="1">
      <c r="A842" s="83">
        <v>170126</v>
      </c>
      <c r="B842" s="84" t="s">
        <v>6701</v>
      </c>
      <c r="C842" s="82" t="str">
        <f t="shared" si="42"/>
        <v>Open</v>
      </c>
      <c r="D842" s="85"/>
      <c r="E842" s="85" t="s">
        <v>4241</v>
      </c>
      <c r="F842" s="110">
        <v>42952</v>
      </c>
      <c r="G842" s="110">
        <v>42966</v>
      </c>
      <c r="H842" s="87" t="s">
        <v>4278</v>
      </c>
      <c r="I842" s="87" t="s">
        <v>6552</v>
      </c>
      <c r="J842" s="87" t="s">
        <v>6702</v>
      </c>
      <c r="K842" s="88"/>
      <c r="L842" s="37" t="s">
        <v>15340</v>
      </c>
      <c r="M842" s="86" t="s">
        <v>6698</v>
      </c>
      <c r="N842" s="37" t="s">
        <v>13677</v>
      </c>
      <c r="O842" s="37" t="s">
        <v>13678</v>
      </c>
      <c r="P842" s="89">
        <v>0.76</v>
      </c>
      <c r="Q842" s="89">
        <v>23.45</v>
      </c>
      <c r="R842" s="90" t="str">
        <f t="shared" si="41"/>
        <v>宮城県大崎市古川駅東</v>
      </c>
      <c r="S842" s="59" t="s">
        <v>3775</v>
      </c>
      <c r="T842" s="59"/>
      <c r="U842" s="111" t="s">
        <v>6703</v>
      </c>
      <c r="V842" s="91" t="str">
        <f t="shared" si="43"/>
        <v>Open map</v>
      </c>
      <c r="W842" s="91" t="s">
        <v>4038</v>
      </c>
      <c r="X842" s="89" t="s">
        <v>1840</v>
      </c>
      <c r="Y842" s="89" t="s">
        <v>4381</v>
      </c>
      <c r="Z842" s="89" t="s">
        <v>4358</v>
      </c>
      <c r="AA842" s="89"/>
      <c r="AB842" s="83">
        <v>53</v>
      </c>
      <c r="AC842" s="83">
        <v>732</v>
      </c>
      <c r="AD842" s="83">
        <v>732</v>
      </c>
      <c r="AE842" s="89">
        <v>984</v>
      </c>
      <c r="AF842" s="83">
        <v>983</v>
      </c>
      <c r="AG842" s="89"/>
      <c r="AH842" s="89"/>
      <c r="AI842" s="89"/>
      <c r="AJ842" s="83">
        <v>1</v>
      </c>
      <c r="AK842" s="83" t="s">
        <v>5656</v>
      </c>
      <c r="AL842" s="83">
        <v>1.5</v>
      </c>
      <c r="AM842" s="83" t="s">
        <v>3213</v>
      </c>
      <c r="AN842" s="83"/>
      <c r="AO842" s="83">
        <v>1895</v>
      </c>
      <c r="AP842" s="89">
        <v>1.5</v>
      </c>
      <c r="AQ842" s="89">
        <v>911</v>
      </c>
      <c r="AR842" s="89">
        <v>150</v>
      </c>
      <c r="AS842" s="89">
        <v>140</v>
      </c>
      <c r="AT842" s="89" t="s">
        <v>4235</v>
      </c>
      <c r="AU842" s="89">
        <v>1</v>
      </c>
      <c r="AV842" s="89">
        <v>984</v>
      </c>
      <c r="AW842" s="89">
        <v>100</v>
      </c>
      <c r="AX842" s="89">
        <v>99</v>
      </c>
      <c r="AY842" s="89" t="s">
        <v>4235</v>
      </c>
      <c r="AZ842" s="89">
        <v>12300000</v>
      </c>
      <c r="BA842" s="89">
        <v>10300000</v>
      </c>
      <c r="BB842" s="89">
        <v>6200000</v>
      </c>
      <c r="BC842" s="113"/>
      <c r="BG842" s="165">
        <v>5737</v>
      </c>
      <c r="BH842" s="165">
        <v>759</v>
      </c>
    </row>
    <row r="843" spans="1:60" hidden="1">
      <c r="A843" s="1">
        <v>170127</v>
      </c>
      <c r="B843" s="6" t="s">
        <v>10207</v>
      </c>
      <c r="C843" s="82" t="str">
        <f t="shared" si="42"/>
        <v>Open</v>
      </c>
      <c r="D843" s="36" t="s">
        <v>4241</v>
      </c>
      <c r="E843" s="36"/>
      <c r="F843" s="37"/>
      <c r="G843" s="37"/>
      <c r="H843" s="38" t="s">
        <v>1419</v>
      </c>
      <c r="I843" s="38" t="s">
        <v>2725</v>
      </c>
      <c r="J843" s="38" t="s">
        <v>2726</v>
      </c>
      <c r="K843" s="21"/>
      <c r="L843" s="37" t="s">
        <v>15376</v>
      </c>
      <c r="M843" s="37"/>
      <c r="N843" s="37" t="s">
        <v>14366</v>
      </c>
      <c r="O843" s="37" t="s">
        <v>14366</v>
      </c>
      <c r="R843" s="59" t="str">
        <f t="shared" si="41"/>
        <v>山口県下関市長府才川</v>
      </c>
      <c r="S843" s="59"/>
      <c r="T843" s="59"/>
      <c r="U843" s="108"/>
      <c r="V843" s="60" t="str">
        <f t="shared" si="43"/>
        <v>Open map</v>
      </c>
      <c r="W843" s="60"/>
      <c r="X843" t="s">
        <v>1840</v>
      </c>
      <c r="Y843" t="s">
        <v>1844</v>
      </c>
      <c r="Z843" t="s">
        <v>1841</v>
      </c>
      <c r="AB843" s="1">
        <v>30</v>
      </c>
      <c r="AC843" s="1">
        <v>5000</v>
      </c>
      <c r="AD843" s="1">
        <v>5000</v>
      </c>
      <c r="AF843" s="1">
        <v>5543</v>
      </c>
      <c r="AJ843" s="1">
        <v>1</v>
      </c>
      <c r="AK843" s="1" t="s">
        <v>3189</v>
      </c>
      <c r="AL843" s="1">
        <v>1</v>
      </c>
      <c r="AM843" s="1" t="s">
        <v>3189</v>
      </c>
      <c r="BD843" s="142" t="s">
        <v>4217</v>
      </c>
      <c r="BG843" s="165">
        <v>5738</v>
      </c>
    </row>
    <row r="844" spans="1:60" ht="18" hidden="1" customHeight="1">
      <c r="A844" s="83">
        <v>170128</v>
      </c>
      <c r="B844" s="84" t="s">
        <v>6687</v>
      </c>
      <c r="C844" s="82" t="str">
        <f t="shared" si="42"/>
        <v>Open</v>
      </c>
      <c r="D844" s="85"/>
      <c r="E844" s="85" t="s">
        <v>4217</v>
      </c>
      <c r="F844" s="110">
        <v>43069</v>
      </c>
      <c r="G844" s="110">
        <v>43085</v>
      </c>
      <c r="H844" s="87" t="s">
        <v>4920</v>
      </c>
      <c r="I844" s="87" t="s">
        <v>6688</v>
      </c>
      <c r="J844" s="87" t="s">
        <v>6689</v>
      </c>
      <c r="K844" s="88"/>
      <c r="L844" s="37" t="s">
        <v>15377</v>
      </c>
      <c r="M844" s="86" t="s">
        <v>6697</v>
      </c>
      <c r="N844" s="37" t="s">
        <v>13679</v>
      </c>
      <c r="O844" s="37" t="s">
        <v>13680</v>
      </c>
      <c r="P844" s="89">
        <v>0.05</v>
      </c>
      <c r="Q844" s="89">
        <v>13.82</v>
      </c>
      <c r="R844" s="90" t="str">
        <f t="shared" si="41"/>
        <v>大阪府池田市城南</v>
      </c>
      <c r="S844" s="59" t="s">
        <v>3792</v>
      </c>
      <c r="T844" s="59"/>
      <c r="U844" s="111" t="s">
        <v>6696</v>
      </c>
      <c r="V844" s="91" t="str">
        <f t="shared" si="43"/>
        <v>Open map</v>
      </c>
      <c r="W844" s="91" t="s">
        <v>4038</v>
      </c>
      <c r="X844" s="89" t="s">
        <v>1840</v>
      </c>
      <c r="Y844" s="89" t="s">
        <v>4496</v>
      </c>
      <c r="Z844" s="89" t="s">
        <v>5136</v>
      </c>
      <c r="AA844" s="89"/>
      <c r="AB844" s="83">
        <v>30</v>
      </c>
      <c r="AC844" s="83">
        <v>370</v>
      </c>
      <c r="AD844" s="83">
        <v>740</v>
      </c>
      <c r="AE844" s="89">
        <v>542</v>
      </c>
      <c r="AF844" s="83">
        <v>542</v>
      </c>
      <c r="AG844" s="89"/>
      <c r="AH844" s="89"/>
      <c r="AI844" s="89"/>
      <c r="AJ844" s="83">
        <v>1</v>
      </c>
      <c r="AK844" s="83" t="s">
        <v>6302</v>
      </c>
      <c r="AL844" s="83">
        <v>2.2000000000000002</v>
      </c>
      <c r="AM844" s="83" t="s">
        <v>3214</v>
      </c>
      <c r="AN844" s="83"/>
      <c r="AO844" s="83">
        <v>1482</v>
      </c>
      <c r="AP844" s="89">
        <v>2.2000000000000002</v>
      </c>
      <c r="AQ844" s="89">
        <v>940</v>
      </c>
      <c r="AR844" s="89">
        <v>100</v>
      </c>
      <c r="AS844" s="89">
        <v>96</v>
      </c>
      <c r="AT844" s="89" t="s">
        <v>4235</v>
      </c>
      <c r="AU844" s="89">
        <v>1</v>
      </c>
      <c r="AV844" s="89">
        <v>542</v>
      </c>
      <c r="AW844" s="89">
        <v>80</v>
      </c>
      <c r="AX844" s="89">
        <v>45</v>
      </c>
      <c r="AY844" s="89" t="s">
        <v>4235</v>
      </c>
      <c r="AZ844" s="89">
        <v>9400000</v>
      </c>
      <c r="BA844" s="89">
        <v>8100000</v>
      </c>
      <c r="BB844" s="89">
        <v>5200000</v>
      </c>
      <c r="BC844" s="113"/>
      <c r="BG844" s="165">
        <v>5739</v>
      </c>
      <c r="BH844" s="165">
        <v>760</v>
      </c>
    </row>
    <row r="845" spans="1:60" ht="18" hidden="1" customHeight="1">
      <c r="A845" s="83">
        <v>170129</v>
      </c>
      <c r="B845" s="84" t="s">
        <v>6690</v>
      </c>
      <c r="C845" s="82" t="str">
        <f t="shared" si="42"/>
        <v>Open</v>
      </c>
      <c r="D845" s="85"/>
      <c r="E845" s="85" t="s">
        <v>6691</v>
      </c>
      <c r="F845" s="110">
        <v>42928</v>
      </c>
      <c r="G845" s="110">
        <v>42941</v>
      </c>
      <c r="H845" s="87" t="s">
        <v>6692</v>
      </c>
      <c r="I845" s="87" t="s">
        <v>6693</v>
      </c>
      <c r="J845" s="87" t="s">
        <v>6694</v>
      </c>
      <c r="K845" s="88"/>
      <c r="L845" s="37" t="s">
        <v>15347</v>
      </c>
      <c r="M845" s="86" t="s">
        <v>6686</v>
      </c>
      <c r="N845" s="37" t="s">
        <v>13681</v>
      </c>
      <c r="O845" s="37" t="s">
        <v>13682</v>
      </c>
      <c r="P845" s="89">
        <v>0.85</v>
      </c>
      <c r="Q845" s="89">
        <v>0.66</v>
      </c>
      <c r="R845" s="90" t="str">
        <f t="shared" si="41"/>
        <v>愛知県碧南市玉津浦町</v>
      </c>
      <c r="S845" s="59" t="s">
        <v>3793</v>
      </c>
      <c r="T845" s="59"/>
      <c r="U845" s="111" t="s">
        <v>6695</v>
      </c>
      <c r="V845" s="91" t="str">
        <f t="shared" si="43"/>
        <v>Open map</v>
      </c>
      <c r="W845" s="91" t="s">
        <v>4038</v>
      </c>
      <c r="X845" s="89" t="s">
        <v>1840</v>
      </c>
      <c r="Y845" s="89" t="s">
        <v>4381</v>
      </c>
      <c r="Z845" s="89" t="s">
        <v>4390</v>
      </c>
      <c r="AA845" s="89">
        <v>20</v>
      </c>
      <c r="AB845" s="83">
        <v>30</v>
      </c>
      <c r="AC845" s="83">
        <v>1100</v>
      </c>
      <c r="AD845" s="83">
        <v>1100</v>
      </c>
      <c r="AE845" s="89">
        <v>1365</v>
      </c>
      <c r="AF845" s="83">
        <v>1364</v>
      </c>
      <c r="AG845" s="89"/>
      <c r="AH845" s="89"/>
      <c r="AI845" s="89"/>
      <c r="AJ845" s="83">
        <v>1</v>
      </c>
      <c r="AK845" s="83" t="s">
        <v>5656</v>
      </c>
      <c r="AL845" s="83">
        <v>1.5</v>
      </c>
      <c r="AM845" s="83" t="s">
        <v>3198</v>
      </c>
      <c r="AN845" s="83"/>
      <c r="AO845" s="83">
        <v>2557</v>
      </c>
      <c r="AP845" s="89">
        <v>1.5</v>
      </c>
      <c r="AQ845" s="89">
        <v>1192</v>
      </c>
      <c r="AR845" s="89">
        <v>100</v>
      </c>
      <c r="AS845" s="89">
        <v>122</v>
      </c>
      <c r="AT845" s="89" t="s">
        <v>12174</v>
      </c>
      <c r="AU845" s="89">
        <v>1</v>
      </c>
      <c r="AV845" s="89">
        <v>1365</v>
      </c>
      <c r="AW845" s="89">
        <v>80</v>
      </c>
      <c r="AX845" s="89">
        <v>112</v>
      </c>
      <c r="AY845" s="89" t="s">
        <v>4235</v>
      </c>
      <c r="AZ845" s="89">
        <v>13700000</v>
      </c>
      <c r="BA845" s="89">
        <v>11600000</v>
      </c>
      <c r="BB845" s="89">
        <v>7000000</v>
      </c>
      <c r="BC845" s="113"/>
      <c r="BG845" s="165">
        <v>5740</v>
      </c>
      <c r="BH845" s="165">
        <v>761</v>
      </c>
    </row>
    <row r="846" spans="1:60" hidden="1">
      <c r="A846" s="1">
        <v>170130</v>
      </c>
      <c r="B846" s="6" t="s">
        <v>10208</v>
      </c>
      <c r="C846" s="82" t="str">
        <f t="shared" si="42"/>
        <v>Open</v>
      </c>
      <c r="D846" s="36" t="s">
        <v>6685</v>
      </c>
      <c r="E846" s="36"/>
      <c r="F846" s="37"/>
      <c r="G846" s="37"/>
      <c r="H846" s="38" t="s">
        <v>1372</v>
      </c>
      <c r="I846" s="38" t="s">
        <v>2411</v>
      </c>
      <c r="J846" s="38" t="s">
        <v>2727</v>
      </c>
      <c r="K846" s="21"/>
      <c r="L846" s="37" t="s">
        <v>15378</v>
      </c>
      <c r="M846" s="37" t="s">
        <v>12110</v>
      </c>
      <c r="N846" s="37" t="s">
        <v>13683</v>
      </c>
      <c r="O846" s="37" t="s">
        <v>13684</v>
      </c>
      <c r="P846" s="89">
        <v>0.88</v>
      </c>
      <c r="Q846" s="89">
        <v>3.19</v>
      </c>
      <c r="R846" s="59" t="str">
        <f t="shared" si="41"/>
        <v>神奈川県川崎市川崎区出来野</v>
      </c>
      <c r="S846" s="59"/>
      <c r="T846" s="59"/>
      <c r="U846" s="108" t="s">
        <v>10209</v>
      </c>
      <c r="V846" s="60" t="str">
        <f t="shared" si="43"/>
        <v>Open map</v>
      </c>
      <c r="W846" s="60"/>
      <c r="X846" t="s">
        <v>1840</v>
      </c>
      <c r="Y846" t="s">
        <v>1860</v>
      </c>
      <c r="Z846" t="s">
        <v>1843</v>
      </c>
      <c r="AA846">
        <v>3.6</v>
      </c>
      <c r="AB846" s="1">
        <v>30</v>
      </c>
      <c r="AC846" s="1">
        <v>236</v>
      </c>
      <c r="AD846" s="1">
        <v>534</v>
      </c>
      <c r="AF846" s="1">
        <v>286</v>
      </c>
      <c r="AJ846" s="1">
        <v>1</v>
      </c>
      <c r="AK846" s="1" t="s">
        <v>3189</v>
      </c>
      <c r="AL846" s="1">
        <v>1.5</v>
      </c>
      <c r="AM846" s="1" t="s">
        <v>3204</v>
      </c>
      <c r="BD846" s="142" t="s">
        <v>11879</v>
      </c>
      <c r="BG846" s="165">
        <v>5741</v>
      </c>
    </row>
    <row r="847" spans="1:60" ht="18" hidden="1" customHeight="1">
      <c r="A847" s="83">
        <v>170131</v>
      </c>
      <c r="B847" s="84" t="s">
        <v>6674</v>
      </c>
      <c r="C847" s="82" t="str">
        <f t="shared" si="42"/>
        <v>Open</v>
      </c>
      <c r="D847" s="85"/>
      <c r="E847" s="85" t="s">
        <v>6675</v>
      </c>
      <c r="F847" s="110">
        <v>42940</v>
      </c>
      <c r="G847" s="110">
        <v>42947</v>
      </c>
      <c r="H847" s="87" t="s">
        <v>6676</v>
      </c>
      <c r="I847" s="87" t="s">
        <v>6677</v>
      </c>
      <c r="J847" s="87" t="s">
        <v>6678</v>
      </c>
      <c r="K847" s="88"/>
      <c r="L847" s="37" t="s">
        <v>15379</v>
      </c>
      <c r="M847" s="86" t="s">
        <v>6679</v>
      </c>
      <c r="N847" s="37" t="s">
        <v>13685</v>
      </c>
      <c r="O847" s="37" t="s">
        <v>13686</v>
      </c>
      <c r="P847" s="89" t="s">
        <v>6672</v>
      </c>
      <c r="Q847" s="89">
        <v>0.06</v>
      </c>
      <c r="R847" s="90" t="str">
        <f t="shared" si="41"/>
        <v>北海道厚岸郡厚岸町若竹</v>
      </c>
      <c r="S847" s="59" t="s">
        <v>3794</v>
      </c>
      <c r="T847" s="59"/>
      <c r="U847" s="111" t="s">
        <v>6680</v>
      </c>
      <c r="V847" s="91" t="str">
        <f t="shared" si="43"/>
        <v>Open map</v>
      </c>
      <c r="W847" s="91" t="s">
        <v>4038</v>
      </c>
      <c r="X847" s="89" t="s">
        <v>1840</v>
      </c>
      <c r="Y847" s="89" t="s">
        <v>6681</v>
      </c>
      <c r="Z847" s="89" t="s">
        <v>6682</v>
      </c>
      <c r="AA847" s="89"/>
      <c r="AB847" s="83">
        <v>70</v>
      </c>
      <c r="AC847" s="83">
        <v>223</v>
      </c>
      <c r="AD847" s="83">
        <v>248</v>
      </c>
      <c r="AE847" s="89">
        <v>387</v>
      </c>
      <c r="AF847" s="83">
        <v>415</v>
      </c>
      <c r="AG847" s="89"/>
      <c r="AH847" s="89"/>
      <c r="AI847" s="89"/>
      <c r="AJ847" s="83">
        <v>1</v>
      </c>
      <c r="AK847" s="83" t="s">
        <v>6683</v>
      </c>
      <c r="AL847" s="83">
        <v>1.5</v>
      </c>
      <c r="AM847" s="83" t="s">
        <v>3204</v>
      </c>
      <c r="AN847" s="83"/>
      <c r="AO847" s="83">
        <v>814</v>
      </c>
      <c r="AP847" s="89">
        <v>1.5</v>
      </c>
      <c r="AQ847" s="89">
        <f>119+594</f>
        <v>713</v>
      </c>
      <c r="AR847" s="89">
        <v>150</v>
      </c>
      <c r="AS847" s="89">
        <f>13+90</f>
        <v>103</v>
      </c>
      <c r="AT847" s="89" t="s">
        <v>4250</v>
      </c>
      <c r="AU847" s="89">
        <v>1</v>
      </c>
      <c r="AV847" s="89">
        <f>52+51</f>
        <v>103</v>
      </c>
      <c r="AW847" s="89">
        <v>100</v>
      </c>
      <c r="AX847" s="89">
        <f>6+8</f>
        <v>14</v>
      </c>
      <c r="AY847" s="89" t="s">
        <v>6684</v>
      </c>
      <c r="AZ847" s="89">
        <v>6000000</v>
      </c>
      <c r="BA847" s="89">
        <v>5100000</v>
      </c>
      <c r="BB847" s="89">
        <v>3000000</v>
      </c>
      <c r="BC847" s="113" t="s">
        <v>6673</v>
      </c>
      <c r="BG847" s="165">
        <v>5742</v>
      </c>
      <c r="BH847" s="165">
        <v>762</v>
      </c>
    </row>
    <row r="848" spans="1:60" ht="18" hidden="1" customHeight="1">
      <c r="A848" s="83">
        <v>170132</v>
      </c>
      <c r="B848" s="84" t="s">
        <v>6661</v>
      </c>
      <c r="C848" s="82" t="str">
        <f t="shared" si="42"/>
        <v>Open</v>
      </c>
      <c r="D848" s="85"/>
      <c r="E848" s="85" t="s">
        <v>4217</v>
      </c>
      <c r="F848" s="110">
        <v>42979</v>
      </c>
      <c r="G848" s="110">
        <v>42993</v>
      </c>
      <c r="H848" s="87" t="s">
        <v>4312</v>
      </c>
      <c r="I848" s="87" t="s">
        <v>6668</v>
      </c>
      <c r="J848" s="87" t="s">
        <v>6662</v>
      </c>
      <c r="K848" s="88"/>
      <c r="L848" s="37" t="s">
        <v>15380</v>
      </c>
      <c r="M848" s="86" t="s">
        <v>6669</v>
      </c>
      <c r="N848" s="37" t="s">
        <v>13687</v>
      </c>
      <c r="O848" s="37" t="s">
        <v>13688</v>
      </c>
      <c r="P848" s="89">
        <v>0.28999999999999998</v>
      </c>
      <c r="Q848" s="89">
        <v>36.08</v>
      </c>
      <c r="R848" s="90" t="str">
        <f t="shared" si="41"/>
        <v>埼玉県春日部市水角</v>
      </c>
      <c r="S848" s="59" t="s">
        <v>3795</v>
      </c>
      <c r="T848" s="59"/>
      <c r="U848" s="111" t="s">
        <v>6670</v>
      </c>
      <c r="V848" s="91" t="str">
        <f t="shared" si="43"/>
        <v>Open map</v>
      </c>
      <c r="W848" s="91" t="s">
        <v>4038</v>
      </c>
      <c r="X848" s="89" t="s">
        <v>1840</v>
      </c>
      <c r="Y848" s="89" t="s">
        <v>4381</v>
      </c>
      <c r="Z848" s="89" t="s">
        <v>6671</v>
      </c>
      <c r="AA848" s="89">
        <v>10</v>
      </c>
      <c r="AB848" s="83">
        <v>30</v>
      </c>
      <c r="AC848" s="83">
        <v>889.98</v>
      </c>
      <c r="AD848" s="83">
        <v>1109.98</v>
      </c>
      <c r="AE848" s="89">
        <v>1592</v>
      </c>
      <c r="AF848" s="83">
        <v>1721.5</v>
      </c>
      <c r="AG848" s="89"/>
      <c r="AH848" s="89"/>
      <c r="AI848" s="89"/>
      <c r="AJ848" s="83">
        <v>1</v>
      </c>
      <c r="AK848" s="83" t="s">
        <v>5656</v>
      </c>
      <c r="AL848" s="83">
        <v>1.5</v>
      </c>
      <c r="AM848" s="83" t="s">
        <v>3198</v>
      </c>
      <c r="AN848" s="83"/>
      <c r="AO848" s="83">
        <v>3023</v>
      </c>
      <c r="AP848" s="89">
        <v>1.5</v>
      </c>
      <c r="AQ848" s="89">
        <v>1727</v>
      </c>
      <c r="AR848" s="89">
        <v>150</v>
      </c>
      <c r="AS848" s="89">
        <v>265</v>
      </c>
      <c r="AT848" s="89" t="s">
        <v>4235</v>
      </c>
      <c r="AU848" s="89">
        <v>1</v>
      </c>
      <c r="AV848" s="89">
        <v>1296</v>
      </c>
      <c r="AW848" s="89">
        <v>100</v>
      </c>
      <c r="AX848" s="89">
        <v>133</v>
      </c>
      <c r="AY848" s="89" t="s">
        <v>4235</v>
      </c>
      <c r="AZ848" s="89">
        <v>23400000</v>
      </c>
      <c r="BA848" s="89">
        <v>20100000</v>
      </c>
      <c r="BB848" s="89">
        <v>12100000</v>
      </c>
      <c r="BC848" s="113"/>
      <c r="BG848" s="165">
        <v>5743</v>
      </c>
      <c r="BH848" s="165">
        <v>763</v>
      </c>
    </row>
    <row r="849" spans="1:60" ht="18" hidden="1" customHeight="1">
      <c r="A849" s="83">
        <v>170133</v>
      </c>
      <c r="B849" s="84" t="s">
        <v>6653</v>
      </c>
      <c r="C849" s="82" t="str">
        <f t="shared" si="42"/>
        <v>Open</v>
      </c>
      <c r="D849" s="85"/>
      <c r="E849" s="85" t="s">
        <v>6647</v>
      </c>
      <c r="F849" s="110">
        <v>43080</v>
      </c>
      <c r="G849" s="110">
        <v>43089</v>
      </c>
      <c r="H849" s="87" t="s">
        <v>4446</v>
      </c>
      <c r="I849" s="87" t="s">
        <v>6663</v>
      </c>
      <c r="J849" s="87" t="s">
        <v>6664</v>
      </c>
      <c r="K849" s="88"/>
      <c r="L849" s="37" t="s">
        <v>15381</v>
      </c>
      <c r="M849" s="86" t="s">
        <v>6665</v>
      </c>
      <c r="N849" s="37" t="s">
        <v>13689</v>
      </c>
      <c r="O849" s="37" t="s">
        <v>13690</v>
      </c>
      <c r="P849" s="89">
        <v>0.46</v>
      </c>
      <c r="Q849" s="89">
        <v>1.32</v>
      </c>
      <c r="R849" s="90" t="str">
        <f t="shared" si="41"/>
        <v>山形県飽海郡遊佐町藤崎</v>
      </c>
      <c r="S849" s="59" t="s">
        <v>3796</v>
      </c>
      <c r="T849" s="59"/>
      <c r="U849" s="111" t="s">
        <v>6666</v>
      </c>
      <c r="V849" s="91" t="str">
        <f t="shared" si="43"/>
        <v>Open map</v>
      </c>
      <c r="W849" s="91" t="s">
        <v>4038</v>
      </c>
      <c r="X849" s="89" t="s">
        <v>1840</v>
      </c>
      <c r="Y849" s="89" t="s">
        <v>4381</v>
      </c>
      <c r="Z849" s="89" t="s">
        <v>4443</v>
      </c>
      <c r="AA849" s="89">
        <v>20</v>
      </c>
      <c r="AB849" s="83">
        <v>100</v>
      </c>
      <c r="AC849" s="83">
        <v>700</v>
      </c>
      <c r="AD849" s="83">
        <v>700</v>
      </c>
      <c r="AE849" s="89">
        <v>1014</v>
      </c>
      <c r="AF849" s="83">
        <v>956</v>
      </c>
      <c r="AG849" s="89"/>
      <c r="AH849" s="89"/>
      <c r="AI849" s="89"/>
      <c r="AJ849" s="83">
        <v>1</v>
      </c>
      <c r="AK849" s="83" t="s">
        <v>6667</v>
      </c>
      <c r="AL849" s="83">
        <v>1</v>
      </c>
      <c r="AM849" s="83" t="s">
        <v>3215</v>
      </c>
      <c r="AN849" s="83"/>
      <c r="AO849" s="83">
        <v>1563</v>
      </c>
      <c r="AP849" s="89">
        <v>1</v>
      </c>
      <c r="AQ849" s="89">
        <v>549</v>
      </c>
      <c r="AR849" s="89">
        <v>100</v>
      </c>
      <c r="AS849" s="89">
        <v>56</v>
      </c>
      <c r="AT849" s="89" t="s">
        <v>6643</v>
      </c>
      <c r="AU849" s="89">
        <v>1</v>
      </c>
      <c r="AV849" s="89">
        <v>1014</v>
      </c>
      <c r="AW849" s="89">
        <v>80</v>
      </c>
      <c r="AX849" s="89">
        <v>83</v>
      </c>
      <c r="AY849" s="89" t="s">
        <v>6660</v>
      </c>
      <c r="AZ849" s="89">
        <v>9100000</v>
      </c>
      <c r="BA849" s="89">
        <v>7900000</v>
      </c>
      <c r="BB849" s="89">
        <v>4900000</v>
      </c>
      <c r="BC849" s="113"/>
      <c r="BG849" s="165">
        <v>5744</v>
      </c>
      <c r="BH849" s="165">
        <v>764</v>
      </c>
    </row>
    <row r="850" spans="1:60" ht="18" hidden="1" customHeight="1">
      <c r="A850" s="83">
        <v>170134</v>
      </c>
      <c r="B850" s="84" t="s">
        <v>6645</v>
      </c>
      <c r="C850" s="82" t="str">
        <f t="shared" si="42"/>
        <v>Open</v>
      </c>
      <c r="D850" s="85"/>
      <c r="E850" s="85" t="s">
        <v>4217</v>
      </c>
      <c r="F850" s="110">
        <v>42990</v>
      </c>
      <c r="G850" s="110">
        <v>43007</v>
      </c>
      <c r="H850" s="87" t="s">
        <v>4820</v>
      </c>
      <c r="I850" s="87" t="s">
        <v>6654</v>
      </c>
      <c r="J850" s="87" t="s">
        <v>6655</v>
      </c>
      <c r="K850" s="88"/>
      <c r="L850" s="37" t="s">
        <v>15382</v>
      </c>
      <c r="M850" s="86" t="s">
        <v>6656</v>
      </c>
      <c r="N850" s="37" t="s">
        <v>13691</v>
      </c>
      <c r="O850" s="37" t="s">
        <v>13692</v>
      </c>
      <c r="P850" s="89">
        <v>0.03</v>
      </c>
      <c r="Q850" s="89">
        <v>101.24</v>
      </c>
      <c r="R850" s="90" t="str">
        <f t="shared" si="41"/>
        <v>長野県岡谷市川岸</v>
      </c>
      <c r="S850" s="59" t="s">
        <v>3797</v>
      </c>
      <c r="T850" s="59"/>
      <c r="U850" s="111" t="s">
        <v>6657</v>
      </c>
      <c r="V850" s="91" t="str">
        <f t="shared" si="43"/>
        <v>Open map</v>
      </c>
      <c r="W850" s="91" t="s">
        <v>4038</v>
      </c>
      <c r="X850" s="89" t="s">
        <v>1840</v>
      </c>
      <c r="Y850" s="89" t="s">
        <v>4381</v>
      </c>
      <c r="Z850" s="89" t="s">
        <v>6658</v>
      </c>
      <c r="AA850" s="89">
        <v>50</v>
      </c>
      <c r="AB850" s="83">
        <v>45</v>
      </c>
      <c r="AC850" s="83">
        <v>2160</v>
      </c>
      <c r="AD850" s="83">
        <v>2160</v>
      </c>
      <c r="AE850" s="89">
        <v>1903</v>
      </c>
      <c r="AF850" s="83">
        <v>2316</v>
      </c>
      <c r="AG850" s="89"/>
      <c r="AH850" s="89"/>
      <c r="AI850" s="89"/>
      <c r="AJ850" s="83">
        <v>1</v>
      </c>
      <c r="AK850" s="83" t="s">
        <v>6659</v>
      </c>
      <c r="AL850" s="83">
        <v>1.2</v>
      </c>
      <c r="AM850" s="83" t="s">
        <v>3198</v>
      </c>
      <c r="AN850" s="83"/>
      <c r="AO850" s="83">
        <v>5386</v>
      </c>
      <c r="AP850" s="89">
        <v>1.2</v>
      </c>
      <c r="AQ850" s="89">
        <v>2568</v>
      </c>
      <c r="AR850" s="89">
        <v>100</v>
      </c>
      <c r="AS850" s="89">
        <v>260</v>
      </c>
      <c r="AT850" s="89" t="s">
        <v>12208</v>
      </c>
      <c r="AU850" s="89">
        <v>1</v>
      </c>
      <c r="AV850" s="89">
        <v>2818</v>
      </c>
      <c r="AW850" s="89">
        <v>80</v>
      </c>
      <c r="AX850" s="89">
        <v>227</v>
      </c>
      <c r="AY850" s="89" t="s">
        <v>4235</v>
      </c>
      <c r="AZ850" s="89">
        <v>27700000</v>
      </c>
      <c r="BA850" s="89">
        <v>23400000</v>
      </c>
      <c r="BB850" s="89">
        <v>14300000</v>
      </c>
      <c r="BC850" s="113"/>
      <c r="BG850" s="165">
        <v>5745</v>
      </c>
      <c r="BH850" s="165">
        <v>765</v>
      </c>
    </row>
    <row r="851" spans="1:60" ht="18" hidden="1" customHeight="1">
      <c r="A851" s="83">
        <v>170135</v>
      </c>
      <c r="B851" s="84" t="s">
        <v>6646</v>
      </c>
      <c r="C851" s="82" t="str">
        <f t="shared" si="42"/>
        <v>Open</v>
      </c>
      <c r="D851" s="85"/>
      <c r="E851" s="85" t="s">
        <v>6647</v>
      </c>
      <c r="F851" s="110">
        <v>42950</v>
      </c>
      <c r="G851" s="110">
        <v>42957</v>
      </c>
      <c r="H851" s="87" t="s">
        <v>6648</v>
      </c>
      <c r="I851" s="87" t="s">
        <v>4875</v>
      </c>
      <c r="J851" s="87" t="s">
        <v>6649</v>
      </c>
      <c r="K851" s="88"/>
      <c r="L851" s="37" t="s">
        <v>15383</v>
      </c>
      <c r="M851" s="86" t="s">
        <v>6650</v>
      </c>
      <c r="N851" s="37" t="s">
        <v>13693</v>
      </c>
      <c r="O851" s="37" t="s">
        <v>13694</v>
      </c>
      <c r="P851" s="89">
        <v>0.04</v>
      </c>
      <c r="Q851" s="89">
        <v>0.67</v>
      </c>
      <c r="R851" s="90" t="str">
        <f t="shared" si="41"/>
        <v>広島県広島市西区扇</v>
      </c>
      <c r="S851" s="59" t="s">
        <v>3798</v>
      </c>
      <c r="T851" s="59"/>
      <c r="U851" s="111" t="s">
        <v>6651</v>
      </c>
      <c r="V851" s="91" t="str">
        <f t="shared" si="43"/>
        <v>Open map</v>
      </c>
      <c r="W851" s="91" t="s">
        <v>4038</v>
      </c>
      <c r="X851" s="89" t="s">
        <v>1840</v>
      </c>
      <c r="Y851" s="89" t="s">
        <v>4381</v>
      </c>
      <c r="Z851" s="89" t="s">
        <v>6652</v>
      </c>
      <c r="AA851" s="89">
        <v>16.5</v>
      </c>
      <c r="AB851" s="83">
        <v>30</v>
      </c>
      <c r="AC851" s="83">
        <v>342</v>
      </c>
      <c r="AD851" s="83">
        <v>342</v>
      </c>
      <c r="AE851" s="89">
        <v>2256</v>
      </c>
      <c r="AF851" s="83">
        <v>524</v>
      </c>
      <c r="AG851" s="89"/>
      <c r="AH851" s="89"/>
      <c r="AI851" s="89"/>
      <c r="AJ851" s="83">
        <v>1.2</v>
      </c>
      <c r="AK851" s="83" t="s">
        <v>6635</v>
      </c>
      <c r="AL851" s="83">
        <v>1.5</v>
      </c>
      <c r="AM851" s="83" t="s">
        <v>3216</v>
      </c>
      <c r="AN851" s="83"/>
      <c r="AO851" s="83">
        <v>5583</v>
      </c>
      <c r="AP851" s="89">
        <v>1.5</v>
      </c>
      <c r="AQ851" s="89">
        <v>582</v>
      </c>
      <c r="AR851" s="89">
        <v>100</v>
      </c>
      <c r="AS851" s="89">
        <v>60</v>
      </c>
      <c r="AT851" s="89" t="s">
        <v>4871</v>
      </c>
      <c r="AU851" s="89">
        <v>1.2</v>
      </c>
      <c r="AV851" s="89">
        <v>567</v>
      </c>
      <c r="AW851" s="89">
        <v>80</v>
      </c>
      <c r="AX851" s="89">
        <v>46</v>
      </c>
      <c r="AY851" s="89" t="s">
        <v>4871</v>
      </c>
      <c r="AZ851" s="89">
        <v>7700000</v>
      </c>
      <c r="BA851" s="89">
        <v>6600000</v>
      </c>
      <c r="BB851" s="89">
        <v>3500000</v>
      </c>
      <c r="BC851" s="113"/>
      <c r="BG851" s="165">
        <v>5746</v>
      </c>
      <c r="BH851" s="165">
        <v>766</v>
      </c>
    </row>
    <row r="852" spans="1:60" ht="18" hidden="1" customHeight="1">
      <c r="A852" s="83">
        <v>170136</v>
      </c>
      <c r="B852" s="84" t="s">
        <v>6636</v>
      </c>
      <c r="C852" s="82" t="str">
        <f t="shared" si="42"/>
        <v>Open</v>
      </c>
      <c r="D852" s="85"/>
      <c r="E852" s="85" t="s">
        <v>4217</v>
      </c>
      <c r="F852" s="110">
        <v>42970</v>
      </c>
      <c r="G852" s="110">
        <v>42983</v>
      </c>
      <c r="H852" s="87" t="s">
        <v>6637</v>
      </c>
      <c r="I852" s="87" t="s">
        <v>6638</v>
      </c>
      <c r="J852" s="87" t="s">
        <v>6639</v>
      </c>
      <c r="K852" s="88"/>
      <c r="L852" s="37" t="s">
        <v>15384</v>
      </c>
      <c r="M852" s="86" t="s">
        <v>6633</v>
      </c>
      <c r="N852" s="37" t="s">
        <v>13695</v>
      </c>
      <c r="O852" s="37" t="s">
        <v>13696</v>
      </c>
      <c r="P852" s="89" t="s">
        <v>6634</v>
      </c>
      <c r="Q852" s="89">
        <v>0.15</v>
      </c>
      <c r="R852" s="90" t="str">
        <f t="shared" si="41"/>
        <v>兵庫県神戸市中央区港町南町</v>
      </c>
      <c r="S852" s="59" t="s">
        <v>3799</v>
      </c>
      <c r="T852" s="59"/>
      <c r="U852" s="111" t="s">
        <v>6640</v>
      </c>
      <c r="V852" s="91" t="str">
        <f t="shared" si="43"/>
        <v>Open map</v>
      </c>
      <c r="W852" s="91" t="s">
        <v>4038</v>
      </c>
      <c r="X852" s="89" t="s">
        <v>1840</v>
      </c>
      <c r="Y852" s="89" t="s">
        <v>6641</v>
      </c>
      <c r="Z852" s="89" t="s">
        <v>6642</v>
      </c>
      <c r="AA852" s="89">
        <v>5</v>
      </c>
      <c r="AB852" s="83">
        <v>30</v>
      </c>
      <c r="AC852" s="83">
        <v>926</v>
      </c>
      <c r="AD852" s="83">
        <v>1446</v>
      </c>
      <c r="AE852" s="89">
        <v>1243</v>
      </c>
      <c r="AF852" s="83">
        <v>1385</v>
      </c>
      <c r="AG852" s="89"/>
      <c r="AH852" s="89"/>
      <c r="AI852" s="89"/>
      <c r="AJ852" s="83">
        <v>1</v>
      </c>
      <c r="AK852" s="83" t="s">
        <v>5656</v>
      </c>
      <c r="AL852" s="83">
        <v>1.2</v>
      </c>
      <c r="AM852" s="83" t="s">
        <v>3198</v>
      </c>
      <c r="AN852" s="83"/>
      <c r="AO852" s="83">
        <v>2433</v>
      </c>
      <c r="AP852" s="89">
        <v>1.2</v>
      </c>
      <c r="AQ852" s="89">
        <v>1047</v>
      </c>
      <c r="AR852" s="89">
        <v>100</v>
      </c>
      <c r="AS852" s="89">
        <v>107</v>
      </c>
      <c r="AT852" s="89" t="s">
        <v>6643</v>
      </c>
      <c r="AU852" s="89">
        <v>1</v>
      </c>
      <c r="AV852" s="89">
        <v>1386</v>
      </c>
      <c r="AW852" s="89">
        <v>80</v>
      </c>
      <c r="AX852" s="89">
        <v>114</v>
      </c>
      <c r="AY852" s="89" t="s">
        <v>6644</v>
      </c>
      <c r="AZ852" s="89">
        <v>13800000</v>
      </c>
      <c r="BA852" s="89">
        <v>11800000</v>
      </c>
      <c r="BB852" s="89">
        <v>7300000</v>
      </c>
      <c r="BC852" s="113"/>
      <c r="BG852" s="165">
        <v>5747</v>
      </c>
      <c r="BH852" s="165">
        <v>767</v>
      </c>
    </row>
    <row r="853" spans="1:60" ht="18" hidden="1" customHeight="1">
      <c r="A853" s="83">
        <v>170137</v>
      </c>
      <c r="B853" s="84" t="s">
        <v>6627</v>
      </c>
      <c r="C853" s="82" t="str">
        <f t="shared" si="42"/>
        <v>Open</v>
      </c>
      <c r="D853" s="85"/>
      <c r="E853" s="85" t="s">
        <v>4217</v>
      </c>
      <c r="F853" s="110">
        <v>43024</v>
      </c>
      <c r="G853" s="110">
        <v>43043</v>
      </c>
      <c r="H853" s="87" t="s">
        <v>4249</v>
      </c>
      <c r="I853" s="87" t="s">
        <v>6112</v>
      </c>
      <c r="J853" s="87" t="s">
        <v>6628</v>
      </c>
      <c r="K853" s="88"/>
      <c r="L853" s="37" t="s">
        <v>15385</v>
      </c>
      <c r="M853" s="86" t="s">
        <v>6625</v>
      </c>
      <c r="N853" s="37" t="s">
        <v>13697</v>
      </c>
      <c r="O853" s="37" t="s">
        <v>13698</v>
      </c>
      <c r="P853" s="89">
        <v>0.32</v>
      </c>
      <c r="Q853" s="89">
        <v>0.54</v>
      </c>
      <c r="R853" s="90" t="str">
        <f t="shared" si="41"/>
        <v>北海道釧路市新野</v>
      </c>
      <c r="S853" s="59" t="s">
        <v>3800</v>
      </c>
      <c r="T853" s="59" t="s">
        <v>6624</v>
      </c>
      <c r="U853" s="111" t="s">
        <v>6629</v>
      </c>
      <c r="V853" s="91" t="str">
        <f t="shared" si="43"/>
        <v>Open map</v>
      </c>
      <c r="W853" s="91" t="s">
        <v>4038</v>
      </c>
      <c r="X853" s="89" t="s">
        <v>1840</v>
      </c>
      <c r="Y853" s="89" t="s">
        <v>6630</v>
      </c>
      <c r="Z853" s="89" t="s">
        <v>4390</v>
      </c>
      <c r="AA853" s="89">
        <v>30</v>
      </c>
      <c r="AB853" s="83">
        <v>70</v>
      </c>
      <c r="AC853" s="83">
        <v>1950</v>
      </c>
      <c r="AD853" s="83">
        <v>1950</v>
      </c>
      <c r="AE853" s="89">
        <v>4861</v>
      </c>
      <c r="AF853" s="83">
        <v>2400</v>
      </c>
      <c r="AG853" s="89"/>
      <c r="AH853" s="89"/>
      <c r="AI853" s="89"/>
      <c r="AJ853" s="83">
        <v>1</v>
      </c>
      <c r="AK853" s="83" t="s">
        <v>6631</v>
      </c>
      <c r="AL853" s="83">
        <v>2.5</v>
      </c>
      <c r="AM853" s="83" t="s">
        <v>3217</v>
      </c>
      <c r="AN853" s="83"/>
      <c r="AO853" s="83">
        <v>6083</v>
      </c>
      <c r="AP853" s="89">
        <v>2.5</v>
      </c>
      <c r="AQ853" s="89">
        <f>2703+2418</f>
        <v>5121</v>
      </c>
      <c r="AR853" s="89">
        <v>150</v>
      </c>
      <c r="AS853" s="89">
        <f>409+363</f>
        <v>772</v>
      </c>
      <c r="AT853" s="89" t="s">
        <v>4250</v>
      </c>
      <c r="AU853" s="89">
        <v>1</v>
      </c>
      <c r="AV853" s="89">
        <f>385+571</f>
        <v>956</v>
      </c>
      <c r="AW853" s="89">
        <v>150</v>
      </c>
      <c r="AX853" s="89">
        <f>70+94</f>
        <v>164</v>
      </c>
      <c r="AY853" s="89" t="s">
        <v>6632</v>
      </c>
      <c r="AZ853" s="89">
        <v>40500000</v>
      </c>
      <c r="BA853" s="89">
        <v>33300000</v>
      </c>
      <c r="BB853" s="89">
        <v>21100000</v>
      </c>
      <c r="BC853" s="113" t="s">
        <v>6626</v>
      </c>
      <c r="BG853" s="165">
        <v>5748</v>
      </c>
      <c r="BH853" s="165">
        <v>768</v>
      </c>
    </row>
    <row r="854" spans="1:60" ht="18" hidden="1" customHeight="1">
      <c r="A854" s="83">
        <v>170138</v>
      </c>
      <c r="B854" s="84" t="s">
        <v>6611</v>
      </c>
      <c r="C854" s="82" t="str">
        <f t="shared" si="42"/>
        <v>Open</v>
      </c>
      <c r="D854" s="85"/>
      <c r="E854" s="85" t="s">
        <v>6617</v>
      </c>
      <c r="F854" s="110">
        <v>42951</v>
      </c>
      <c r="G854" s="110">
        <v>42973</v>
      </c>
      <c r="H854" s="87" t="s">
        <v>4434</v>
      </c>
      <c r="I854" s="87" t="s">
        <v>6618</v>
      </c>
      <c r="J854" s="87" t="s">
        <v>6619</v>
      </c>
      <c r="K854" s="88"/>
      <c r="L854" s="37" t="s">
        <v>15386</v>
      </c>
      <c r="M854" s="86" t="s">
        <v>6620</v>
      </c>
      <c r="N854" s="37" t="s">
        <v>13699</v>
      </c>
      <c r="O854" s="37" t="s">
        <v>14543</v>
      </c>
      <c r="P854" s="89">
        <v>0.18</v>
      </c>
      <c r="Q854" s="89">
        <v>2.66</v>
      </c>
      <c r="R854" s="90" t="str">
        <f t="shared" si="41"/>
        <v>千葉県市原市八幡浦</v>
      </c>
      <c r="S854" s="59" t="s">
        <v>3801</v>
      </c>
      <c r="T854" s="59"/>
      <c r="U854" s="111" t="s">
        <v>6621</v>
      </c>
      <c r="V854" s="91" t="str">
        <f t="shared" si="43"/>
        <v>Open map</v>
      </c>
      <c r="W854" s="91" t="s">
        <v>4038</v>
      </c>
      <c r="X854" s="89" t="s">
        <v>1840</v>
      </c>
      <c r="Y854" s="89" t="s">
        <v>6622</v>
      </c>
      <c r="Z854" s="89" t="s">
        <v>6612</v>
      </c>
      <c r="AA854" s="89">
        <v>3.9</v>
      </c>
      <c r="AB854" s="83">
        <v>30</v>
      </c>
      <c r="AC854" s="83">
        <v>2093</v>
      </c>
      <c r="AD854" s="83">
        <v>1782</v>
      </c>
      <c r="AE854" s="89">
        <v>1990</v>
      </c>
      <c r="AF854" s="83">
        <v>1858.8</v>
      </c>
      <c r="AG854" s="89"/>
      <c r="AH854" s="89"/>
      <c r="AI854" s="89"/>
      <c r="AJ854" s="83">
        <v>1</v>
      </c>
      <c r="AK854" s="83" t="s">
        <v>6447</v>
      </c>
      <c r="AL854" s="83">
        <v>1.5</v>
      </c>
      <c r="AM854" s="83" t="s">
        <v>3218</v>
      </c>
      <c r="AN854" s="83"/>
      <c r="AO854" s="83">
        <v>4149</v>
      </c>
      <c r="AP854" s="89">
        <v>1.5</v>
      </c>
      <c r="AQ854" s="89">
        <v>1921</v>
      </c>
      <c r="AR854" s="89">
        <v>100</v>
      </c>
      <c r="AS854" s="89">
        <v>196</v>
      </c>
      <c r="AT854" s="89" t="s">
        <v>4235</v>
      </c>
      <c r="AU854" s="89">
        <v>1</v>
      </c>
      <c r="AV854" s="89">
        <v>1801</v>
      </c>
      <c r="AW854" s="89">
        <v>100</v>
      </c>
      <c r="AX854" s="89">
        <v>184</v>
      </c>
      <c r="AY854" s="89" t="s">
        <v>6623</v>
      </c>
      <c r="AZ854" s="89">
        <v>21400000</v>
      </c>
      <c r="BA854" s="89">
        <v>18000000</v>
      </c>
      <c r="BB854" s="89">
        <v>11100000</v>
      </c>
      <c r="BC854" s="113"/>
      <c r="BG854" s="165">
        <v>5749</v>
      </c>
      <c r="BH854" s="165">
        <v>769</v>
      </c>
    </row>
    <row r="855" spans="1:60" ht="18" hidden="1" customHeight="1">
      <c r="A855" s="83">
        <v>170139</v>
      </c>
      <c r="B855" s="84" t="s">
        <v>6601</v>
      </c>
      <c r="C855" s="82" t="str">
        <f t="shared" si="42"/>
        <v>Open</v>
      </c>
      <c r="D855" s="85"/>
      <c r="E855" s="85" t="s">
        <v>4217</v>
      </c>
      <c r="F855" s="110">
        <v>43084</v>
      </c>
      <c r="G855" s="110">
        <v>43134</v>
      </c>
      <c r="H855" s="87" t="s">
        <v>4521</v>
      </c>
      <c r="I855" s="87" t="s">
        <v>4522</v>
      </c>
      <c r="J855" s="87" t="s">
        <v>6613</v>
      </c>
      <c r="K855" s="88"/>
      <c r="L855" s="37" t="s">
        <v>15387</v>
      </c>
      <c r="M855" s="86" t="s">
        <v>6614</v>
      </c>
      <c r="N855" s="37" t="s">
        <v>13700</v>
      </c>
      <c r="O855" s="37" t="s">
        <v>13701</v>
      </c>
      <c r="P855" s="89">
        <v>0.31</v>
      </c>
      <c r="Q855" s="89">
        <v>6.26</v>
      </c>
      <c r="R855" s="90" t="str">
        <f t="shared" si="41"/>
        <v>高知県高知市川岸上</v>
      </c>
      <c r="S855" s="59" t="s">
        <v>3802</v>
      </c>
      <c r="T855" s="59"/>
      <c r="U855" s="111" t="s">
        <v>6615</v>
      </c>
      <c r="V855" s="91" t="str">
        <f t="shared" si="43"/>
        <v>Open map</v>
      </c>
      <c r="W855" s="91" t="s">
        <v>4038</v>
      </c>
      <c r="X855" s="89" t="s">
        <v>1840</v>
      </c>
      <c r="Y855" s="89" t="s">
        <v>4381</v>
      </c>
      <c r="Z855" s="89" t="s">
        <v>6616</v>
      </c>
      <c r="AA855" s="89"/>
      <c r="AB855" s="83">
        <v>10</v>
      </c>
      <c r="AC855" s="83">
        <v>2316</v>
      </c>
      <c r="AD855" s="83">
        <v>2200</v>
      </c>
      <c r="AE855" s="89">
        <v>1878</v>
      </c>
      <c r="AF855" s="83">
        <v>1371</v>
      </c>
      <c r="AG855" s="89"/>
      <c r="AH855" s="89"/>
      <c r="AI855" s="89"/>
      <c r="AJ855" s="83">
        <v>1</v>
      </c>
      <c r="AK855" s="83" t="s">
        <v>5646</v>
      </c>
      <c r="AL855" s="83">
        <v>1.5</v>
      </c>
      <c r="AM855" s="83" t="s">
        <v>3217</v>
      </c>
      <c r="AN855" s="83"/>
      <c r="AO855" s="83">
        <v>1920</v>
      </c>
      <c r="AP855" s="89">
        <v>1.5</v>
      </c>
      <c r="AQ855" s="89">
        <v>400</v>
      </c>
      <c r="AR855" s="89">
        <v>100</v>
      </c>
      <c r="AS855" s="89">
        <v>41</v>
      </c>
      <c r="AT855" s="89" t="s">
        <v>4235</v>
      </c>
      <c r="AU855" s="89">
        <v>1</v>
      </c>
      <c r="AV855" s="89">
        <v>522</v>
      </c>
      <c r="AW855" s="89">
        <v>80</v>
      </c>
      <c r="AX855" s="89">
        <v>43</v>
      </c>
      <c r="AY855" s="89" t="s">
        <v>4235</v>
      </c>
      <c r="AZ855" s="89">
        <v>5800000</v>
      </c>
      <c r="BA855" s="89">
        <v>5000000</v>
      </c>
      <c r="BB855" s="89">
        <v>3100000</v>
      </c>
      <c r="BC855" s="113"/>
      <c r="BG855" s="165">
        <v>5750</v>
      </c>
      <c r="BH855" s="165">
        <v>770</v>
      </c>
    </row>
    <row r="856" spans="1:60" ht="18" hidden="1" customHeight="1">
      <c r="A856" s="83">
        <v>170140</v>
      </c>
      <c r="B856" s="84" t="s">
        <v>6602</v>
      </c>
      <c r="C856" s="82" t="str">
        <f t="shared" si="42"/>
        <v>Open</v>
      </c>
      <c r="D856" s="85"/>
      <c r="E856" s="85" t="s">
        <v>6603</v>
      </c>
      <c r="F856" s="110">
        <v>42982</v>
      </c>
      <c r="G856" s="110">
        <v>42987</v>
      </c>
      <c r="H856" s="87" t="s">
        <v>6604</v>
      </c>
      <c r="I856" s="87" t="s">
        <v>6605</v>
      </c>
      <c r="J856" s="87" t="s">
        <v>6606</v>
      </c>
      <c r="K856" s="88"/>
      <c r="L856" s="37" t="s">
        <v>15388</v>
      </c>
      <c r="M856" s="86" t="s">
        <v>6607</v>
      </c>
      <c r="N856" s="37" t="s">
        <v>13702</v>
      </c>
      <c r="O856" s="37" t="s">
        <v>14544</v>
      </c>
      <c r="P856" s="89">
        <v>0.05</v>
      </c>
      <c r="Q856" s="89">
        <v>2.54</v>
      </c>
      <c r="R856" s="90" t="str">
        <f t="shared" si="41"/>
        <v>島根県松江市東出雲町揖屋</v>
      </c>
      <c r="S856" s="59" t="s">
        <v>3803</v>
      </c>
      <c r="T856" s="59"/>
      <c r="U856" s="111" t="s">
        <v>6600</v>
      </c>
      <c r="V856" s="91" t="str">
        <f t="shared" si="43"/>
        <v>Open map</v>
      </c>
      <c r="W856" s="91" t="s">
        <v>4038</v>
      </c>
      <c r="X856" s="89" t="s">
        <v>1840</v>
      </c>
      <c r="Y856" s="89" t="s">
        <v>4381</v>
      </c>
      <c r="Z856" s="89" t="s">
        <v>6608</v>
      </c>
      <c r="AA856" s="89">
        <v>20</v>
      </c>
      <c r="AB856" s="83">
        <v>60</v>
      </c>
      <c r="AC856" s="83">
        <v>1367.94</v>
      </c>
      <c r="AD856" s="83">
        <v>1367.94</v>
      </c>
      <c r="AE856" s="89">
        <v>1850</v>
      </c>
      <c r="AF856" s="83">
        <v>1621</v>
      </c>
      <c r="AG856" s="89"/>
      <c r="AH856" s="89"/>
      <c r="AI856" s="89"/>
      <c r="AJ856" s="83">
        <v>1</v>
      </c>
      <c r="AK856" s="83" t="s">
        <v>6609</v>
      </c>
      <c r="AL856" s="83">
        <v>1.5</v>
      </c>
      <c r="AM856" s="83" t="s">
        <v>3219</v>
      </c>
      <c r="AN856" s="83"/>
      <c r="AO856" s="83">
        <v>2883</v>
      </c>
      <c r="AP856" s="89">
        <v>1.5</v>
      </c>
      <c r="AQ856" s="89">
        <f>918+409</f>
        <v>1327</v>
      </c>
      <c r="AR856" s="89">
        <v>100</v>
      </c>
      <c r="AS856" s="89">
        <f>94+42</f>
        <v>136</v>
      </c>
      <c r="AT856" s="89" t="s">
        <v>4235</v>
      </c>
      <c r="AU856" s="89">
        <v>1</v>
      </c>
      <c r="AV856" s="89">
        <f>1141+415</f>
        <v>1556</v>
      </c>
      <c r="AW856" s="89">
        <v>80</v>
      </c>
      <c r="AX856" s="89">
        <f>94+34</f>
        <v>128</v>
      </c>
      <c r="AY856" s="89" t="s">
        <v>6610</v>
      </c>
      <c r="AZ856" s="89">
        <v>16400000</v>
      </c>
      <c r="BA856" s="89">
        <v>14000000</v>
      </c>
      <c r="BB856" s="89">
        <v>8500000</v>
      </c>
      <c r="BC856" s="113"/>
      <c r="BG856" s="165">
        <v>5751</v>
      </c>
      <c r="BH856" s="165">
        <v>771</v>
      </c>
    </row>
    <row r="857" spans="1:60" ht="18" hidden="1" customHeight="1">
      <c r="A857" s="83">
        <v>170141</v>
      </c>
      <c r="B857" s="84" t="s">
        <v>6591</v>
      </c>
      <c r="C857" s="82" t="str">
        <f t="shared" si="42"/>
        <v>Open</v>
      </c>
      <c r="D857" s="85"/>
      <c r="E857" s="85" t="s">
        <v>6592</v>
      </c>
      <c r="F857" s="110">
        <v>43000</v>
      </c>
      <c r="G857" s="110">
        <v>43003</v>
      </c>
      <c r="H857" s="87" t="s">
        <v>6593</v>
      </c>
      <c r="I857" s="87" t="s">
        <v>6594</v>
      </c>
      <c r="J857" s="87" t="s">
        <v>6595</v>
      </c>
      <c r="K857" s="88"/>
      <c r="L857" s="37" t="s">
        <v>15389</v>
      </c>
      <c r="M857" s="86" t="s">
        <v>6596</v>
      </c>
      <c r="N857" s="37" t="s">
        <v>13703</v>
      </c>
      <c r="O857" s="37" t="s">
        <v>13704</v>
      </c>
      <c r="P857" s="89" t="s">
        <v>6590</v>
      </c>
      <c r="Q857" s="89">
        <v>0.09</v>
      </c>
      <c r="R857" s="90" t="str">
        <f t="shared" si="41"/>
        <v>香川県小豆郡土庄町甲</v>
      </c>
      <c r="S857" s="59" t="s">
        <v>3804</v>
      </c>
      <c r="T857" s="59"/>
      <c r="U857" s="111" t="s">
        <v>6597</v>
      </c>
      <c r="V857" s="91" t="str">
        <f t="shared" si="43"/>
        <v>Open map</v>
      </c>
      <c r="W857" s="91" t="s">
        <v>4038</v>
      </c>
      <c r="X857" s="89" t="s">
        <v>1840</v>
      </c>
      <c r="Y857" s="89" t="s">
        <v>4381</v>
      </c>
      <c r="Z857" s="89" t="s">
        <v>6585</v>
      </c>
      <c r="AA857" s="89">
        <v>35</v>
      </c>
      <c r="AB857" s="83">
        <v>20</v>
      </c>
      <c r="AC857" s="83">
        <v>80</v>
      </c>
      <c r="AD857" s="83">
        <v>80</v>
      </c>
      <c r="AE857" s="89">
        <v>148</v>
      </c>
      <c r="AF857" s="83">
        <v>138.30000000000001</v>
      </c>
      <c r="AG857" s="89"/>
      <c r="AH857" s="89"/>
      <c r="AI857" s="89"/>
      <c r="AJ857" s="83">
        <v>1.2</v>
      </c>
      <c r="AK857" s="83" t="s">
        <v>6598</v>
      </c>
      <c r="AL857" s="83">
        <v>1.2</v>
      </c>
      <c r="AM857" s="83" t="s">
        <v>3220</v>
      </c>
      <c r="AN857" s="83"/>
      <c r="AO857" s="83">
        <v>275</v>
      </c>
      <c r="AP857" s="89">
        <v>1.2</v>
      </c>
      <c r="AQ857" s="89">
        <v>125</v>
      </c>
      <c r="AR857" s="89">
        <v>100</v>
      </c>
      <c r="AS857" s="89">
        <v>13</v>
      </c>
      <c r="AT857" s="89" t="s">
        <v>6599</v>
      </c>
      <c r="AU857" s="89">
        <v>1.2</v>
      </c>
      <c r="AV857" s="89">
        <v>166</v>
      </c>
      <c r="AW857" s="89">
        <v>80</v>
      </c>
      <c r="AX857" s="89">
        <v>14</v>
      </c>
      <c r="AY857" s="89" t="s">
        <v>4462</v>
      </c>
      <c r="AZ857" s="89">
        <v>2850000</v>
      </c>
      <c r="BA857" s="89">
        <v>2550000</v>
      </c>
      <c r="BB857" s="89">
        <v>1450000</v>
      </c>
      <c r="BC857" s="113"/>
      <c r="BG857" s="165">
        <v>5752</v>
      </c>
      <c r="BH857" s="165">
        <v>772</v>
      </c>
    </row>
    <row r="858" spans="1:60" ht="18" hidden="1" customHeight="1">
      <c r="A858" s="83" t="s">
        <v>14637</v>
      </c>
      <c r="B858" s="84" t="s">
        <v>6576</v>
      </c>
      <c r="C858" s="82" t="str">
        <f t="shared" si="42"/>
        <v>Open</v>
      </c>
      <c r="D858" s="85"/>
      <c r="E858" s="85" t="s">
        <v>4217</v>
      </c>
      <c r="F858" s="110">
        <v>43113</v>
      </c>
      <c r="G858" s="110">
        <v>43123</v>
      </c>
      <c r="H858" s="87" t="s">
        <v>4259</v>
      </c>
      <c r="I858" s="87" t="s">
        <v>4629</v>
      </c>
      <c r="J858" s="87" t="s">
        <v>6586</v>
      </c>
      <c r="K858" s="88"/>
      <c r="L858" s="37" t="s">
        <v>15390</v>
      </c>
      <c r="M858" s="86" t="s">
        <v>6587</v>
      </c>
      <c r="N858" s="37" t="s">
        <v>13705</v>
      </c>
      <c r="O858" s="37" t="s">
        <v>14545</v>
      </c>
      <c r="P858" s="89">
        <v>0.18</v>
      </c>
      <c r="Q858" s="89">
        <v>2.58</v>
      </c>
      <c r="R858" s="90" t="str">
        <f t="shared" si="41"/>
        <v>和歌山県和歌山市狐島字東淀屋</v>
      </c>
      <c r="S858" s="59" t="s">
        <v>3805</v>
      </c>
      <c r="T858" s="59"/>
      <c r="U858" s="111" t="s">
        <v>6583</v>
      </c>
      <c r="V858" s="91" t="str">
        <f t="shared" si="43"/>
        <v>Open map</v>
      </c>
      <c r="W858" s="91" t="s">
        <v>4038</v>
      </c>
      <c r="X858" s="89" t="s">
        <v>1840</v>
      </c>
      <c r="Y858" s="89" t="s">
        <v>4381</v>
      </c>
      <c r="Z858" s="89" t="s">
        <v>6588</v>
      </c>
      <c r="AA858" s="89">
        <v>20</v>
      </c>
      <c r="AB858" s="83">
        <v>30</v>
      </c>
      <c r="AC858" s="83">
        <v>947.7</v>
      </c>
      <c r="AD858" s="83">
        <v>1329.21</v>
      </c>
      <c r="AE858" s="89">
        <v>1105</v>
      </c>
      <c r="AF858" s="83">
        <v>1141.45</v>
      </c>
      <c r="AG858" s="89"/>
      <c r="AH858" s="89"/>
      <c r="AI858" s="89"/>
      <c r="AJ858" s="83">
        <v>1</v>
      </c>
      <c r="AK858" s="83" t="s">
        <v>6577</v>
      </c>
      <c r="AL858" s="83">
        <v>1.5</v>
      </c>
      <c r="AM858" s="83" t="s">
        <v>3191</v>
      </c>
      <c r="AN858" s="83"/>
      <c r="AO858" s="83">
        <v>2340</v>
      </c>
      <c r="AP858" s="89">
        <v>1.5</v>
      </c>
      <c r="AQ858" s="89">
        <v>1235</v>
      </c>
      <c r="AR858" s="89">
        <v>100</v>
      </c>
      <c r="AS858" s="89">
        <v>126</v>
      </c>
      <c r="AT858" s="89" t="s">
        <v>6584</v>
      </c>
      <c r="AU858" s="89">
        <v>1</v>
      </c>
      <c r="AV858" s="89">
        <v>1105</v>
      </c>
      <c r="AW858" s="89">
        <v>80</v>
      </c>
      <c r="AX858" s="89">
        <v>91</v>
      </c>
      <c r="AY858" s="89" t="s">
        <v>4235</v>
      </c>
      <c r="AZ858" s="89">
        <v>13600000</v>
      </c>
      <c r="BA858" s="89">
        <v>11600000</v>
      </c>
      <c r="BB858" s="89">
        <v>7200000</v>
      </c>
      <c r="BC858" s="113"/>
      <c r="BG858" s="165">
        <v>5753</v>
      </c>
      <c r="BH858" s="165">
        <v>773</v>
      </c>
    </row>
    <row r="859" spans="1:60" hidden="1">
      <c r="A859" s="1" t="s">
        <v>14636</v>
      </c>
      <c r="B859" s="6" t="s">
        <v>10210</v>
      </c>
      <c r="C859" s="82" t="str">
        <f t="shared" si="42"/>
        <v>Open</v>
      </c>
      <c r="D859" s="36" t="s">
        <v>6589</v>
      </c>
      <c r="E859" s="36"/>
      <c r="F859" s="110">
        <v>43113</v>
      </c>
      <c r="G859" s="110">
        <v>43123</v>
      </c>
      <c r="H859" s="38" t="s">
        <v>1320</v>
      </c>
      <c r="I859" s="38" t="s">
        <v>1321</v>
      </c>
      <c r="J859" s="38" t="s">
        <v>2738</v>
      </c>
      <c r="K859" s="21"/>
      <c r="L859" s="37" t="s">
        <v>15390</v>
      </c>
      <c r="M859" s="93" t="s">
        <v>6587</v>
      </c>
      <c r="N859" s="37" t="s">
        <v>13705</v>
      </c>
      <c r="O859" s="37" t="s">
        <v>14545</v>
      </c>
      <c r="P859" s="89">
        <v>0.18</v>
      </c>
      <c r="Q859" s="89">
        <v>2.58</v>
      </c>
      <c r="R859" s="59" t="str">
        <f t="shared" si="41"/>
        <v>和歌山県和歌山市狐島字東淀屋</v>
      </c>
      <c r="S859" s="59"/>
      <c r="T859" s="59"/>
      <c r="U859" s="111" t="s">
        <v>6583</v>
      </c>
      <c r="V859" s="60" t="str">
        <f t="shared" si="43"/>
        <v>Open map</v>
      </c>
      <c r="W859" s="60"/>
      <c r="X859" t="s">
        <v>1840</v>
      </c>
      <c r="Y859" t="s">
        <v>1844</v>
      </c>
      <c r="Z859" t="s">
        <v>1845</v>
      </c>
      <c r="AB859" s="1">
        <v>30</v>
      </c>
      <c r="AC859" s="1">
        <v>190</v>
      </c>
      <c r="AD859" s="1">
        <v>190</v>
      </c>
      <c r="AF859" s="1">
        <v>302.8</v>
      </c>
      <c r="AJ859" s="1">
        <v>1</v>
      </c>
      <c r="AK859" s="1" t="s">
        <v>3221</v>
      </c>
      <c r="AL859" s="1">
        <v>1.5</v>
      </c>
      <c r="AM859" s="1" t="s">
        <v>3191</v>
      </c>
      <c r="BG859" s="165">
        <v>5754</v>
      </c>
      <c r="BH859" s="165">
        <v>774</v>
      </c>
    </row>
    <row r="860" spans="1:60" ht="18" hidden="1" customHeight="1">
      <c r="A860" s="83">
        <v>170143</v>
      </c>
      <c r="B860" s="84" t="s">
        <v>6578</v>
      </c>
      <c r="C860" s="82" t="str">
        <f t="shared" si="42"/>
        <v>Open</v>
      </c>
      <c r="D860" s="85"/>
      <c r="E860" s="85" t="s">
        <v>4217</v>
      </c>
      <c r="F860" s="110">
        <v>43067</v>
      </c>
      <c r="G860" s="110">
        <v>43085</v>
      </c>
      <c r="H860" s="87" t="s">
        <v>4504</v>
      </c>
      <c r="I860" s="87" t="s">
        <v>4506</v>
      </c>
      <c r="J860" s="87" t="s">
        <v>6579</v>
      </c>
      <c r="K860" s="88"/>
      <c r="L860" s="37" t="s">
        <v>15391</v>
      </c>
      <c r="M860" s="86" t="s">
        <v>6580</v>
      </c>
      <c r="N860" s="37" t="s">
        <v>13706</v>
      </c>
      <c r="O860" s="37" t="s">
        <v>13707</v>
      </c>
      <c r="P860" s="89">
        <v>1.65</v>
      </c>
      <c r="Q860" s="89">
        <v>4.63</v>
      </c>
      <c r="R860" s="90" t="str">
        <f t="shared" si="41"/>
        <v>岡山県岡山市北区青江</v>
      </c>
      <c r="S860" s="59" t="s">
        <v>3806</v>
      </c>
      <c r="T860" s="59"/>
      <c r="U860" s="111" t="s">
        <v>6581</v>
      </c>
      <c r="V860" s="91" t="str">
        <f t="shared" si="43"/>
        <v>Open map</v>
      </c>
      <c r="W860" s="91" t="s">
        <v>12274</v>
      </c>
      <c r="X860" s="89" t="s">
        <v>1840</v>
      </c>
      <c r="Y860" s="89" t="s">
        <v>6368</v>
      </c>
      <c r="Z860" s="89" t="s">
        <v>6459</v>
      </c>
      <c r="AA860" s="89"/>
      <c r="AB860" s="83">
        <v>30</v>
      </c>
      <c r="AC860" s="83">
        <v>877</v>
      </c>
      <c r="AD860" s="83">
        <v>1285</v>
      </c>
      <c r="AE860" s="89">
        <v>1441</v>
      </c>
      <c r="AF860" s="83">
        <v>1400</v>
      </c>
      <c r="AG860" s="89"/>
      <c r="AH860" s="89"/>
      <c r="AI860" s="89"/>
      <c r="AJ860" s="83">
        <v>1</v>
      </c>
      <c r="AK860" s="83" t="s">
        <v>6582</v>
      </c>
      <c r="AL860" s="83">
        <v>1.5</v>
      </c>
      <c r="AM860" s="83" t="s">
        <v>3222</v>
      </c>
      <c r="AN860" s="83"/>
      <c r="AO860" s="83">
        <v>3159</v>
      </c>
      <c r="AP860" s="89">
        <v>1.5</v>
      </c>
      <c r="AQ860" s="89">
        <v>1707</v>
      </c>
      <c r="AR860" s="89">
        <v>150</v>
      </c>
      <c r="AS860" s="89">
        <v>262</v>
      </c>
      <c r="AT860" s="89" t="s">
        <v>4235</v>
      </c>
      <c r="AU860" s="89">
        <v>1</v>
      </c>
      <c r="AV860" s="89">
        <v>1567</v>
      </c>
      <c r="AW860" s="89">
        <v>100</v>
      </c>
      <c r="AX860" s="89">
        <v>160</v>
      </c>
      <c r="AY860" s="89" t="s">
        <v>4235</v>
      </c>
      <c r="AZ860" s="89">
        <v>24700000</v>
      </c>
      <c r="BA860" s="89">
        <v>20800000</v>
      </c>
      <c r="BB860" s="89">
        <v>12900000</v>
      </c>
      <c r="BC860" s="113"/>
      <c r="BG860" s="165">
        <v>5755</v>
      </c>
      <c r="BH860" s="165">
        <v>775</v>
      </c>
    </row>
    <row r="861" spans="1:60" ht="18" hidden="1" customHeight="1">
      <c r="A861" s="83">
        <v>170146</v>
      </c>
      <c r="B861" s="84" t="s">
        <v>6567</v>
      </c>
      <c r="C861" s="82" t="str">
        <f t="shared" si="42"/>
        <v>Open</v>
      </c>
      <c r="D861" s="85"/>
      <c r="E861" s="85" t="s">
        <v>6568</v>
      </c>
      <c r="F861" s="110">
        <v>43052</v>
      </c>
      <c r="G861" s="110">
        <v>43064</v>
      </c>
      <c r="H861" s="87" t="s">
        <v>6569</v>
      </c>
      <c r="I861" s="87" t="s">
        <v>6570</v>
      </c>
      <c r="J861" s="87" t="s">
        <v>6557</v>
      </c>
      <c r="K861" s="88"/>
      <c r="L861" s="37" t="s">
        <v>15392</v>
      </c>
      <c r="M861" s="86" t="s">
        <v>6571</v>
      </c>
      <c r="N861" s="37" t="s">
        <v>13708</v>
      </c>
      <c r="O861" s="37" t="s">
        <v>14546</v>
      </c>
      <c r="P861" s="89">
        <v>0.65</v>
      </c>
      <c r="Q861" s="89">
        <v>19.239999999999998</v>
      </c>
      <c r="R861" s="90" t="str">
        <f t="shared" si="41"/>
        <v>大阪府門真市下馬伏町</v>
      </c>
      <c r="S861" s="59" t="s">
        <v>3807</v>
      </c>
      <c r="T861" s="59"/>
      <c r="U861" s="111" t="s">
        <v>6572</v>
      </c>
      <c r="V861" s="91" t="str">
        <f t="shared" si="43"/>
        <v>Open map</v>
      </c>
      <c r="W861" s="91" t="s">
        <v>4038</v>
      </c>
      <c r="X861" s="89" t="s">
        <v>1840</v>
      </c>
      <c r="Y861" s="89" t="s">
        <v>6573</v>
      </c>
      <c r="Z861" s="89" t="s">
        <v>6574</v>
      </c>
      <c r="AA861" s="89"/>
      <c r="AB861" s="83">
        <v>29</v>
      </c>
      <c r="AC861" s="83">
        <v>800</v>
      </c>
      <c r="AD861" s="83">
        <v>400</v>
      </c>
      <c r="AE861" s="89">
        <v>488</v>
      </c>
      <c r="AF861" s="83">
        <v>500</v>
      </c>
      <c r="AG861" s="89"/>
      <c r="AH861" s="89"/>
      <c r="AI861" s="89"/>
      <c r="AJ861" s="83">
        <v>1</v>
      </c>
      <c r="AK861" s="83" t="s">
        <v>5656</v>
      </c>
      <c r="AL861" s="83">
        <v>1.5</v>
      </c>
      <c r="AM861" s="83" t="s">
        <v>3223</v>
      </c>
      <c r="AN861" s="83"/>
      <c r="AO861" s="83">
        <v>1162</v>
      </c>
      <c r="AP861" s="89">
        <v>1.5</v>
      </c>
      <c r="AQ861" s="89">
        <v>674</v>
      </c>
      <c r="AR861" s="89">
        <v>100</v>
      </c>
      <c r="AS861" s="89">
        <v>69</v>
      </c>
      <c r="AT861" s="89"/>
      <c r="AU861" s="89">
        <v>1</v>
      </c>
      <c r="AV861" s="89">
        <v>488</v>
      </c>
      <c r="AW861" s="89">
        <v>80</v>
      </c>
      <c r="AX861" s="89">
        <v>40</v>
      </c>
      <c r="AY861" s="89"/>
      <c r="AZ861" s="89">
        <v>7800000</v>
      </c>
      <c r="BA861" s="89">
        <v>6800000</v>
      </c>
      <c r="BB861" s="89">
        <v>4200000</v>
      </c>
      <c r="BC861" s="113"/>
      <c r="BG861" s="165">
        <v>5756</v>
      </c>
      <c r="BH861" s="165">
        <v>776</v>
      </c>
    </row>
    <row r="862" spans="1:60" ht="18" hidden="1" customHeight="1">
      <c r="A862" s="83">
        <v>170147</v>
      </c>
      <c r="B862" s="84" t="s">
        <v>6550</v>
      </c>
      <c r="C862" s="82" t="str">
        <f t="shared" si="42"/>
        <v>Open</v>
      </c>
      <c r="D862" s="85"/>
      <c r="E862" s="85" t="s">
        <v>4217</v>
      </c>
      <c r="F862" s="110">
        <v>43033</v>
      </c>
      <c r="G862" s="110">
        <v>43080</v>
      </c>
      <c r="H862" s="87" t="s">
        <v>6558</v>
      </c>
      <c r="I862" s="87" t="s">
        <v>6559</v>
      </c>
      <c r="J862" s="87" t="s">
        <v>6560</v>
      </c>
      <c r="K862" s="88"/>
      <c r="L862" s="37" t="s">
        <v>15393</v>
      </c>
      <c r="M862" s="86" t="s">
        <v>6561</v>
      </c>
      <c r="N862" s="37" t="s">
        <v>13709</v>
      </c>
      <c r="O862" s="37" t="s">
        <v>13710</v>
      </c>
      <c r="P862" s="89">
        <v>0.39</v>
      </c>
      <c r="Q862" s="89">
        <v>44.39</v>
      </c>
      <c r="R862" s="90" t="str">
        <f t="shared" si="41"/>
        <v>滋賀県東大江市大清水町</v>
      </c>
      <c r="S862" s="59" t="s">
        <v>3808</v>
      </c>
      <c r="T862" s="59"/>
      <c r="U862" s="111" t="s">
        <v>6562</v>
      </c>
      <c r="V862" s="91" t="str">
        <f t="shared" si="43"/>
        <v>Open map</v>
      </c>
      <c r="W862" s="91" t="s">
        <v>4042</v>
      </c>
      <c r="X862" s="89" t="s">
        <v>1840</v>
      </c>
      <c r="Y862" s="89" t="s">
        <v>6563</v>
      </c>
      <c r="Z862" s="89" t="s">
        <v>6564</v>
      </c>
      <c r="AA862" s="89">
        <v>10</v>
      </c>
      <c r="AB862" s="83">
        <v>50</v>
      </c>
      <c r="AC862" s="83">
        <v>4175</v>
      </c>
      <c r="AD862" s="83">
        <v>4175</v>
      </c>
      <c r="AE862" s="89">
        <v>6186</v>
      </c>
      <c r="AF862" s="83">
        <v>6787</v>
      </c>
      <c r="AG862" s="89"/>
      <c r="AH862" s="89"/>
      <c r="AI862" s="89"/>
      <c r="AJ862" s="83">
        <v>1</v>
      </c>
      <c r="AK862" s="83" t="s">
        <v>6565</v>
      </c>
      <c r="AL862" s="83">
        <v>1.5</v>
      </c>
      <c r="AM862" s="83" t="s">
        <v>3198</v>
      </c>
      <c r="AN862" s="83"/>
      <c r="AO862" s="83">
        <v>13753</v>
      </c>
      <c r="AP862" s="89">
        <v>1.5</v>
      </c>
      <c r="AQ862" s="89">
        <f>2544+2294+2732</f>
        <v>7570</v>
      </c>
      <c r="AR862" s="89">
        <v>100</v>
      </c>
      <c r="AS862" s="89">
        <f>260+234+279</f>
        <v>773</v>
      </c>
      <c r="AT862" s="89" t="s">
        <v>6566</v>
      </c>
      <c r="AU862" s="89">
        <v>1</v>
      </c>
      <c r="AV862" s="89">
        <f>1966+1905+2312</f>
        <v>6183</v>
      </c>
      <c r="AW862" s="89">
        <v>80</v>
      </c>
      <c r="AX862" s="89">
        <f>161+156+189</f>
        <v>506</v>
      </c>
      <c r="AY862" s="89" t="s">
        <v>4235</v>
      </c>
      <c r="AZ862" s="89">
        <v>76100000</v>
      </c>
      <c r="BA862" s="89">
        <v>62800000</v>
      </c>
      <c r="BB862" s="89">
        <v>38900000</v>
      </c>
      <c r="BC862" s="113" t="s">
        <v>6575</v>
      </c>
      <c r="BG862" s="165">
        <v>5757</v>
      </c>
      <c r="BH862" s="165">
        <v>777</v>
      </c>
    </row>
    <row r="863" spans="1:60" ht="18" hidden="1" customHeight="1">
      <c r="A863" s="83">
        <v>170148</v>
      </c>
      <c r="B863" s="84" t="s">
        <v>6539</v>
      </c>
      <c r="C863" s="82" t="str">
        <f t="shared" si="42"/>
        <v>Open</v>
      </c>
      <c r="D863" s="85"/>
      <c r="E863" s="85" t="s">
        <v>6551</v>
      </c>
      <c r="F863" s="110">
        <v>42952</v>
      </c>
      <c r="G863" s="110">
        <v>42966</v>
      </c>
      <c r="H863" s="87" t="s">
        <v>4278</v>
      </c>
      <c r="I863" s="87" t="s">
        <v>6552</v>
      </c>
      <c r="J863" s="87" t="s">
        <v>6540</v>
      </c>
      <c r="K863" s="88"/>
      <c r="L863" s="37" t="s">
        <v>15340</v>
      </c>
      <c r="M863" s="86" t="s">
        <v>6553</v>
      </c>
      <c r="N863" s="37" t="s">
        <v>13711</v>
      </c>
      <c r="O863" s="37" t="s">
        <v>13712</v>
      </c>
      <c r="P863" s="89">
        <v>0.11</v>
      </c>
      <c r="Q863" s="89">
        <v>23.49</v>
      </c>
      <c r="R863" s="90" t="str">
        <f t="shared" si="41"/>
        <v>宮城県大崎市古川駅東</v>
      </c>
      <c r="S863" s="59" t="s">
        <v>3809</v>
      </c>
      <c r="T863" s="59"/>
      <c r="U863" s="111" t="s">
        <v>6554</v>
      </c>
      <c r="V863" s="91" t="str">
        <f t="shared" si="43"/>
        <v>Open map</v>
      </c>
      <c r="W863" s="91" t="s">
        <v>4038</v>
      </c>
      <c r="X863" s="89" t="s">
        <v>1840</v>
      </c>
      <c r="Y863" s="89" t="s">
        <v>4381</v>
      </c>
      <c r="Z863" s="89" t="s">
        <v>6555</v>
      </c>
      <c r="AA863" s="89"/>
      <c r="AB863" s="83">
        <v>53</v>
      </c>
      <c r="AC863" s="83">
        <v>105</v>
      </c>
      <c r="AD863" s="83">
        <v>105</v>
      </c>
      <c r="AE863" s="89">
        <v>156</v>
      </c>
      <c r="AF863" s="83">
        <v>160</v>
      </c>
      <c r="AG863" s="89"/>
      <c r="AH863" s="89"/>
      <c r="AI863" s="89"/>
      <c r="AJ863" s="83">
        <v>1</v>
      </c>
      <c r="AK863" s="83" t="s">
        <v>5656</v>
      </c>
      <c r="AL863" s="83">
        <v>1</v>
      </c>
      <c r="AM863" s="83" t="s">
        <v>3213</v>
      </c>
      <c r="AN863" s="83"/>
      <c r="AO863" s="83">
        <v>307</v>
      </c>
      <c r="AP863" s="89">
        <v>1</v>
      </c>
      <c r="AQ863" s="89">
        <v>176</v>
      </c>
      <c r="AR863" s="89">
        <v>150</v>
      </c>
      <c r="AS863" s="89">
        <v>28</v>
      </c>
      <c r="AT863" s="89" t="s">
        <v>6556</v>
      </c>
      <c r="AU863" s="89">
        <v>1</v>
      </c>
      <c r="AV863" s="89">
        <v>157</v>
      </c>
      <c r="AW863" s="89">
        <v>80</v>
      </c>
      <c r="AX863" s="89">
        <v>15</v>
      </c>
      <c r="AY863" s="89" t="s">
        <v>4235</v>
      </c>
      <c r="AZ863" s="89">
        <v>3300000</v>
      </c>
      <c r="BA863" s="89">
        <v>3000000</v>
      </c>
      <c r="BB863" s="89">
        <v>1800000</v>
      </c>
      <c r="BC863" s="113"/>
      <c r="BG863" s="165">
        <v>5758</v>
      </c>
      <c r="BH863" s="165">
        <v>778</v>
      </c>
    </row>
    <row r="864" spans="1:60" ht="18" hidden="1" customHeight="1">
      <c r="A864" s="83">
        <v>170149</v>
      </c>
      <c r="B864" s="84" t="s">
        <v>6541</v>
      </c>
      <c r="C864" s="82" t="str">
        <f t="shared" si="42"/>
        <v>Open</v>
      </c>
      <c r="D864" s="85"/>
      <c r="E864" s="85" t="s">
        <v>6542</v>
      </c>
      <c r="F864" s="110">
        <v>42965</v>
      </c>
      <c r="G864" s="110">
        <v>42991</v>
      </c>
      <c r="H864" s="87" t="s">
        <v>6499</v>
      </c>
      <c r="I864" s="87" t="s">
        <v>6543</v>
      </c>
      <c r="J864" s="87" t="s">
        <v>6544</v>
      </c>
      <c r="K864" s="88"/>
      <c r="L864" s="37" t="s">
        <v>15394</v>
      </c>
      <c r="M864" s="86" t="s">
        <v>6545</v>
      </c>
      <c r="N864" s="37" t="s">
        <v>13713</v>
      </c>
      <c r="O864" s="37" t="s">
        <v>13714</v>
      </c>
      <c r="P864" s="89">
        <v>0.21</v>
      </c>
      <c r="Q864" s="89">
        <v>10.08</v>
      </c>
      <c r="R864" s="90" t="str">
        <f t="shared" si="41"/>
        <v>北海道紋別郡興部町</v>
      </c>
      <c r="S864" s="59" t="s">
        <v>3810</v>
      </c>
      <c r="T864" s="59"/>
      <c r="U864" s="111" t="s">
        <v>6546</v>
      </c>
      <c r="V864" s="91" t="str">
        <f t="shared" si="43"/>
        <v>Open map</v>
      </c>
      <c r="W864" s="91" t="s">
        <v>4038</v>
      </c>
      <c r="X864" s="89" t="s">
        <v>1840</v>
      </c>
      <c r="Y864" s="89" t="s">
        <v>6400</v>
      </c>
      <c r="Z864" s="89" t="s">
        <v>6547</v>
      </c>
      <c r="AA864" s="89">
        <v>6</v>
      </c>
      <c r="AB864" s="83">
        <v>120</v>
      </c>
      <c r="AC864" s="83">
        <v>2248</v>
      </c>
      <c r="AD864" s="83">
        <v>2248</v>
      </c>
      <c r="AE864" s="89">
        <v>2090</v>
      </c>
      <c r="AF864" s="83">
        <v>2595</v>
      </c>
      <c r="AG864" s="89"/>
      <c r="AH864" s="89"/>
      <c r="AI864" s="89"/>
      <c r="AJ864" s="83">
        <v>0.8</v>
      </c>
      <c r="AK864" s="83" t="s">
        <v>6548</v>
      </c>
      <c r="AL864" s="83">
        <v>1.8</v>
      </c>
      <c r="AM864" s="83" t="s">
        <v>3217</v>
      </c>
      <c r="AN864" s="83"/>
      <c r="AO864" s="83">
        <v>3807</v>
      </c>
      <c r="AP864" s="89">
        <v>1.8</v>
      </c>
      <c r="AQ864" s="89">
        <v>3114</v>
      </c>
      <c r="AR864" s="89">
        <v>150</v>
      </c>
      <c r="AS864" s="89">
        <v>477</v>
      </c>
      <c r="AT864" s="89" t="s">
        <v>6549</v>
      </c>
      <c r="AU864" s="89">
        <v>0.8</v>
      </c>
      <c r="AV864" s="89">
        <v>693</v>
      </c>
      <c r="AW864" s="89">
        <v>150</v>
      </c>
      <c r="AX864" s="89">
        <v>107</v>
      </c>
      <c r="AY864" s="89" t="s">
        <v>6336</v>
      </c>
      <c r="AZ864" s="89">
        <v>27000000</v>
      </c>
      <c r="BA864" s="89">
        <v>22200000</v>
      </c>
      <c r="BB864" s="89">
        <v>13200000</v>
      </c>
      <c r="BC864" s="113"/>
      <c r="BG864" s="165">
        <v>5759</v>
      </c>
      <c r="BH864" s="165">
        <v>779</v>
      </c>
    </row>
    <row r="865" spans="1:60" hidden="1">
      <c r="A865" s="1">
        <v>170150</v>
      </c>
      <c r="B865" s="6" t="s">
        <v>10211</v>
      </c>
      <c r="C865" s="82" t="str">
        <f t="shared" si="42"/>
        <v>Open</v>
      </c>
      <c r="D865" s="36" t="s">
        <v>4241</v>
      </c>
      <c r="E865" s="36"/>
      <c r="F865" s="37"/>
      <c r="G865" s="37"/>
      <c r="H865" s="38" t="s">
        <v>1358</v>
      </c>
      <c r="I865" s="38" t="s">
        <v>1359</v>
      </c>
      <c r="J865" s="38" t="s">
        <v>2743</v>
      </c>
      <c r="K865" s="21"/>
      <c r="L865" s="37" t="s">
        <v>15186</v>
      </c>
      <c r="M865" s="37" t="s">
        <v>12111</v>
      </c>
      <c r="N865" s="37" t="s">
        <v>13715</v>
      </c>
      <c r="O865" s="37" t="s">
        <v>13716</v>
      </c>
      <c r="P865" s="89">
        <v>0.51</v>
      </c>
      <c r="Q865" s="89">
        <v>7.61</v>
      </c>
      <c r="R865" s="59" t="str">
        <f t="shared" si="41"/>
        <v>島根県出雲市塩治町</v>
      </c>
      <c r="S865" s="59"/>
      <c r="T865" s="59"/>
      <c r="U865" s="108" t="s">
        <v>10212</v>
      </c>
      <c r="V865" s="60" t="str">
        <f t="shared" si="43"/>
        <v>Open map</v>
      </c>
      <c r="W865" s="60"/>
      <c r="X865" t="s">
        <v>1840</v>
      </c>
      <c r="Y865" t="s">
        <v>1844</v>
      </c>
      <c r="Z865" t="s">
        <v>1884</v>
      </c>
      <c r="AB865" s="1">
        <v>65</v>
      </c>
      <c r="AC865" s="1">
        <v>800</v>
      </c>
      <c r="AD865" s="1">
        <v>400</v>
      </c>
      <c r="AF865" s="1">
        <v>460</v>
      </c>
      <c r="AJ865" s="1">
        <v>1</v>
      </c>
      <c r="AK865" s="1" t="s">
        <v>3225</v>
      </c>
      <c r="AL865" s="1">
        <v>1.8</v>
      </c>
      <c r="AM865" s="1" t="s">
        <v>3226</v>
      </c>
      <c r="BD865" s="142" t="s">
        <v>11876</v>
      </c>
      <c r="BG865" s="165">
        <v>5760</v>
      </c>
    </row>
    <row r="866" spans="1:60" ht="18" hidden="1" customHeight="1">
      <c r="A866" s="83">
        <v>170151</v>
      </c>
      <c r="B866" s="84" t="s">
        <v>6532</v>
      </c>
      <c r="C866" s="82" t="str">
        <f t="shared" si="42"/>
        <v>Open</v>
      </c>
      <c r="D866" s="85"/>
      <c r="E866" s="85" t="s">
        <v>6533</v>
      </c>
      <c r="F866" s="110">
        <v>43542</v>
      </c>
      <c r="G866" s="110">
        <v>43566</v>
      </c>
      <c r="H866" s="87" t="s">
        <v>4328</v>
      </c>
      <c r="I866" s="87" t="s">
        <v>5822</v>
      </c>
      <c r="J866" s="87" t="s">
        <v>6534</v>
      </c>
      <c r="K866" s="88"/>
      <c r="L866" s="37" t="s">
        <v>15395</v>
      </c>
      <c r="M866" s="86" t="s">
        <v>6535</v>
      </c>
      <c r="N866" s="37" t="s">
        <v>13717</v>
      </c>
      <c r="O866" s="37" t="s">
        <v>13718</v>
      </c>
      <c r="P866" s="89">
        <v>0.05</v>
      </c>
      <c r="Q866" s="89">
        <v>2.25</v>
      </c>
      <c r="R866" s="90" t="str">
        <f t="shared" si="41"/>
        <v>福島県相馬郡新地町字福田</v>
      </c>
      <c r="S866" s="59" t="s">
        <v>3811</v>
      </c>
      <c r="T866" s="59"/>
      <c r="U866" s="111" t="s">
        <v>6536</v>
      </c>
      <c r="V866" s="91" t="str">
        <f t="shared" si="43"/>
        <v>Open map</v>
      </c>
      <c r="W866" s="91" t="s">
        <v>4038</v>
      </c>
      <c r="X866" s="89" t="s">
        <v>1840</v>
      </c>
      <c r="Y866" s="89" t="s">
        <v>4381</v>
      </c>
      <c r="Z866" s="89" t="s">
        <v>6537</v>
      </c>
      <c r="AA866" s="89">
        <v>40</v>
      </c>
      <c r="AB866" s="83">
        <v>30</v>
      </c>
      <c r="AC866" s="83">
        <v>2565</v>
      </c>
      <c r="AD866" s="83">
        <v>2565</v>
      </c>
      <c r="AE866" s="89">
        <v>1869</v>
      </c>
      <c r="AF866" s="83">
        <v>3600</v>
      </c>
      <c r="AG866" s="89"/>
      <c r="AH866" s="89"/>
      <c r="AI866" s="89"/>
      <c r="AJ866" s="83">
        <v>1.2</v>
      </c>
      <c r="AK866" s="83" t="s">
        <v>6528</v>
      </c>
      <c r="AL866" s="83">
        <v>1.5</v>
      </c>
      <c r="AM866" s="83" t="s">
        <v>3227</v>
      </c>
      <c r="AN866" s="83"/>
      <c r="AO866" s="83">
        <v>4110</v>
      </c>
      <c r="AP866" s="89">
        <v>1.5</v>
      </c>
      <c r="AQ866" s="89">
        <v>1734</v>
      </c>
      <c r="AR866" s="89">
        <v>100</v>
      </c>
      <c r="AS866" s="89">
        <v>177</v>
      </c>
      <c r="AT866" s="89" t="s">
        <v>6538</v>
      </c>
      <c r="AU866" s="89">
        <v>1.2</v>
      </c>
      <c r="AV866" s="89">
        <v>1654</v>
      </c>
      <c r="AW866" s="89">
        <v>100</v>
      </c>
      <c r="AX866" s="89">
        <v>169</v>
      </c>
      <c r="AY866" s="89" t="s">
        <v>6538</v>
      </c>
      <c r="AZ866" s="89">
        <v>19800000</v>
      </c>
      <c r="BA866" s="89">
        <v>16800000</v>
      </c>
      <c r="BB866" s="89">
        <v>10400000</v>
      </c>
      <c r="BC866" s="113"/>
      <c r="BG866" s="165">
        <v>5761</v>
      </c>
      <c r="BH866" s="165">
        <v>780</v>
      </c>
    </row>
    <row r="867" spans="1:60" ht="18" hidden="1" customHeight="1">
      <c r="A867" s="83">
        <v>170152</v>
      </c>
      <c r="B867" s="84" t="s">
        <v>6521</v>
      </c>
      <c r="C867" s="82" t="str">
        <f t="shared" si="42"/>
        <v>Open</v>
      </c>
      <c r="D867" s="85"/>
      <c r="E867" s="85" t="s">
        <v>6330</v>
      </c>
      <c r="F867" s="110">
        <v>43089</v>
      </c>
      <c r="G867" s="110">
        <v>43097</v>
      </c>
      <c r="H867" s="87" t="s">
        <v>6529</v>
      </c>
      <c r="I867" s="87" t="s">
        <v>5033</v>
      </c>
      <c r="J867" s="87" t="s">
        <v>6522</v>
      </c>
      <c r="K867" s="88"/>
      <c r="L867" s="37" t="s">
        <v>15396</v>
      </c>
      <c r="M867" s="86" t="s">
        <v>6530</v>
      </c>
      <c r="N867" s="37" t="s">
        <v>13719</v>
      </c>
      <c r="O867" s="37" t="s">
        <v>13720</v>
      </c>
      <c r="P867" s="89">
        <v>0.57999999999999996</v>
      </c>
      <c r="Q867" s="89">
        <v>1.1100000000000001</v>
      </c>
      <c r="R867" s="90" t="str">
        <f t="shared" si="41"/>
        <v>秋田県由利本荘市石脇字田尻野</v>
      </c>
      <c r="S867" s="59" t="s">
        <v>3812</v>
      </c>
      <c r="T867" s="59"/>
      <c r="U867" s="111" t="s">
        <v>6531</v>
      </c>
      <c r="V867" s="91" t="str">
        <f t="shared" si="43"/>
        <v>Open map</v>
      </c>
      <c r="W867" s="91" t="s">
        <v>4038</v>
      </c>
      <c r="X867" s="89" t="s">
        <v>1840</v>
      </c>
      <c r="Y867" s="89" t="s">
        <v>6316</v>
      </c>
      <c r="Z867" s="89" t="s">
        <v>6465</v>
      </c>
      <c r="AA867" s="89"/>
      <c r="AB867" s="83">
        <v>100</v>
      </c>
      <c r="AC867" s="83">
        <v>969.7</v>
      </c>
      <c r="AD867" s="83">
        <v>942.88</v>
      </c>
      <c r="AE867" s="89">
        <v>739</v>
      </c>
      <c r="AF867" s="83">
        <v>738.8</v>
      </c>
      <c r="AG867" s="89"/>
      <c r="AH867" s="89"/>
      <c r="AI867" s="89"/>
      <c r="AJ867" s="83">
        <v>0.8</v>
      </c>
      <c r="AK867" s="83" t="s">
        <v>6369</v>
      </c>
      <c r="AL867" s="83">
        <v>0.6</v>
      </c>
      <c r="AM867" s="83" t="s">
        <v>3215</v>
      </c>
      <c r="AN867" s="83"/>
      <c r="AO867" s="83">
        <v>1159</v>
      </c>
      <c r="AP867" s="89">
        <v>0.6</v>
      </c>
      <c r="AQ867" s="89">
        <v>568</v>
      </c>
      <c r="AR867" s="89">
        <v>150</v>
      </c>
      <c r="AS867" s="89">
        <v>87</v>
      </c>
      <c r="AT867" s="89" t="s">
        <v>6403</v>
      </c>
      <c r="AU867" s="89">
        <v>0.8</v>
      </c>
      <c r="AV867" s="89">
        <v>591</v>
      </c>
      <c r="AW867" s="89">
        <v>100</v>
      </c>
      <c r="AX867" s="89">
        <v>61</v>
      </c>
      <c r="AY867" s="89" t="s">
        <v>4235</v>
      </c>
      <c r="AZ867" s="89">
        <v>9000000</v>
      </c>
      <c r="BA867" s="89">
        <v>7800000</v>
      </c>
      <c r="BB867" s="89">
        <v>4800000</v>
      </c>
      <c r="BC867" s="113"/>
      <c r="BG867" s="165">
        <v>5762</v>
      </c>
      <c r="BH867" s="165">
        <v>781</v>
      </c>
    </row>
    <row r="868" spans="1:60" ht="18" hidden="1" customHeight="1">
      <c r="A868" s="83">
        <v>170153</v>
      </c>
      <c r="B868" s="84" t="s">
        <v>6516</v>
      </c>
      <c r="C868" s="82" t="str">
        <f t="shared" si="42"/>
        <v>Open</v>
      </c>
      <c r="D868" s="85"/>
      <c r="E868" s="85" t="s">
        <v>6523</v>
      </c>
      <c r="F868" s="110">
        <v>43068</v>
      </c>
      <c r="G868" s="110">
        <v>43082</v>
      </c>
      <c r="H868" s="87" t="s">
        <v>4504</v>
      </c>
      <c r="I868" s="87" t="s">
        <v>6524</v>
      </c>
      <c r="J868" s="87" t="s">
        <v>6517</v>
      </c>
      <c r="K868" s="88"/>
      <c r="L868" s="37" t="s">
        <v>15397</v>
      </c>
      <c r="M868" s="86" t="s">
        <v>6525</v>
      </c>
      <c r="N868" s="37" t="s">
        <v>13721</v>
      </c>
      <c r="O868" s="37" t="s">
        <v>14547</v>
      </c>
      <c r="P868" s="89">
        <v>0.23</v>
      </c>
      <c r="Q868" s="89">
        <v>4.08</v>
      </c>
      <c r="R868" s="90" t="str">
        <f t="shared" si="41"/>
        <v>岡山県倉敷市中畝</v>
      </c>
      <c r="S868" s="59" t="s">
        <v>3813</v>
      </c>
      <c r="T868" s="59"/>
      <c r="U868" s="111" t="s">
        <v>6526</v>
      </c>
      <c r="V868" s="91" t="str">
        <f t="shared" si="43"/>
        <v>Open map</v>
      </c>
      <c r="W868" s="91" t="s">
        <v>4038</v>
      </c>
      <c r="X868" s="89" t="s">
        <v>1840</v>
      </c>
      <c r="Y868" s="89" t="s">
        <v>6518</v>
      </c>
      <c r="Z868" s="89" t="s">
        <v>6527</v>
      </c>
      <c r="AA868" s="89"/>
      <c r="AB868" s="83">
        <v>26</v>
      </c>
      <c r="AC868" s="83">
        <v>760</v>
      </c>
      <c r="AD868" s="83">
        <v>760</v>
      </c>
      <c r="AE868" s="89">
        <v>1102</v>
      </c>
      <c r="AF868" s="83">
        <v>1100</v>
      </c>
      <c r="AG868" s="89"/>
      <c r="AH868" s="89"/>
      <c r="AI868" s="89"/>
      <c r="AJ868" s="83">
        <v>1.2</v>
      </c>
      <c r="AK868" s="83" t="s">
        <v>6519</v>
      </c>
      <c r="AL868" s="83">
        <v>2</v>
      </c>
      <c r="AM868" s="83" t="s">
        <v>3228</v>
      </c>
      <c r="AN868" s="83"/>
      <c r="AO868" s="83">
        <v>2723</v>
      </c>
      <c r="AP868" s="89">
        <v>2</v>
      </c>
      <c r="AQ868" s="89">
        <v>1401</v>
      </c>
      <c r="AR868" s="89">
        <v>140</v>
      </c>
      <c r="AS868" s="89">
        <v>197</v>
      </c>
      <c r="AT868" s="89" t="s">
        <v>4871</v>
      </c>
      <c r="AU868" s="89">
        <v>1.2</v>
      </c>
      <c r="AV868" s="89">
        <v>1322</v>
      </c>
      <c r="AW868" s="89">
        <v>100</v>
      </c>
      <c r="AX868" s="89">
        <v>133</v>
      </c>
      <c r="AY868" s="89" t="s">
        <v>4871</v>
      </c>
      <c r="AZ868" s="89">
        <v>17500000</v>
      </c>
      <c r="BA868" s="89">
        <v>17500000</v>
      </c>
      <c r="BB868" s="89">
        <v>9100000</v>
      </c>
      <c r="BC868" s="113"/>
      <c r="BG868" s="165">
        <v>5763</v>
      </c>
      <c r="BH868" s="165">
        <v>782</v>
      </c>
    </row>
    <row r="869" spans="1:60" ht="18" hidden="1" customHeight="1">
      <c r="A869" s="83">
        <v>170154</v>
      </c>
      <c r="B869" s="84" t="s">
        <v>6506</v>
      </c>
      <c r="C869" s="82" t="str">
        <f t="shared" si="42"/>
        <v>Open</v>
      </c>
      <c r="D869" s="85"/>
      <c r="E869" s="85" t="s">
        <v>4217</v>
      </c>
      <c r="F869" s="110">
        <v>43165</v>
      </c>
      <c r="G869" s="110">
        <v>43181</v>
      </c>
      <c r="H869" s="87" t="s">
        <v>4989</v>
      </c>
      <c r="I869" s="87" t="s">
        <v>6507</v>
      </c>
      <c r="J869" s="87" t="s">
        <v>6508</v>
      </c>
      <c r="K869" s="88"/>
      <c r="L869" s="37" t="s">
        <v>15398</v>
      </c>
      <c r="M869" s="86" t="s">
        <v>6515</v>
      </c>
      <c r="N869" s="37" t="s">
        <v>13722</v>
      </c>
      <c r="O869" s="37" t="s">
        <v>14548</v>
      </c>
      <c r="P869" s="89">
        <v>1.1499999999999999</v>
      </c>
      <c r="Q869" s="89">
        <v>14.66</v>
      </c>
      <c r="R869" s="90" t="str">
        <f t="shared" si="41"/>
        <v>福井県越前市国高</v>
      </c>
      <c r="S869" s="59" t="s">
        <v>3814</v>
      </c>
      <c r="T869" s="59"/>
      <c r="U869" s="111" t="s">
        <v>6520</v>
      </c>
      <c r="V869" s="91" t="str">
        <f t="shared" si="43"/>
        <v>Open map</v>
      </c>
      <c r="W869" s="91" t="s">
        <v>4042</v>
      </c>
      <c r="X869" s="89" t="s">
        <v>1840</v>
      </c>
      <c r="Y869" s="89" t="s">
        <v>4381</v>
      </c>
      <c r="Z869" s="89" t="s">
        <v>4358</v>
      </c>
      <c r="AA869" s="89"/>
      <c r="AB869" s="83">
        <v>200</v>
      </c>
      <c r="AC869" s="83">
        <v>3474.13</v>
      </c>
      <c r="AD869" s="83">
        <v>3674.13</v>
      </c>
      <c r="AE869" s="89">
        <v>4664</v>
      </c>
      <c r="AF869" s="83">
        <v>4664</v>
      </c>
      <c r="AG869" s="89"/>
      <c r="AH869" s="89"/>
      <c r="AI869" s="89"/>
      <c r="AJ869" s="83">
        <v>0.8</v>
      </c>
      <c r="AK869" s="83" t="s">
        <v>5656</v>
      </c>
      <c r="AL869" s="83">
        <v>1.2</v>
      </c>
      <c r="AM869" s="83" t="s">
        <v>3229</v>
      </c>
      <c r="AN869" s="83"/>
      <c r="AO869" s="83">
        <v>7909</v>
      </c>
      <c r="AP869" s="89">
        <v>1.2</v>
      </c>
      <c r="AQ869" s="89">
        <v>4177</v>
      </c>
      <c r="AR869" s="89">
        <v>100</v>
      </c>
      <c r="AS869" s="89">
        <v>427</v>
      </c>
      <c r="AT869" s="89" t="s">
        <v>4235</v>
      </c>
      <c r="AU869" s="89">
        <v>0.8</v>
      </c>
      <c r="AV869" s="89">
        <v>3732</v>
      </c>
      <c r="AW869" s="89">
        <v>80</v>
      </c>
      <c r="AX869" s="89">
        <v>305</v>
      </c>
      <c r="AY869" s="89" t="s">
        <v>4235</v>
      </c>
      <c r="AZ869" s="89">
        <v>41100000</v>
      </c>
      <c r="BA869" s="89">
        <v>34500000</v>
      </c>
      <c r="BB869" s="89">
        <v>20800000</v>
      </c>
      <c r="BC869" s="113"/>
      <c r="BG869" s="165">
        <v>5764</v>
      </c>
      <c r="BH869" s="165">
        <v>783</v>
      </c>
    </row>
    <row r="870" spans="1:60" ht="18" hidden="1" customHeight="1">
      <c r="A870" s="83">
        <v>170155</v>
      </c>
      <c r="B870" s="84" t="s">
        <v>6497</v>
      </c>
      <c r="C870" s="82" t="str">
        <f t="shared" si="42"/>
        <v>Open</v>
      </c>
      <c r="D870" s="85"/>
      <c r="E870" s="85" t="s">
        <v>4217</v>
      </c>
      <c r="F870" s="110">
        <v>43059</v>
      </c>
      <c r="G870" s="110">
        <v>43111</v>
      </c>
      <c r="H870" s="87" t="s">
        <v>6509</v>
      </c>
      <c r="I870" s="87" t="s">
        <v>6510</v>
      </c>
      <c r="J870" s="87" t="s">
        <v>6511</v>
      </c>
      <c r="K870" s="88"/>
      <c r="L870" s="37" t="s">
        <v>15399</v>
      </c>
      <c r="M870" s="86" t="s">
        <v>6512</v>
      </c>
      <c r="N870" s="37" t="s">
        <v>13723</v>
      </c>
      <c r="O870" s="37" t="s">
        <v>13724</v>
      </c>
      <c r="P870" s="89">
        <v>0.18</v>
      </c>
      <c r="Q870" s="89">
        <v>1.78</v>
      </c>
      <c r="R870" s="90" t="str">
        <f t="shared" si="41"/>
        <v>東京都江東区豊洲</v>
      </c>
      <c r="S870" s="59" t="s">
        <v>3815</v>
      </c>
      <c r="T870" s="59"/>
      <c r="U870" s="111" t="s">
        <v>6505</v>
      </c>
      <c r="V870" s="91" t="str">
        <f t="shared" si="43"/>
        <v>Open map</v>
      </c>
      <c r="W870" s="91" t="s">
        <v>4042</v>
      </c>
      <c r="X870" s="89" t="s">
        <v>1840</v>
      </c>
      <c r="Y870" s="89" t="s">
        <v>4381</v>
      </c>
      <c r="Z870" s="89" t="s">
        <v>6513</v>
      </c>
      <c r="AA870" s="89">
        <v>5</v>
      </c>
      <c r="AB870" s="83">
        <v>30</v>
      </c>
      <c r="AC870" s="83">
        <v>4680</v>
      </c>
      <c r="AD870" s="83">
        <v>4680</v>
      </c>
      <c r="AE870" s="89">
        <v>5495</v>
      </c>
      <c r="AF870" s="83">
        <v>5410</v>
      </c>
      <c r="AG870" s="89"/>
      <c r="AH870" s="89"/>
      <c r="AI870" s="89"/>
      <c r="AJ870" s="83">
        <v>1</v>
      </c>
      <c r="AK870" s="83" t="s">
        <v>6514</v>
      </c>
      <c r="AL870" s="83">
        <v>1.5</v>
      </c>
      <c r="AM870" s="83" t="s">
        <v>3230</v>
      </c>
      <c r="AN870" s="83"/>
      <c r="AO870" s="83">
        <v>11529</v>
      </c>
      <c r="AP870" s="89">
        <v>1.5</v>
      </c>
      <c r="AQ870" s="89">
        <v>5849</v>
      </c>
      <c r="AR870" s="89">
        <v>110</v>
      </c>
      <c r="AS870" s="89">
        <v>650</v>
      </c>
      <c r="AT870" s="89" t="s">
        <v>12026</v>
      </c>
      <c r="AU870" s="89">
        <v>1</v>
      </c>
      <c r="AV870" s="89">
        <v>5680</v>
      </c>
      <c r="AW870" s="89">
        <v>110</v>
      </c>
      <c r="AX870" s="89">
        <v>628</v>
      </c>
      <c r="AY870" s="89" t="s">
        <v>12026</v>
      </c>
      <c r="AZ870" s="89">
        <v>67300000</v>
      </c>
      <c r="BA870" s="89">
        <v>56200000</v>
      </c>
      <c r="BB870" s="89">
        <v>34500000</v>
      </c>
      <c r="BC870" s="113"/>
      <c r="BG870" s="165">
        <v>5765</v>
      </c>
      <c r="BH870" s="165">
        <v>784</v>
      </c>
    </row>
    <row r="871" spans="1:60" ht="18" hidden="1" customHeight="1">
      <c r="A871" s="83">
        <v>170156</v>
      </c>
      <c r="B871" s="84" t="s">
        <v>6498</v>
      </c>
      <c r="C871" s="82" t="str">
        <f t="shared" si="42"/>
        <v>Open</v>
      </c>
      <c r="D871" s="85"/>
      <c r="E871" s="85" t="s">
        <v>4217</v>
      </c>
      <c r="F871" s="110">
        <v>43171</v>
      </c>
      <c r="G871" s="110">
        <v>43246</v>
      </c>
      <c r="H871" s="87" t="s">
        <v>6499</v>
      </c>
      <c r="I871" s="87" t="s">
        <v>4969</v>
      </c>
      <c r="J871" s="87" t="s">
        <v>6500</v>
      </c>
      <c r="K871" s="88"/>
      <c r="L871" s="37" t="s">
        <v>15400</v>
      </c>
      <c r="M871" s="86" t="s">
        <v>6501</v>
      </c>
      <c r="N871" s="37" t="s">
        <v>13725</v>
      </c>
      <c r="O871" s="37" t="s">
        <v>13726</v>
      </c>
      <c r="P871" s="89">
        <v>0.14000000000000001</v>
      </c>
      <c r="Q871" s="89">
        <v>0.06</v>
      </c>
      <c r="R871" s="90" t="str">
        <f t="shared" si="41"/>
        <v>北海道虻田郡洞爺湖町高砂町</v>
      </c>
      <c r="S871" s="59" t="s">
        <v>3816</v>
      </c>
      <c r="T871" s="59"/>
      <c r="U871" s="111" t="s">
        <v>6502</v>
      </c>
      <c r="V871" s="91" t="str">
        <f t="shared" si="43"/>
        <v>Open map</v>
      </c>
      <c r="W871" s="91" t="s">
        <v>15</v>
      </c>
      <c r="X871" s="89" t="s">
        <v>1840</v>
      </c>
      <c r="Y871" s="89" t="s">
        <v>6503</v>
      </c>
      <c r="Z871" s="89" t="s">
        <v>6504</v>
      </c>
      <c r="AA871" s="89">
        <v>2</v>
      </c>
      <c r="AB871" s="83">
        <v>80</v>
      </c>
      <c r="AC871" s="83">
        <v>2914</v>
      </c>
      <c r="AD871" s="83">
        <v>3524</v>
      </c>
      <c r="AE871" s="89">
        <v>791</v>
      </c>
      <c r="AF871" s="83">
        <v>3500</v>
      </c>
      <c r="AG871" s="89"/>
      <c r="AH871" s="89"/>
      <c r="AI871" s="89"/>
      <c r="AJ871" s="83">
        <v>1</v>
      </c>
      <c r="AK871" s="83" t="s">
        <v>6425</v>
      </c>
      <c r="AL871" s="83">
        <v>1.5</v>
      </c>
      <c r="AM871" s="83" t="s">
        <v>3231</v>
      </c>
      <c r="AN871" s="83"/>
      <c r="AO871" s="83">
        <v>1771</v>
      </c>
      <c r="AP871" s="89">
        <v>1.5</v>
      </c>
      <c r="AQ871" s="89">
        <v>979</v>
      </c>
      <c r="AR871" s="89">
        <v>100</v>
      </c>
      <c r="AS871" s="89">
        <v>100</v>
      </c>
      <c r="AT871" s="89" t="s">
        <v>4240</v>
      </c>
      <c r="AU871" s="89">
        <v>1</v>
      </c>
      <c r="AV871" s="89">
        <v>547</v>
      </c>
      <c r="AW871" s="89">
        <v>110</v>
      </c>
      <c r="AX871" s="89">
        <v>62</v>
      </c>
      <c r="AY871" s="89" t="s">
        <v>4240</v>
      </c>
      <c r="AZ871" s="89">
        <v>16400000</v>
      </c>
      <c r="BA871" s="89">
        <v>14700000</v>
      </c>
      <c r="BB871" s="89">
        <v>9000000</v>
      </c>
      <c r="BC871" s="113"/>
      <c r="BG871" s="165">
        <v>5766</v>
      </c>
      <c r="BH871" s="165">
        <v>785</v>
      </c>
    </row>
    <row r="872" spans="1:60" ht="18" hidden="1" customHeight="1">
      <c r="A872" s="83">
        <v>170157</v>
      </c>
      <c r="B872" s="84" t="s">
        <v>6491</v>
      </c>
      <c r="C872" s="82" t="str">
        <f t="shared" si="42"/>
        <v>Open</v>
      </c>
      <c r="D872" s="85"/>
      <c r="E872" s="85" t="s">
        <v>4241</v>
      </c>
      <c r="F872" s="110">
        <v>43714</v>
      </c>
      <c r="G872" s="110">
        <v>43721</v>
      </c>
      <c r="H872" s="87" t="s">
        <v>5669</v>
      </c>
      <c r="I872" s="87" t="s">
        <v>6492</v>
      </c>
      <c r="J872" s="87" t="s">
        <v>6493</v>
      </c>
      <c r="K872" s="88"/>
      <c r="L872" s="37" t="s">
        <v>15401</v>
      </c>
      <c r="M872" s="86" t="s">
        <v>6494</v>
      </c>
      <c r="N872" s="37" t="s">
        <v>13727</v>
      </c>
      <c r="O872" s="37" t="s">
        <v>13728</v>
      </c>
      <c r="P872" s="89">
        <v>0.31</v>
      </c>
      <c r="Q872" s="89">
        <v>71.38</v>
      </c>
      <c r="R872" s="90" t="str">
        <f t="shared" si="41"/>
        <v>栃木県那須郡那須町大字高久丙字湯道東</v>
      </c>
      <c r="S872" s="59"/>
      <c r="T872" s="59"/>
      <c r="U872" s="111" t="s">
        <v>6490</v>
      </c>
      <c r="V872" s="91" t="str">
        <f t="shared" si="43"/>
        <v>Open map</v>
      </c>
      <c r="W872" s="91"/>
      <c r="X872" s="89" t="s">
        <v>1846</v>
      </c>
      <c r="Y872" s="89" t="s">
        <v>4381</v>
      </c>
      <c r="Z872" s="89" t="s">
        <v>6495</v>
      </c>
      <c r="AA872" s="89"/>
      <c r="AB872" s="83">
        <v>40</v>
      </c>
      <c r="AC872" s="83">
        <v>108.48</v>
      </c>
      <c r="AD872" s="83">
        <v>93.03</v>
      </c>
      <c r="AE872" s="89">
        <v>161</v>
      </c>
      <c r="AF872" s="83">
        <v>172</v>
      </c>
      <c r="AG872" s="89"/>
      <c r="AH872" s="89"/>
      <c r="AI872" s="89"/>
      <c r="AJ872" s="83">
        <v>1</v>
      </c>
      <c r="AK872" s="83" t="s">
        <v>6486</v>
      </c>
      <c r="AL872" s="83">
        <v>0.6</v>
      </c>
      <c r="AM872" s="83" t="s">
        <v>3233</v>
      </c>
      <c r="AN872" s="83"/>
      <c r="AO872" s="83"/>
      <c r="AP872" s="89">
        <v>0.6</v>
      </c>
      <c r="AQ872" s="89">
        <v>88</v>
      </c>
      <c r="AR872" s="89">
        <v>250</v>
      </c>
      <c r="AS872" s="89">
        <v>23</v>
      </c>
      <c r="AT872" s="89" t="s">
        <v>4271</v>
      </c>
      <c r="AU872" s="89">
        <v>1</v>
      </c>
      <c r="AV872" s="89">
        <v>161</v>
      </c>
      <c r="AW872" s="89">
        <v>350</v>
      </c>
      <c r="AX872" s="89">
        <v>58</v>
      </c>
      <c r="AY872" s="89" t="s">
        <v>6496</v>
      </c>
      <c r="AZ872" s="89">
        <v>4600000</v>
      </c>
      <c r="BA872" s="89">
        <v>4100000</v>
      </c>
      <c r="BB872" s="89">
        <v>2400000</v>
      </c>
      <c r="BC872" s="113"/>
      <c r="BG872" s="165">
        <v>5767</v>
      </c>
      <c r="BH872" s="165">
        <v>786</v>
      </c>
    </row>
    <row r="873" spans="1:60" ht="18" hidden="1" customHeight="1">
      <c r="A873" s="83">
        <v>170161</v>
      </c>
      <c r="B873" s="84" t="s">
        <v>6487</v>
      </c>
      <c r="C873" s="82" t="str">
        <f t="shared" si="42"/>
        <v>Open</v>
      </c>
      <c r="D873" s="85"/>
      <c r="E873" s="85" t="s">
        <v>4217</v>
      </c>
      <c r="F873" s="110">
        <v>43192</v>
      </c>
      <c r="G873" s="110">
        <v>43207</v>
      </c>
      <c r="H873" s="87" t="s">
        <v>4446</v>
      </c>
      <c r="I873" s="87" t="s">
        <v>4885</v>
      </c>
      <c r="J873" s="87" t="s">
        <v>4568</v>
      </c>
      <c r="K873" s="88"/>
      <c r="L873" s="37" t="s">
        <v>15402</v>
      </c>
      <c r="M873" s="86" t="s">
        <v>6488</v>
      </c>
      <c r="N873" s="37" t="s">
        <v>13729</v>
      </c>
      <c r="O873" s="37" t="s">
        <v>14549</v>
      </c>
      <c r="P873" s="89">
        <v>0.42</v>
      </c>
      <c r="Q873" s="89">
        <v>3.25</v>
      </c>
      <c r="R873" s="90" t="str">
        <f t="shared" si="41"/>
        <v>山形県酒田市幸町</v>
      </c>
      <c r="S873" s="59" t="s">
        <v>3817</v>
      </c>
      <c r="T873" s="59"/>
      <c r="U873" s="111" t="s">
        <v>6489</v>
      </c>
      <c r="V873" s="91" t="str">
        <f t="shared" si="43"/>
        <v>Open map</v>
      </c>
      <c r="W873" s="91" t="s">
        <v>4038</v>
      </c>
      <c r="X873" s="89" t="s">
        <v>1840</v>
      </c>
      <c r="Y873" s="89" t="s">
        <v>4496</v>
      </c>
      <c r="Z873" s="89" t="s">
        <v>4429</v>
      </c>
      <c r="AA873" s="89"/>
      <c r="AB873" s="83">
        <v>150</v>
      </c>
      <c r="AC873" s="83">
        <v>523.20000000000005</v>
      </c>
      <c r="AD873" s="83">
        <v>920.9</v>
      </c>
      <c r="AE873" s="89">
        <v>669</v>
      </c>
      <c r="AF873" s="83">
        <v>668</v>
      </c>
      <c r="AG873" s="89"/>
      <c r="AH873" s="89"/>
      <c r="AI873" s="89"/>
      <c r="AJ873" s="83">
        <v>1</v>
      </c>
      <c r="AK873" s="83" t="s">
        <v>6039</v>
      </c>
      <c r="AL873" s="83">
        <v>1.5</v>
      </c>
      <c r="AM873" s="83" t="s">
        <v>3206</v>
      </c>
      <c r="AN873" s="83"/>
      <c r="AO873" s="83">
        <v>1549</v>
      </c>
      <c r="AP873" s="89">
        <v>1.5</v>
      </c>
      <c r="AQ873" s="89">
        <v>880</v>
      </c>
      <c r="AR873" s="89">
        <v>120</v>
      </c>
      <c r="AS873" s="89">
        <v>108</v>
      </c>
      <c r="AT873" s="89" t="s">
        <v>4271</v>
      </c>
      <c r="AU873" s="89">
        <v>1</v>
      </c>
      <c r="AV873" s="89">
        <v>669</v>
      </c>
      <c r="AW873" s="89">
        <v>100</v>
      </c>
      <c r="AX873" s="89">
        <v>69</v>
      </c>
      <c r="AY873" s="89" t="s">
        <v>4235</v>
      </c>
      <c r="AZ873" s="89">
        <v>10400000</v>
      </c>
      <c r="BA873" s="89">
        <v>8900000</v>
      </c>
      <c r="BB873" s="89">
        <v>5400000</v>
      </c>
      <c r="BC873" s="113"/>
      <c r="BG873" s="165">
        <v>5768</v>
      </c>
      <c r="BH873" s="165">
        <v>787</v>
      </c>
    </row>
    <row r="874" spans="1:60" ht="18" hidden="1" customHeight="1">
      <c r="A874" s="83">
        <v>170162</v>
      </c>
      <c r="B874" s="84" t="s">
        <v>6468</v>
      </c>
      <c r="C874" s="82" t="str">
        <f t="shared" si="42"/>
        <v>Open</v>
      </c>
      <c r="D874" s="85"/>
      <c r="E874" s="85" t="s">
        <v>6478</v>
      </c>
      <c r="F874" s="110">
        <v>43164</v>
      </c>
      <c r="G874" s="110">
        <v>43175</v>
      </c>
      <c r="H874" s="87" t="s">
        <v>6479</v>
      </c>
      <c r="I874" s="87" t="s">
        <v>6469</v>
      </c>
      <c r="J874" s="87" t="s">
        <v>6480</v>
      </c>
      <c r="K874" s="88"/>
      <c r="L874" s="37" t="s">
        <v>15403</v>
      </c>
      <c r="M874" s="86" t="s">
        <v>6477</v>
      </c>
      <c r="N874" s="37" t="s">
        <v>13730</v>
      </c>
      <c r="O874" s="37" t="s">
        <v>13731</v>
      </c>
      <c r="P874" s="89">
        <v>0.02</v>
      </c>
      <c r="Q874" s="89">
        <v>2.65</v>
      </c>
      <c r="R874" s="90" t="str">
        <f t="shared" si="41"/>
        <v>静岡県駿河区丸子</v>
      </c>
      <c r="S874" s="59" t="s">
        <v>3818</v>
      </c>
      <c r="T874" s="59"/>
      <c r="U874" s="111" t="s">
        <v>6481</v>
      </c>
      <c r="V874" s="91" t="str">
        <f t="shared" si="43"/>
        <v>Open map</v>
      </c>
      <c r="W874" s="91" t="s">
        <v>4038</v>
      </c>
      <c r="X874" s="89" t="s">
        <v>1840</v>
      </c>
      <c r="Y874" s="89" t="s">
        <v>6482</v>
      </c>
      <c r="Z874" s="89" t="s">
        <v>6483</v>
      </c>
      <c r="AA874" s="89"/>
      <c r="AB874" s="83">
        <v>30</v>
      </c>
      <c r="AC874" s="83">
        <v>267</v>
      </c>
      <c r="AD874" s="83">
        <v>534</v>
      </c>
      <c r="AE874" s="89">
        <v>382</v>
      </c>
      <c r="AF874" s="83">
        <v>381</v>
      </c>
      <c r="AG874" s="89"/>
      <c r="AH874" s="89"/>
      <c r="AI874" s="89"/>
      <c r="AJ874" s="83">
        <v>1</v>
      </c>
      <c r="AK874" s="83" t="s">
        <v>6484</v>
      </c>
      <c r="AL874" s="83">
        <v>1.5</v>
      </c>
      <c r="AM874" s="83" t="s">
        <v>3197</v>
      </c>
      <c r="AN874" s="83"/>
      <c r="AO874" s="83">
        <v>993</v>
      </c>
      <c r="AP874" s="89">
        <v>1.5</v>
      </c>
      <c r="AQ874" s="89">
        <v>611</v>
      </c>
      <c r="AR874" s="89">
        <v>150</v>
      </c>
      <c r="AS874" s="89">
        <v>94</v>
      </c>
      <c r="AT874" s="89" t="s">
        <v>6485</v>
      </c>
      <c r="AU874" s="89">
        <v>1</v>
      </c>
      <c r="AV874" s="89">
        <v>382</v>
      </c>
      <c r="AW874" s="89">
        <v>100</v>
      </c>
      <c r="AX874" s="89">
        <v>39</v>
      </c>
      <c r="AY874" s="89" t="s">
        <v>6383</v>
      </c>
      <c r="AZ874" s="89">
        <v>7700000</v>
      </c>
      <c r="BA874" s="89">
        <v>6600000</v>
      </c>
      <c r="BB874" s="89">
        <v>4000000</v>
      </c>
      <c r="BC874" s="113"/>
      <c r="BG874" s="165">
        <v>5769</v>
      </c>
      <c r="BH874" s="165">
        <v>788</v>
      </c>
    </row>
    <row r="875" spans="1:60" ht="18" hidden="1" customHeight="1">
      <c r="A875" s="83">
        <v>170163</v>
      </c>
      <c r="B875" s="84" t="s">
        <v>6470</v>
      </c>
      <c r="C875" s="82" t="str">
        <f t="shared" si="42"/>
        <v>Open</v>
      </c>
      <c r="D875" s="85"/>
      <c r="E875" s="85" t="s">
        <v>6471</v>
      </c>
      <c r="F875" s="110">
        <v>43047</v>
      </c>
      <c r="G875" s="110">
        <v>43059</v>
      </c>
      <c r="H875" s="87" t="s">
        <v>6472</v>
      </c>
      <c r="I875" s="87" t="s">
        <v>4468</v>
      </c>
      <c r="J875" s="87" t="s">
        <v>6473</v>
      </c>
      <c r="K875" s="88"/>
      <c r="L875" s="37" t="s">
        <v>15404</v>
      </c>
      <c r="M875" s="86" t="s">
        <v>6474</v>
      </c>
      <c r="N875" s="37" t="s">
        <v>13732</v>
      </c>
      <c r="O875" s="37" t="s">
        <v>13733</v>
      </c>
      <c r="P875" s="89">
        <v>1.28</v>
      </c>
      <c r="Q875" s="89">
        <v>29.75</v>
      </c>
      <c r="R875" s="90" t="str">
        <f t="shared" si="41"/>
        <v>埼玉県さいたま市南区文蔵</v>
      </c>
      <c r="S875" s="59" t="s">
        <v>3819</v>
      </c>
      <c r="T875" s="59"/>
      <c r="U875" s="111" t="s">
        <v>6467</v>
      </c>
      <c r="V875" s="91" t="str">
        <f t="shared" si="43"/>
        <v>Open map</v>
      </c>
      <c r="W875" s="91" t="s">
        <v>4038</v>
      </c>
      <c r="X875" s="89" t="s">
        <v>1840</v>
      </c>
      <c r="Y875" s="89" t="s">
        <v>6475</v>
      </c>
      <c r="Z875" s="89" t="s">
        <v>4358</v>
      </c>
      <c r="AA875" s="89"/>
      <c r="AB875" s="83">
        <v>30</v>
      </c>
      <c r="AC875" s="83">
        <v>319.8</v>
      </c>
      <c r="AD875" s="83">
        <v>622.92999999999995</v>
      </c>
      <c r="AE875" s="89">
        <v>575</v>
      </c>
      <c r="AF875" s="83">
        <v>363</v>
      </c>
      <c r="AG875" s="89"/>
      <c r="AH875" s="89"/>
      <c r="AI875" s="89"/>
      <c r="AJ875" s="83">
        <v>1</v>
      </c>
      <c r="AK875" s="83" t="s">
        <v>6476</v>
      </c>
      <c r="AL875" s="83">
        <v>1.5</v>
      </c>
      <c r="AM875" s="83" t="s">
        <v>3233</v>
      </c>
      <c r="AN875" s="83"/>
      <c r="AO875" s="83">
        <v>835</v>
      </c>
      <c r="AP875" s="89">
        <v>1.5</v>
      </c>
      <c r="AQ875" s="89">
        <v>471</v>
      </c>
      <c r="AR875" s="89">
        <v>230</v>
      </c>
      <c r="AS875" s="89">
        <v>111</v>
      </c>
      <c r="AT875" s="89" t="s">
        <v>4235</v>
      </c>
      <c r="AU875" s="89">
        <v>1</v>
      </c>
      <c r="AV875" s="89">
        <v>364</v>
      </c>
      <c r="AW875" s="89">
        <v>170</v>
      </c>
      <c r="AX875" s="89">
        <v>64</v>
      </c>
      <c r="AY875" s="89" t="s">
        <v>4235</v>
      </c>
      <c r="AZ875" s="89">
        <v>10700000</v>
      </c>
      <c r="BA875" s="89">
        <v>8900000</v>
      </c>
      <c r="BB875" s="89">
        <v>6100000</v>
      </c>
      <c r="BC875" s="113"/>
      <c r="BG875" s="165">
        <v>5770</v>
      </c>
      <c r="BH875" s="165">
        <v>789</v>
      </c>
    </row>
    <row r="876" spans="1:60" ht="18" hidden="1" customHeight="1">
      <c r="A876" s="83">
        <v>170164</v>
      </c>
      <c r="B876" s="84" t="s">
        <v>6460</v>
      </c>
      <c r="C876" s="82" t="str">
        <f t="shared" si="42"/>
        <v>Open</v>
      </c>
      <c r="D876" s="85"/>
      <c r="E876" s="85" t="s">
        <v>4241</v>
      </c>
      <c r="F876" s="110">
        <v>43024</v>
      </c>
      <c r="G876" s="110">
        <v>43041</v>
      </c>
      <c r="H876" s="87" t="s">
        <v>6395</v>
      </c>
      <c r="I876" s="87" t="s">
        <v>6461</v>
      </c>
      <c r="J876" s="87" t="s">
        <v>6462</v>
      </c>
      <c r="K876" s="88"/>
      <c r="L876" s="37" t="s">
        <v>15344</v>
      </c>
      <c r="M876" s="86" t="s">
        <v>6463</v>
      </c>
      <c r="N876" s="37" t="s">
        <v>13734</v>
      </c>
      <c r="O876" s="37" t="s">
        <v>13735</v>
      </c>
      <c r="P876" s="89">
        <v>0.28999999999999998</v>
      </c>
      <c r="Q876" s="89">
        <v>11.93</v>
      </c>
      <c r="R876" s="90" t="str">
        <f t="shared" si="41"/>
        <v>三重県桑名市多度力尾</v>
      </c>
      <c r="S876" s="59" t="s">
        <v>3776</v>
      </c>
      <c r="T876" s="59"/>
      <c r="U876" s="111" t="s">
        <v>6464</v>
      </c>
      <c r="V876" s="91" t="str">
        <f t="shared" si="43"/>
        <v>Open map</v>
      </c>
      <c r="W876" s="91" t="s">
        <v>4038</v>
      </c>
      <c r="X876" s="89" t="s">
        <v>1840</v>
      </c>
      <c r="Y876" s="89" t="s">
        <v>4381</v>
      </c>
      <c r="Z876" s="89" t="s">
        <v>6465</v>
      </c>
      <c r="AA876" s="89">
        <v>6</v>
      </c>
      <c r="AB876" s="83">
        <v>40</v>
      </c>
      <c r="AC876" s="83">
        <v>1920</v>
      </c>
      <c r="AD876" s="83">
        <v>1920</v>
      </c>
      <c r="AE876" s="89">
        <v>3347</v>
      </c>
      <c r="AF876" s="83">
        <v>3300</v>
      </c>
      <c r="AG876" s="89"/>
      <c r="AH876" s="89"/>
      <c r="AI876" s="89"/>
      <c r="AJ876" s="83">
        <v>1</v>
      </c>
      <c r="AK876" s="83" t="s">
        <v>6466</v>
      </c>
      <c r="AL876" s="83">
        <v>1.2</v>
      </c>
      <c r="AM876" s="83" t="s">
        <v>3234</v>
      </c>
      <c r="AN876" s="83"/>
      <c r="AO876" s="83">
        <v>5899</v>
      </c>
      <c r="AP876" s="89">
        <v>1.2</v>
      </c>
      <c r="AQ876" s="89">
        <v>2644</v>
      </c>
      <c r="AR876" s="89">
        <v>100</v>
      </c>
      <c r="AS876" s="89">
        <v>270</v>
      </c>
      <c r="AT876" s="89"/>
      <c r="AU876" s="89">
        <v>1</v>
      </c>
      <c r="AV876" s="89">
        <v>3255</v>
      </c>
      <c r="AW876" s="89">
        <v>80</v>
      </c>
      <c r="AX876" s="89">
        <v>266</v>
      </c>
      <c r="AY876" s="89"/>
      <c r="AZ876" s="89">
        <v>31900000</v>
      </c>
      <c r="BA876" s="89">
        <v>27000000</v>
      </c>
      <c r="BB876" s="89">
        <v>16700000</v>
      </c>
      <c r="BC876" s="113"/>
      <c r="BG876" s="165">
        <v>5771</v>
      </c>
      <c r="BH876" s="165">
        <v>790</v>
      </c>
    </row>
    <row r="877" spans="1:60" ht="18" hidden="1" customHeight="1">
      <c r="A877" s="83">
        <v>170165</v>
      </c>
      <c r="B877" s="84" t="s">
        <v>6450</v>
      </c>
      <c r="C877" s="82" t="str">
        <f t="shared" si="42"/>
        <v>Open</v>
      </c>
      <c r="D877" s="85"/>
      <c r="E877" s="85" t="s">
        <v>4217</v>
      </c>
      <c r="F877" s="110">
        <v>43003</v>
      </c>
      <c r="G877" s="110">
        <v>43010</v>
      </c>
      <c r="H877" s="87" t="s">
        <v>6451</v>
      </c>
      <c r="I877" s="87" t="s">
        <v>6452</v>
      </c>
      <c r="J877" s="87" t="s">
        <v>6453</v>
      </c>
      <c r="K877" s="88"/>
      <c r="L877" s="37" t="s">
        <v>14846</v>
      </c>
      <c r="M877" s="86" t="s">
        <v>6454</v>
      </c>
      <c r="N877" s="37" t="s">
        <v>13736</v>
      </c>
      <c r="O877" s="37" t="s">
        <v>13737</v>
      </c>
      <c r="P877" s="89">
        <v>0.67</v>
      </c>
      <c r="Q877" s="89">
        <v>3.55</v>
      </c>
      <c r="R877" s="90" t="str">
        <f t="shared" si="41"/>
        <v>山形県酒田市京田</v>
      </c>
      <c r="S877" s="59" t="s">
        <v>3820</v>
      </c>
      <c r="T877" s="59"/>
      <c r="U877" s="111" t="s">
        <v>6455</v>
      </c>
      <c r="V877" s="91" t="str">
        <f t="shared" si="43"/>
        <v>Open map</v>
      </c>
      <c r="W877" s="91" t="s">
        <v>4038</v>
      </c>
      <c r="X877" s="89" t="s">
        <v>1840</v>
      </c>
      <c r="Y877" s="89" t="s">
        <v>6456</v>
      </c>
      <c r="Z877" s="89" t="s">
        <v>4429</v>
      </c>
      <c r="AA877" s="89"/>
      <c r="AB877" s="83">
        <v>150</v>
      </c>
      <c r="AC877" s="83">
        <v>400</v>
      </c>
      <c r="AD877" s="83">
        <v>400</v>
      </c>
      <c r="AE877" s="89">
        <v>949</v>
      </c>
      <c r="AF877" s="83">
        <v>363</v>
      </c>
      <c r="AG877" s="89"/>
      <c r="AH877" s="89"/>
      <c r="AI877" s="89"/>
      <c r="AJ877" s="83">
        <v>1</v>
      </c>
      <c r="AK877" s="83" t="s">
        <v>6457</v>
      </c>
      <c r="AL877" s="83">
        <v>1.5</v>
      </c>
      <c r="AM877" s="83" t="s">
        <v>3198</v>
      </c>
      <c r="AN877" s="83"/>
      <c r="AO877" s="83">
        <v>1069</v>
      </c>
      <c r="AP877" s="89">
        <v>1.5</v>
      </c>
      <c r="AQ877" s="89">
        <v>360</v>
      </c>
      <c r="AR877" s="89">
        <v>100</v>
      </c>
      <c r="AS877" s="89">
        <v>37</v>
      </c>
      <c r="AT877" s="89" t="s">
        <v>6458</v>
      </c>
      <c r="AU877" s="89">
        <v>1</v>
      </c>
      <c r="AV877" s="89">
        <v>303</v>
      </c>
      <c r="AW877" s="89">
        <v>80</v>
      </c>
      <c r="AX877" s="89">
        <v>25</v>
      </c>
      <c r="AY877" s="89" t="s">
        <v>4235</v>
      </c>
      <c r="AZ877" s="89">
        <v>7800000</v>
      </c>
      <c r="BA877" s="89">
        <v>6900000</v>
      </c>
      <c r="BB877" s="89">
        <v>4200000</v>
      </c>
      <c r="BC877" s="113" t="s">
        <v>6449</v>
      </c>
      <c r="BG877" s="165">
        <v>5772</v>
      </c>
      <c r="BH877" s="165">
        <v>791</v>
      </c>
    </row>
    <row r="878" spans="1:60" ht="18" hidden="1" customHeight="1">
      <c r="A878" s="83">
        <v>170166</v>
      </c>
      <c r="B878" s="84" t="s">
        <v>6443</v>
      </c>
      <c r="C878" s="82" t="str">
        <f t="shared" si="42"/>
        <v>Open</v>
      </c>
      <c r="D878" s="85"/>
      <c r="E878" s="85" t="s">
        <v>6441</v>
      </c>
      <c r="F878" s="110">
        <v>42997</v>
      </c>
      <c r="G878" s="110">
        <v>43000</v>
      </c>
      <c r="H878" s="87" t="s">
        <v>6444</v>
      </c>
      <c r="I878" s="87" t="s">
        <v>6445</v>
      </c>
      <c r="J878" s="87" t="s">
        <v>6434</v>
      </c>
      <c r="K878" s="88"/>
      <c r="L878" s="37" t="s">
        <v>15386</v>
      </c>
      <c r="M878" s="86" t="s">
        <v>6446</v>
      </c>
      <c r="N878" s="37" t="s">
        <v>13738</v>
      </c>
      <c r="O878" s="37" t="s">
        <v>13739</v>
      </c>
      <c r="P878" s="89">
        <v>0.04</v>
      </c>
      <c r="Q878" s="89">
        <v>0.44</v>
      </c>
      <c r="R878" s="90" t="str">
        <f t="shared" si="41"/>
        <v>千葉県市原市八幡浦</v>
      </c>
      <c r="S878" s="59" t="s">
        <v>3821</v>
      </c>
      <c r="T878" s="59"/>
      <c r="U878" s="111" t="s">
        <v>6442</v>
      </c>
      <c r="V878" s="91" t="str">
        <f t="shared" si="43"/>
        <v>Open map</v>
      </c>
      <c r="W878" s="91" t="s">
        <v>4038</v>
      </c>
      <c r="X878" s="89" t="s">
        <v>1840</v>
      </c>
      <c r="Y878" s="89" t="s">
        <v>6363</v>
      </c>
      <c r="Z878" s="89" t="s">
        <v>4390</v>
      </c>
      <c r="AA878" s="89">
        <v>3.9</v>
      </c>
      <c r="AB878" s="83">
        <v>30</v>
      </c>
      <c r="AC878" s="83">
        <v>200</v>
      </c>
      <c r="AD878" s="83">
        <v>200</v>
      </c>
      <c r="AE878" s="89">
        <v>377</v>
      </c>
      <c r="AF878" s="83">
        <v>360.7</v>
      </c>
      <c r="AG878" s="89"/>
      <c r="AH878" s="89"/>
      <c r="AI878" s="89"/>
      <c r="AJ878" s="83">
        <v>1</v>
      </c>
      <c r="AK878" s="83" t="s">
        <v>6447</v>
      </c>
      <c r="AL878" s="83">
        <v>1.5</v>
      </c>
      <c r="AM878" s="83" t="s">
        <v>3218</v>
      </c>
      <c r="AN878" s="83"/>
      <c r="AO878" s="83">
        <v>618</v>
      </c>
      <c r="AP878" s="89">
        <v>1.5</v>
      </c>
      <c r="AQ878" s="89">
        <v>257</v>
      </c>
      <c r="AR878" s="89">
        <v>100</v>
      </c>
      <c r="AS878" s="89">
        <v>26</v>
      </c>
      <c r="AT878" s="89" t="s">
        <v>6448</v>
      </c>
      <c r="AU878" s="89">
        <v>1</v>
      </c>
      <c r="AV878" s="89">
        <v>361</v>
      </c>
      <c r="AW878" s="89">
        <v>100</v>
      </c>
      <c r="AX878" s="89">
        <v>30</v>
      </c>
      <c r="AY878" s="89" t="s">
        <v>6448</v>
      </c>
      <c r="AZ878" s="89">
        <v>4600000</v>
      </c>
      <c r="BA878" s="89">
        <v>4100000</v>
      </c>
      <c r="BB878" s="89">
        <v>2500000</v>
      </c>
      <c r="BC878" s="113"/>
      <c r="BG878" s="165">
        <v>5773</v>
      </c>
      <c r="BH878" s="165">
        <v>792</v>
      </c>
    </row>
    <row r="879" spans="1:60" ht="18" hidden="1" customHeight="1">
      <c r="A879" s="83">
        <v>170167</v>
      </c>
      <c r="B879" s="84" t="s">
        <v>6424</v>
      </c>
      <c r="C879" s="82" t="str">
        <f t="shared" si="42"/>
        <v>Open</v>
      </c>
      <c r="D879" s="85"/>
      <c r="E879" s="85" t="s">
        <v>4217</v>
      </c>
      <c r="F879" s="110">
        <v>43059</v>
      </c>
      <c r="G879" s="110">
        <v>43070</v>
      </c>
      <c r="H879" s="87" t="s">
        <v>6435</v>
      </c>
      <c r="I879" s="87" t="s">
        <v>6436</v>
      </c>
      <c r="J879" s="87" t="s">
        <v>6437</v>
      </c>
      <c r="K879" s="88"/>
      <c r="L879" s="37" t="s">
        <v>15405</v>
      </c>
      <c r="M879" s="86" t="s">
        <v>6432</v>
      </c>
      <c r="N879" s="37" t="s">
        <v>13740</v>
      </c>
      <c r="O879" s="37" t="s">
        <v>13741</v>
      </c>
      <c r="P879" s="89">
        <v>0.24</v>
      </c>
      <c r="Q879" s="89">
        <v>5.67</v>
      </c>
      <c r="R879" s="90" t="str">
        <f t="shared" si="41"/>
        <v>秋田県能代市寺向</v>
      </c>
      <c r="S879" s="59" t="s">
        <v>3822</v>
      </c>
      <c r="T879" s="59"/>
      <c r="U879" s="111" t="s">
        <v>6438</v>
      </c>
      <c r="V879" s="91" t="str">
        <f t="shared" si="43"/>
        <v>Open map</v>
      </c>
      <c r="W879" s="91" t="s">
        <v>4038</v>
      </c>
      <c r="X879" s="89" t="s">
        <v>1840</v>
      </c>
      <c r="Y879" s="89" t="s">
        <v>4381</v>
      </c>
      <c r="Z879" s="89" t="s">
        <v>6439</v>
      </c>
      <c r="AA879" s="89"/>
      <c r="AB879" s="83">
        <v>100</v>
      </c>
      <c r="AC879" s="83">
        <v>1121.77</v>
      </c>
      <c r="AD879" s="83">
        <v>1081.96</v>
      </c>
      <c r="AE879" s="89">
        <v>1598</v>
      </c>
      <c r="AF879" s="83">
        <v>1364</v>
      </c>
      <c r="AG879" s="89"/>
      <c r="AH879" s="89"/>
      <c r="AI879" s="89"/>
      <c r="AJ879" s="83">
        <v>1</v>
      </c>
      <c r="AK879" s="83" t="s">
        <v>6440</v>
      </c>
      <c r="AL879" s="83">
        <v>1.5</v>
      </c>
      <c r="AM879" s="83" t="s">
        <v>3215</v>
      </c>
      <c r="AN879" s="83"/>
      <c r="AO879" s="83">
        <v>3031</v>
      </c>
      <c r="AP879" s="89">
        <v>2.5</v>
      </c>
      <c r="AQ879" s="89">
        <v>2365</v>
      </c>
      <c r="AR879" s="89">
        <v>130</v>
      </c>
      <c r="AS879" s="89">
        <v>309</v>
      </c>
      <c r="AT879" s="89" t="s">
        <v>4235</v>
      </c>
      <c r="AU879" s="89">
        <v>1</v>
      </c>
      <c r="AV879" s="89">
        <v>628</v>
      </c>
      <c r="AW879" s="89">
        <v>80</v>
      </c>
      <c r="AX879" s="89">
        <v>53</v>
      </c>
      <c r="AY879" s="89" t="s">
        <v>6433</v>
      </c>
      <c r="AZ879" s="89">
        <v>17800000</v>
      </c>
      <c r="BA879" s="89">
        <v>14700000</v>
      </c>
      <c r="BB879" s="89">
        <v>8600000</v>
      </c>
      <c r="BC879" s="113"/>
      <c r="BG879" s="165">
        <v>5774</v>
      </c>
      <c r="BH879" s="165">
        <v>793</v>
      </c>
    </row>
    <row r="880" spans="1:60" ht="18" hidden="1" customHeight="1">
      <c r="A880" s="83">
        <v>170168</v>
      </c>
      <c r="B880" s="84" t="s">
        <v>6426</v>
      </c>
      <c r="C880" s="82" t="str">
        <f t="shared" si="42"/>
        <v>Open</v>
      </c>
      <c r="D880" s="85"/>
      <c r="E880" s="85" t="s">
        <v>4217</v>
      </c>
      <c r="F880" s="110">
        <v>42997</v>
      </c>
      <c r="G880" s="110">
        <v>43008</v>
      </c>
      <c r="H880" s="87" t="s">
        <v>6345</v>
      </c>
      <c r="I880" s="87" t="s">
        <v>6427</v>
      </c>
      <c r="J880" s="87" t="s">
        <v>6428</v>
      </c>
      <c r="K880" s="88"/>
      <c r="L880" s="37" t="s">
        <v>15406</v>
      </c>
      <c r="M880" s="86" t="s">
        <v>6429</v>
      </c>
      <c r="N880" s="37" t="s">
        <v>13742</v>
      </c>
      <c r="O880" s="37" t="s">
        <v>13743</v>
      </c>
      <c r="P880" s="89">
        <v>0.08</v>
      </c>
      <c r="Q880" s="89">
        <v>13.21</v>
      </c>
      <c r="R880" s="90" t="str">
        <f t="shared" si="41"/>
        <v>佐賀県神埼市千代田町餘江</v>
      </c>
      <c r="S880" s="59" t="s">
        <v>3823</v>
      </c>
      <c r="T880" s="59"/>
      <c r="U880" s="111" t="s">
        <v>6423</v>
      </c>
      <c r="V880" s="91" t="str">
        <f t="shared" si="43"/>
        <v>Open map</v>
      </c>
      <c r="W880" s="91" t="s">
        <v>4038</v>
      </c>
      <c r="X880" s="89" t="s">
        <v>1840</v>
      </c>
      <c r="Y880" s="89" t="s">
        <v>6430</v>
      </c>
      <c r="Z880" s="89" t="s">
        <v>6431</v>
      </c>
      <c r="AA880" s="89">
        <v>5.4</v>
      </c>
      <c r="AB880" s="83">
        <v>25</v>
      </c>
      <c r="AC880" s="83">
        <v>273</v>
      </c>
      <c r="AD880" s="83">
        <v>273</v>
      </c>
      <c r="AE880" s="89">
        <v>576</v>
      </c>
      <c r="AF880" s="83">
        <v>407</v>
      </c>
      <c r="AG880" s="89"/>
      <c r="AH880" s="89"/>
      <c r="AI880" s="89"/>
      <c r="AJ880" s="83">
        <v>1</v>
      </c>
      <c r="AK880" s="83" t="s">
        <v>6198</v>
      </c>
      <c r="AL880" s="83">
        <v>1.5</v>
      </c>
      <c r="AM880" s="83" t="s">
        <v>3197</v>
      </c>
      <c r="AN880" s="83"/>
      <c r="AO880" s="83">
        <v>947</v>
      </c>
      <c r="AP880" s="89">
        <v>1.5</v>
      </c>
      <c r="AQ880" s="89">
        <v>518</v>
      </c>
      <c r="AR880" s="89">
        <v>100</v>
      </c>
      <c r="AS880" s="89">
        <v>53</v>
      </c>
      <c r="AT880" s="89" t="s">
        <v>12170</v>
      </c>
      <c r="AU880" s="89">
        <v>1</v>
      </c>
      <c r="AV880" s="89">
        <v>429</v>
      </c>
      <c r="AW880" s="89">
        <v>80</v>
      </c>
      <c r="AX880" s="89">
        <v>36</v>
      </c>
      <c r="AY880" s="89" t="s">
        <v>4235</v>
      </c>
      <c r="AZ880" s="89">
        <v>6000000</v>
      </c>
      <c r="BA880" s="89">
        <v>5200000</v>
      </c>
      <c r="BB880" s="89">
        <v>3200000</v>
      </c>
      <c r="BC880" s="113"/>
      <c r="BG880" s="165">
        <v>5775</v>
      </c>
      <c r="BH880" s="165">
        <v>794</v>
      </c>
    </row>
    <row r="881" spans="1:60" ht="18" hidden="1" customHeight="1">
      <c r="A881" s="83">
        <v>170169</v>
      </c>
      <c r="B881" s="84" t="s">
        <v>6416</v>
      </c>
      <c r="C881" s="82" t="str">
        <f t="shared" si="42"/>
        <v>Open</v>
      </c>
      <c r="D881" s="85"/>
      <c r="E881" s="85" t="s">
        <v>4217</v>
      </c>
      <c r="F881" s="110">
        <v>43110</v>
      </c>
      <c r="G881" s="110">
        <v>43129</v>
      </c>
      <c r="H881" s="87" t="s">
        <v>4763</v>
      </c>
      <c r="I881" s="87" t="s">
        <v>6417</v>
      </c>
      <c r="J881" s="87" t="s">
        <v>6418</v>
      </c>
      <c r="K881" s="88"/>
      <c r="L881" s="37" t="s">
        <v>15407</v>
      </c>
      <c r="M881" s="86" t="s">
        <v>6419</v>
      </c>
      <c r="N881" s="37" t="s">
        <v>13744</v>
      </c>
      <c r="O881" s="37" t="s">
        <v>14550</v>
      </c>
      <c r="P881" s="89" t="s">
        <v>5304</v>
      </c>
      <c r="Q881" s="89">
        <v>0.21</v>
      </c>
      <c r="R881" s="90" t="str">
        <f t="shared" si="41"/>
        <v>兵庫県西宮市西宮浜</v>
      </c>
      <c r="S881" s="59" t="s">
        <v>3824</v>
      </c>
      <c r="T881" s="59"/>
      <c r="U881" s="111" t="s">
        <v>6420</v>
      </c>
      <c r="V881" s="91" t="str">
        <f t="shared" si="43"/>
        <v>Open map</v>
      </c>
      <c r="W881" s="91" t="s">
        <v>4038</v>
      </c>
      <c r="X881" s="89" t="s">
        <v>1840</v>
      </c>
      <c r="Y881" s="89" t="s">
        <v>4694</v>
      </c>
      <c r="Z881" s="89" t="s">
        <v>6421</v>
      </c>
      <c r="AA881" s="89"/>
      <c r="AB881" s="83">
        <v>30</v>
      </c>
      <c r="AC881" s="83">
        <v>922</v>
      </c>
      <c r="AD881" s="83">
        <v>922</v>
      </c>
      <c r="AE881" s="89">
        <v>1098</v>
      </c>
      <c r="AF881" s="83">
        <v>1138</v>
      </c>
      <c r="AG881" s="89"/>
      <c r="AH881" s="89"/>
      <c r="AI881" s="89"/>
      <c r="AJ881" s="83">
        <v>1</v>
      </c>
      <c r="AK881" s="83" t="s">
        <v>6422</v>
      </c>
      <c r="AL881" s="83">
        <v>1.2</v>
      </c>
      <c r="AM881" s="83" t="s">
        <v>3235</v>
      </c>
      <c r="AN881" s="83"/>
      <c r="AO881" s="83">
        <v>2234</v>
      </c>
      <c r="AP881" s="89">
        <v>1.2</v>
      </c>
      <c r="AQ881" s="89">
        <v>1136</v>
      </c>
      <c r="AR881" s="89">
        <v>100</v>
      </c>
      <c r="AS881" s="89">
        <v>116</v>
      </c>
      <c r="AT881" s="89" t="s">
        <v>12174</v>
      </c>
      <c r="AU881" s="89">
        <v>1</v>
      </c>
      <c r="AV881" s="89">
        <v>1098</v>
      </c>
      <c r="AW881" s="89">
        <v>80</v>
      </c>
      <c r="AX881" s="89">
        <v>90</v>
      </c>
      <c r="AY881" s="89" t="s">
        <v>4235</v>
      </c>
      <c r="AZ881" s="89">
        <v>12800000</v>
      </c>
      <c r="BA881" s="89">
        <v>11000000</v>
      </c>
      <c r="BB881" s="89">
        <v>6800000</v>
      </c>
      <c r="BC881" s="113"/>
      <c r="BG881" s="165">
        <v>5776</v>
      </c>
      <c r="BH881" s="165">
        <v>795</v>
      </c>
    </row>
    <row r="882" spans="1:60" hidden="1">
      <c r="A882" s="1">
        <v>170170</v>
      </c>
      <c r="B882" s="6" t="s">
        <v>10213</v>
      </c>
      <c r="C882" s="82" t="str">
        <f t="shared" si="42"/>
        <v>Open</v>
      </c>
      <c r="D882" s="36" t="s">
        <v>6317</v>
      </c>
      <c r="E882" s="36"/>
      <c r="F882" s="37"/>
      <c r="G882" s="37"/>
      <c r="H882" s="38" t="s">
        <v>6404</v>
      </c>
      <c r="I882" s="38" t="s">
        <v>6405</v>
      </c>
      <c r="J882" s="38" t="s">
        <v>6406</v>
      </c>
      <c r="K882" s="21"/>
      <c r="L882" s="37" t="s">
        <v>15408</v>
      </c>
      <c r="M882" s="37"/>
      <c r="N882" s="37" t="s">
        <v>14366</v>
      </c>
      <c r="O882" s="37" t="s">
        <v>14366</v>
      </c>
      <c r="R882" s="59" t="str">
        <f t="shared" si="41"/>
        <v>大阪府東大阪市菱江</v>
      </c>
      <c r="S882" s="59"/>
      <c r="T882" s="59"/>
      <c r="U882" s="108"/>
      <c r="V882" s="60" t="str">
        <f t="shared" si="43"/>
        <v>Open map</v>
      </c>
      <c r="W882" s="60"/>
      <c r="X882" t="s">
        <v>1840</v>
      </c>
      <c r="Y882" t="s">
        <v>4381</v>
      </c>
      <c r="Z882" t="s">
        <v>6407</v>
      </c>
      <c r="AA882">
        <v>5</v>
      </c>
      <c r="AB882" s="1" t="s">
        <v>1857</v>
      </c>
      <c r="AC882" s="1">
        <v>364.11</v>
      </c>
      <c r="AD882" s="1">
        <v>401.48500000000001</v>
      </c>
      <c r="AF882" s="1">
        <v>552</v>
      </c>
      <c r="AJ882" s="1">
        <v>1</v>
      </c>
      <c r="AK882" s="1" t="s">
        <v>6408</v>
      </c>
      <c r="AL882" s="1">
        <v>1.5</v>
      </c>
      <c r="AM882" s="1" t="s">
        <v>3236</v>
      </c>
      <c r="BD882" s="142" t="s">
        <v>4217</v>
      </c>
      <c r="BG882" s="165">
        <v>5777</v>
      </c>
    </row>
    <row r="883" spans="1:60" ht="18" hidden="1" customHeight="1">
      <c r="A883" s="83">
        <v>170171</v>
      </c>
      <c r="B883" s="84" t="s">
        <v>6409</v>
      </c>
      <c r="C883" s="82" t="str">
        <f t="shared" si="42"/>
        <v>Open</v>
      </c>
      <c r="D883" s="85"/>
      <c r="E883" s="85" t="s">
        <v>6411</v>
      </c>
      <c r="F883" s="110">
        <v>43040</v>
      </c>
      <c r="G883" s="110">
        <v>43056</v>
      </c>
      <c r="H883" s="87" t="s">
        <v>6412</v>
      </c>
      <c r="I883" s="87" t="s">
        <v>5052</v>
      </c>
      <c r="J883" s="87" t="s">
        <v>6410</v>
      </c>
      <c r="K883" s="88"/>
      <c r="L883" s="37" t="s">
        <v>15327</v>
      </c>
      <c r="M883" s="86" t="s">
        <v>6413</v>
      </c>
      <c r="N883" s="37" t="s">
        <v>13745</v>
      </c>
      <c r="O883" s="37" t="s">
        <v>13746</v>
      </c>
      <c r="P883" s="89">
        <v>0.39</v>
      </c>
      <c r="Q883" s="89">
        <v>16.13</v>
      </c>
      <c r="R883" s="90" t="str">
        <f t="shared" si="41"/>
        <v>東京都足立区西加平</v>
      </c>
      <c r="S883" s="59" t="s">
        <v>3825</v>
      </c>
      <c r="T883" s="59"/>
      <c r="U883" s="111" t="s">
        <v>6414</v>
      </c>
      <c r="V883" s="91" t="str">
        <f t="shared" si="43"/>
        <v>Open map</v>
      </c>
      <c r="W883" s="91" t="s">
        <v>4038</v>
      </c>
      <c r="X883" s="89" t="s">
        <v>1840</v>
      </c>
      <c r="Y883" s="89" t="s">
        <v>4381</v>
      </c>
      <c r="Z883" s="89" t="s">
        <v>4358</v>
      </c>
      <c r="AA883" s="89"/>
      <c r="AB883" s="83">
        <v>30</v>
      </c>
      <c r="AC883" s="83">
        <v>378</v>
      </c>
      <c r="AD883" s="83">
        <v>479</v>
      </c>
      <c r="AE883" s="89">
        <v>489</v>
      </c>
      <c r="AF883" s="83">
        <v>483</v>
      </c>
      <c r="AG883" s="89"/>
      <c r="AH883" s="89"/>
      <c r="AI883" s="89"/>
      <c r="AJ883" s="83">
        <v>1</v>
      </c>
      <c r="AK883" s="83" t="s">
        <v>6415</v>
      </c>
      <c r="AL883" s="83">
        <v>1.5</v>
      </c>
      <c r="AM883" s="83" t="s">
        <v>3237</v>
      </c>
      <c r="AN883" s="83"/>
      <c r="AO883" s="83">
        <v>1019</v>
      </c>
      <c r="AP883" s="89">
        <v>1.5</v>
      </c>
      <c r="AQ883" s="89">
        <v>549</v>
      </c>
      <c r="AR883" s="89">
        <v>100</v>
      </c>
      <c r="AS883" s="89">
        <v>56</v>
      </c>
      <c r="AT883" s="89" t="s">
        <v>4235</v>
      </c>
      <c r="AU883" s="89">
        <v>1</v>
      </c>
      <c r="AV883" s="89">
        <v>472</v>
      </c>
      <c r="AW883" s="89">
        <v>200</v>
      </c>
      <c r="AX883" s="89">
        <v>96</v>
      </c>
      <c r="AY883" s="89" t="s">
        <v>4271</v>
      </c>
      <c r="AZ883" s="89">
        <v>7600000</v>
      </c>
      <c r="BA883" s="89">
        <v>6300000</v>
      </c>
      <c r="BB883" s="89">
        <v>3800000</v>
      </c>
      <c r="BC883" s="113"/>
      <c r="BG883" s="165">
        <v>5778</v>
      </c>
      <c r="BH883" s="165">
        <v>796</v>
      </c>
    </row>
    <row r="884" spans="1:60" ht="18" hidden="1" customHeight="1">
      <c r="A884" s="83">
        <v>170172</v>
      </c>
      <c r="B884" s="84" t="s">
        <v>6384</v>
      </c>
      <c r="C884" s="82" t="str">
        <f t="shared" si="42"/>
        <v>Open</v>
      </c>
      <c r="D884" s="85"/>
      <c r="E884" s="85" t="s">
        <v>6394</v>
      </c>
      <c r="F884" s="110">
        <v>43110</v>
      </c>
      <c r="G884" s="110">
        <v>43136</v>
      </c>
      <c r="H884" s="87" t="s">
        <v>6395</v>
      </c>
      <c r="I884" s="87" t="s">
        <v>6396</v>
      </c>
      <c r="J884" s="87" t="s">
        <v>6397</v>
      </c>
      <c r="K884" s="88"/>
      <c r="L884" s="37" t="s">
        <v>15409</v>
      </c>
      <c r="M884" s="86" t="s">
        <v>6398</v>
      </c>
      <c r="N884" s="37" t="s">
        <v>13747</v>
      </c>
      <c r="O884" s="37" t="s">
        <v>14551</v>
      </c>
      <c r="P884" s="89">
        <v>0.06</v>
      </c>
      <c r="Q884" s="89">
        <v>3.62</v>
      </c>
      <c r="R884" s="90" t="str">
        <f t="shared" si="41"/>
        <v>三重県四日市市河原田町</v>
      </c>
      <c r="S884" s="59" t="s">
        <v>3826</v>
      </c>
      <c r="T884" s="59"/>
      <c r="U884" s="111" t="s">
        <v>6399</v>
      </c>
      <c r="V884" s="91" t="str">
        <f t="shared" si="43"/>
        <v>Open map</v>
      </c>
      <c r="W884" s="91" t="s">
        <v>4042</v>
      </c>
      <c r="X884" s="89" t="s">
        <v>1840</v>
      </c>
      <c r="Y884" s="89" t="s">
        <v>6400</v>
      </c>
      <c r="Z884" s="89" t="s">
        <v>6401</v>
      </c>
      <c r="AA884" s="89">
        <v>10</v>
      </c>
      <c r="AB884" s="83">
        <v>30</v>
      </c>
      <c r="AC884" s="83">
        <v>3960</v>
      </c>
      <c r="AD884" s="83">
        <v>4290</v>
      </c>
      <c r="AE884" s="89">
        <v>5417</v>
      </c>
      <c r="AF884" s="83">
        <v>5673</v>
      </c>
      <c r="AG884" s="89"/>
      <c r="AH884" s="89"/>
      <c r="AI884" s="89"/>
      <c r="AJ884" s="83">
        <v>1</v>
      </c>
      <c r="AK884" s="83" t="s">
        <v>6402</v>
      </c>
      <c r="AL884" s="83">
        <v>1.5</v>
      </c>
      <c r="AM884" s="83" t="s">
        <v>3204</v>
      </c>
      <c r="AN884" s="83"/>
      <c r="AO884" s="83">
        <v>12281</v>
      </c>
      <c r="AP884" s="89">
        <v>1.5</v>
      </c>
      <c r="AQ884" s="89">
        <v>5823</v>
      </c>
      <c r="AR884" s="89">
        <v>120</v>
      </c>
      <c r="AS884" s="89">
        <v>702</v>
      </c>
      <c r="AT884" s="89" t="s">
        <v>6403</v>
      </c>
      <c r="AU884" s="89">
        <v>1</v>
      </c>
      <c r="AV884" s="89">
        <v>6458</v>
      </c>
      <c r="AW884" s="89">
        <v>80</v>
      </c>
      <c r="AX884" s="89">
        <v>519</v>
      </c>
      <c r="AY884" s="89" t="s">
        <v>4235</v>
      </c>
      <c r="AZ884" s="89">
        <v>67700000</v>
      </c>
      <c r="BA884" s="89">
        <v>56000000</v>
      </c>
      <c r="BB884" s="89">
        <v>32000000</v>
      </c>
      <c r="BC884" s="113"/>
      <c r="BG884" s="165">
        <v>5779</v>
      </c>
      <c r="BH884" s="165">
        <v>797</v>
      </c>
    </row>
    <row r="885" spans="1:60" ht="18" hidden="1" customHeight="1">
      <c r="A885" s="83">
        <v>170173</v>
      </c>
      <c r="B885" s="84" t="s">
        <v>6385</v>
      </c>
      <c r="C885" s="82" t="str">
        <f t="shared" si="42"/>
        <v>Open</v>
      </c>
      <c r="D885" s="85"/>
      <c r="E885" s="85" t="s">
        <v>6386</v>
      </c>
      <c r="F885" s="110">
        <v>43069</v>
      </c>
      <c r="G885" s="110">
        <v>43078</v>
      </c>
      <c r="H885" s="87" t="s">
        <v>6387</v>
      </c>
      <c r="I885" s="87" t="s">
        <v>6388</v>
      </c>
      <c r="J885" s="87" t="s">
        <v>6389</v>
      </c>
      <c r="K885" s="88"/>
      <c r="L885" s="37" t="s">
        <v>15410</v>
      </c>
      <c r="M885" s="86" t="s">
        <v>6390</v>
      </c>
      <c r="N885" s="37" t="s">
        <v>13748</v>
      </c>
      <c r="O885" s="37" t="s">
        <v>13749</v>
      </c>
      <c r="P885" s="89">
        <v>0.08</v>
      </c>
      <c r="Q885" s="89">
        <v>10.32</v>
      </c>
      <c r="R885" s="90" t="str">
        <f t="shared" si="41"/>
        <v>佐賀県唐津市相知町相知</v>
      </c>
      <c r="S885" s="59" t="s">
        <v>3827</v>
      </c>
      <c r="T885" s="59"/>
      <c r="U885" s="111" t="s">
        <v>6391</v>
      </c>
      <c r="V885" s="91" t="str">
        <f t="shared" si="43"/>
        <v>Open map</v>
      </c>
      <c r="W885" s="91" t="s">
        <v>4038</v>
      </c>
      <c r="X885" s="89" t="s">
        <v>1840</v>
      </c>
      <c r="Y885" s="89" t="s">
        <v>4381</v>
      </c>
      <c r="Z885" s="89" t="s">
        <v>6376</v>
      </c>
      <c r="AA885" s="89">
        <v>20</v>
      </c>
      <c r="AB885" s="83">
        <v>30</v>
      </c>
      <c r="AC885" s="83">
        <v>360.5</v>
      </c>
      <c r="AD885" s="83">
        <v>345</v>
      </c>
      <c r="AE885" s="89">
        <v>492</v>
      </c>
      <c r="AF885" s="83">
        <v>493</v>
      </c>
      <c r="AG885" s="89"/>
      <c r="AH885" s="89"/>
      <c r="AI885" s="89"/>
      <c r="AJ885" s="83">
        <v>1</v>
      </c>
      <c r="AK885" s="83" t="s">
        <v>6392</v>
      </c>
      <c r="AL885" s="83">
        <v>1.5</v>
      </c>
      <c r="AM885" s="83" t="s">
        <v>3204</v>
      </c>
      <c r="AN885" s="83"/>
      <c r="AO885" s="83">
        <v>935</v>
      </c>
      <c r="AP885" s="89">
        <v>1.5</v>
      </c>
      <c r="AQ885" s="89">
        <v>443</v>
      </c>
      <c r="AR885" s="89">
        <v>100</v>
      </c>
      <c r="AS885" s="89">
        <v>46</v>
      </c>
      <c r="AT885" s="89" t="s">
        <v>6393</v>
      </c>
      <c r="AU885" s="89">
        <v>1</v>
      </c>
      <c r="AV885" s="89">
        <v>492</v>
      </c>
      <c r="AW885" s="89">
        <v>80</v>
      </c>
      <c r="AX885" s="89">
        <v>41</v>
      </c>
      <c r="AY885" s="89" t="s">
        <v>6393</v>
      </c>
      <c r="AZ885" s="89">
        <v>6100000</v>
      </c>
      <c r="BA885" s="89">
        <v>5300000</v>
      </c>
      <c r="BB885" s="89">
        <v>3200000</v>
      </c>
      <c r="BC885" s="113"/>
      <c r="BG885" s="165">
        <v>5780</v>
      </c>
      <c r="BH885" s="165">
        <v>798</v>
      </c>
    </row>
    <row r="886" spans="1:60" ht="18" hidden="1" customHeight="1">
      <c r="A886" s="83">
        <v>170174</v>
      </c>
      <c r="B886" s="84" t="s">
        <v>6377</v>
      </c>
      <c r="C886" s="82" t="str">
        <f t="shared" si="42"/>
        <v>Open</v>
      </c>
      <c r="D886" s="85"/>
      <c r="E886" s="85" t="s">
        <v>4241</v>
      </c>
      <c r="F886" s="110">
        <v>43035</v>
      </c>
      <c r="G886" s="110">
        <v>43159</v>
      </c>
      <c r="H886" s="87" t="s">
        <v>4763</v>
      </c>
      <c r="I886" s="87" t="s">
        <v>6378</v>
      </c>
      <c r="J886" s="87" t="s">
        <v>6379</v>
      </c>
      <c r="K886" s="88"/>
      <c r="L886" s="37" t="s">
        <v>15411</v>
      </c>
      <c r="M886" s="86" t="s">
        <v>6380</v>
      </c>
      <c r="N886" s="37" t="s">
        <v>13750</v>
      </c>
      <c r="O886" s="37" t="s">
        <v>14552</v>
      </c>
      <c r="P886" s="89">
        <v>0.34</v>
      </c>
      <c r="Q886" s="89">
        <v>9.09</v>
      </c>
      <c r="R886" s="90" t="str">
        <f t="shared" si="41"/>
        <v>兵庫県宝塚市武庫山</v>
      </c>
      <c r="S886" s="59" t="s">
        <v>3828</v>
      </c>
      <c r="T886" s="59"/>
      <c r="U886" s="111" t="s">
        <v>6381</v>
      </c>
      <c r="V886" s="91" t="str">
        <f t="shared" si="43"/>
        <v>Open map</v>
      </c>
      <c r="W886" s="91" t="s">
        <v>15</v>
      </c>
      <c r="X886" s="89" t="s">
        <v>1846</v>
      </c>
      <c r="Y886" s="89" t="s">
        <v>4496</v>
      </c>
      <c r="Z886" s="89" t="s">
        <v>4792</v>
      </c>
      <c r="AA886" s="89"/>
      <c r="AB886" s="83">
        <v>20</v>
      </c>
      <c r="AC886" s="83">
        <v>152.84</v>
      </c>
      <c r="AD886" s="83">
        <v>226.37</v>
      </c>
      <c r="AE886" s="89">
        <v>295</v>
      </c>
      <c r="AF886" s="83">
        <v>277</v>
      </c>
      <c r="AG886" s="89"/>
      <c r="AH886" s="89"/>
      <c r="AI886" s="89"/>
      <c r="AJ886" s="83">
        <v>1.4</v>
      </c>
      <c r="AK886" s="83" t="s">
        <v>6382</v>
      </c>
      <c r="AL886" s="83">
        <v>0.6</v>
      </c>
      <c r="AM886" s="83" t="s">
        <v>3238</v>
      </c>
      <c r="AN886" s="83"/>
      <c r="AO886" s="83">
        <v>525</v>
      </c>
      <c r="AP886" s="89">
        <v>0.6</v>
      </c>
      <c r="AQ886" s="89">
        <v>113</v>
      </c>
      <c r="AR886" s="89">
        <v>100</v>
      </c>
      <c r="AS886" s="89">
        <v>12</v>
      </c>
      <c r="AT886" s="89" t="s">
        <v>4235</v>
      </c>
      <c r="AU886" s="89">
        <v>1.4</v>
      </c>
      <c r="AV886" s="89">
        <v>412</v>
      </c>
      <c r="AW886" s="89">
        <v>80</v>
      </c>
      <c r="AX886" s="89">
        <v>34</v>
      </c>
      <c r="AY886" s="89" t="s">
        <v>6383</v>
      </c>
      <c r="AZ886" s="89">
        <v>9300000</v>
      </c>
      <c r="BA886" s="89">
        <v>8800000</v>
      </c>
      <c r="BB886" s="89">
        <v>5200000</v>
      </c>
      <c r="BC886" s="113"/>
      <c r="BG886" s="165">
        <v>5781</v>
      </c>
      <c r="BH886" s="165">
        <v>799</v>
      </c>
    </row>
    <row r="887" spans="1:60" ht="18" hidden="1" customHeight="1">
      <c r="A887" s="83">
        <v>170175</v>
      </c>
      <c r="B887" s="84" t="s">
        <v>6371</v>
      </c>
      <c r="C887" s="82" t="str">
        <f t="shared" si="42"/>
        <v>Open</v>
      </c>
      <c r="D887" s="85"/>
      <c r="E887" s="85" t="s">
        <v>4217</v>
      </c>
      <c r="F887" s="110">
        <v>43053</v>
      </c>
      <c r="G887" s="110">
        <v>43066</v>
      </c>
      <c r="H887" s="87" t="s">
        <v>4278</v>
      </c>
      <c r="I887" s="87" t="s">
        <v>6372</v>
      </c>
      <c r="J887" s="87" t="s">
        <v>6373</v>
      </c>
      <c r="K887" s="88"/>
      <c r="L887" s="37" t="s">
        <v>15036</v>
      </c>
      <c r="M887" s="86" t="s">
        <v>6374</v>
      </c>
      <c r="N887" s="37" t="s">
        <v>13751</v>
      </c>
      <c r="O887" s="37" t="s">
        <v>13752</v>
      </c>
      <c r="P887" s="89">
        <v>1.1499999999999999</v>
      </c>
      <c r="Q887" s="89">
        <v>7.09</v>
      </c>
      <c r="R887" s="90" t="str">
        <f t="shared" si="41"/>
        <v>宮城県石巻市鹿又字道的前</v>
      </c>
      <c r="S887" s="59" t="s">
        <v>3829</v>
      </c>
      <c r="T887" s="59"/>
      <c r="U887" s="111" t="s">
        <v>6370</v>
      </c>
      <c r="V887" s="91" t="str">
        <f t="shared" si="43"/>
        <v>Open map</v>
      </c>
      <c r="W887" s="91" t="s">
        <v>4038</v>
      </c>
      <c r="X887" s="89" t="s">
        <v>1840</v>
      </c>
      <c r="Y887" s="89" t="s">
        <v>4381</v>
      </c>
      <c r="Z887" s="89" t="s">
        <v>6375</v>
      </c>
      <c r="AA887" s="89"/>
      <c r="AB887" s="83">
        <v>40</v>
      </c>
      <c r="AC887" s="83">
        <v>1196</v>
      </c>
      <c r="AD887" s="83">
        <v>1100</v>
      </c>
      <c r="AE887" s="89">
        <v>1509</v>
      </c>
      <c r="AF887" s="83">
        <v>1364</v>
      </c>
      <c r="AG887" s="89"/>
      <c r="AH887" s="89"/>
      <c r="AI887" s="89"/>
      <c r="AJ887" s="83">
        <v>1</v>
      </c>
      <c r="AK887" s="83" t="s">
        <v>5656</v>
      </c>
      <c r="AL887" s="83">
        <v>1.5</v>
      </c>
      <c r="AM887" s="83" t="s">
        <v>3198</v>
      </c>
      <c r="AN887" s="83"/>
      <c r="AO887" s="83">
        <v>2823</v>
      </c>
      <c r="AP887" s="89">
        <v>1.5</v>
      </c>
      <c r="AQ887" s="89">
        <v>1314</v>
      </c>
      <c r="AR887" s="89">
        <v>120</v>
      </c>
      <c r="AS887" s="89">
        <v>161</v>
      </c>
      <c r="AT887" s="89" t="s">
        <v>4235</v>
      </c>
      <c r="AU887" s="89">
        <v>1</v>
      </c>
      <c r="AV887" s="89">
        <v>1509</v>
      </c>
      <c r="AW887" s="89">
        <v>80</v>
      </c>
      <c r="AX887" s="89">
        <v>124</v>
      </c>
      <c r="AY887" s="89" t="s">
        <v>4235</v>
      </c>
      <c r="AZ887" s="89">
        <v>15900000</v>
      </c>
      <c r="BA887" s="89">
        <v>13400000</v>
      </c>
      <c r="BB887" s="89">
        <v>8100000</v>
      </c>
      <c r="BC887" s="113"/>
      <c r="BG887" s="165">
        <v>5782</v>
      </c>
      <c r="BH887" s="165">
        <v>800</v>
      </c>
    </row>
    <row r="888" spans="1:60" ht="18" hidden="1" customHeight="1">
      <c r="A888" s="83">
        <v>170176</v>
      </c>
      <c r="B888" s="84" t="s">
        <v>6361</v>
      </c>
      <c r="C888" s="82" t="str">
        <f t="shared" si="42"/>
        <v>Open</v>
      </c>
      <c r="D888" s="85"/>
      <c r="E888" s="85" t="s">
        <v>4217</v>
      </c>
      <c r="F888" s="110">
        <v>43018</v>
      </c>
      <c r="G888" s="110">
        <v>43031</v>
      </c>
      <c r="H888" s="87" t="s">
        <v>4722</v>
      </c>
      <c r="I888" s="87" t="s">
        <v>6364</v>
      </c>
      <c r="J888" s="87" t="s">
        <v>6365</v>
      </c>
      <c r="K888" s="88"/>
      <c r="L888" s="37" t="s">
        <v>14881</v>
      </c>
      <c r="M888" s="86" t="s">
        <v>6366</v>
      </c>
      <c r="N888" s="37" t="s">
        <v>13753</v>
      </c>
      <c r="O888" s="37" t="s">
        <v>13754</v>
      </c>
      <c r="P888" s="89">
        <v>0.25</v>
      </c>
      <c r="Q888" s="89">
        <v>4.45</v>
      </c>
      <c r="R888" s="90" t="str">
        <f t="shared" si="41"/>
        <v>静岡県静岡市清水区楠新田</v>
      </c>
      <c r="S888" s="59" t="s">
        <v>3830</v>
      </c>
      <c r="T888" s="59"/>
      <c r="U888" s="111" t="s">
        <v>6367</v>
      </c>
      <c r="V888" s="91" t="str">
        <f t="shared" si="43"/>
        <v>Open map</v>
      </c>
      <c r="W888" s="91" t="s">
        <v>4038</v>
      </c>
      <c r="X888" s="89" t="s">
        <v>1840</v>
      </c>
      <c r="Y888" s="89" t="s">
        <v>6368</v>
      </c>
      <c r="Z888" s="89" t="s">
        <v>4443</v>
      </c>
      <c r="AA888" s="89">
        <v>5</v>
      </c>
      <c r="AB888" s="83">
        <v>30</v>
      </c>
      <c r="AC888" s="83">
        <v>400</v>
      </c>
      <c r="AD888" s="83">
        <v>600</v>
      </c>
      <c r="AE888" s="89">
        <v>708</v>
      </c>
      <c r="AF888" s="83">
        <v>705</v>
      </c>
      <c r="AG888" s="89"/>
      <c r="AH888" s="89"/>
      <c r="AI888" s="89"/>
      <c r="AJ888" s="83">
        <v>1</v>
      </c>
      <c r="AK888" s="83" t="s">
        <v>6369</v>
      </c>
      <c r="AL888" s="83">
        <v>1.5</v>
      </c>
      <c r="AM888" s="83" t="s">
        <v>3197</v>
      </c>
      <c r="AN888" s="83"/>
      <c r="AO888" s="83">
        <v>1412</v>
      </c>
      <c r="AP888" s="89">
        <v>1.5</v>
      </c>
      <c r="AQ888" s="89">
        <v>704</v>
      </c>
      <c r="AR888" s="89">
        <v>100</v>
      </c>
      <c r="AS888" s="89">
        <v>72</v>
      </c>
      <c r="AT888" s="89"/>
      <c r="AU888" s="89">
        <v>1</v>
      </c>
      <c r="AV888" s="89">
        <v>708</v>
      </c>
      <c r="AW888" s="89">
        <v>80</v>
      </c>
      <c r="AX888" s="89">
        <v>58</v>
      </c>
      <c r="AY888" s="89"/>
      <c r="AZ888" s="89">
        <v>8300000</v>
      </c>
      <c r="BA888" s="89">
        <v>7100000</v>
      </c>
      <c r="BB888" s="89">
        <v>4300000</v>
      </c>
      <c r="BC888" s="113"/>
      <c r="BG888" s="165">
        <v>5783</v>
      </c>
      <c r="BH888" s="165">
        <v>801</v>
      </c>
    </row>
    <row r="889" spans="1:60" ht="18" hidden="1" customHeight="1">
      <c r="A889" s="83">
        <v>170177</v>
      </c>
      <c r="B889" s="84" t="s">
        <v>6362</v>
      </c>
      <c r="C889" s="82" t="str">
        <f t="shared" si="42"/>
        <v>Open</v>
      </c>
      <c r="D889" s="85"/>
      <c r="E889" s="85" t="s">
        <v>4217</v>
      </c>
      <c r="F889" s="110">
        <v>43074</v>
      </c>
      <c r="G889" s="110">
        <v>43080</v>
      </c>
      <c r="H889" s="87" t="s">
        <v>4280</v>
      </c>
      <c r="I889" s="87" t="s">
        <v>6351</v>
      </c>
      <c r="J889" s="87" t="s">
        <v>6352</v>
      </c>
      <c r="K889" s="88"/>
      <c r="L889" s="37" t="s">
        <v>15412</v>
      </c>
      <c r="M889" s="86" t="s">
        <v>6360</v>
      </c>
      <c r="N889" s="37" t="s">
        <v>13755</v>
      </c>
      <c r="O889" s="37" t="s">
        <v>13756</v>
      </c>
      <c r="P889" s="89">
        <v>0.54</v>
      </c>
      <c r="Q889" s="89">
        <v>1.84</v>
      </c>
      <c r="R889" s="90" t="str">
        <f t="shared" si="41"/>
        <v>熊本県玉名市滑石甲二ノ割</v>
      </c>
      <c r="S889" s="59" t="s">
        <v>3831</v>
      </c>
      <c r="T889" s="59"/>
      <c r="U889" s="111" t="s">
        <v>6359</v>
      </c>
      <c r="V889" s="91" t="str">
        <f t="shared" si="43"/>
        <v>Open map</v>
      </c>
      <c r="W889" s="91" t="s">
        <v>4038</v>
      </c>
      <c r="X889" s="89" t="s">
        <v>1840</v>
      </c>
      <c r="Y889" s="89" t="s">
        <v>6363</v>
      </c>
      <c r="Z889" s="89" t="s">
        <v>4443</v>
      </c>
      <c r="AA889" s="89">
        <v>2</v>
      </c>
      <c r="AB889" s="83">
        <v>20</v>
      </c>
      <c r="AC889" s="83">
        <v>192</v>
      </c>
      <c r="AD889" s="83">
        <v>192</v>
      </c>
      <c r="AE889" s="89">
        <v>231</v>
      </c>
      <c r="AF889" s="83">
        <v>230.7</v>
      </c>
      <c r="AG889" s="89"/>
      <c r="AH889" s="89"/>
      <c r="AI889" s="89"/>
      <c r="AJ889" s="83">
        <v>1</v>
      </c>
      <c r="AK889" s="83" t="s">
        <v>5656</v>
      </c>
      <c r="AL889" s="83">
        <v>1.5</v>
      </c>
      <c r="AM889" s="83" t="s">
        <v>3239</v>
      </c>
      <c r="AN889" s="83"/>
      <c r="AO889" s="83">
        <v>497</v>
      </c>
      <c r="AP889" s="89">
        <v>1.5</v>
      </c>
      <c r="AQ889" s="89">
        <v>166</v>
      </c>
      <c r="AR889" s="89">
        <v>100</v>
      </c>
      <c r="AS889" s="89">
        <v>27</v>
      </c>
      <c r="AT889" s="89" t="s">
        <v>4235</v>
      </c>
      <c r="AU889" s="89">
        <v>1</v>
      </c>
      <c r="AV889" s="89">
        <v>231</v>
      </c>
      <c r="AW889" s="89">
        <v>80</v>
      </c>
      <c r="AX889" s="89">
        <v>19</v>
      </c>
      <c r="AY889" s="89" t="s">
        <v>4235</v>
      </c>
      <c r="AZ889" s="89">
        <v>3900000</v>
      </c>
      <c r="BA889" s="89">
        <v>3500000</v>
      </c>
      <c r="BB889" s="89">
        <v>2100000</v>
      </c>
      <c r="BC889" s="113"/>
      <c r="BG889" s="165">
        <v>5784</v>
      </c>
      <c r="BH889" s="165">
        <v>802</v>
      </c>
    </row>
    <row r="890" spans="1:60" ht="18" hidden="1" customHeight="1">
      <c r="A890" s="83">
        <v>170180</v>
      </c>
      <c r="B890" s="84" t="s">
        <v>6344</v>
      </c>
      <c r="C890" s="82" t="str">
        <f t="shared" si="42"/>
        <v>Open</v>
      </c>
      <c r="D890" s="85"/>
      <c r="E890" s="85" t="s">
        <v>4217</v>
      </c>
      <c r="F890" s="110">
        <v>43069</v>
      </c>
      <c r="G890" s="110">
        <v>43074</v>
      </c>
      <c r="H890" s="87" t="s">
        <v>6345</v>
      </c>
      <c r="I890" s="87" t="s">
        <v>6346</v>
      </c>
      <c r="J890" s="87" t="s">
        <v>6347</v>
      </c>
      <c r="K890" s="88"/>
      <c r="L890" s="37" t="s">
        <v>15413</v>
      </c>
      <c r="M890" s="86" t="s">
        <v>6353</v>
      </c>
      <c r="N890" s="37" t="s">
        <v>13757</v>
      </c>
      <c r="O890" s="37" t="s">
        <v>13758</v>
      </c>
      <c r="P890" s="89">
        <v>0.04</v>
      </c>
      <c r="Q890" s="89">
        <v>6.02</v>
      </c>
      <c r="R890" s="90" t="str">
        <f t="shared" si="41"/>
        <v>佐賀県杵島軍白石町大字福田三本榎</v>
      </c>
      <c r="S890" s="59" t="s">
        <v>3832</v>
      </c>
      <c r="T890" s="59"/>
      <c r="U890" s="111" t="s">
        <v>6354</v>
      </c>
      <c r="V890" s="91" t="str">
        <f t="shared" si="43"/>
        <v>Open map</v>
      </c>
      <c r="W890" s="91" t="s">
        <v>4038</v>
      </c>
      <c r="X890" s="89" t="s">
        <v>1840</v>
      </c>
      <c r="Y890" s="89" t="s">
        <v>6355</v>
      </c>
      <c r="Z890" s="89" t="s">
        <v>6356</v>
      </c>
      <c r="AA890" s="89"/>
      <c r="AB890" s="83">
        <v>20</v>
      </c>
      <c r="AC890" s="83">
        <v>154.52000000000001</v>
      </c>
      <c r="AD890" s="83">
        <v>144.27000000000001</v>
      </c>
      <c r="AE890" s="89">
        <v>327</v>
      </c>
      <c r="AF890" s="83">
        <v>264</v>
      </c>
      <c r="AG890" s="89"/>
      <c r="AH890" s="89"/>
      <c r="AI890" s="89"/>
      <c r="AJ890" s="83">
        <v>1</v>
      </c>
      <c r="AK890" s="83" t="s">
        <v>6357</v>
      </c>
      <c r="AL890" s="83">
        <v>1.5</v>
      </c>
      <c r="AM890" s="83" t="s">
        <v>3197</v>
      </c>
      <c r="AN890" s="83"/>
      <c r="AO890" s="83">
        <v>605</v>
      </c>
      <c r="AP890" s="89">
        <v>1.5</v>
      </c>
      <c r="AQ890" s="89">
        <v>278</v>
      </c>
      <c r="AR890" s="89">
        <v>100</v>
      </c>
      <c r="AS890" s="89">
        <v>29</v>
      </c>
      <c r="AT890" s="89" t="s">
        <v>6358</v>
      </c>
      <c r="AU890" s="89">
        <v>1</v>
      </c>
      <c r="AV890" s="89">
        <v>317</v>
      </c>
      <c r="AW890" s="89">
        <v>100</v>
      </c>
      <c r="AX890" s="89">
        <v>33</v>
      </c>
      <c r="AY890" s="89" t="s">
        <v>6358</v>
      </c>
      <c r="AZ890" s="89">
        <v>4500000</v>
      </c>
      <c r="BA890" s="89">
        <v>4000000</v>
      </c>
      <c r="BB890" s="89">
        <v>2400000</v>
      </c>
      <c r="BC890" s="113"/>
      <c r="BG890" s="165">
        <v>5785</v>
      </c>
      <c r="BH890" s="165">
        <v>803</v>
      </c>
    </row>
    <row r="891" spans="1:60" ht="18" hidden="1" customHeight="1">
      <c r="A891" s="83">
        <v>170181</v>
      </c>
      <c r="B891" s="84" t="s">
        <v>6348</v>
      </c>
      <c r="C891" s="82" t="str">
        <f t="shared" si="42"/>
        <v>Open</v>
      </c>
      <c r="D891" s="85"/>
      <c r="E891" s="85" t="s">
        <v>4241</v>
      </c>
      <c r="F891" s="110">
        <v>43066</v>
      </c>
      <c r="G891" s="110">
        <v>43091</v>
      </c>
      <c r="H891" s="87" t="s">
        <v>4705</v>
      </c>
      <c r="I891" s="87" t="s">
        <v>4714</v>
      </c>
      <c r="J891" s="87" t="s">
        <v>6338</v>
      </c>
      <c r="K891" s="88"/>
      <c r="L891" s="37" t="s">
        <v>15414</v>
      </c>
      <c r="M891" s="86" t="s">
        <v>6349</v>
      </c>
      <c r="N891" s="37" t="s">
        <v>13759</v>
      </c>
      <c r="O891" s="37" t="s">
        <v>13760</v>
      </c>
      <c r="P891" s="89">
        <v>0.26</v>
      </c>
      <c r="Q891" s="89">
        <v>1.19</v>
      </c>
      <c r="R891" s="90" t="str">
        <f t="shared" si="41"/>
        <v>新潟県上越市頸城区上吉字本田</v>
      </c>
      <c r="S891" s="59" t="s">
        <v>3833</v>
      </c>
      <c r="T891" s="59"/>
      <c r="U891" s="111" t="s">
        <v>6350</v>
      </c>
      <c r="V891" s="91" t="str">
        <f t="shared" si="43"/>
        <v>Open map</v>
      </c>
      <c r="W891" s="91" t="s">
        <v>12274</v>
      </c>
      <c r="X891" s="89" t="s">
        <v>1840</v>
      </c>
      <c r="Y891" s="89" t="s">
        <v>4381</v>
      </c>
      <c r="Z891" s="89" t="s">
        <v>4390</v>
      </c>
      <c r="AA891" s="89">
        <v>20</v>
      </c>
      <c r="AB891" s="83">
        <v>130</v>
      </c>
      <c r="AC891" s="83">
        <v>1564.6</v>
      </c>
      <c r="AD891" s="83">
        <v>1756.6</v>
      </c>
      <c r="AE891" s="89">
        <v>1898</v>
      </c>
      <c r="AF891" s="83">
        <v>1899</v>
      </c>
      <c r="AG891" s="89"/>
      <c r="AH891" s="89"/>
      <c r="AI891" s="89"/>
      <c r="AJ891" s="83">
        <v>1</v>
      </c>
      <c r="AK891" s="83" t="s">
        <v>5980</v>
      </c>
      <c r="AL891" s="83">
        <v>1.5</v>
      </c>
      <c r="AM891" s="83" t="s">
        <v>3191</v>
      </c>
      <c r="AN891" s="83"/>
      <c r="AO891" s="83">
        <v>4066</v>
      </c>
      <c r="AP891" s="89">
        <v>1.5</v>
      </c>
      <c r="AQ891" s="89">
        <v>2168</v>
      </c>
      <c r="AR891" s="89">
        <v>180</v>
      </c>
      <c r="AS891" s="89">
        <v>399</v>
      </c>
      <c r="AT891" s="89" t="s">
        <v>4235</v>
      </c>
      <c r="AU891" s="89">
        <v>1</v>
      </c>
      <c r="AV891" s="89">
        <v>1898</v>
      </c>
      <c r="AW891" s="89">
        <v>100</v>
      </c>
      <c r="AX891" s="89">
        <v>194</v>
      </c>
      <c r="AY891" s="89" t="s">
        <v>4235</v>
      </c>
      <c r="AZ891" s="89">
        <v>35200000</v>
      </c>
      <c r="BA891" s="89">
        <v>29900000</v>
      </c>
      <c r="BB891" s="89">
        <v>18500000</v>
      </c>
      <c r="BC891" s="113"/>
      <c r="BG891" s="165">
        <v>5786</v>
      </c>
      <c r="BH891" s="165">
        <v>804</v>
      </c>
    </row>
    <row r="892" spans="1:60" ht="18" hidden="1" customHeight="1">
      <c r="A892" s="83">
        <v>170182</v>
      </c>
      <c r="B892" s="84" t="s">
        <v>6328</v>
      </c>
      <c r="C892" s="82" t="str">
        <f t="shared" si="42"/>
        <v>Open</v>
      </c>
      <c r="D892" s="85"/>
      <c r="E892" s="85" t="s">
        <v>4217</v>
      </c>
      <c r="F892" s="110">
        <v>43192</v>
      </c>
      <c r="G892" s="110">
        <v>43210</v>
      </c>
      <c r="H892" s="87" t="s">
        <v>6339</v>
      </c>
      <c r="I892" s="87" t="s">
        <v>6340</v>
      </c>
      <c r="J892" s="87" t="s">
        <v>6341</v>
      </c>
      <c r="K892" s="88"/>
      <c r="L892" s="37" t="s">
        <v>15415</v>
      </c>
      <c r="M892" s="86" t="s">
        <v>6337</v>
      </c>
      <c r="N892" s="37" t="s">
        <v>13761</v>
      </c>
      <c r="O892" s="37" t="s">
        <v>13762</v>
      </c>
      <c r="P892" s="89">
        <v>0.09</v>
      </c>
      <c r="Q892" s="89">
        <v>70.790000000000006</v>
      </c>
      <c r="R892" s="90" t="str">
        <f t="shared" si="41"/>
        <v>山形県米沢市春日</v>
      </c>
      <c r="S892" s="59" t="s">
        <v>3834</v>
      </c>
      <c r="T892" s="59"/>
      <c r="U892" s="111" t="s">
        <v>6342</v>
      </c>
      <c r="V892" s="91" t="str">
        <f t="shared" si="43"/>
        <v>Open map</v>
      </c>
      <c r="W892" s="91" t="s">
        <v>4042</v>
      </c>
      <c r="X892" s="89" t="s">
        <v>1840</v>
      </c>
      <c r="Y892" s="89" t="s">
        <v>4381</v>
      </c>
      <c r="Z892" s="89" t="s">
        <v>6343</v>
      </c>
      <c r="AA892" s="89"/>
      <c r="AB892" s="83">
        <v>200</v>
      </c>
      <c r="AC892" s="83">
        <v>3000</v>
      </c>
      <c r="AD892" s="83">
        <v>3000</v>
      </c>
      <c r="AE892" s="89">
        <v>4079</v>
      </c>
      <c r="AF892" s="83">
        <v>4078</v>
      </c>
      <c r="AG892" s="89"/>
      <c r="AH892" s="89"/>
      <c r="AI892" s="89"/>
      <c r="AJ892" s="83">
        <v>1.4</v>
      </c>
      <c r="AK892" s="83" t="s">
        <v>6198</v>
      </c>
      <c r="AL892" s="83">
        <v>0.8</v>
      </c>
      <c r="AM892" s="83" t="s">
        <v>3197</v>
      </c>
      <c r="AN892" s="83"/>
      <c r="AO892" s="83">
        <v>7676</v>
      </c>
      <c r="AP892" s="89">
        <v>0.8</v>
      </c>
      <c r="AQ892" s="89">
        <v>2222</v>
      </c>
      <c r="AR892" s="89">
        <v>100</v>
      </c>
      <c r="AS892" s="89">
        <v>225</v>
      </c>
      <c r="AT892" s="89" t="s">
        <v>12200</v>
      </c>
      <c r="AU892" s="89">
        <v>1.4</v>
      </c>
      <c r="AV892" s="89">
        <v>5454</v>
      </c>
      <c r="AW892" s="89">
        <v>130</v>
      </c>
      <c r="AX892" s="89">
        <v>713</v>
      </c>
      <c r="AY892" s="89" t="s">
        <v>12170</v>
      </c>
      <c r="AZ892" s="89">
        <v>55500000</v>
      </c>
      <c r="BA892" s="89">
        <v>46300000</v>
      </c>
      <c r="BB892" s="89">
        <v>25200000</v>
      </c>
      <c r="BC892" s="113"/>
      <c r="BG892" s="165">
        <v>5787</v>
      </c>
      <c r="BH892" s="165">
        <v>805</v>
      </c>
    </row>
    <row r="893" spans="1:60" hidden="1">
      <c r="A893" s="1">
        <v>180183</v>
      </c>
      <c r="B893" s="6" t="s">
        <v>10214</v>
      </c>
      <c r="C893" s="82" t="str">
        <f t="shared" si="42"/>
        <v>Open</v>
      </c>
      <c r="D893" s="36" t="s">
        <v>4241</v>
      </c>
      <c r="E893" s="36"/>
      <c r="F893" s="37"/>
      <c r="G893" s="37"/>
      <c r="H893" s="38" t="s">
        <v>1531</v>
      </c>
      <c r="I893" s="38" t="s">
        <v>2757</v>
      </c>
      <c r="J893" s="38" t="s">
        <v>2758</v>
      </c>
      <c r="K893" s="21"/>
      <c r="L893" s="37" t="s">
        <v>15416</v>
      </c>
      <c r="M893" s="37" t="s">
        <v>12112</v>
      </c>
      <c r="N893" s="37" t="s">
        <v>13763</v>
      </c>
      <c r="O893" s="37" t="s">
        <v>13764</v>
      </c>
      <c r="P893" s="89">
        <v>1.1100000000000001</v>
      </c>
      <c r="Q893" s="89">
        <v>71.12</v>
      </c>
      <c r="R893" s="59" t="str">
        <f t="shared" si="41"/>
        <v>群馬県邑楽郡板倉町</v>
      </c>
      <c r="S893" s="59"/>
      <c r="T893" s="59"/>
      <c r="U893" s="108" t="s">
        <v>10215</v>
      </c>
      <c r="V893" s="60" t="str">
        <f t="shared" si="43"/>
        <v>Open map</v>
      </c>
      <c r="W893" s="60"/>
      <c r="X893" t="s">
        <v>1857</v>
      </c>
      <c r="Y893" t="s">
        <v>1857</v>
      </c>
      <c r="Z893" t="s">
        <v>1885</v>
      </c>
      <c r="AA893">
        <v>25</v>
      </c>
      <c r="AB893" s="1">
        <v>30</v>
      </c>
      <c r="AC893" s="1">
        <v>305.5</v>
      </c>
      <c r="AD893" s="1">
        <v>305.5</v>
      </c>
      <c r="AF893" s="1">
        <v>383</v>
      </c>
      <c r="AJ893" s="1">
        <v>1.2</v>
      </c>
      <c r="AK893" s="1" t="s">
        <v>3240</v>
      </c>
      <c r="AL893" s="1">
        <v>1.2</v>
      </c>
      <c r="AM893" s="1" t="s">
        <v>3240</v>
      </c>
      <c r="AT893" s="89" t="s">
        <v>12174</v>
      </c>
      <c r="AY893" s="89" t="s">
        <v>4235</v>
      </c>
      <c r="BD893" s="142" t="s">
        <v>14638</v>
      </c>
      <c r="BG893" s="165">
        <v>5788</v>
      </c>
    </row>
    <row r="894" spans="1:60" ht="18" hidden="1" customHeight="1">
      <c r="A894" s="83">
        <v>170184</v>
      </c>
      <c r="B894" s="84" t="s">
        <v>6329</v>
      </c>
      <c r="C894" s="82" t="str">
        <f t="shared" si="42"/>
        <v>Open</v>
      </c>
      <c r="D894" s="85"/>
      <c r="E894" s="85" t="s">
        <v>6330</v>
      </c>
      <c r="F894" s="110">
        <v>43164</v>
      </c>
      <c r="G894" s="110">
        <v>43219</v>
      </c>
      <c r="H894" s="87" t="s">
        <v>6331</v>
      </c>
      <c r="I894" s="87" t="s">
        <v>4349</v>
      </c>
      <c r="J894" s="87" t="s">
        <v>6332</v>
      </c>
      <c r="K894" s="88"/>
      <c r="L894" s="37" t="s">
        <v>15417</v>
      </c>
      <c r="M894" s="86" t="s">
        <v>6333</v>
      </c>
      <c r="N894" s="37" t="s">
        <v>13765</v>
      </c>
      <c r="O894" s="37" t="s">
        <v>13766</v>
      </c>
      <c r="P894" s="89">
        <v>0.98</v>
      </c>
      <c r="Q894" s="89">
        <v>2.79</v>
      </c>
      <c r="R894" s="90" t="str">
        <f t="shared" si="41"/>
        <v>北海道石狩市新港南</v>
      </c>
      <c r="S894" s="59" t="s">
        <v>3835</v>
      </c>
      <c r="T894" s="59" t="s">
        <v>3835</v>
      </c>
      <c r="U894" s="111" t="s">
        <v>6334</v>
      </c>
      <c r="V894" s="91" t="str">
        <f t="shared" si="43"/>
        <v>Open map</v>
      </c>
      <c r="W894" s="91" t="s">
        <v>4038</v>
      </c>
      <c r="X894" s="89" t="s">
        <v>1840</v>
      </c>
      <c r="Y894" s="89" t="s">
        <v>4381</v>
      </c>
      <c r="Z894" s="89" t="s">
        <v>4390</v>
      </c>
      <c r="AA894" s="89"/>
      <c r="AB894" s="83">
        <v>140</v>
      </c>
      <c r="AC894" s="83">
        <v>10504</v>
      </c>
      <c r="AD894" s="83">
        <v>10373.6</v>
      </c>
      <c r="AE894" s="89">
        <v>13469</v>
      </c>
      <c r="AF894" s="83">
        <v>12793</v>
      </c>
      <c r="AG894" s="89"/>
      <c r="AH894" s="89"/>
      <c r="AI894" s="89"/>
      <c r="AJ894" s="83">
        <v>1</v>
      </c>
      <c r="AK894" s="83" t="s">
        <v>6335</v>
      </c>
      <c r="AL894" s="83">
        <v>1.8</v>
      </c>
      <c r="AM894" s="83" t="s">
        <v>3215</v>
      </c>
      <c r="AN894" s="83"/>
      <c r="AO894" s="83">
        <v>26818</v>
      </c>
      <c r="AP894" s="89">
        <v>1.8</v>
      </c>
      <c r="AQ894" s="89">
        <f>9022+4445</f>
        <v>13467</v>
      </c>
      <c r="AR894" s="89">
        <v>100</v>
      </c>
      <c r="AS894" s="89">
        <f>921+681</f>
        <v>1602</v>
      </c>
      <c r="AT894" s="89" t="s">
        <v>6336</v>
      </c>
      <c r="AU894" s="89">
        <v>1</v>
      </c>
      <c r="AV894" s="89">
        <f>8752+4599</f>
        <v>13351</v>
      </c>
      <c r="AW894" s="89">
        <v>100</v>
      </c>
      <c r="AX894" s="89">
        <f>893+704</f>
        <v>1597</v>
      </c>
      <c r="AY894" s="89" t="s">
        <v>4250</v>
      </c>
      <c r="AZ894" s="89">
        <v>159400000</v>
      </c>
      <c r="BA894" s="89">
        <v>132600000</v>
      </c>
      <c r="BB894" s="89">
        <v>73400000</v>
      </c>
      <c r="BC894" s="113"/>
      <c r="BG894" s="165">
        <v>5789</v>
      </c>
      <c r="BH894" s="165">
        <v>806</v>
      </c>
    </row>
    <row r="895" spans="1:60" ht="18" hidden="1" customHeight="1">
      <c r="A895" s="83">
        <v>170185</v>
      </c>
      <c r="B895" s="84" t="s">
        <v>6318</v>
      </c>
      <c r="C895" s="82" t="str">
        <f t="shared" si="42"/>
        <v>Open</v>
      </c>
      <c r="D895" s="85"/>
      <c r="E895" s="85" t="s">
        <v>4217</v>
      </c>
      <c r="F895" s="110">
        <v>43139</v>
      </c>
      <c r="G895" s="110">
        <v>43154</v>
      </c>
      <c r="H895" s="87" t="s">
        <v>4313</v>
      </c>
      <c r="I895" s="87" t="s">
        <v>6319</v>
      </c>
      <c r="J895" s="87" t="s">
        <v>6320</v>
      </c>
      <c r="K895" s="88"/>
      <c r="L895" s="37" t="s">
        <v>15418</v>
      </c>
      <c r="M895" s="86" t="s">
        <v>6324</v>
      </c>
      <c r="N895" s="37" t="s">
        <v>13767</v>
      </c>
      <c r="O895" s="37" t="s">
        <v>13768</v>
      </c>
      <c r="P895" s="89">
        <v>0.51</v>
      </c>
      <c r="Q895" s="89">
        <v>40.520000000000003</v>
      </c>
      <c r="R895" s="90" t="str">
        <f t="shared" si="41"/>
        <v>岐阜県可児市下恵土</v>
      </c>
      <c r="S895" s="59" t="s">
        <v>3836</v>
      </c>
      <c r="T895" s="59" t="s">
        <v>3836</v>
      </c>
      <c r="U895" s="111" t="s">
        <v>6326</v>
      </c>
      <c r="V895" s="91" t="str">
        <f t="shared" si="43"/>
        <v>Open map</v>
      </c>
      <c r="W895" s="91" t="s">
        <v>4038</v>
      </c>
      <c r="X895" s="89" t="s">
        <v>1840</v>
      </c>
      <c r="Y895" s="89" t="s">
        <v>4381</v>
      </c>
      <c r="Z895" s="89" t="s">
        <v>6327</v>
      </c>
      <c r="AA895" s="89"/>
      <c r="AB895" s="83">
        <v>30</v>
      </c>
      <c r="AC895" s="83">
        <v>4533.33</v>
      </c>
      <c r="AD895" s="83">
        <v>4342.0600000000004</v>
      </c>
      <c r="AE895" s="89">
        <v>5614</v>
      </c>
      <c r="AF895" s="83">
        <v>5614</v>
      </c>
      <c r="AG895" s="89"/>
      <c r="AH895" s="89"/>
      <c r="AI895" s="89"/>
      <c r="AJ895" s="83">
        <v>0.8</v>
      </c>
      <c r="AK895" s="83" t="s">
        <v>5666</v>
      </c>
      <c r="AL895" s="83">
        <v>1.2</v>
      </c>
      <c r="AM895" s="83" t="s">
        <v>3241</v>
      </c>
      <c r="AN895" s="83"/>
      <c r="AO895" s="83">
        <v>8067</v>
      </c>
      <c r="AP895" s="89">
        <v>1.2</v>
      </c>
      <c r="AQ895" s="89">
        <v>3575</v>
      </c>
      <c r="AR895" s="89">
        <v>110</v>
      </c>
      <c r="AS895" s="89">
        <v>398</v>
      </c>
      <c r="AT895" s="89" t="s">
        <v>6325</v>
      </c>
      <c r="AU895" s="89">
        <v>0.8</v>
      </c>
      <c r="AV895" s="89">
        <v>4492</v>
      </c>
      <c r="AW895" s="89">
        <v>110</v>
      </c>
      <c r="AX895" s="89">
        <v>495</v>
      </c>
      <c r="AY895" s="89" t="s">
        <v>4271</v>
      </c>
      <c r="AZ895" s="89">
        <v>45700000</v>
      </c>
      <c r="BA895" s="89">
        <v>38100000</v>
      </c>
      <c r="BB895" s="89">
        <v>22700000</v>
      </c>
      <c r="BC895" s="113"/>
      <c r="BG895" s="165">
        <v>5790</v>
      </c>
      <c r="BH895" s="165">
        <v>807</v>
      </c>
    </row>
    <row r="896" spans="1:60" ht="18" hidden="1" customHeight="1">
      <c r="A896" s="83">
        <v>170186</v>
      </c>
      <c r="B896" s="84" t="s">
        <v>6311</v>
      </c>
      <c r="C896" s="82" t="str">
        <f t="shared" si="42"/>
        <v>Open</v>
      </c>
      <c r="D896" s="85"/>
      <c r="E896" s="85" t="s">
        <v>4217</v>
      </c>
      <c r="F896" s="110">
        <v>43071</v>
      </c>
      <c r="G896" s="110">
        <v>43089</v>
      </c>
      <c r="H896" s="87" t="s">
        <v>4338</v>
      </c>
      <c r="I896" s="87" t="s">
        <v>5246</v>
      </c>
      <c r="J896" s="87" t="s">
        <v>6310</v>
      </c>
      <c r="K896" s="88"/>
      <c r="L896" s="37" t="s">
        <v>15419</v>
      </c>
      <c r="M896" s="86" t="s">
        <v>6321</v>
      </c>
      <c r="N896" s="37" t="s">
        <v>13769</v>
      </c>
      <c r="O896" s="37" t="s">
        <v>13770</v>
      </c>
      <c r="P896" s="89">
        <v>0.42</v>
      </c>
      <c r="Q896" s="89">
        <v>3.12</v>
      </c>
      <c r="R896" s="90" t="str">
        <f t="shared" si="41"/>
        <v>広島県三原市宮浦</v>
      </c>
      <c r="S896" s="59" t="s">
        <v>3837</v>
      </c>
      <c r="T896" s="59" t="s">
        <v>3837</v>
      </c>
      <c r="U896" s="111" t="s">
        <v>6322</v>
      </c>
      <c r="V896" s="91" t="str">
        <f t="shared" si="43"/>
        <v>Open map</v>
      </c>
      <c r="W896" s="91" t="s">
        <v>4042</v>
      </c>
      <c r="X896" s="89" t="s">
        <v>1840</v>
      </c>
      <c r="Y896" s="89" t="s">
        <v>6323</v>
      </c>
      <c r="Z896" s="89" t="s">
        <v>4358</v>
      </c>
      <c r="AA896" s="89"/>
      <c r="AB896" s="83">
        <v>30</v>
      </c>
      <c r="AC896" s="83">
        <v>1210</v>
      </c>
      <c r="AD896" s="83">
        <v>1160</v>
      </c>
      <c r="AE896" s="89">
        <v>19</v>
      </c>
      <c r="AF896" s="83">
        <v>1507</v>
      </c>
      <c r="AG896" s="89"/>
      <c r="AH896" s="89"/>
      <c r="AI896" s="89"/>
      <c r="AJ896" s="83">
        <v>1</v>
      </c>
      <c r="AK896" s="83" t="s">
        <v>6074</v>
      </c>
      <c r="AL896" s="83">
        <v>1.5</v>
      </c>
      <c r="AM896" s="83" t="s">
        <v>3242</v>
      </c>
      <c r="AN896" s="83"/>
      <c r="AO896" s="83">
        <v>3157</v>
      </c>
      <c r="AP896" s="89">
        <v>1.5</v>
      </c>
      <c r="AQ896" s="89">
        <v>1607</v>
      </c>
      <c r="AR896" s="89">
        <v>100</v>
      </c>
      <c r="AS896" s="89">
        <v>164</v>
      </c>
      <c r="AT896" s="89" t="s">
        <v>4573</v>
      </c>
      <c r="AU896" s="89">
        <v>1</v>
      </c>
      <c r="AV896" s="89">
        <v>1550</v>
      </c>
      <c r="AW896" s="89">
        <v>80</v>
      </c>
      <c r="AX896" s="89">
        <v>127</v>
      </c>
      <c r="AY896" s="89" t="s">
        <v>4573</v>
      </c>
      <c r="AZ896" s="89">
        <v>16600000</v>
      </c>
      <c r="BA896" s="89">
        <v>13900000</v>
      </c>
      <c r="BB896" s="89">
        <v>8400000</v>
      </c>
      <c r="BC896" s="113"/>
      <c r="BG896" s="165">
        <v>5791</v>
      </c>
      <c r="BH896" s="165">
        <v>808</v>
      </c>
    </row>
    <row r="897" spans="1:60" hidden="1">
      <c r="A897" s="1">
        <v>170187</v>
      </c>
      <c r="B897" s="6" t="s">
        <v>10216</v>
      </c>
      <c r="C897" s="82" t="str">
        <f t="shared" si="42"/>
        <v>Open</v>
      </c>
      <c r="D897" s="36" t="s">
        <v>6317</v>
      </c>
      <c r="E897" s="36"/>
      <c r="F897" s="37"/>
      <c r="G897" s="37"/>
      <c r="H897" s="38" t="s">
        <v>4361</v>
      </c>
      <c r="I897" s="38" t="s">
        <v>4350</v>
      </c>
      <c r="J897" s="38" t="s">
        <v>6308</v>
      </c>
      <c r="K897" s="21"/>
      <c r="L897" s="37" t="s">
        <v>15420</v>
      </c>
      <c r="M897" s="37"/>
      <c r="N897" s="37" t="s">
        <v>14366</v>
      </c>
      <c r="O897" s="37" t="s">
        <v>14366</v>
      </c>
      <c r="R897" s="59" t="str">
        <f t="shared" si="41"/>
        <v>神奈川県川崎市川崎区千鳥町</v>
      </c>
      <c r="S897" s="59"/>
      <c r="T897" s="59"/>
      <c r="U897" s="108"/>
      <c r="V897" s="60" t="str">
        <f t="shared" si="43"/>
        <v>Open map</v>
      </c>
      <c r="W897" s="60"/>
      <c r="X897" t="s">
        <v>1840</v>
      </c>
      <c r="Y897" t="s">
        <v>4381</v>
      </c>
      <c r="Z897" t="s">
        <v>4443</v>
      </c>
      <c r="AA897">
        <v>10</v>
      </c>
      <c r="AB897" s="1">
        <v>30</v>
      </c>
      <c r="AC897" s="1">
        <v>250</v>
      </c>
      <c r="AD897" s="1">
        <v>250</v>
      </c>
      <c r="AF897" s="1">
        <v>385</v>
      </c>
      <c r="AJ897" s="1">
        <v>1</v>
      </c>
      <c r="AK897" s="1" t="s">
        <v>6309</v>
      </c>
      <c r="AL897" s="1">
        <v>1.5</v>
      </c>
      <c r="AM897" s="1" t="s">
        <v>3243</v>
      </c>
      <c r="BD897" s="142" t="s">
        <v>4217</v>
      </c>
      <c r="BG897" s="165">
        <v>5792</v>
      </c>
    </row>
    <row r="898" spans="1:60" ht="18" hidden="1" customHeight="1">
      <c r="A898" s="83">
        <v>170188</v>
      </c>
      <c r="B898" s="84" t="s">
        <v>6312</v>
      </c>
      <c r="C898" s="82" t="str">
        <f t="shared" si="42"/>
        <v>Open</v>
      </c>
      <c r="D898" s="85"/>
      <c r="E898" s="85" t="s">
        <v>4217</v>
      </c>
      <c r="F898" s="110">
        <v>43075</v>
      </c>
      <c r="G898" s="110">
        <v>43087</v>
      </c>
      <c r="H898" s="87" t="s">
        <v>6300</v>
      </c>
      <c r="I898" s="87" t="s">
        <v>6313</v>
      </c>
      <c r="J898" s="87" t="s">
        <v>6301</v>
      </c>
      <c r="K898" s="88"/>
      <c r="L898" s="37" t="s">
        <v>15421</v>
      </c>
      <c r="M898" s="86" t="s">
        <v>6314</v>
      </c>
      <c r="N898" s="37" t="s">
        <v>13771</v>
      </c>
      <c r="O898" s="37" t="s">
        <v>13772</v>
      </c>
      <c r="P898" s="89">
        <v>0.64</v>
      </c>
      <c r="Q898" s="89">
        <v>2.16</v>
      </c>
      <c r="R898" s="90" t="str">
        <f t="shared" si="41"/>
        <v>徳島県小松島市坂野町</v>
      </c>
      <c r="S898" s="59" t="s">
        <v>3838</v>
      </c>
      <c r="T898" s="59" t="s">
        <v>3838</v>
      </c>
      <c r="U898" s="111" t="s">
        <v>6315</v>
      </c>
      <c r="V898" s="91" t="str">
        <f t="shared" si="43"/>
        <v>Open map</v>
      </c>
      <c r="W898" s="91" t="s">
        <v>4038</v>
      </c>
      <c r="X898" s="89" t="s">
        <v>1840</v>
      </c>
      <c r="Y898" s="89" t="s">
        <v>6316</v>
      </c>
      <c r="Z898" s="89" t="s">
        <v>4443</v>
      </c>
      <c r="AA898" s="89">
        <v>5</v>
      </c>
      <c r="AB898" s="83">
        <v>25</v>
      </c>
      <c r="AC898" s="83">
        <v>375.36749999999995</v>
      </c>
      <c r="AD898" s="83">
        <v>375.36749999999995</v>
      </c>
      <c r="AE898" s="89">
        <v>213</v>
      </c>
      <c r="AF898" s="83">
        <v>710</v>
      </c>
      <c r="AG898" s="89"/>
      <c r="AH898" s="89"/>
      <c r="AI898" s="89"/>
      <c r="AJ898" s="83">
        <v>1</v>
      </c>
      <c r="AK898" s="83" t="s">
        <v>6302</v>
      </c>
      <c r="AL898" s="83">
        <v>1.5</v>
      </c>
      <c r="AM898" s="83" t="s">
        <v>3201</v>
      </c>
      <c r="AN898" s="83"/>
      <c r="AO898" s="83">
        <v>1532</v>
      </c>
      <c r="AP898" s="89">
        <v>1.5</v>
      </c>
      <c r="AQ898" s="89">
        <v>900</v>
      </c>
      <c r="AR898" s="89">
        <v>150</v>
      </c>
      <c r="AS898" s="89">
        <v>138</v>
      </c>
      <c r="AT898" s="89" t="s">
        <v>4235</v>
      </c>
      <c r="AU898" s="89">
        <v>1</v>
      </c>
      <c r="AV898" s="89">
        <v>711</v>
      </c>
      <c r="AW898" s="89">
        <v>100</v>
      </c>
      <c r="AX898" s="89">
        <v>73</v>
      </c>
      <c r="AY898" s="89" t="s">
        <v>12196</v>
      </c>
      <c r="AZ898" s="89">
        <v>2200000</v>
      </c>
      <c r="BA898" s="89">
        <v>1800000</v>
      </c>
      <c r="BB898" s="89">
        <v>6100000</v>
      </c>
      <c r="BC898" s="113"/>
      <c r="BG898" s="165">
        <v>5793</v>
      </c>
      <c r="BH898" s="165">
        <v>809</v>
      </c>
    </row>
    <row r="899" spans="1:60" ht="18" hidden="1" customHeight="1">
      <c r="A899" s="83">
        <v>170189</v>
      </c>
      <c r="B899" s="84" t="s">
        <v>6291</v>
      </c>
      <c r="C899" s="82" t="str">
        <f t="shared" si="42"/>
        <v>Open</v>
      </c>
      <c r="D899" s="85"/>
      <c r="E899" s="85" t="s">
        <v>4217</v>
      </c>
      <c r="F899" s="110">
        <v>43054</v>
      </c>
      <c r="G899" s="110">
        <v>43067</v>
      </c>
      <c r="H899" s="87" t="s">
        <v>4303</v>
      </c>
      <c r="I899" s="87" t="s">
        <v>5052</v>
      </c>
      <c r="J899" s="87" t="s">
        <v>6303</v>
      </c>
      <c r="K899" s="88"/>
      <c r="L899" s="37" t="s">
        <v>15422</v>
      </c>
      <c r="M899" s="86" t="s">
        <v>6304</v>
      </c>
      <c r="N899" s="37" t="s">
        <v>13773</v>
      </c>
      <c r="O899" s="37" t="s">
        <v>13774</v>
      </c>
      <c r="P899" s="89">
        <v>0.09</v>
      </c>
      <c r="Q899" s="89">
        <v>14.92</v>
      </c>
      <c r="R899" s="90" t="str">
        <f t="shared" ref="R899:R913" si="44">CONCATENATE(H899,I899,J899)</f>
        <v>東京都足立区綾瀬</v>
      </c>
      <c r="S899" s="59" t="s">
        <v>3839</v>
      </c>
      <c r="T899" s="59" t="s">
        <v>3839</v>
      </c>
      <c r="U899" s="111" t="s">
        <v>6305</v>
      </c>
      <c r="V899" s="91" t="str">
        <f t="shared" si="43"/>
        <v>Open map</v>
      </c>
      <c r="W899" s="91" t="s">
        <v>4038</v>
      </c>
      <c r="X899" s="89" t="s">
        <v>1840</v>
      </c>
      <c r="Y899" s="89" t="s">
        <v>4381</v>
      </c>
      <c r="Z899" s="89" t="s">
        <v>4358</v>
      </c>
      <c r="AA899" s="89"/>
      <c r="AB899" s="83">
        <v>30</v>
      </c>
      <c r="AC899" s="83">
        <v>1120.8399999999999</v>
      </c>
      <c r="AD899" s="83">
        <v>1086</v>
      </c>
      <c r="AE899" s="89">
        <v>1316</v>
      </c>
      <c r="AF899" s="83">
        <v>1357</v>
      </c>
      <c r="AG899" s="89"/>
      <c r="AH899" s="89"/>
      <c r="AI899" s="89"/>
      <c r="AJ899" s="83">
        <v>1</v>
      </c>
      <c r="AK899" s="83" t="s">
        <v>5656</v>
      </c>
      <c r="AL899" s="83">
        <v>2.5</v>
      </c>
      <c r="AM899" s="83" t="s">
        <v>3244</v>
      </c>
      <c r="AN899" s="83"/>
      <c r="AO899" s="83">
        <v>2721</v>
      </c>
      <c r="AP899" s="89">
        <v>2.5</v>
      </c>
      <c r="AQ899" s="89">
        <v>2337</v>
      </c>
      <c r="AR899" s="89">
        <v>130</v>
      </c>
      <c r="AS899" s="89">
        <v>306</v>
      </c>
      <c r="AT899" s="89" t="s">
        <v>6306</v>
      </c>
      <c r="AU899" s="89">
        <v>1</v>
      </c>
      <c r="AV899" s="89">
        <v>384</v>
      </c>
      <c r="AW899" s="89">
        <v>100</v>
      </c>
      <c r="AX899" s="89">
        <v>46</v>
      </c>
      <c r="AY899" s="89" t="s">
        <v>6307</v>
      </c>
      <c r="AZ899" s="89">
        <v>16200000</v>
      </c>
      <c r="BA899" s="89">
        <v>13300000</v>
      </c>
      <c r="BB899" s="89">
        <v>7900000</v>
      </c>
      <c r="BC899" s="113"/>
      <c r="BG899" s="165">
        <v>5794</v>
      </c>
      <c r="BH899" s="165">
        <v>810</v>
      </c>
    </row>
    <row r="900" spans="1:60" ht="18" hidden="1" customHeight="1">
      <c r="A900" s="83">
        <v>170190</v>
      </c>
      <c r="B900" s="84" t="s">
        <v>6292</v>
      </c>
      <c r="C900" s="82" t="str">
        <f t="shared" ref="C900:C963" si="45">HYPERLINK(CONCATENATE("C:\CollectionOfDataForAI\",A900),"Open")</f>
        <v>Open</v>
      </c>
      <c r="D900" s="85"/>
      <c r="E900" s="85" t="s">
        <v>6293</v>
      </c>
      <c r="F900" s="110">
        <v>43084</v>
      </c>
      <c r="G900" s="110">
        <v>43094</v>
      </c>
      <c r="H900" s="87" t="s">
        <v>4504</v>
      </c>
      <c r="I900" s="87" t="s">
        <v>4597</v>
      </c>
      <c r="J900" s="87" t="s">
        <v>6294</v>
      </c>
      <c r="K900" s="88"/>
      <c r="L900" s="37" t="s">
        <v>15423</v>
      </c>
      <c r="M900" s="86" t="s">
        <v>6295</v>
      </c>
      <c r="N900" s="37" t="s">
        <v>13775</v>
      </c>
      <c r="O900" s="37" t="s">
        <v>13776</v>
      </c>
      <c r="P900" s="89">
        <v>3.69</v>
      </c>
      <c r="Q900" s="89">
        <v>6.26</v>
      </c>
      <c r="R900" s="90" t="str">
        <f t="shared" si="44"/>
        <v>岡山県倉敷市笹沖字山後西</v>
      </c>
      <c r="S900" s="59" t="s">
        <v>3840</v>
      </c>
      <c r="T900" s="59" t="s">
        <v>3840</v>
      </c>
      <c r="U900" s="111" t="s">
        <v>6296</v>
      </c>
      <c r="V900" s="91" t="str">
        <f t="shared" ref="V900:V963" si="46">HYPERLINK(CONCATENATE("https://www.google.co.jp/maps/search/",IF(T900="",IF(S900 ="",R900,S900),T900)),"Open map")</f>
        <v>Open map</v>
      </c>
      <c r="W900" s="91" t="s">
        <v>4038</v>
      </c>
      <c r="X900" s="89" t="s">
        <v>1840</v>
      </c>
      <c r="Y900" s="89" t="s">
        <v>6297</v>
      </c>
      <c r="Z900" s="89" t="s">
        <v>6298</v>
      </c>
      <c r="AA900" s="89">
        <v>4</v>
      </c>
      <c r="AB900" s="83">
        <v>30</v>
      </c>
      <c r="AC900" s="83">
        <v>722.6</v>
      </c>
      <c r="AD900" s="83">
        <v>1351</v>
      </c>
      <c r="AE900" s="89">
        <v>816</v>
      </c>
      <c r="AF900" s="83">
        <v>815.3</v>
      </c>
      <c r="AG900" s="89"/>
      <c r="AH900" s="89"/>
      <c r="AI900" s="89"/>
      <c r="AJ900" s="83">
        <v>1</v>
      </c>
      <c r="AK900" s="83" t="s">
        <v>6299</v>
      </c>
      <c r="AL900" s="83">
        <v>1.4</v>
      </c>
      <c r="AM900" s="83" t="s">
        <v>3191</v>
      </c>
      <c r="AN900" s="83"/>
      <c r="AO900" s="83">
        <v>1712</v>
      </c>
      <c r="AP900" s="89">
        <v>1.4</v>
      </c>
      <c r="AQ900" s="89">
        <v>1536</v>
      </c>
      <c r="AR900" s="89">
        <v>130</v>
      </c>
      <c r="AS900" s="89">
        <v>204</v>
      </c>
      <c r="AT900" s="89" t="s">
        <v>6290</v>
      </c>
      <c r="AU900" s="89">
        <v>1</v>
      </c>
      <c r="AV900" s="89">
        <v>176</v>
      </c>
      <c r="AW900" s="89">
        <v>80</v>
      </c>
      <c r="AX900" s="89">
        <v>15</v>
      </c>
      <c r="AY900" s="89" t="s">
        <v>6290</v>
      </c>
      <c r="AZ900" s="89">
        <v>12000000</v>
      </c>
      <c r="BA900" s="89">
        <v>10200000</v>
      </c>
      <c r="BB900" s="89">
        <v>6300000</v>
      </c>
      <c r="BC900" s="113"/>
      <c r="BG900" s="165">
        <v>5795</v>
      </c>
      <c r="BH900" s="165">
        <v>811</v>
      </c>
    </row>
    <row r="901" spans="1:60" hidden="1">
      <c r="A901" s="1">
        <v>170191</v>
      </c>
      <c r="B901" s="6" t="s">
        <v>10217</v>
      </c>
      <c r="C901" s="82" t="str">
        <f t="shared" si="45"/>
        <v>Open</v>
      </c>
      <c r="D901" s="36" t="s">
        <v>6289</v>
      </c>
      <c r="E901" s="36"/>
      <c r="F901" s="37"/>
      <c r="G901" s="37"/>
      <c r="H901" s="38" t="s">
        <v>1315</v>
      </c>
      <c r="I901" s="38" t="s">
        <v>2122</v>
      </c>
      <c r="J901" s="38" t="s">
        <v>2761</v>
      </c>
      <c r="K901" s="21"/>
      <c r="L901" s="37" t="s">
        <v>15424</v>
      </c>
      <c r="M901" s="37" t="s">
        <v>12113</v>
      </c>
      <c r="N901" s="37" t="s">
        <v>13777</v>
      </c>
      <c r="O901" s="37" t="s">
        <v>13778</v>
      </c>
      <c r="P901" s="89">
        <v>1.1499999999999999</v>
      </c>
      <c r="Q901" s="89">
        <v>5.96</v>
      </c>
      <c r="R901" s="59" t="str">
        <f t="shared" si="44"/>
        <v>大阪府大阪市淀川区田川</v>
      </c>
      <c r="S901" s="59"/>
      <c r="T901" s="59"/>
      <c r="U901" s="108" t="s">
        <v>10218</v>
      </c>
      <c r="V901" s="60" t="str">
        <f t="shared" si="46"/>
        <v>Open map</v>
      </c>
      <c r="W901" s="60"/>
      <c r="X901" t="s">
        <v>1840</v>
      </c>
      <c r="Y901" t="s">
        <v>1859</v>
      </c>
      <c r="Z901" t="s">
        <v>1887</v>
      </c>
      <c r="AB901" s="1">
        <v>30</v>
      </c>
      <c r="AC901" s="1">
        <v>1600</v>
      </c>
      <c r="AD901" s="1">
        <v>800</v>
      </c>
      <c r="AF901" s="1">
        <v>808.6</v>
      </c>
      <c r="AJ901" s="1">
        <v>1</v>
      </c>
      <c r="AK901" s="1" t="s">
        <v>3198</v>
      </c>
      <c r="AL901" s="1">
        <v>1.5</v>
      </c>
      <c r="AM901" s="1" t="s">
        <v>3222</v>
      </c>
      <c r="BD901" s="142" t="s">
        <v>11881</v>
      </c>
      <c r="BG901" s="165">
        <v>5796</v>
      </c>
    </row>
    <row r="902" spans="1:60" ht="18" hidden="1" customHeight="1">
      <c r="A902" s="83">
        <v>170192</v>
      </c>
      <c r="B902" s="84" t="s">
        <v>6283</v>
      </c>
      <c r="C902" s="82" t="str">
        <f t="shared" si="45"/>
        <v>Open</v>
      </c>
      <c r="D902" s="85"/>
      <c r="E902" s="85" t="s">
        <v>6284</v>
      </c>
      <c r="F902" s="110">
        <v>43066</v>
      </c>
      <c r="G902" s="110">
        <v>43167</v>
      </c>
      <c r="H902" s="87" t="s">
        <v>6285</v>
      </c>
      <c r="I902" s="87" t="s">
        <v>6267</v>
      </c>
      <c r="J902" s="87" t="s">
        <v>6268</v>
      </c>
      <c r="K902" s="88"/>
      <c r="L902" s="37" t="s">
        <v>15425</v>
      </c>
      <c r="M902" s="86" t="s">
        <v>6286</v>
      </c>
      <c r="N902" s="37" t="s">
        <v>13779</v>
      </c>
      <c r="O902" s="37" t="s">
        <v>13780</v>
      </c>
      <c r="P902" s="89" t="s">
        <v>6280</v>
      </c>
      <c r="Q902" s="89">
        <v>0.21</v>
      </c>
      <c r="R902" s="90" t="str">
        <f t="shared" si="44"/>
        <v>山口県下関市長府</v>
      </c>
      <c r="S902" s="59"/>
      <c r="T902" s="59" t="s">
        <v>4189</v>
      </c>
      <c r="U902" s="111" t="s">
        <v>6287</v>
      </c>
      <c r="V902" s="91" t="str">
        <f t="shared" si="46"/>
        <v>Open map</v>
      </c>
      <c r="W902" s="91"/>
      <c r="X902" s="89" t="s">
        <v>1840</v>
      </c>
      <c r="Y902" s="89" t="s">
        <v>4381</v>
      </c>
      <c r="Z902" s="89" t="s">
        <v>6288</v>
      </c>
      <c r="AA902" s="89"/>
      <c r="AB902" s="83">
        <v>30</v>
      </c>
      <c r="AC902" s="83">
        <v>6598</v>
      </c>
      <c r="AD902" s="83">
        <v>6545.5</v>
      </c>
      <c r="AE902" s="89">
        <v>6661</v>
      </c>
      <c r="AF902" s="83">
        <v>6659.4</v>
      </c>
      <c r="AG902" s="89"/>
      <c r="AH902" s="89"/>
      <c r="AI902" s="89"/>
      <c r="AJ902" s="83">
        <v>0.8</v>
      </c>
      <c r="AK902" s="83" t="s">
        <v>6269</v>
      </c>
      <c r="AL902" s="83">
        <v>1.2</v>
      </c>
      <c r="AM902" s="83" t="s">
        <v>3245</v>
      </c>
      <c r="AN902" s="83"/>
      <c r="AO902" s="83"/>
      <c r="AP902" s="89">
        <v>1.2</v>
      </c>
      <c r="AQ902" s="89">
        <v>1772</v>
      </c>
      <c r="AR902" s="89">
        <v>150</v>
      </c>
      <c r="AS902" s="89">
        <v>272</v>
      </c>
      <c r="AT902" s="89" t="s">
        <v>6281</v>
      </c>
      <c r="AU902" s="89">
        <v>0.8</v>
      </c>
      <c r="AV902" s="89">
        <v>1716</v>
      </c>
      <c r="AW902" s="89">
        <v>100</v>
      </c>
      <c r="AX902" s="89">
        <v>176</v>
      </c>
      <c r="AY902" s="89" t="s">
        <v>6282</v>
      </c>
      <c r="AZ902" s="89">
        <v>22300000</v>
      </c>
      <c r="BA902" s="89">
        <v>18600000</v>
      </c>
      <c r="BB902" s="89">
        <v>11200000</v>
      </c>
      <c r="BC902" s="113"/>
      <c r="BG902" s="165">
        <v>5797</v>
      </c>
      <c r="BH902" s="165">
        <v>812</v>
      </c>
    </row>
    <row r="903" spans="1:60" hidden="1">
      <c r="A903" s="1">
        <v>170193</v>
      </c>
      <c r="B903" s="6" t="s">
        <v>10219</v>
      </c>
      <c r="C903" s="82" t="str">
        <f t="shared" si="45"/>
        <v>Open</v>
      </c>
      <c r="D903" s="36" t="s">
        <v>6279</v>
      </c>
      <c r="E903" s="36"/>
      <c r="F903" s="37"/>
      <c r="G903" s="37"/>
      <c r="H903" s="38" t="s">
        <v>1351</v>
      </c>
      <c r="I903" s="38" t="s">
        <v>1433</v>
      </c>
      <c r="J903" s="38" t="s">
        <v>2763</v>
      </c>
      <c r="K903" s="21"/>
      <c r="L903" s="37" t="s">
        <v>15426</v>
      </c>
      <c r="M903" s="37" t="s">
        <v>10220</v>
      </c>
      <c r="N903" s="37" t="s">
        <v>13781</v>
      </c>
      <c r="O903" s="37" t="s">
        <v>13782</v>
      </c>
      <c r="P903" s="89">
        <v>1.32</v>
      </c>
      <c r="Q903" s="89">
        <v>6.33</v>
      </c>
      <c r="R903" s="59" t="str">
        <f t="shared" si="44"/>
        <v>三重県津市戸木町</v>
      </c>
      <c r="S903" s="59"/>
      <c r="T903" s="59"/>
      <c r="U903" s="108" t="s">
        <v>10221</v>
      </c>
      <c r="V903" s="60" t="str">
        <f t="shared" si="46"/>
        <v>Open map</v>
      </c>
      <c r="W903" s="60"/>
      <c r="X903" t="s">
        <v>1840</v>
      </c>
      <c r="Y903" t="s">
        <v>1844</v>
      </c>
      <c r="Z903" t="s">
        <v>1841</v>
      </c>
      <c r="AB903" s="1">
        <v>30</v>
      </c>
      <c r="AF903" s="1"/>
      <c r="AJ903" s="1">
        <v>0.8</v>
      </c>
      <c r="AL903" s="1">
        <v>0.8</v>
      </c>
      <c r="BD903" s="142" t="s">
        <v>4217</v>
      </c>
      <c r="BG903" s="165">
        <v>5798</v>
      </c>
    </row>
    <row r="904" spans="1:60" ht="18" hidden="1" customHeight="1">
      <c r="A904" s="83">
        <v>170194</v>
      </c>
      <c r="B904" s="84" t="s">
        <v>6270</v>
      </c>
      <c r="C904" s="82" t="str">
        <f t="shared" si="45"/>
        <v>Open</v>
      </c>
      <c r="D904" s="85"/>
      <c r="E904" s="85" t="s">
        <v>6271</v>
      </c>
      <c r="F904" s="110">
        <v>43059</v>
      </c>
      <c r="G904" s="110">
        <v>43068</v>
      </c>
      <c r="H904" s="87" t="s">
        <v>6272</v>
      </c>
      <c r="I904" s="87" t="s">
        <v>6273</v>
      </c>
      <c r="J904" s="87" t="s">
        <v>6274</v>
      </c>
      <c r="K904" s="88"/>
      <c r="L904" s="37" t="s">
        <v>15427</v>
      </c>
      <c r="M904" s="86" t="s">
        <v>6275</v>
      </c>
      <c r="N904" s="37" t="s">
        <v>13783</v>
      </c>
      <c r="O904" s="37" t="s">
        <v>14553</v>
      </c>
      <c r="P904" s="89">
        <v>0.09</v>
      </c>
      <c r="Q904" s="89">
        <v>4.92</v>
      </c>
      <c r="R904" s="90" t="str">
        <f t="shared" si="44"/>
        <v>大阪府大阪市大正区三軒家東</v>
      </c>
      <c r="S904" s="59" t="s">
        <v>3841</v>
      </c>
      <c r="T904" s="59" t="s">
        <v>4190</v>
      </c>
      <c r="U904" s="111" t="s">
        <v>6276</v>
      </c>
      <c r="V904" s="91" t="str">
        <f t="shared" si="46"/>
        <v>Open map</v>
      </c>
      <c r="W904" s="91" t="s">
        <v>4038</v>
      </c>
      <c r="X904" s="89" t="s">
        <v>1840</v>
      </c>
      <c r="Y904" s="89" t="s">
        <v>6277</v>
      </c>
      <c r="Z904" s="89" t="s">
        <v>6278</v>
      </c>
      <c r="AA904" s="89"/>
      <c r="AB904" s="83">
        <v>30</v>
      </c>
      <c r="AC904" s="83">
        <v>190.47</v>
      </c>
      <c r="AD904" s="83">
        <v>504.87</v>
      </c>
      <c r="AE904" s="89">
        <v>213</v>
      </c>
      <c r="AF904" s="83">
        <v>204</v>
      </c>
      <c r="AG904" s="89"/>
      <c r="AH904" s="89"/>
      <c r="AI904" s="89"/>
      <c r="AJ904" s="83">
        <v>1.2</v>
      </c>
      <c r="AK904" s="83" t="s">
        <v>5712</v>
      </c>
      <c r="AL904" s="83">
        <v>1.2</v>
      </c>
      <c r="AM904" s="83" t="s">
        <v>3203</v>
      </c>
      <c r="AN904" s="83"/>
      <c r="AO904" s="83">
        <v>519</v>
      </c>
      <c r="AP904" s="89">
        <v>1.2</v>
      </c>
      <c r="AQ904" s="89">
        <v>223</v>
      </c>
      <c r="AR904" s="89">
        <v>130</v>
      </c>
      <c r="AS904" s="89">
        <v>30</v>
      </c>
      <c r="AT904" s="89"/>
      <c r="AU904" s="89">
        <v>1.2</v>
      </c>
      <c r="AV904" s="89">
        <v>250</v>
      </c>
      <c r="AW904" s="89">
        <v>80</v>
      </c>
      <c r="AX904" s="89">
        <v>21</v>
      </c>
      <c r="AY904" s="89"/>
      <c r="AZ904" s="89">
        <v>3600000</v>
      </c>
      <c r="BA904" s="89">
        <v>3200000</v>
      </c>
      <c r="BB904" s="89">
        <v>1900000</v>
      </c>
      <c r="BC904" s="113"/>
      <c r="BG904" s="165">
        <v>5799</v>
      </c>
      <c r="BH904" s="165">
        <v>813</v>
      </c>
    </row>
    <row r="905" spans="1:60" ht="18" hidden="1" customHeight="1">
      <c r="A905" s="83">
        <v>170196</v>
      </c>
      <c r="B905" s="84" t="s">
        <v>6262</v>
      </c>
      <c r="C905" s="82" t="str">
        <f t="shared" si="45"/>
        <v>Open</v>
      </c>
      <c r="D905" s="85"/>
      <c r="E905" s="85" t="s">
        <v>5972</v>
      </c>
      <c r="F905" s="110">
        <v>43089</v>
      </c>
      <c r="G905" s="110">
        <v>43109</v>
      </c>
      <c r="H905" s="87" t="s">
        <v>1307</v>
      </c>
      <c r="I905" s="87" t="s">
        <v>6263</v>
      </c>
      <c r="J905" s="87" t="s">
        <v>2765</v>
      </c>
      <c r="K905" s="88"/>
      <c r="L905" s="37" t="s">
        <v>14775</v>
      </c>
      <c r="M905" s="86" t="s">
        <v>6264</v>
      </c>
      <c r="N905" s="37" t="s">
        <v>13784</v>
      </c>
      <c r="O905" s="37" t="s">
        <v>13785</v>
      </c>
      <c r="P905" s="89">
        <v>0.84</v>
      </c>
      <c r="Q905" s="89">
        <v>17.46</v>
      </c>
      <c r="R905" s="90" t="str">
        <f t="shared" si="44"/>
        <v>宮城県柴田郡大河原町字新南</v>
      </c>
      <c r="S905" s="59" t="s">
        <v>3842</v>
      </c>
      <c r="T905" s="59" t="s">
        <v>4191</v>
      </c>
      <c r="U905" s="111" t="s">
        <v>6265</v>
      </c>
      <c r="V905" s="91" t="str">
        <f t="shared" si="46"/>
        <v>Open map</v>
      </c>
      <c r="W905" s="91" t="s">
        <v>4038</v>
      </c>
      <c r="X905" s="89" t="s">
        <v>1840</v>
      </c>
      <c r="Y905" s="89" t="s">
        <v>4381</v>
      </c>
      <c r="Z905" s="89" t="s">
        <v>4358</v>
      </c>
      <c r="AA905" s="89"/>
      <c r="AB905" s="83">
        <v>40</v>
      </c>
      <c r="AC905" s="83">
        <v>1179.47</v>
      </c>
      <c r="AD905" s="83">
        <v>1092</v>
      </c>
      <c r="AE905" s="89">
        <v>1501</v>
      </c>
      <c r="AF905" s="83">
        <v>1497</v>
      </c>
      <c r="AG905" s="89"/>
      <c r="AH905" s="89"/>
      <c r="AI905" s="89"/>
      <c r="AJ905" s="83">
        <v>1</v>
      </c>
      <c r="AK905" s="83" t="s">
        <v>6266</v>
      </c>
      <c r="AL905" s="83">
        <v>1.5</v>
      </c>
      <c r="AM905" s="83" t="s">
        <v>3197</v>
      </c>
      <c r="AN905" s="83"/>
      <c r="AO905" s="83">
        <v>2810</v>
      </c>
      <c r="AP905" s="89">
        <v>1.5</v>
      </c>
      <c r="AQ905" s="89">
        <v>1303</v>
      </c>
      <c r="AR905" s="89">
        <v>120</v>
      </c>
      <c r="AS905" s="89">
        <v>158</v>
      </c>
      <c r="AT905" s="89" t="s">
        <v>4235</v>
      </c>
      <c r="AU905" s="89">
        <v>1</v>
      </c>
      <c r="AV905" s="89">
        <v>1548</v>
      </c>
      <c r="AW905" s="89">
        <v>100</v>
      </c>
      <c r="AX905" s="89">
        <v>156</v>
      </c>
      <c r="AY905" s="89" t="s">
        <v>5981</v>
      </c>
      <c r="AZ905" s="89">
        <v>16800000</v>
      </c>
      <c r="BA905" s="89">
        <v>14100000</v>
      </c>
      <c r="BB905" s="89">
        <v>8500000</v>
      </c>
      <c r="BC905" s="113"/>
      <c r="BG905" s="165">
        <v>5800</v>
      </c>
      <c r="BH905" s="165">
        <v>814</v>
      </c>
    </row>
    <row r="906" spans="1:60" ht="18" hidden="1" customHeight="1">
      <c r="A906" s="83">
        <v>170197</v>
      </c>
      <c r="B906" s="84" t="s">
        <v>6253</v>
      </c>
      <c r="C906" s="82" t="str">
        <f t="shared" si="45"/>
        <v>Open</v>
      </c>
      <c r="D906" s="85"/>
      <c r="E906" s="85" t="s">
        <v>6258</v>
      </c>
      <c r="F906" s="110">
        <v>43169</v>
      </c>
      <c r="G906" s="110">
        <v>43188</v>
      </c>
      <c r="H906" s="87" t="s">
        <v>4278</v>
      </c>
      <c r="I906" s="87" t="s">
        <v>4676</v>
      </c>
      <c r="J906" s="87" t="s">
        <v>6254</v>
      </c>
      <c r="K906" s="88"/>
      <c r="L906" s="37" t="s">
        <v>15210</v>
      </c>
      <c r="M906" s="86" t="s">
        <v>6259</v>
      </c>
      <c r="N906" s="37" t="s">
        <v>13786</v>
      </c>
      <c r="O906" s="37" t="s">
        <v>13787</v>
      </c>
      <c r="P906" s="89">
        <v>2.0699999999999998</v>
      </c>
      <c r="Q906" s="89">
        <v>6.36</v>
      </c>
      <c r="R906" s="90" t="str">
        <f t="shared" si="44"/>
        <v>宮城県名取市上余田千刈田</v>
      </c>
      <c r="S906" s="59" t="s">
        <v>3843</v>
      </c>
      <c r="T906" s="59" t="s">
        <v>3843</v>
      </c>
      <c r="U906" s="111" t="s">
        <v>6260</v>
      </c>
      <c r="V906" s="91" t="str">
        <f t="shared" si="46"/>
        <v>Open map</v>
      </c>
      <c r="W906" s="91" t="s">
        <v>4038</v>
      </c>
      <c r="X906" s="89" t="s">
        <v>1840</v>
      </c>
      <c r="Y906" s="89" t="s">
        <v>4381</v>
      </c>
      <c r="Z906" s="89" t="s">
        <v>4858</v>
      </c>
      <c r="AA906" s="89">
        <v>5</v>
      </c>
      <c r="AB906" s="83">
        <v>40</v>
      </c>
      <c r="AC906" s="83">
        <v>1431</v>
      </c>
      <c r="AD906" s="83">
        <v>1430</v>
      </c>
      <c r="AE906" s="89">
        <v>1971</v>
      </c>
      <c r="AF906" s="83">
        <v>1070</v>
      </c>
      <c r="AG906" s="89"/>
      <c r="AH906" s="89"/>
      <c r="AI906" s="89"/>
      <c r="AJ906" s="83">
        <v>1.2</v>
      </c>
      <c r="AK906" s="83" t="s">
        <v>5656</v>
      </c>
      <c r="AL906" s="83">
        <v>2.2000000000000002</v>
      </c>
      <c r="AM906" s="83" t="s">
        <v>3246</v>
      </c>
      <c r="AN906" s="83"/>
      <c r="AO906" s="83">
        <v>4621</v>
      </c>
      <c r="AP906" s="89">
        <v>2.2000000000000002</v>
      </c>
      <c r="AQ906" s="89">
        <v>3382</v>
      </c>
      <c r="AR906" s="89">
        <v>130</v>
      </c>
      <c r="AS906" s="89">
        <v>449</v>
      </c>
      <c r="AT906" s="89" t="s">
        <v>6261</v>
      </c>
      <c r="AU906" s="89">
        <v>1.2</v>
      </c>
      <c r="AV906" s="89">
        <v>1239</v>
      </c>
      <c r="AW906" s="89">
        <v>100</v>
      </c>
      <c r="AX906" s="89">
        <v>127</v>
      </c>
      <c r="AY906" s="89" t="s">
        <v>4235</v>
      </c>
      <c r="AZ906" s="89">
        <v>26900000</v>
      </c>
      <c r="BA906" s="89">
        <v>22100000</v>
      </c>
      <c r="BB906" s="89">
        <v>13300000</v>
      </c>
      <c r="BC906" s="113"/>
      <c r="BG906" s="165">
        <v>5801</v>
      </c>
      <c r="BH906" s="165">
        <v>815</v>
      </c>
    </row>
    <row r="907" spans="1:60" hidden="1">
      <c r="A907" s="1" t="s">
        <v>14671</v>
      </c>
      <c r="B907" s="6" t="s">
        <v>973</v>
      </c>
      <c r="C907" s="82" t="str">
        <f t="shared" si="45"/>
        <v>Open</v>
      </c>
      <c r="D907" s="36" t="s">
        <v>5956</v>
      </c>
      <c r="E907" s="36"/>
      <c r="F907" s="140">
        <v>43255</v>
      </c>
      <c r="G907" s="140">
        <v>43276</v>
      </c>
      <c r="H907" s="38" t="s">
        <v>1305</v>
      </c>
      <c r="I907" s="38" t="s">
        <v>2150</v>
      </c>
      <c r="J907" s="38" t="s">
        <v>2767</v>
      </c>
      <c r="K907" s="21"/>
      <c r="L907" s="37" t="s">
        <v>15428</v>
      </c>
      <c r="M907" s="37" t="s">
        <v>8662</v>
      </c>
      <c r="N907" s="37" t="s">
        <v>13788</v>
      </c>
      <c r="O907" s="37" t="s">
        <v>13789</v>
      </c>
      <c r="P907" s="94">
        <v>7.0000000000000007E-2</v>
      </c>
      <c r="Q907" s="94">
        <v>6.47</v>
      </c>
      <c r="R907" s="59" t="str">
        <f t="shared" si="44"/>
        <v>愛知県名古屋市昭和区高辻町</v>
      </c>
      <c r="S907" s="59"/>
      <c r="T907" s="59"/>
      <c r="U907" s="108" t="s">
        <v>8661</v>
      </c>
      <c r="V907" s="60" t="str">
        <f t="shared" si="46"/>
        <v>Open map</v>
      </c>
      <c r="W907" s="60"/>
      <c r="X907" t="s">
        <v>1840</v>
      </c>
      <c r="Y907" t="s">
        <v>1844</v>
      </c>
      <c r="Z907" t="s">
        <v>1841</v>
      </c>
      <c r="AB907" s="1">
        <v>30</v>
      </c>
      <c r="AC907" s="1">
        <v>4600</v>
      </c>
      <c r="AD907" s="1">
        <v>4600</v>
      </c>
      <c r="AF907" s="1">
        <v>4500</v>
      </c>
      <c r="AJ907" s="1">
        <v>0.8</v>
      </c>
      <c r="AK907" s="1" t="s">
        <v>3198</v>
      </c>
      <c r="AL907" s="1">
        <v>0.8</v>
      </c>
      <c r="AM907" s="1" t="s">
        <v>3198</v>
      </c>
      <c r="BC907" t="s">
        <v>8656</v>
      </c>
      <c r="BG907" s="165">
        <v>5802</v>
      </c>
      <c r="BH907" s="165">
        <v>816</v>
      </c>
    </row>
    <row r="908" spans="1:60" hidden="1">
      <c r="A908" s="1" t="s">
        <v>14672</v>
      </c>
      <c r="B908" s="6" t="s">
        <v>974</v>
      </c>
      <c r="C908" s="82" t="str">
        <f t="shared" si="45"/>
        <v>Open</v>
      </c>
      <c r="D908" s="36" t="s">
        <v>4241</v>
      </c>
      <c r="E908" s="36"/>
      <c r="F908" s="140">
        <v>43255</v>
      </c>
      <c r="G908" s="140">
        <v>43276</v>
      </c>
      <c r="H908" s="38" t="s">
        <v>1305</v>
      </c>
      <c r="I908" s="38" t="s">
        <v>2150</v>
      </c>
      <c r="J908" s="38" t="s">
        <v>2767</v>
      </c>
      <c r="K908" s="21"/>
      <c r="L908" s="37" t="s">
        <v>15428</v>
      </c>
      <c r="M908" s="37" t="s">
        <v>8662</v>
      </c>
      <c r="N908" s="37" t="s">
        <v>13788</v>
      </c>
      <c r="O908" s="37" t="s">
        <v>13789</v>
      </c>
      <c r="P908" s="94">
        <v>7.0000000000000007E-2</v>
      </c>
      <c r="Q908" s="94">
        <v>6.47</v>
      </c>
      <c r="R908" s="59" t="str">
        <f t="shared" si="44"/>
        <v>愛知県名古屋市昭和区高辻町</v>
      </c>
      <c r="S908" s="59"/>
      <c r="T908" s="59"/>
      <c r="U908" s="108" t="s">
        <v>12018</v>
      </c>
      <c r="V908" s="60" t="str">
        <f t="shared" si="46"/>
        <v>Open map</v>
      </c>
      <c r="W908" s="60"/>
      <c r="X908" t="s">
        <v>1840</v>
      </c>
      <c r="Y908" t="s">
        <v>1844</v>
      </c>
      <c r="Z908" t="s">
        <v>1841</v>
      </c>
      <c r="AB908" s="1">
        <v>30</v>
      </c>
      <c r="AF908" s="1"/>
      <c r="BG908" s="165">
        <v>5803</v>
      </c>
      <c r="BH908" s="165">
        <v>817</v>
      </c>
    </row>
    <row r="909" spans="1:60" ht="18" hidden="1" customHeight="1">
      <c r="A909" s="83">
        <v>170200</v>
      </c>
      <c r="B909" s="84" t="s">
        <v>6242</v>
      </c>
      <c r="C909" s="82" t="str">
        <f t="shared" si="45"/>
        <v>Open</v>
      </c>
      <c r="D909" s="85"/>
      <c r="E909" s="85" t="s">
        <v>4217</v>
      </c>
      <c r="F909" s="110">
        <v>43117</v>
      </c>
      <c r="G909" s="110">
        <v>43122</v>
      </c>
      <c r="H909" s="87" t="s">
        <v>4312</v>
      </c>
      <c r="I909" s="87" t="s">
        <v>6243</v>
      </c>
      <c r="J909" s="87" t="s">
        <v>6255</v>
      </c>
      <c r="K909" s="88"/>
      <c r="L909" s="37" t="s">
        <v>15429</v>
      </c>
      <c r="M909" s="86" t="s">
        <v>6256</v>
      </c>
      <c r="N909" s="37" t="s">
        <v>13790</v>
      </c>
      <c r="O909" s="37" t="s">
        <v>13791</v>
      </c>
      <c r="P909" s="89">
        <v>1.29</v>
      </c>
      <c r="Q909" s="89">
        <v>20.84</v>
      </c>
      <c r="R909" s="90" t="str">
        <f t="shared" si="44"/>
        <v>埼玉県川口市仲町</v>
      </c>
      <c r="S909" s="59" t="s">
        <v>3844</v>
      </c>
      <c r="T909" s="59"/>
      <c r="U909" s="111" t="s">
        <v>6257</v>
      </c>
      <c r="V909" s="91" t="str">
        <f t="shared" si="46"/>
        <v>Open map</v>
      </c>
      <c r="W909" s="91" t="s">
        <v>4038</v>
      </c>
      <c r="X909" s="89" t="s">
        <v>1840</v>
      </c>
      <c r="Y909" s="89" t="s">
        <v>4496</v>
      </c>
      <c r="Z909" s="89" t="s">
        <v>4429</v>
      </c>
      <c r="AA909" s="89"/>
      <c r="AB909" s="83">
        <v>35</v>
      </c>
      <c r="AC909" s="83">
        <v>131.4</v>
      </c>
      <c r="AD909" s="83">
        <v>262.8</v>
      </c>
      <c r="AE909" s="89">
        <v>201</v>
      </c>
      <c r="AF909" s="83">
        <v>201</v>
      </c>
      <c r="AG909" s="89"/>
      <c r="AH909" s="89"/>
      <c r="AI909" s="89"/>
      <c r="AJ909" s="83">
        <v>1</v>
      </c>
      <c r="AK909" s="83" t="s">
        <v>5646</v>
      </c>
      <c r="AL909" s="83">
        <v>1.5</v>
      </c>
      <c r="AM909" s="83" t="s">
        <v>3189</v>
      </c>
      <c r="AN909" s="83"/>
      <c r="AO909" s="83">
        <v>427</v>
      </c>
      <c r="AP909" s="89">
        <v>1.5</v>
      </c>
      <c r="AQ909" s="89">
        <v>226</v>
      </c>
      <c r="AR909" s="89">
        <v>100</v>
      </c>
      <c r="AS909" s="89">
        <v>23</v>
      </c>
      <c r="AT909" s="89" t="s">
        <v>4235</v>
      </c>
      <c r="AU909" s="89">
        <v>1</v>
      </c>
      <c r="AV909" s="89">
        <v>201</v>
      </c>
      <c r="AW909" s="89">
        <v>100</v>
      </c>
      <c r="AX909" s="89">
        <v>21</v>
      </c>
      <c r="AY909" s="89" t="s">
        <v>4235</v>
      </c>
      <c r="AZ909" s="89">
        <v>3700000</v>
      </c>
      <c r="BA909" s="89">
        <v>3300000</v>
      </c>
      <c r="BB909" s="89">
        <v>2000000</v>
      </c>
      <c r="BC909" s="113"/>
      <c r="BG909" s="165">
        <v>5804</v>
      </c>
      <c r="BH909" s="165">
        <v>818</v>
      </c>
    </row>
    <row r="910" spans="1:60" ht="18" hidden="1" customHeight="1">
      <c r="A910" s="83">
        <v>170201</v>
      </c>
      <c r="B910" s="84" t="s">
        <v>6244</v>
      </c>
      <c r="C910" s="82" t="str">
        <f t="shared" si="45"/>
        <v>Open</v>
      </c>
      <c r="D910" s="85"/>
      <c r="E910" s="85" t="s">
        <v>6245</v>
      </c>
      <c r="F910" s="110">
        <v>43239</v>
      </c>
      <c r="G910" s="110">
        <v>43251</v>
      </c>
      <c r="H910" s="87" t="s">
        <v>4338</v>
      </c>
      <c r="I910" s="87" t="s">
        <v>6246</v>
      </c>
      <c r="J910" s="87" t="s">
        <v>6247</v>
      </c>
      <c r="K910" s="88"/>
      <c r="L910" s="37" t="s">
        <v>15430</v>
      </c>
      <c r="M910" s="86" t="s">
        <v>6248</v>
      </c>
      <c r="N910" s="37" t="s">
        <v>13792</v>
      </c>
      <c r="O910" s="37" t="s">
        <v>13793</v>
      </c>
      <c r="P910" s="89">
        <v>0.41</v>
      </c>
      <c r="Q910" s="89">
        <v>2.79</v>
      </c>
      <c r="R910" s="90" t="str">
        <f t="shared" si="44"/>
        <v>広島県広島市南区東雲</v>
      </c>
      <c r="S910" s="59" t="s">
        <v>3845</v>
      </c>
      <c r="T910" s="59" t="s">
        <v>3845</v>
      </c>
      <c r="U910" s="111" t="s">
        <v>6241</v>
      </c>
      <c r="V910" s="91" t="str">
        <f t="shared" si="46"/>
        <v>Open map</v>
      </c>
      <c r="W910" s="91" t="s">
        <v>4038</v>
      </c>
      <c r="X910" s="89" t="s">
        <v>1840</v>
      </c>
      <c r="Y910" s="89" t="s">
        <v>6249</v>
      </c>
      <c r="Z910" s="89" t="s">
        <v>5136</v>
      </c>
      <c r="AA910" s="89">
        <v>4</v>
      </c>
      <c r="AB910" s="83">
        <v>30</v>
      </c>
      <c r="AC910" s="83">
        <v>722.6</v>
      </c>
      <c r="AD910" s="83">
        <v>1351.1</v>
      </c>
      <c r="AE910" s="89">
        <v>1006</v>
      </c>
      <c r="AF910" s="83">
        <v>1318</v>
      </c>
      <c r="AG910" s="89"/>
      <c r="AH910" s="89"/>
      <c r="AI910" s="89"/>
      <c r="AJ910" s="83">
        <v>1</v>
      </c>
      <c r="AK910" s="83" t="s">
        <v>6250</v>
      </c>
      <c r="AL910" s="83">
        <v>1.5</v>
      </c>
      <c r="AM910" s="83" t="s">
        <v>3247</v>
      </c>
      <c r="AN910" s="83"/>
      <c r="AO910" s="83">
        <v>2349</v>
      </c>
      <c r="AP910" s="89">
        <v>1.5</v>
      </c>
      <c r="AQ910" s="89">
        <v>1343</v>
      </c>
      <c r="AR910" s="89">
        <v>100</v>
      </c>
      <c r="AS910" s="89">
        <v>137</v>
      </c>
      <c r="AT910" s="89" t="s">
        <v>6251</v>
      </c>
      <c r="AU910" s="89">
        <v>1</v>
      </c>
      <c r="AV910" s="89">
        <v>1006</v>
      </c>
      <c r="AW910" s="89">
        <v>80</v>
      </c>
      <c r="AX910" s="89">
        <v>83</v>
      </c>
      <c r="AY910" s="89" t="s">
        <v>6252</v>
      </c>
      <c r="AZ910" s="89">
        <v>13800000</v>
      </c>
      <c r="BA910" s="89">
        <v>11800000</v>
      </c>
      <c r="BB910" s="89">
        <v>7300000</v>
      </c>
      <c r="BC910" s="113"/>
      <c r="BG910" s="165">
        <v>5805</v>
      </c>
      <c r="BH910" s="165">
        <v>819</v>
      </c>
    </row>
    <row r="911" spans="1:60" ht="18" hidden="1" customHeight="1">
      <c r="A911" s="83">
        <v>170202</v>
      </c>
      <c r="B911" s="84" t="s">
        <v>6231</v>
      </c>
      <c r="C911" s="82" t="str">
        <f t="shared" si="45"/>
        <v>Open</v>
      </c>
      <c r="D911" s="85"/>
      <c r="E911" s="85" t="s">
        <v>6232</v>
      </c>
      <c r="F911" s="110">
        <v>43125</v>
      </c>
      <c r="G911" s="110">
        <v>43133</v>
      </c>
      <c r="H911" s="87" t="s">
        <v>6233</v>
      </c>
      <c r="I911" s="87" t="s">
        <v>6234</v>
      </c>
      <c r="J911" s="87" t="s">
        <v>6235</v>
      </c>
      <c r="K911" s="88"/>
      <c r="L911" s="37" t="s">
        <v>15431</v>
      </c>
      <c r="M911" s="86" t="s">
        <v>6236</v>
      </c>
      <c r="N911" s="37" t="s">
        <v>13794</v>
      </c>
      <c r="O911" s="37" t="s">
        <v>13795</v>
      </c>
      <c r="P911" s="89">
        <v>0.03</v>
      </c>
      <c r="Q911" s="89">
        <v>1.23</v>
      </c>
      <c r="R911" s="90" t="str">
        <f t="shared" si="44"/>
        <v>宮城県塩竃市中の島</v>
      </c>
      <c r="S911" s="59" t="s">
        <v>3846</v>
      </c>
      <c r="T911" s="59" t="s">
        <v>3846</v>
      </c>
      <c r="U911" s="111" t="s">
        <v>6237</v>
      </c>
      <c r="V911" s="91" t="str">
        <f t="shared" si="46"/>
        <v>Open map</v>
      </c>
      <c r="W911" s="91" t="s">
        <v>4038</v>
      </c>
      <c r="X911" s="89" t="s">
        <v>1840</v>
      </c>
      <c r="Y911" s="89" t="s">
        <v>6238</v>
      </c>
      <c r="Z911" s="89" t="s">
        <v>4358</v>
      </c>
      <c r="AA911" s="89"/>
      <c r="AB911" s="83">
        <v>40</v>
      </c>
      <c r="AC911" s="83">
        <v>615</v>
      </c>
      <c r="AD911" s="83">
        <v>606</v>
      </c>
      <c r="AE911" s="89">
        <v>889</v>
      </c>
      <c r="AF911" s="83">
        <v>857</v>
      </c>
      <c r="AG911" s="89"/>
      <c r="AH911" s="89"/>
      <c r="AI911" s="89"/>
      <c r="AJ911" s="83">
        <v>1</v>
      </c>
      <c r="AK911" s="83" t="s">
        <v>6239</v>
      </c>
      <c r="AL911" s="83">
        <v>1.5</v>
      </c>
      <c r="AM911" s="83" t="s">
        <v>3198</v>
      </c>
      <c r="AN911" s="83"/>
      <c r="AO911" s="83">
        <v>1746</v>
      </c>
      <c r="AP911" s="89">
        <v>1.5</v>
      </c>
      <c r="AQ911" s="89">
        <v>857</v>
      </c>
      <c r="AR911" s="89">
        <v>100</v>
      </c>
      <c r="AS911" s="89">
        <v>88</v>
      </c>
      <c r="AT911" s="89" t="s">
        <v>4235</v>
      </c>
      <c r="AU911" s="89">
        <v>1</v>
      </c>
      <c r="AV911" s="89">
        <v>889</v>
      </c>
      <c r="AW911" s="89">
        <v>80</v>
      </c>
      <c r="AX911" s="89">
        <v>73</v>
      </c>
      <c r="AY911" s="89" t="s">
        <v>6240</v>
      </c>
      <c r="AZ911" s="89">
        <v>9800000</v>
      </c>
      <c r="BA911" s="89">
        <v>8300000</v>
      </c>
      <c r="BB911" s="89">
        <v>5000000</v>
      </c>
      <c r="BC911" s="113"/>
      <c r="BG911" s="165">
        <v>5806</v>
      </c>
      <c r="BH911" s="165">
        <v>820</v>
      </c>
    </row>
    <row r="912" spans="1:60" ht="18" hidden="1" customHeight="1">
      <c r="A912" s="83">
        <v>170203</v>
      </c>
      <c r="B912" s="84" t="s">
        <v>6221</v>
      </c>
      <c r="C912" s="82" t="str">
        <f t="shared" si="45"/>
        <v>Open</v>
      </c>
      <c r="D912" s="85"/>
      <c r="E912" s="85" t="s">
        <v>6212</v>
      </c>
      <c r="F912" s="110">
        <v>43115</v>
      </c>
      <c r="G912" s="110">
        <v>43123</v>
      </c>
      <c r="H912" s="87" t="s">
        <v>6222</v>
      </c>
      <c r="I912" s="87" t="s">
        <v>6223</v>
      </c>
      <c r="J912" s="87" t="s">
        <v>6224</v>
      </c>
      <c r="K912" s="88"/>
      <c r="L912" s="37" t="s">
        <v>15432</v>
      </c>
      <c r="M912" s="86" t="s">
        <v>6225</v>
      </c>
      <c r="N912" s="37" t="s">
        <v>13796</v>
      </c>
      <c r="O912" s="37" t="s">
        <v>13797</v>
      </c>
      <c r="P912" s="89">
        <v>0.09</v>
      </c>
      <c r="Q912" s="89">
        <v>6.1</v>
      </c>
      <c r="R912" s="90" t="str">
        <f t="shared" si="44"/>
        <v>広島県広島市中区白島九軒町</v>
      </c>
      <c r="S912" s="59" t="s">
        <v>3847</v>
      </c>
      <c r="T912" s="59" t="s">
        <v>3847</v>
      </c>
      <c r="U912" s="111" t="s">
        <v>6226</v>
      </c>
      <c r="V912" s="91" t="str">
        <f t="shared" si="46"/>
        <v>Open map</v>
      </c>
      <c r="W912" s="91" t="s">
        <v>4038</v>
      </c>
      <c r="X912" s="89" t="s">
        <v>1840</v>
      </c>
      <c r="Y912" s="89" t="s">
        <v>6227</v>
      </c>
      <c r="Z912" s="89" t="s">
        <v>6228</v>
      </c>
      <c r="AA912" s="89"/>
      <c r="AB912" s="83">
        <v>35</v>
      </c>
      <c r="AC912" s="83">
        <v>149.22</v>
      </c>
      <c r="AD912" s="83">
        <v>292.20999999999998</v>
      </c>
      <c r="AE912" s="89">
        <v>200</v>
      </c>
      <c r="AF912" s="83">
        <v>200</v>
      </c>
      <c r="AG912" s="89"/>
      <c r="AH912" s="89"/>
      <c r="AI912" s="89"/>
      <c r="AJ912" s="83">
        <v>0.8</v>
      </c>
      <c r="AK912" s="83" t="s">
        <v>6229</v>
      </c>
      <c r="AL912" s="83">
        <v>1.6</v>
      </c>
      <c r="AM912" s="83" t="s">
        <v>3198</v>
      </c>
      <c r="AN912" s="83"/>
      <c r="AO912" s="83">
        <v>289</v>
      </c>
      <c r="AP912" s="89">
        <v>1.6</v>
      </c>
      <c r="AQ912" s="89">
        <v>257</v>
      </c>
      <c r="AR912" s="89">
        <v>100</v>
      </c>
      <c r="AS912" s="89">
        <v>27</v>
      </c>
      <c r="AT912" s="89" t="s">
        <v>4871</v>
      </c>
      <c r="AU912" s="89">
        <v>0.8</v>
      </c>
      <c r="AV912" s="89">
        <v>32</v>
      </c>
      <c r="AW912" s="89">
        <v>80</v>
      </c>
      <c r="AX912" s="89">
        <v>4</v>
      </c>
      <c r="AY912" s="89" t="s">
        <v>6230</v>
      </c>
      <c r="AZ912" s="89">
        <v>2900000</v>
      </c>
      <c r="BA912" s="89">
        <v>2600000</v>
      </c>
      <c r="BB912" s="89">
        <v>1600000</v>
      </c>
      <c r="BC912" s="113"/>
      <c r="BG912" s="165">
        <v>5807</v>
      </c>
      <c r="BH912" s="165">
        <v>821</v>
      </c>
    </row>
    <row r="913" spans="1:60" ht="18" hidden="1" customHeight="1">
      <c r="A913" s="83">
        <v>170204</v>
      </c>
      <c r="B913" s="84" t="s">
        <v>6203</v>
      </c>
      <c r="C913" s="82" t="str">
        <f t="shared" si="45"/>
        <v>Open</v>
      </c>
      <c r="D913" s="85"/>
      <c r="E913" s="85" t="s">
        <v>6213</v>
      </c>
      <c r="F913" s="110">
        <v>43080</v>
      </c>
      <c r="G913" s="110">
        <v>43088</v>
      </c>
      <c r="H913" s="87" t="s">
        <v>4312</v>
      </c>
      <c r="I913" s="87" t="s">
        <v>6214</v>
      </c>
      <c r="J913" s="87" t="s">
        <v>6204</v>
      </c>
      <c r="K913" s="88"/>
      <c r="L913" s="37" t="s">
        <v>15158</v>
      </c>
      <c r="M913" s="86" t="s">
        <v>6215</v>
      </c>
      <c r="N913" s="37" t="s">
        <v>13798</v>
      </c>
      <c r="O913" s="37" t="s">
        <v>13799</v>
      </c>
      <c r="P913" s="89">
        <v>7.0000000000000007E-2</v>
      </c>
      <c r="Q913" s="89">
        <v>25.74</v>
      </c>
      <c r="R913" s="90" t="str">
        <f t="shared" si="44"/>
        <v>埼玉県吉川市吉川</v>
      </c>
      <c r="S913" s="59" t="s">
        <v>3848</v>
      </c>
      <c r="T913" s="59" t="s">
        <v>3848</v>
      </c>
      <c r="U913" s="111" t="s">
        <v>6216</v>
      </c>
      <c r="V913" s="91" t="str">
        <f t="shared" si="46"/>
        <v>Open map</v>
      </c>
      <c r="W913" s="91" t="s">
        <v>4038</v>
      </c>
      <c r="X913" s="89" t="s">
        <v>1840</v>
      </c>
      <c r="Y913" s="89" t="s">
        <v>6217</v>
      </c>
      <c r="Z913" s="89" t="s">
        <v>6218</v>
      </c>
      <c r="AA913" s="89">
        <v>3.9</v>
      </c>
      <c r="AB913" s="83">
        <v>30</v>
      </c>
      <c r="AC913" s="83">
        <v>550.70000000000005</v>
      </c>
      <c r="AD913" s="83">
        <v>1089.4000000000001</v>
      </c>
      <c r="AE913" s="89">
        <v>722</v>
      </c>
      <c r="AF913" s="83">
        <v>722</v>
      </c>
      <c r="AG913" s="89"/>
      <c r="AH913" s="89"/>
      <c r="AI913" s="89"/>
      <c r="AJ913" s="83">
        <v>1</v>
      </c>
      <c r="AK913" s="83" t="s">
        <v>6219</v>
      </c>
      <c r="AL913" s="83">
        <v>2.2000000000000002</v>
      </c>
      <c r="AM913" s="83" t="s">
        <v>3198</v>
      </c>
      <c r="AN913" s="83"/>
      <c r="AO913" s="83">
        <v>1885</v>
      </c>
      <c r="AP913" s="89">
        <v>2.2000000000000002</v>
      </c>
      <c r="AQ913" s="89">
        <v>1163</v>
      </c>
      <c r="AR913" s="89">
        <v>100</v>
      </c>
      <c r="AS913" s="89">
        <v>119</v>
      </c>
      <c r="AT913" s="89" t="s">
        <v>6220</v>
      </c>
      <c r="AU913" s="89">
        <v>1</v>
      </c>
      <c r="AV913" s="89">
        <v>722</v>
      </c>
      <c r="AW913" s="89">
        <v>80</v>
      </c>
      <c r="AX913" s="89">
        <v>59</v>
      </c>
      <c r="AY913" s="89" t="s">
        <v>6220</v>
      </c>
      <c r="AZ913" s="89">
        <v>10100000</v>
      </c>
      <c r="BA913" s="89">
        <v>8500000</v>
      </c>
      <c r="BB913" s="89">
        <v>5200000</v>
      </c>
      <c r="BC913" s="113"/>
      <c r="BG913" s="165">
        <v>5808</v>
      </c>
      <c r="BH913" s="165">
        <v>822</v>
      </c>
    </row>
    <row r="914" spans="1:60" ht="18" hidden="1" customHeight="1">
      <c r="A914" s="83">
        <v>170205</v>
      </c>
      <c r="B914" s="84" t="s">
        <v>6205</v>
      </c>
      <c r="C914" s="82" t="str">
        <f t="shared" si="45"/>
        <v>Open</v>
      </c>
      <c r="D914" s="85"/>
      <c r="E914" s="85" t="s">
        <v>5958</v>
      </c>
      <c r="F914" s="110">
        <v>43200</v>
      </c>
      <c r="G914" s="110">
        <v>43218</v>
      </c>
      <c r="H914" s="87" t="s">
        <v>6206</v>
      </c>
      <c r="I914" s="87" t="s">
        <v>6207</v>
      </c>
      <c r="J914" s="87" t="s">
        <v>6208</v>
      </c>
      <c r="K914" s="88"/>
      <c r="L914" s="37" t="s">
        <v>15433</v>
      </c>
      <c r="M914" s="86" t="s">
        <v>6209</v>
      </c>
      <c r="N914" s="37" t="s">
        <v>13800</v>
      </c>
      <c r="O914" s="37" t="s">
        <v>13801</v>
      </c>
      <c r="P914" s="89">
        <v>0.45</v>
      </c>
      <c r="Q914" s="89">
        <v>6.91</v>
      </c>
      <c r="R914" s="90"/>
      <c r="S914" s="59" t="s">
        <v>3849</v>
      </c>
      <c r="T914" s="59" t="s">
        <v>4192</v>
      </c>
      <c r="U914" s="111" t="s">
        <v>6202</v>
      </c>
      <c r="V914" s="91" t="str">
        <f t="shared" si="46"/>
        <v>Open map</v>
      </c>
      <c r="W914" s="91" t="s">
        <v>4038</v>
      </c>
      <c r="X914" s="89" t="s">
        <v>1840</v>
      </c>
      <c r="Y914" s="89" t="s">
        <v>6059</v>
      </c>
      <c r="Z914" s="89" t="s">
        <v>6210</v>
      </c>
      <c r="AA914" s="89">
        <v>100</v>
      </c>
      <c r="AB914" s="83">
        <v>20</v>
      </c>
      <c r="AC914" s="83">
        <v>437.27</v>
      </c>
      <c r="AD914" s="83">
        <v>2414</v>
      </c>
      <c r="AE914" s="89">
        <v>618</v>
      </c>
      <c r="AF914" s="83">
        <v>3330</v>
      </c>
      <c r="AG914" s="89"/>
      <c r="AH914" s="89"/>
      <c r="AI914" s="89"/>
      <c r="AJ914" s="83">
        <v>1</v>
      </c>
      <c r="AK914" s="83" t="s">
        <v>6211</v>
      </c>
      <c r="AL914" s="83">
        <v>1.5</v>
      </c>
      <c r="AM914" s="83" t="s">
        <v>3248</v>
      </c>
      <c r="AN914" s="83"/>
      <c r="AO914" s="83">
        <v>1396</v>
      </c>
      <c r="AP914" s="89">
        <v>1.5</v>
      </c>
      <c r="AQ914" s="89">
        <v>778</v>
      </c>
      <c r="AR914" s="89">
        <v>140</v>
      </c>
      <c r="AS914" s="89">
        <v>111</v>
      </c>
      <c r="AT914" s="89" t="s">
        <v>6049</v>
      </c>
      <c r="AU914" s="89">
        <v>1</v>
      </c>
      <c r="AV914" s="89">
        <v>618</v>
      </c>
      <c r="AW914" s="89">
        <v>170</v>
      </c>
      <c r="AX914" s="89">
        <v>106</v>
      </c>
      <c r="AY914" s="89" t="s">
        <v>6062</v>
      </c>
      <c r="AZ914" s="89">
        <v>11200000</v>
      </c>
      <c r="BA914" s="89">
        <v>9500000</v>
      </c>
      <c r="BB914" s="89">
        <v>5800000</v>
      </c>
      <c r="BC914" s="113" t="s">
        <v>6193</v>
      </c>
      <c r="BG914" s="165">
        <v>5809</v>
      </c>
      <c r="BH914" s="165">
        <v>823</v>
      </c>
    </row>
    <row r="915" spans="1:60" ht="18" hidden="1" customHeight="1">
      <c r="A915" s="83">
        <v>170206</v>
      </c>
      <c r="B915" s="84" t="s">
        <v>6194</v>
      </c>
      <c r="C915" s="82" t="str">
        <f t="shared" si="45"/>
        <v>Open</v>
      </c>
      <c r="D915" s="85"/>
      <c r="E915" s="85" t="s">
        <v>5955</v>
      </c>
      <c r="F915" s="110">
        <v>43157</v>
      </c>
      <c r="G915" s="110">
        <v>43176</v>
      </c>
      <c r="H915" s="87" t="s">
        <v>6195</v>
      </c>
      <c r="I915" s="87" t="s">
        <v>6196</v>
      </c>
      <c r="J915" s="87" t="s">
        <v>6197</v>
      </c>
      <c r="K915" s="88"/>
      <c r="L915" s="37" t="s">
        <v>15434</v>
      </c>
      <c r="M915" s="86" t="s">
        <v>6201</v>
      </c>
      <c r="N915" s="37" t="s">
        <v>13802</v>
      </c>
      <c r="O915" s="37" t="s">
        <v>13803</v>
      </c>
      <c r="P915" s="89" t="s">
        <v>5304</v>
      </c>
      <c r="Q915" s="89">
        <v>0.06</v>
      </c>
      <c r="R915" s="90"/>
      <c r="S915" s="59" t="s">
        <v>3850</v>
      </c>
      <c r="T915" s="59" t="s">
        <v>4193</v>
      </c>
      <c r="U915" s="111" t="s">
        <v>6200</v>
      </c>
      <c r="V915" s="91" t="str">
        <f t="shared" si="46"/>
        <v>Open map</v>
      </c>
      <c r="W915" s="91" t="s">
        <v>4038</v>
      </c>
      <c r="X915" s="89" t="s">
        <v>1840</v>
      </c>
      <c r="Y915" s="89" t="s">
        <v>4496</v>
      </c>
      <c r="Z915" s="89" t="s">
        <v>4791</v>
      </c>
      <c r="AA915" s="89"/>
      <c r="AB915" s="83">
        <v>20</v>
      </c>
      <c r="AC915" s="83">
        <v>399.56</v>
      </c>
      <c r="AD915" s="83">
        <v>784</v>
      </c>
      <c r="AE915" s="89">
        <v>3329</v>
      </c>
      <c r="AF915" s="83">
        <v>564</v>
      </c>
      <c r="AG915" s="89"/>
      <c r="AH915" s="89"/>
      <c r="AI915" s="89"/>
      <c r="AJ915" s="83">
        <v>1</v>
      </c>
      <c r="AK915" s="83" t="s">
        <v>6198</v>
      </c>
      <c r="AL915" s="83">
        <v>1.2</v>
      </c>
      <c r="AM915" s="83" t="s">
        <v>3212</v>
      </c>
      <c r="AN915" s="83"/>
      <c r="AO915" s="83">
        <v>5887</v>
      </c>
      <c r="AP915" s="89">
        <v>1.2</v>
      </c>
      <c r="AQ915" s="89">
        <v>2558</v>
      </c>
      <c r="AR915" s="89">
        <v>100</v>
      </c>
      <c r="AS915" s="89">
        <v>259</v>
      </c>
      <c r="AT915" s="89" t="s">
        <v>4871</v>
      </c>
      <c r="AU915" s="89">
        <v>1</v>
      </c>
      <c r="AV915" s="89">
        <v>3329</v>
      </c>
      <c r="AW915" s="89">
        <v>80</v>
      </c>
      <c r="AX915" s="89">
        <v>230</v>
      </c>
      <c r="AY915" s="89" t="s">
        <v>6199</v>
      </c>
      <c r="AZ915" s="89">
        <v>31300000</v>
      </c>
      <c r="BA915" s="89">
        <v>26500000</v>
      </c>
      <c r="BB915" s="89">
        <v>16200000</v>
      </c>
      <c r="BC915" s="113"/>
      <c r="BG915" s="165">
        <v>5810</v>
      </c>
      <c r="BH915" s="165">
        <v>824</v>
      </c>
    </row>
    <row r="916" spans="1:60" ht="18" hidden="1" customHeight="1">
      <c r="A916" s="83">
        <v>170207</v>
      </c>
      <c r="B916" s="84" t="s">
        <v>6185</v>
      </c>
      <c r="C916" s="82" t="str">
        <f t="shared" si="45"/>
        <v>Open</v>
      </c>
      <c r="D916" s="85"/>
      <c r="E916" s="85" t="s">
        <v>6186</v>
      </c>
      <c r="F916" s="110">
        <v>43094</v>
      </c>
      <c r="G916" s="110">
        <v>43117</v>
      </c>
      <c r="H916" s="87" t="s">
        <v>6187</v>
      </c>
      <c r="I916" s="87" t="s">
        <v>5481</v>
      </c>
      <c r="J916" s="87" t="s">
        <v>6188</v>
      </c>
      <c r="K916" s="88"/>
      <c r="L916" s="37" t="s">
        <v>15435</v>
      </c>
      <c r="M916" s="86" t="s">
        <v>6189</v>
      </c>
      <c r="N916" s="37" t="s">
        <v>13804</v>
      </c>
      <c r="O916" s="37" t="s">
        <v>13805</v>
      </c>
      <c r="P916" s="89">
        <v>0.92</v>
      </c>
      <c r="Q916" s="89">
        <v>12.65</v>
      </c>
      <c r="R916" s="90" t="str">
        <f t="shared" ref="R916:R979" si="47">CONCATENATE(H916,I916,J916)</f>
        <v>宮城県富谷市成田</v>
      </c>
      <c r="S916" s="59" t="s">
        <v>3851</v>
      </c>
      <c r="T916" s="59" t="s">
        <v>3851</v>
      </c>
      <c r="U916" s="111" t="s">
        <v>6190</v>
      </c>
      <c r="V916" s="91" t="str">
        <f t="shared" si="46"/>
        <v>Open map</v>
      </c>
      <c r="W916" s="91" t="s">
        <v>4038</v>
      </c>
      <c r="X916" s="89" t="s">
        <v>1840</v>
      </c>
      <c r="Y916" s="89" t="s">
        <v>4381</v>
      </c>
      <c r="Z916" s="89" t="s">
        <v>6191</v>
      </c>
      <c r="AA916" s="89"/>
      <c r="AB916" s="83">
        <v>40</v>
      </c>
      <c r="AC916" s="83">
        <v>1008</v>
      </c>
      <c r="AD916" s="83">
        <v>1003</v>
      </c>
      <c r="AE916" s="89">
        <v>1199</v>
      </c>
      <c r="AF916" s="83">
        <v>1200</v>
      </c>
      <c r="AG916" s="89"/>
      <c r="AH916" s="89"/>
      <c r="AI916" s="89"/>
      <c r="AJ916" s="83">
        <v>0.8</v>
      </c>
      <c r="AK916" s="83" t="s">
        <v>6192</v>
      </c>
      <c r="AL916" s="83">
        <v>1.2</v>
      </c>
      <c r="AM916" s="83" t="s">
        <v>3198</v>
      </c>
      <c r="AN916" s="83"/>
      <c r="AO916" s="83">
        <v>1854</v>
      </c>
      <c r="AP916" s="89">
        <v>1.2</v>
      </c>
      <c r="AQ916" s="89">
        <v>890</v>
      </c>
      <c r="AR916" s="89">
        <v>100</v>
      </c>
      <c r="AS916" s="89">
        <v>91</v>
      </c>
      <c r="AT916" s="89" t="s">
        <v>4235</v>
      </c>
      <c r="AU916" s="89">
        <v>0.8</v>
      </c>
      <c r="AV916" s="89">
        <v>964</v>
      </c>
      <c r="AW916" s="89">
        <v>80</v>
      </c>
      <c r="AX916" s="89">
        <v>79</v>
      </c>
      <c r="AY916" s="89" t="s">
        <v>5988</v>
      </c>
      <c r="AZ916" s="89">
        <v>10600000</v>
      </c>
      <c r="BA916" s="89">
        <v>9000000</v>
      </c>
      <c r="BB916" s="89">
        <v>5500000</v>
      </c>
      <c r="BC916" s="113"/>
      <c r="BG916" s="165">
        <v>5811</v>
      </c>
      <c r="BH916" s="165">
        <v>825</v>
      </c>
    </row>
    <row r="917" spans="1:60" ht="18" hidden="1" customHeight="1">
      <c r="A917" s="83">
        <v>170208</v>
      </c>
      <c r="B917" s="84" t="s">
        <v>6171</v>
      </c>
      <c r="C917" s="82" t="str">
        <f t="shared" si="45"/>
        <v>Open</v>
      </c>
      <c r="D917" s="85"/>
      <c r="E917" s="85" t="s">
        <v>4217</v>
      </c>
      <c r="F917" s="110">
        <v>43125</v>
      </c>
      <c r="G917" s="110">
        <v>43134</v>
      </c>
      <c r="H917" s="87" t="s">
        <v>4278</v>
      </c>
      <c r="I917" s="87" t="s">
        <v>6162</v>
      </c>
      <c r="J917" s="87" t="s">
        <v>6172</v>
      </c>
      <c r="K917" s="88"/>
      <c r="L917" s="37" t="s">
        <v>15436</v>
      </c>
      <c r="M917" s="86" t="s">
        <v>6173</v>
      </c>
      <c r="N917" s="37" t="s">
        <v>13806</v>
      </c>
      <c r="O917" s="37" t="s">
        <v>13807</v>
      </c>
      <c r="P917" s="89">
        <v>0.12</v>
      </c>
      <c r="Q917" s="89">
        <v>3.55</v>
      </c>
      <c r="R917" s="90" t="str">
        <f t="shared" si="47"/>
        <v>宮城県亘理郡山元町</v>
      </c>
      <c r="S917" s="59" t="s">
        <v>3852</v>
      </c>
      <c r="T917" s="59" t="s">
        <v>3852</v>
      </c>
      <c r="U917" s="111" t="s">
        <v>6170</v>
      </c>
      <c r="V917" s="91" t="str">
        <f t="shared" si="46"/>
        <v>Open map</v>
      </c>
      <c r="W917" s="91" t="s">
        <v>4038</v>
      </c>
      <c r="X917" s="89" t="s">
        <v>1840</v>
      </c>
      <c r="Y917" s="89" t="s">
        <v>4381</v>
      </c>
      <c r="Z917" s="89" t="s">
        <v>6174</v>
      </c>
      <c r="AA917" s="89"/>
      <c r="AB917" s="83">
        <v>40</v>
      </c>
      <c r="AC917" s="83">
        <v>1193.5</v>
      </c>
      <c r="AD917" s="83">
        <v>1102.8</v>
      </c>
      <c r="AE917" s="89">
        <v>1402</v>
      </c>
      <c r="AF917" s="83">
        <v>1424</v>
      </c>
      <c r="AG917" s="89"/>
      <c r="AH917" s="89"/>
      <c r="AI917" s="89"/>
      <c r="AJ917" s="83">
        <v>1</v>
      </c>
      <c r="AK917" s="83" t="s">
        <v>6175</v>
      </c>
      <c r="AL917" s="83">
        <v>1.5</v>
      </c>
      <c r="AM917" s="83" t="s">
        <v>3207</v>
      </c>
      <c r="AN917" s="83"/>
      <c r="AO917" s="83">
        <v>2264</v>
      </c>
      <c r="AP917" s="89">
        <v>1.5</v>
      </c>
      <c r="AQ917" s="89">
        <v>1262</v>
      </c>
      <c r="AR917" s="89">
        <v>120</v>
      </c>
      <c r="AS917" s="89">
        <v>155</v>
      </c>
      <c r="AT917" s="89"/>
      <c r="AU917" s="89">
        <v>1</v>
      </c>
      <c r="AV917" s="89">
        <v>1402</v>
      </c>
      <c r="AW917" s="89">
        <v>80</v>
      </c>
      <c r="AX917" s="89">
        <v>115</v>
      </c>
      <c r="AY917" s="89"/>
      <c r="AZ917" s="89">
        <v>15100000</v>
      </c>
      <c r="BA917" s="89">
        <v>12800000</v>
      </c>
      <c r="BB917" s="89">
        <v>7800000</v>
      </c>
      <c r="BC917" s="113"/>
      <c r="BG917" s="165">
        <v>5812</v>
      </c>
      <c r="BH917" s="165">
        <v>826</v>
      </c>
    </row>
    <row r="918" spans="1:60" ht="18" hidden="1" customHeight="1">
      <c r="A918" s="83">
        <v>170209</v>
      </c>
      <c r="B918" s="84" t="s">
        <v>6160</v>
      </c>
      <c r="C918" s="82" t="str">
        <f t="shared" si="45"/>
        <v>Open</v>
      </c>
      <c r="D918" s="85"/>
      <c r="E918" s="85" t="s">
        <v>6163</v>
      </c>
      <c r="F918" s="110">
        <v>43145</v>
      </c>
      <c r="G918" s="110">
        <v>43148</v>
      </c>
      <c r="H918" s="87" t="s">
        <v>4920</v>
      </c>
      <c r="I918" s="87" t="s">
        <v>6161</v>
      </c>
      <c r="J918" s="87" t="s">
        <v>6164</v>
      </c>
      <c r="K918" s="88"/>
      <c r="L918" s="37" t="s">
        <v>15437</v>
      </c>
      <c r="M918" s="86" t="s">
        <v>6165</v>
      </c>
      <c r="N918" s="37" t="s">
        <v>13808</v>
      </c>
      <c r="O918" s="37" t="s">
        <v>13809</v>
      </c>
      <c r="P918" s="89">
        <v>0.33</v>
      </c>
      <c r="Q918" s="89">
        <v>2.62</v>
      </c>
      <c r="R918" s="90" t="str">
        <f t="shared" si="47"/>
        <v>大阪府寝屋川市上神田</v>
      </c>
      <c r="S918" s="59" t="s">
        <v>3853</v>
      </c>
      <c r="T918" s="59" t="s">
        <v>3853</v>
      </c>
      <c r="U918" s="111" t="s">
        <v>6166</v>
      </c>
      <c r="V918" s="91" t="str">
        <f t="shared" si="46"/>
        <v>Open map</v>
      </c>
      <c r="W918" s="91" t="s">
        <v>4038</v>
      </c>
      <c r="X918" s="89" t="s">
        <v>1840</v>
      </c>
      <c r="Y918" s="89" t="s">
        <v>6167</v>
      </c>
      <c r="Z918" s="89" t="s">
        <v>4792</v>
      </c>
      <c r="AA918" s="89"/>
      <c r="AB918" s="83">
        <v>30</v>
      </c>
      <c r="AC918" s="83">
        <v>114.53</v>
      </c>
      <c r="AD918" s="83">
        <v>270</v>
      </c>
      <c r="AE918" s="89">
        <v>142</v>
      </c>
      <c r="AF918" s="83">
        <v>141</v>
      </c>
      <c r="AG918" s="89"/>
      <c r="AH918" s="89"/>
      <c r="AI918" s="89"/>
      <c r="AJ918" s="83">
        <v>1</v>
      </c>
      <c r="AK918" s="83" t="s">
        <v>6168</v>
      </c>
      <c r="AL918" s="83">
        <v>1</v>
      </c>
      <c r="AM918" s="83" t="s">
        <v>3249</v>
      </c>
      <c r="AN918" s="83"/>
      <c r="AO918" s="83">
        <v>274</v>
      </c>
      <c r="AP918" s="89">
        <v>1</v>
      </c>
      <c r="AQ918" s="89">
        <v>132</v>
      </c>
      <c r="AR918" s="89">
        <v>100</v>
      </c>
      <c r="AS918" s="89">
        <v>14</v>
      </c>
      <c r="AT918" s="89" t="s">
        <v>4235</v>
      </c>
      <c r="AU918" s="89">
        <v>1</v>
      </c>
      <c r="AV918" s="89">
        <v>142</v>
      </c>
      <c r="AW918" s="89">
        <v>80</v>
      </c>
      <c r="AX918" s="89">
        <v>12</v>
      </c>
      <c r="AY918" s="89" t="s">
        <v>6169</v>
      </c>
      <c r="AZ918" s="89">
        <v>2500000</v>
      </c>
      <c r="BA918" s="89">
        <v>2200000</v>
      </c>
      <c r="BB918" s="89">
        <v>1300000</v>
      </c>
      <c r="BC918" s="113"/>
      <c r="BG918" s="165">
        <v>5813</v>
      </c>
      <c r="BH918" s="165">
        <v>827</v>
      </c>
    </row>
    <row r="919" spans="1:60" ht="18" hidden="1" customHeight="1">
      <c r="A919" s="83">
        <v>170210</v>
      </c>
      <c r="B919" s="84" t="s">
        <v>6176</v>
      </c>
      <c r="C919" s="82" t="str">
        <f t="shared" si="45"/>
        <v>Open</v>
      </c>
      <c r="D919" s="85"/>
      <c r="E919" s="85" t="s">
        <v>6177</v>
      </c>
      <c r="F919" s="110">
        <v>43136</v>
      </c>
      <c r="G919" s="110">
        <v>43145</v>
      </c>
      <c r="H919" s="87" t="s">
        <v>6178</v>
      </c>
      <c r="I919" s="87" t="s">
        <v>6179</v>
      </c>
      <c r="J919" s="87" t="s">
        <v>6180</v>
      </c>
      <c r="K919" s="88"/>
      <c r="L919" s="37" t="s">
        <v>15438</v>
      </c>
      <c r="M919" s="86" t="s">
        <v>6181</v>
      </c>
      <c r="N919" s="37" t="s">
        <v>13810</v>
      </c>
      <c r="O919" s="37" t="s">
        <v>13811</v>
      </c>
      <c r="P919" s="89">
        <v>0.62</v>
      </c>
      <c r="Q919" s="89">
        <v>5.86</v>
      </c>
      <c r="R919" s="90" t="str">
        <f t="shared" si="47"/>
        <v>愛知県名古屋市港区神</v>
      </c>
      <c r="S919" s="59" t="s">
        <v>3854</v>
      </c>
      <c r="T919" s="59" t="s">
        <v>3854</v>
      </c>
      <c r="U919" s="111" t="s">
        <v>6182</v>
      </c>
      <c r="V919" s="91" t="str">
        <f t="shared" si="46"/>
        <v>Open map</v>
      </c>
      <c r="W919" s="91" t="s">
        <v>4042</v>
      </c>
      <c r="X919" s="89" t="s">
        <v>1840</v>
      </c>
      <c r="Y919" s="89" t="s">
        <v>4381</v>
      </c>
      <c r="Z919" s="89" t="s">
        <v>6183</v>
      </c>
      <c r="AA919" s="89"/>
      <c r="AB919" s="83">
        <v>30</v>
      </c>
      <c r="AC919" s="83">
        <v>1269.01</v>
      </c>
      <c r="AD919" s="83">
        <v>1260.55</v>
      </c>
      <c r="AE919" s="89">
        <v>1612</v>
      </c>
      <c r="AF919" s="83">
        <v>1611</v>
      </c>
      <c r="AG919" s="89"/>
      <c r="AH919" s="89"/>
      <c r="AI919" s="89"/>
      <c r="AJ919" s="83">
        <v>0.8</v>
      </c>
      <c r="AK919" s="83" t="s">
        <v>6184</v>
      </c>
      <c r="AL919" s="83">
        <v>1.5</v>
      </c>
      <c r="AM919" s="83" t="s">
        <v>3217</v>
      </c>
      <c r="AN919" s="83"/>
      <c r="AO919" s="83">
        <v>2738</v>
      </c>
      <c r="AP919" s="89">
        <v>1.5</v>
      </c>
      <c r="AQ919" s="89">
        <v>1449</v>
      </c>
      <c r="AR919" s="89">
        <v>100</v>
      </c>
      <c r="AS919" s="89">
        <v>148</v>
      </c>
      <c r="AT919" s="89" t="s">
        <v>6062</v>
      </c>
      <c r="AU919" s="89">
        <v>0.8</v>
      </c>
      <c r="AV919" s="89">
        <v>1289</v>
      </c>
      <c r="AW919" s="89">
        <v>80</v>
      </c>
      <c r="AX919" s="89">
        <v>105</v>
      </c>
      <c r="AY919" s="89" t="s">
        <v>6049</v>
      </c>
      <c r="AZ919" s="89">
        <v>15500000</v>
      </c>
      <c r="BA919" s="89">
        <v>13200000</v>
      </c>
      <c r="BB919" s="89">
        <v>7900000</v>
      </c>
      <c r="BC919" s="113"/>
      <c r="BG919" s="165">
        <v>5814</v>
      </c>
      <c r="BH919" s="165">
        <v>828</v>
      </c>
    </row>
    <row r="920" spans="1:60" ht="18" hidden="1" customHeight="1">
      <c r="A920" s="83">
        <v>170211</v>
      </c>
      <c r="B920" s="84" t="s">
        <v>6147</v>
      </c>
      <c r="C920" s="82" t="str">
        <f t="shared" si="45"/>
        <v>Open</v>
      </c>
      <c r="D920" s="85"/>
      <c r="E920" s="85" t="s">
        <v>6154</v>
      </c>
      <c r="F920" s="110">
        <v>43148</v>
      </c>
      <c r="G920" s="110">
        <v>43162</v>
      </c>
      <c r="H920" s="87" t="s">
        <v>4446</v>
      </c>
      <c r="I920" s="87" t="s">
        <v>5651</v>
      </c>
      <c r="J920" s="87" t="s">
        <v>6155</v>
      </c>
      <c r="K920" s="88"/>
      <c r="L920" s="37" t="s">
        <v>15439</v>
      </c>
      <c r="M920" s="86" t="s">
        <v>6156</v>
      </c>
      <c r="N920" s="37" t="s">
        <v>13812</v>
      </c>
      <c r="O920" s="37" t="s">
        <v>14554</v>
      </c>
      <c r="P920" s="89">
        <v>3.08</v>
      </c>
      <c r="Q920" s="89">
        <v>58.04</v>
      </c>
      <c r="R920" s="90" t="str">
        <f t="shared" si="47"/>
        <v>山形県天童市一日町</v>
      </c>
      <c r="S920" s="59" t="s">
        <v>3855</v>
      </c>
      <c r="T920" s="59" t="s">
        <v>3855</v>
      </c>
      <c r="U920" s="111" t="s">
        <v>6157</v>
      </c>
      <c r="V920" s="91" t="str">
        <f t="shared" si="46"/>
        <v>Open map</v>
      </c>
      <c r="W920" s="91" t="s">
        <v>4038</v>
      </c>
      <c r="X920" s="89" t="s">
        <v>1856</v>
      </c>
      <c r="Y920" s="89" t="s">
        <v>6158</v>
      </c>
      <c r="Z920" s="89" t="s">
        <v>4358</v>
      </c>
      <c r="AA920" s="89"/>
      <c r="AB920" s="83">
        <v>100</v>
      </c>
      <c r="AC920" s="83">
        <v>1459</v>
      </c>
      <c r="AD920" s="83">
        <v>1396</v>
      </c>
      <c r="AE920" s="89">
        <v>1961</v>
      </c>
      <c r="AF920" s="83">
        <v>1961</v>
      </c>
      <c r="AG920" s="89"/>
      <c r="AH920" s="89"/>
      <c r="AI920" s="89"/>
      <c r="AJ920" s="83">
        <v>1</v>
      </c>
      <c r="AK920" s="83" t="s">
        <v>6159</v>
      </c>
      <c r="AL920" s="83">
        <v>1.5</v>
      </c>
      <c r="AM920" s="83" t="s">
        <v>3244</v>
      </c>
      <c r="AN920" s="83"/>
      <c r="AO920" s="83">
        <v>3596</v>
      </c>
      <c r="AP920" s="89">
        <v>1.5</v>
      </c>
      <c r="AQ920" s="89">
        <v>1635</v>
      </c>
      <c r="AR920" s="89">
        <v>120</v>
      </c>
      <c r="AS920" s="89">
        <v>200</v>
      </c>
      <c r="AT920" s="89" t="s">
        <v>6153</v>
      </c>
      <c r="AU920" s="89">
        <v>1</v>
      </c>
      <c r="AV920" s="89">
        <v>1961</v>
      </c>
      <c r="AW920" s="89">
        <v>100</v>
      </c>
      <c r="AX920" s="89">
        <v>199</v>
      </c>
      <c r="AY920" s="89" t="s">
        <v>4235</v>
      </c>
      <c r="AZ920" s="89">
        <v>20900000</v>
      </c>
      <c r="BA920" s="89">
        <v>17500000</v>
      </c>
      <c r="BB920" s="89">
        <v>10600000</v>
      </c>
      <c r="BC920" s="113"/>
      <c r="BG920" s="165">
        <v>5815</v>
      </c>
      <c r="BH920" s="165">
        <v>829</v>
      </c>
    </row>
    <row r="921" spans="1:60" ht="18" hidden="1" customHeight="1">
      <c r="A921" s="83">
        <v>170212</v>
      </c>
      <c r="B921" s="84" t="s">
        <v>6148</v>
      </c>
      <c r="C921" s="82" t="str">
        <f t="shared" si="45"/>
        <v>Open</v>
      </c>
      <c r="D921" s="85"/>
      <c r="E921" s="85" t="s">
        <v>4217</v>
      </c>
      <c r="F921" s="110">
        <v>43167</v>
      </c>
      <c r="G921" s="110">
        <v>43185</v>
      </c>
      <c r="H921" s="87" t="s">
        <v>4361</v>
      </c>
      <c r="I921" s="87" t="s">
        <v>6149</v>
      </c>
      <c r="J921" s="87" t="s">
        <v>6150</v>
      </c>
      <c r="K921" s="88"/>
      <c r="L921" s="37" t="s">
        <v>15440</v>
      </c>
      <c r="M921" s="86" t="s">
        <v>6146</v>
      </c>
      <c r="N921" s="37" t="s">
        <v>13813</v>
      </c>
      <c r="O921" s="37" t="s">
        <v>13814</v>
      </c>
      <c r="P921" s="89">
        <v>1.07</v>
      </c>
      <c r="Q921" s="89">
        <v>6.45</v>
      </c>
      <c r="R921" s="90" t="str">
        <f t="shared" si="47"/>
        <v>神奈川県足柄上郡大井町上大井</v>
      </c>
      <c r="S921" s="59" t="s">
        <v>3856</v>
      </c>
      <c r="T921" s="59" t="s">
        <v>4194</v>
      </c>
      <c r="U921" s="111" t="s">
        <v>14368</v>
      </c>
      <c r="V921" s="91" t="str">
        <f t="shared" si="46"/>
        <v>Open map</v>
      </c>
      <c r="W921" s="91" t="s">
        <v>4038</v>
      </c>
      <c r="X921" s="89" t="s">
        <v>1840</v>
      </c>
      <c r="Y921" s="89" t="s">
        <v>4381</v>
      </c>
      <c r="Z921" s="89" t="s">
        <v>6151</v>
      </c>
      <c r="AA921" s="89">
        <v>2</v>
      </c>
      <c r="AB921" s="83">
        <v>30</v>
      </c>
      <c r="AC921" s="83">
        <v>1473.57</v>
      </c>
      <c r="AD921" s="83">
        <v>3185</v>
      </c>
      <c r="AE921" s="89">
        <v>1713</v>
      </c>
      <c r="AF921" s="83">
        <v>1710</v>
      </c>
      <c r="AG921" s="89"/>
      <c r="AH921" s="89"/>
      <c r="AI921" s="89"/>
      <c r="AJ921" s="83">
        <v>1</v>
      </c>
      <c r="AK921" s="83" t="s">
        <v>6152</v>
      </c>
      <c r="AL921" s="83">
        <v>2.5</v>
      </c>
      <c r="AM921" s="83" t="s">
        <v>3226</v>
      </c>
      <c r="AN921" s="83"/>
      <c r="AO921" s="83">
        <v>3564</v>
      </c>
      <c r="AP921" s="89">
        <v>2.5</v>
      </c>
      <c r="AQ921" s="89">
        <v>3089</v>
      </c>
      <c r="AR921" s="89">
        <v>150</v>
      </c>
      <c r="AS921" s="89">
        <v>471</v>
      </c>
      <c r="AT921" s="89" t="s">
        <v>4235</v>
      </c>
      <c r="AU921" s="89">
        <v>1</v>
      </c>
      <c r="AV921" s="89">
        <v>475</v>
      </c>
      <c r="AW921" s="89">
        <v>160</v>
      </c>
      <c r="AX921" s="89">
        <v>85</v>
      </c>
      <c r="AY921" s="89" t="s">
        <v>4235</v>
      </c>
      <c r="AZ921" s="89">
        <v>25700000</v>
      </c>
      <c r="BA921" s="89">
        <v>21400000</v>
      </c>
      <c r="BB921" s="89">
        <v>12500000</v>
      </c>
      <c r="BC921" s="113"/>
      <c r="BG921" s="165">
        <v>5816</v>
      </c>
      <c r="BH921" s="165">
        <v>830</v>
      </c>
    </row>
    <row r="922" spans="1:60" ht="18" hidden="1" customHeight="1">
      <c r="A922" s="83">
        <v>170213</v>
      </c>
      <c r="B922" s="84" t="s">
        <v>6139</v>
      </c>
      <c r="C922" s="82" t="str">
        <f t="shared" si="45"/>
        <v>Open</v>
      </c>
      <c r="D922" s="85"/>
      <c r="E922" s="85" t="s">
        <v>4217</v>
      </c>
      <c r="F922" s="110">
        <v>43109</v>
      </c>
      <c r="G922" s="110">
        <v>43117</v>
      </c>
      <c r="H922" s="87" t="s">
        <v>4278</v>
      </c>
      <c r="I922" s="87" t="s">
        <v>6140</v>
      </c>
      <c r="J922" s="87" t="s">
        <v>6141</v>
      </c>
      <c r="K922" s="88"/>
      <c r="L922" s="37" t="s">
        <v>15441</v>
      </c>
      <c r="M922" s="86" t="s">
        <v>6142</v>
      </c>
      <c r="N922" s="37" t="s">
        <v>13815</v>
      </c>
      <c r="O922" s="37" t="s">
        <v>13816</v>
      </c>
      <c r="P922" s="89">
        <v>1.56</v>
      </c>
      <c r="Q922" s="89">
        <v>21.95</v>
      </c>
      <c r="R922" s="90" t="str">
        <f t="shared" si="47"/>
        <v>宮城県登米市米山町西野字新五反田</v>
      </c>
      <c r="S922" s="59" t="s">
        <v>3857</v>
      </c>
      <c r="T922" s="59"/>
      <c r="U922" s="111" t="s">
        <v>6143</v>
      </c>
      <c r="V922" s="91" t="str">
        <f t="shared" si="46"/>
        <v>Open map</v>
      </c>
      <c r="W922" s="91" t="s">
        <v>4038</v>
      </c>
      <c r="X922" s="89" t="s">
        <v>1840</v>
      </c>
      <c r="Y922" s="89" t="s">
        <v>4381</v>
      </c>
      <c r="Z922" s="89" t="s">
        <v>4358</v>
      </c>
      <c r="AA922" s="89"/>
      <c r="AB922" s="83">
        <v>40</v>
      </c>
      <c r="AC922" s="83">
        <v>1189.0999999999999</v>
      </c>
      <c r="AD922" s="83">
        <v>1095.4000000000001</v>
      </c>
      <c r="AE922" s="89">
        <v>1448</v>
      </c>
      <c r="AF922" s="83">
        <v>1443</v>
      </c>
      <c r="AG922" s="89"/>
      <c r="AH922" s="89"/>
      <c r="AI922" s="89"/>
      <c r="AJ922" s="83">
        <v>1</v>
      </c>
      <c r="AK922" s="83" t="s">
        <v>6144</v>
      </c>
      <c r="AL922" s="83">
        <v>1.5</v>
      </c>
      <c r="AM922" s="83" t="s">
        <v>3207</v>
      </c>
      <c r="AN922" s="83"/>
      <c r="AO922" s="83">
        <v>2773</v>
      </c>
      <c r="AP922" s="89">
        <v>1.5</v>
      </c>
      <c r="AQ922" s="89">
        <v>1304</v>
      </c>
      <c r="AR922" s="89">
        <v>130</v>
      </c>
      <c r="AS922" s="89">
        <v>172</v>
      </c>
      <c r="AT922" s="89" t="s">
        <v>6145</v>
      </c>
      <c r="AU922" s="89">
        <v>1</v>
      </c>
      <c r="AV922" s="89">
        <v>1448</v>
      </c>
      <c r="AW922" s="89">
        <v>80</v>
      </c>
      <c r="AX922" s="89">
        <v>118</v>
      </c>
      <c r="AY922" s="89" t="s">
        <v>6049</v>
      </c>
      <c r="AZ922" s="89">
        <v>16000000</v>
      </c>
      <c r="BA922" s="89">
        <v>13400000</v>
      </c>
      <c r="BB922" s="89">
        <v>8200000</v>
      </c>
      <c r="BC922" s="113"/>
      <c r="BG922" s="165">
        <v>5817</v>
      </c>
      <c r="BH922" s="165">
        <v>831</v>
      </c>
    </row>
    <row r="923" spans="1:60" ht="18" hidden="1" customHeight="1">
      <c r="A923" s="83">
        <v>170214</v>
      </c>
      <c r="B923" s="84" t="s">
        <v>6136</v>
      </c>
      <c r="C923" s="82" t="str">
        <f t="shared" si="45"/>
        <v>Open</v>
      </c>
      <c r="D923" s="85"/>
      <c r="E923" s="85" t="s">
        <v>4217</v>
      </c>
      <c r="F923" s="110">
        <v>43252</v>
      </c>
      <c r="G923" s="110">
        <v>43272</v>
      </c>
      <c r="H923" s="87" t="s">
        <v>6137</v>
      </c>
      <c r="I923" s="87" t="s">
        <v>4921</v>
      </c>
      <c r="J923" s="87" t="s">
        <v>6138</v>
      </c>
      <c r="K923" s="88"/>
      <c r="L923" s="37" t="s">
        <v>15442</v>
      </c>
      <c r="M923" s="86" t="s">
        <v>6135</v>
      </c>
      <c r="N923" s="37" t="s">
        <v>13817</v>
      </c>
      <c r="O923" s="37" t="s">
        <v>13818</v>
      </c>
      <c r="P923" s="89">
        <v>0.85</v>
      </c>
      <c r="Q923" s="89">
        <v>14.27</v>
      </c>
      <c r="R923" s="90" t="str">
        <f t="shared" si="47"/>
        <v>大阪府大阪市都島区高倉町</v>
      </c>
      <c r="S923" s="59" t="s">
        <v>3858</v>
      </c>
      <c r="T923" s="59" t="s">
        <v>3858</v>
      </c>
      <c r="U923" s="111" t="s">
        <v>6134</v>
      </c>
      <c r="V923" s="91" t="str">
        <f t="shared" si="46"/>
        <v>Open map</v>
      </c>
      <c r="W923" s="91" t="s">
        <v>4038</v>
      </c>
      <c r="X923" s="89" t="s">
        <v>1840</v>
      </c>
      <c r="Y923" s="89" t="s">
        <v>4381</v>
      </c>
      <c r="Z923" s="89" t="s">
        <v>4358</v>
      </c>
      <c r="AA923" s="89"/>
      <c r="AB923" s="83">
        <v>30</v>
      </c>
      <c r="AC923" s="83">
        <v>1400</v>
      </c>
      <c r="AD923" s="83">
        <v>1400</v>
      </c>
      <c r="AE923" s="89">
        <v>1788</v>
      </c>
      <c r="AF923" s="83">
        <v>1658</v>
      </c>
      <c r="AG923" s="89"/>
      <c r="AH923" s="89"/>
      <c r="AI923" s="89"/>
      <c r="AJ923" s="83">
        <v>1</v>
      </c>
      <c r="AK923" s="83" t="s">
        <v>5656</v>
      </c>
      <c r="AL923" s="83">
        <v>1.5</v>
      </c>
      <c r="AM923" s="83" t="s">
        <v>3191</v>
      </c>
      <c r="AN923" s="83"/>
      <c r="AO923" s="83">
        <v>3954</v>
      </c>
      <c r="AP923" s="89">
        <v>1.5</v>
      </c>
      <c r="AQ923" s="89">
        <v>2151</v>
      </c>
      <c r="AR923" s="89">
        <v>140</v>
      </c>
      <c r="AS923" s="89">
        <v>305</v>
      </c>
      <c r="AT923" s="89" t="s">
        <v>4235</v>
      </c>
      <c r="AU923" s="89">
        <v>1</v>
      </c>
      <c r="AV923" s="89">
        <v>1803</v>
      </c>
      <c r="AW923" s="89">
        <v>100</v>
      </c>
      <c r="AX923" s="89">
        <v>184</v>
      </c>
      <c r="AY923" s="89" t="s">
        <v>4235</v>
      </c>
      <c r="AZ923" s="89">
        <v>25600000</v>
      </c>
      <c r="BA923" s="89">
        <v>21500000</v>
      </c>
      <c r="BB923" s="89">
        <v>13300000</v>
      </c>
      <c r="BC923" s="113"/>
      <c r="BG923" s="165">
        <v>5818</v>
      </c>
      <c r="BH923" s="165">
        <v>832</v>
      </c>
    </row>
    <row r="924" spans="1:60" ht="18" hidden="1" customHeight="1">
      <c r="A924" s="83">
        <v>170215</v>
      </c>
      <c r="B924" s="84" t="s">
        <v>6127</v>
      </c>
      <c r="C924" s="82" t="str">
        <f t="shared" si="45"/>
        <v>Open</v>
      </c>
      <c r="D924" s="85"/>
      <c r="E924" s="85" t="s">
        <v>4217</v>
      </c>
      <c r="F924" s="110">
        <v>43229</v>
      </c>
      <c r="G924" s="110">
        <v>43239</v>
      </c>
      <c r="H924" s="87" t="s">
        <v>4278</v>
      </c>
      <c r="I924" s="87" t="s">
        <v>6128</v>
      </c>
      <c r="J924" s="87" t="s">
        <v>6129</v>
      </c>
      <c r="K924" s="88"/>
      <c r="L924" s="37" t="s">
        <v>15443</v>
      </c>
      <c r="M924" s="86" t="s">
        <v>6130</v>
      </c>
      <c r="N924" s="37" t="s">
        <v>13819</v>
      </c>
      <c r="O924" s="37" t="s">
        <v>13820</v>
      </c>
      <c r="P924" s="89">
        <v>1.72</v>
      </c>
      <c r="Q924" s="89">
        <v>10.58</v>
      </c>
      <c r="R924" s="90" t="str">
        <f t="shared" si="47"/>
        <v>宮城県柴田郡柴田町大字槻木字焼壇</v>
      </c>
      <c r="S924" s="59" t="s">
        <v>3859</v>
      </c>
      <c r="T924" s="59" t="s">
        <v>4195</v>
      </c>
      <c r="U924" s="111" t="s">
        <v>6131</v>
      </c>
      <c r="V924" s="91" t="str">
        <f t="shared" si="46"/>
        <v>Open map</v>
      </c>
      <c r="W924" s="91" t="s">
        <v>12274</v>
      </c>
      <c r="X924" s="89" t="s">
        <v>1840</v>
      </c>
      <c r="Y924" s="89" t="s">
        <v>6126</v>
      </c>
      <c r="Z924" s="89" t="s">
        <v>6132</v>
      </c>
      <c r="AA924" s="89"/>
      <c r="AB924" s="83">
        <v>40</v>
      </c>
      <c r="AC924" s="83">
        <v>1124.3599999999999</v>
      </c>
      <c r="AD924" s="83">
        <v>1100</v>
      </c>
      <c r="AE924" s="89">
        <v>1428</v>
      </c>
      <c r="AF924" s="83">
        <v>1396</v>
      </c>
      <c r="AG924" s="89"/>
      <c r="AH924" s="89"/>
      <c r="AI924" s="89"/>
      <c r="AJ924" s="83">
        <v>1</v>
      </c>
      <c r="AK924" s="83" t="s">
        <v>5656</v>
      </c>
      <c r="AL924" s="83">
        <v>1.5</v>
      </c>
      <c r="AM924" s="83" t="s">
        <v>3251</v>
      </c>
      <c r="AN924" s="83"/>
      <c r="AO924" s="83">
        <v>2821</v>
      </c>
      <c r="AP924" s="89">
        <v>1.5</v>
      </c>
      <c r="AQ924" s="89">
        <v>1350</v>
      </c>
      <c r="AR924" s="89">
        <v>140</v>
      </c>
      <c r="AS924" s="89">
        <v>193</v>
      </c>
      <c r="AT924" s="89" t="s">
        <v>6133</v>
      </c>
      <c r="AU924" s="89">
        <v>1</v>
      </c>
      <c r="AV924" s="89">
        <v>1405</v>
      </c>
      <c r="AW924" s="89">
        <v>100</v>
      </c>
      <c r="AX924" s="89">
        <v>144</v>
      </c>
      <c r="AY924" s="89" t="s">
        <v>6133</v>
      </c>
      <c r="AZ924" s="89">
        <v>23200000</v>
      </c>
      <c r="BA924" s="89">
        <v>19900000</v>
      </c>
      <c r="BB924" s="89">
        <v>12200000</v>
      </c>
      <c r="BC924" s="113"/>
      <c r="BG924" s="165">
        <v>5819</v>
      </c>
      <c r="BH924" s="165">
        <v>833</v>
      </c>
    </row>
    <row r="925" spans="1:60" hidden="1">
      <c r="A925" s="1">
        <v>170216</v>
      </c>
      <c r="B925" s="6" t="s">
        <v>10222</v>
      </c>
      <c r="C925" s="82" t="str">
        <f t="shared" si="45"/>
        <v>Open</v>
      </c>
      <c r="D925" s="36" t="s">
        <v>5956</v>
      </c>
      <c r="E925" s="36"/>
      <c r="F925" s="37"/>
      <c r="G925" s="37"/>
      <c r="H925" s="38" t="s">
        <v>1570</v>
      </c>
      <c r="I925" s="38" t="s">
        <v>2577</v>
      </c>
      <c r="J925" s="38" t="s">
        <v>2779</v>
      </c>
      <c r="K925" s="21"/>
      <c r="L925" s="37" t="s">
        <v>15444</v>
      </c>
      <c r="M925" s="37" t="s">
        <v>10223</v>
      </c>
      <c r="N925" s="37" t="s">
        <v>13821</v>
      </c>
      <c r="O925" s="37" t="s">
        <v>13822</v>
      </c>
      <c r="P925" s="146"/>
      <c r="Q925" s="146"/>
      <c r="R925" s="59" t="str">
        <f t="shared" si="47"/>
        <v>北海道札幌市東区北</v>
      </c>
      <c r="S925" s="59"/>
      <c r="T925" s="59"/>
      <c r="U925" s="108" t="s">
        <v>10224</v>
      </c>
      <c r="V925" s="60" t="str">
        <f t="shared" si="46"/>
        <v>Open map</v>
      </c>
      <c r="W925" s="60"/>
      <c r="X925" t="s">
        <v>1840</v>
      </c>
      <c r="Y925" t="s">
        <v>1844</v>
      </c>
      <c r="Z925" t="s">
        <v>1841</v>
      </c>
      <c r="AB925" s="1">
        <v>140</v>
      </c>
      <c r="AC925" s="1">
        <v>2808</v>
      </c>
      <c r="AD925" s="1">
        <v>2819.6</v>
      </c>
      <c r="AF925" s="1"/>
      <c r="BD925" s="142" t="s">
        <v>11574</v>
      </c>
      <c r="BG925" s="165">
        <v>5820</v>
      </c>
    </row>
    <row r="926" spans="1:60" ht="18" hidden="1" customHeight="1">
      <c r="A926" s="83">
        <v>170217</v>
      </c>
      <c r="B926" s="84" t="s">
        <v>6119</v>
      </c>
      <c r="C926" s="82" t="str">
        <f t="shared" si="45"/>
        <v>Open</v>
      </c>
      <c r="D926" s="85"/>
      <c r="E926" s="85" t="s">
        <v>6120</v>
      </c>
      <c r="F926" s="110">
        <v>43116</v>
      </c>
      <c r="G926" s="110">
        <v>43124</v>
      </c>
      <c r="H926" s="87" t="s">
        <v>4920</v>
      </c>
      <c r="I926" s="87" t="s">
        <v>4921</v>
      </c>
      <c r="J926" s="87" t="s">
        <v>6121</v>
      </c>
      <c r="K926" s="88"/>
      <c r="L926" s="37" t="s">
        <v>14960</v>
      </c>
      <c r="M926" s="86" t="s">
        <v>6122</v>
      </c>
      <c r="N926" s="37" t="s">
        <v>13823</v>
      </c>
      <c r="O926" s="37" t="s">
        <v>13824</v>
      </c>
      <c r="P926" s="89" t="s">
        <v>6117</v>
      </c>
      <c r="Q926" s="89">
        <v>0.01</v>
      </c>
      <c r="R926" s="90" t="str">
        <f t="shared" si="47"/>
        <v>大阪府大阪市港区海岸通</v>
      </c>
      <c r="S926" s="59" t="s">
        <v>3860</v>
      </c>
      <c r="T926" s="59" t="s">
        <v>3860</v>
      </c>
      <c r="U926" s="111" t="s">
        <v>6123</v>
      </c>
      <c r="V926" s="91" t="str">
        <f t="shared" si="46"/>
        <v>Open map</v>
      </c>
      <c r="W926" s="91" t="s">
        <v>4038</v>
      </c>
      <c r="X926" s="89" t="s">
        <v>1840</v>
      </c>
      <c r="Y926" s="89" t="s">
        <v>6118</v>
      </c>
      <c r="Z926" s="89" t="s">
        <v>6124</v>
      </c>
      <c r="AA926" s="89"/>
      <c r="AB926" s="83">
        <v>30</v>
      </c>
      <c r="AC926" s="83">
        <v>278</v>
      </c>
      <c r="AD926" s="83">
        <v>319</v>
      </c>
      <c r="AE926" s="89">
        <v>342</v>
      </c>
      <c r="AF926" s="83">
        <v>344</v>
      </c>
      <c r="AG926" s="89"/>
      <c r="AH926" s="89"/>
      <c r="AI926" s="89"/>
      <c r="AJ926" s="83">
        <v>1</v>
      </c>
      <c r="AK926" s="83" t="s">
        <v>6125</v>
      </c>
      <c r="AL926" s="83">
        <v>1.5</v>
      </c>
      <c r="AM926" s="83" t="s">
        <v>3252</v>
      </c>
      <c r="AN926" s="83"/>
      <c r="AO926" s="83">
        <v>758</v>
      </c>
      <c r="AP926" s="89">
        <v>1.5</v>
      </c>
      <c r="AQ926" s="89">
        <v>416</v>
      </c>
      <c r="AR926" s="89">
        <v>100</v>
      </c>
      <c r="AS926" s="89">
        <v>43</v>
      </c>
      <c r="AT926" s="89" t="s">
        <v>6078</v>
      </c>
      <c r="AU926" s="89">
        <v>1</v>
      </c>
      <c r="AV926" s="89">
        <v>342</v>
      </c>
      <c r="AW926" s="89">
        <v>80</v>
      </c>
      <c r="AX926" s="89">
        <v>28</v>
      </c>
      <c r="AY926" s="89" t="s">
        <v>6078</v>
      </c>
      <c r="AZ926" s="89">
        <v>5200000</v>
      </c>
      <c r="BA926" s="89">
        <v>4500000</v>
      </c>
      <c r="BB926" s="89">
        <v>2800000</v>
      </c>
      <c r="BC926" s="113"/>
      <c r="BG926" s="165">
        <v>5821</v>
      </c>
      <c r="BH926" s="165">
        <v>834</v>
      </c>
    </row>
    <row r="927" spans="1:60" ht="18" hidden="1" customHeight="1">
      <c r="A927" s="83">
        <v>170218</v>
      </c>
      <c r="B927" s="84" t="s">
        <v>6104</v>
      </c>
      <c r="C927" s="82" t="str">
        <f t="shared" si="45"/>
        <v>Open</v>
      </c>
      <c r="D927" s="85"/>
      <c r="E927" s="85" t="s">
        <v>4217</v>
      </c>
      <c r="F927" s="110">
        <v>43266</v>
      </c>
      <c r="G927" s="110">
        <v>43293</v>
      </c>
      <c r="H927" s="87" t="s">
        <v>6111</v>
      </c>
      <c r="I927" s="87" t="s">
        <v>6112</v>
      </c>
      <c r="J927" s="87" t="s">
        <v>6105</v>
      </c>
      <c r="K927" s="88"/>
      <c r="L927" s="37" t="s">
        <v>15445</v>
      </c>
      <c r="M927" s="86" t="s">
        <v>6113</v>
      </c>
      <c r="N927" s="37" t="s">
        <v>13825</v>
      </c>
      <c r="O927" s="37" t="s">
        <v>13826</v>
      </c>
      <c r="P927" s="89">
        <v>0.14000000000000001</v>
      </c>
      <c r="Q927" s="89">
        <v>6.57</v>
      </c>
      <c r="R927" s="90" t="str">
        <f t="shared" si="47"/>
        <v>北海道釧路市釧路町字別保原野</v>
      </c>
      <c r="S927" s="59" t="s">
        <v>3861</v>
      </c>
      <c r="T927" s="59" t="s">
        <v>3861</v>
      </c>
      <c r="U927" s="111" t="s">
        <v>6114</v>
      </c>
      <c r="V927" s="91" t="str">
        <f t="shared" si="46"/>
        <v>Open map</v>
      </c>
      <c r="W927" s="91" t="s">
        <v>4038</v>
      </c>
      <c r="X927" s="89" t="s">
        <v>1840</v>
      </c>
      <c r="Y927" s="89" t="s">
        <v>6115</v>
      </c>
      <c r="Z927" s="89" t="s">
        <v>6116</v>
      </c>
      <c r="AA927" s="89">
        <v>6.5</v>
      </c>
      <c r="AB927" s="83">
        <v>70</v>
      </c>
      <c r="AC927" s="83">
        <v>314</v>
      </c>
      <c r="AD927" s="83">
        <v>314</v>
      </c>
      <c r="AE927" s="89">
        <v>796</v>
      </c>
      <c r="AF927" s="83">
        <v>881</v>
      </c>
      <c r="AG927" s="89"/>
      <c r="AH927" s="89"/>
      <c r="AI927" s="89"/>
      <c r="AJ927" s="83">
        <v>1</v>
      </c>
      <c r="AK927" s="83" t="s">
        <v>5656</v>
      </c>
      <c r="AL927" s="83">
        <v>1.5</v>
      </c>
      <c r="AM927" s="83" t="s">
        <v>3253</v>
      </c>
      <c r="AN927" s="83"/>
      <c r="AO927" s="83">
        <v>2602</v>
      </c>
      <c r="AP927" s="89">
        <v>1.5</v>
      </c>
      <c r="AQ927" s="89">
        <f>950+856</f>
        <v>1806</v>
      </c>
      <c r="AR927" s="89">
        <v>110</v>
      </c>
      <c r="AS927" s="89">
        <f>107+97</f>
        <v>204</v>
      </c>
      <c r="AT927" s="89" t="s">
        <v>5560</v>
      </c>
      <c r="AU927" s="89">
        <v>1</v>
      </c>
      <c r="AV927" s="89">
        <v>195</v>
      </c>
      <c r="AW927" s="89">
        <v>100</v>
      </c>
      <c r="AX927" s="89">
        <v>20</v>
      </c>
      <c r="AY927" s="89" t="s">
        <v>4250</v>
      </c>
      <c r="AZ927" s="89">
        <v>17000000</v>
      </c>
      <c r="BA927" s="89">
        <v>14400000</v>
      </c>
      <c r="BB927" s="89">
        <v>8900000</v>
      </c>
      <c r="BC927" s="113" t="s">
        <v>5452</v>
      </c>
      <c r="BG927" s="165">
        <v>5822</v>
      </c>
      <c r="BH927" s="165">
        <v>835</v>
      </c>
    </row>
    <row r="928" spans="1:60" ht="18" hidden="1" customHeight="1">
      <c r="A928" s="83">
        <v>170219</v>
      </c>
      <c r="B928" s="84" t="s">
        <v>6093</v>
      </c>
      <c r="C928" s="82" t="str">
        <f t="shared" si="45"/>
        <v>Open</v>
      </c>
      <c r="D928" s="85"/>
      <c r="E928" s="85" t="s">
        <v>6027</v>
      </c>
      <c r="F928" s="110">
        <v>43255</v>
      </c>
      <c r="G928" s="110">
        <v>43302</v>
      </c>
      <c r="H928" s="87" t="s">
        <v>6106</v>
      </c>
      <c r="I928" s="87" t="s">
        <v>4431</v>
      </c>
      <c r="J928" s="87" t="s">
        <v>6107</v>
      </c>
      <c r="K928" s="88"/>
      <c r="L928" s="37" t="s">
        <v>15446</v>
      </c>
      <c r="M928" s="86" t="s">
        <v>6108</v>
      </c>
      <c r="N928" s="37" t="s">
        <v>13827</v>
      </c>
      <c r="O928" s="37" t="s">
        <v>13828</v>
      </c>
      <c r="P928" s="89">
        <v>0.28999999999999998</v>
      </c>
      <c r="Q928" s="89">
        <v>0.75</v>
      </c>
      <c r="R928" s="90" t="str">
        <f t="shared" si="47"/>
        <v>千葉県習志野市芝園</v>
      </c>
      <c r="S928" s="59" t="s">
        <v>3862</v>
      </c>
      <c r="T928" s="59" t="s">
        <v>3862</v>
      </c>
      <c r="U928" s="111" t="s">
        <v>6109</v>
      </c>
      <c r="V928" s="91" t="str">
        <f t="shared" si="46"/>
        <v>Open map</v>
      </c>
      <c r="W928" s="91" t="s">
        <v>4042</v>
      </c>
      <c r="X928" s="89" t="s">
        <v>1840</v>
      </c>
      <c r="Y928" s="89" t="s">
        <v>4381</v>
      </c>
      <c r="Z928" s="89" t="s">
        <v>6033</v>
      </c>
      <c r="AA928" s="89"/>
      <c r="AB928" s="83">
        <v>30</v>
      </c>
      <c r="AC928" s="83">
        <v>16366.91</v>
      </c>
      <c r="AD928" s="83">
        <v>18000</v>
      </c>
      <c r="AE928" s="89">
        <v>20176</v>
      </c>
      <c r="AF928" s="83">
        <v>20149</v>
      </c>
      <c r="AG928" s="89"/>
      <c r="AH928" s="89"/>
      <c r="AI928" s="89"/>
      <c r="AJ928" s="83">
        <v>1</v>
      </c>
      <c r="AK928" s="83" t="s">
        <v>6110</v>
      </c>
      <c r="AL928" s="83">
        <v>1.5</v>
      </c>
      <c r="AM928" s="83" t="s">
        <v>3254</v>
      </c>
      <c r="AN928" s="83"/>
      <c r="AO928" s="83">
        <v>40027</v>
      </c>
      <c r="AP928" s="89">
        <v>1.5</v>
      </c>
      <c r="AQ928" s="89">
        <v>19851</v>
      </c>
      <c r="AR928" s="89">
        <v>100</v>
      </c>
      <c r="AS928" s="89">
        <v>2019</v>
      </c>
      <c r="AT928" s="89" t="s">
        <v>4235</v>
      </c>
      <c r="AU928" s="89">
        <v>1</v>
      </c>
      <c r="AV928" s="89">
        <v>20176</v>
      </c>
      <c r="AW928" s="89">
        <v>100</v>
      </c>
      <c r="AX928" s="89">
        <v>2058</v>
      </c>
      <c r="AY928" s="89" t="s">
        <v>6049</v>
      </c>
      <c r="AZ928" s="89">
        <v>245400000</v>
      </c>
      <c r="BA928" s="89">
        <v>203500000</v>
      </c>
      <c r="BB928" s="89">
        <v>119800000</v>
      </c>
      <c r="BC928" s="113"/>
      <c r="BG928" s="165">
        <v>5823</v>
      </c>
      <c r="BH928" s="165">
        <v>836</v>
      </c>
    </row>
    <row r="929" spans="1:60" ht="18" hidden="1" customHeight="1">
      <c r="A929" s="83">
        <v>170220</v>
      </c>
      <c r="B929" s="84" t="s">
        <v>6094</v>
      </c>
      <c r="C929" s="82" t="str">
        <f t="shared" si="45"/>
        <v>Open</v>
      </c>
      <c r="D929" s="85"/>
      <c r="E929" s="85" t="s">
        <v>4217</v>
      </c>
      <c r="F929" s="110">
        <v>43132</v>
      </c>
      <c r="G929" s="110">
        <v>43145</v>
      </c>
      <c r="H929" s="87" t="s">
        <v>6095</v>
      </c>
      <c r="I929" s="87" t="s">
        <v>6096</v>
      </c>
      <c r="J929" s="87" t="s">
        <v>6097</v>
      </c>
      <c r="K929" s="88"/>
      <c r="L929" s="37" t="s">
        <v>15447</v>
      </c>
      <c r="M929" s="86" t="s">
        <v>6098</v>
      </c>
      <c r="N929" s="37" t="s">
        <v>13829</v>
      </c>
      <c r="O929" s="37" t="s">
        <v>14555</v>
      </c>
      <c r="P929" s="89">
        <v>0.26</v>
      </c>
      <c r="Q929" s="89">
        <v>2.79</v>
      </c>
      <c r="R929" s="90" t="str">
        <f t="shared" si="47"/>
        <v>山形県酒田市山居町</v>
      </c>
      <c r="S929" s="59" t="s">
        <v>3863</v>
      </c>
      <c r="T929" s="59" t="s">
        <v>3863</v>
      </c>
      <c r="U929" s="111" t="s">
        <v>6099</v>
      </c>
      <c r="V929" s="91" t="str">
        <f t="shared" si="46"/>
        <v>Open map</v>
      </c>
      <c r="W929" s="91" t="s">
        <v>4038</v>
      </c>
      <c r="X929" s="89" t="s">
        <v>1840</v>
      </c>
      <c r="Y929" s="89" t="s">
        <v>6100</v>
      </c>
      <c r="Z929" s="89" t="s">
        <v>6101</v>
      </c>
      <c r="AA929" s="89"/>
      <c r="AB929" s="83">
        <v>100</v>
      </c>
      <c r="AC929" s="83">
        <v>630</v>
      </c>
      <c r="AD929" s="83">
        <v>870</v>
      </c>
      <c r="AE929" s="89">
        <v>878</v>
      </c>
      <c r="AF929" s="83">
        <v>873</v>
      </c>
      <c r="AG929" s="89"/>
      <c r="AH929" s="89"/>
      <c r="AI929" s="89"/>
      <c r="AJ929" s="83">
        <v>1</v>
      </c>
      <c r="AK929" s="83" t="s">
        <v>6102</v>
      </c>
      <c r="AL929" s="83">
        <v>1.5</v>
      </c>
      <c r="AM929" s="83" t="s">
        <v>3255</v>
      </c>
      <c r="AN929" s="83"/>
      <c r="AO929" s="83">
        <v>1960</v>
      </c>
      <c r="AP929" s="89">
        <v>1.5</v>
      </c>
      <c r="AQ929" s="89">
        <v>1082</v>
      </c>
      <c r="AR929" s="89">
        <v>100</v>
      </c>
      <c r="AS929" s="89">
        <v>110</v>
      </c>
      <c r="AT929" s="89" t="s">
        <v>6103</v>
      </c>
      <c r="AU929" s="89">
        <v>1</v>
      </c>
      <c r="AV929" s="89">
        <v>878</v>
      </c>
      <c r="AW929" s="89">
        <v>80</v>
      </c>
      <c r="AX929" s="89">
        <v>71</v>
      </c>
      <c r="AY929" s="89" t="s">
        <v>6103</v>
      </c>
      <c r="AZ929" s="89">
        <v>11400000</v>
      </c>
      <c r="BA929" s="89">
        <v>9700000</v>
      </c>
      <c r="BB929" s="89">
        <v>6000000</v>
      </c>
      <c r="BC929" s="113"/>
      <c r="BG929" s="165">
        <v>5824</v>
      </c>
      <c r="BH929" s="165">
        <v>837</v>
      </c>
    </row>
    <row r="930" spans="1:60" ht="18" hidden="1" customHeight="1">
      <c r="A930" s="83">
        <v>170221</v>
      </c>
      <c r="B930" s="84" t="s">
        <v>6087</v>
      </c>
      <c r="C930" s="82" t="str">
        <f t="shared" si="45"/>
        <v>Open</v>
      </c>
      <c r="D930" s="85"/>
      <c r="E930" s="85" t="s">
        <v>4217</v>
      </c>
      <c r="F930" s="110">
        <v>43239</v>
      </c>
      <c r="G930" s="110">
        <v>43260</v>
      </c>
      <c r="H930" s="87" t="s">
        <v>4338</v>
      </c>
      <c r="I930" s="87" t="s">
        <v>6088</v>
      </c>
      <c r="J930" s="87" t="s">
        <v>6089</v>
      </c>
      <c r="K930" s="88"/>
      <c r="L930" s="37" t="s">
        <v>15448</v>
      </c>
      <c r="M930" s="86" t="s">
        <v>6086</v>
      </c>
      <c r="N930" s="37" t="s">
        <v>13830</v>
      </c>
      <c r="O930" s="37" t="s">
        <v>13831</v>
      </c>
      <c r="P930" s="89">
        <v>0.54</v>
      </c>
      <c r="Q930" s="89">
        <v>4.9400000000000004</v>
      </c>
      <c r="R930" s="90" t="str">
        <f t="shared" si="47"/>
        <v>広島県尾道市美ノ郷町本郷</v>
      </c>
      <c r="S930" s="59" t="s">
        <v>3864</v>
      </c>
      <c r="T930" s="59" t="s">
        <v>3864</v>
      </c>
      <c r="U930" s="111" t="s">
        <v>6085</v>
      </c>
      <c r="V930" s="91" t="str">
        <f t="shared" si="46"/>
        <v>Open map</v>
      </c>
      <c r="W930" s="91" t="s">
        <v>4038</v>
      </c>
      <c r="X930" s="89" t="s">
        <v>1840</v>
      </c>
      <c r="Y930" s="89" t="s">
        <v>6090</v>
      </c>
      <c r="Z930" s="89" t="s">
        <v>4443</v>
      </c>
      <c r="AA930" s="89">
        <v>20</v>
      </c>
      <c r="AB930" s="83">
        <v>30</v>
      </c>
      <c r="AC930" s="83">
        <v>1166.1500000000001</v>
      </c>
      <c r="AD930" s="83">
        <v>5356.68</v>
      </c>
      <c r="AE930" s="89">
        <v>1150</v>
      </c>
      <c r="AF930" s="83">
        <v>1425</v>
      </c>
      <c r="AG930" s="89"/>
      <c r="AH930" s="89"/>
      <c r="AI930" s="89"/>
      <c r="AJ930" s="83">
        <v>1</v>
      </c>
      <c r="AK930" s="83" t="s">
        <v>6091</v>
      </c>
      <c r="AL930" s="83">
        <v>1.8</v>
      </c>
      <c r="AM930" s="83" t="s">
        <v>3256</v>
      </c>
      <c r="AN930" s="83"/>
      <c r="AO930" s="83">
        <v>2876</v>
      </c>
      <c r="AP930" s="89">
        <v>1.87</v>
      </c>
      <c r="AQ930" s="89">
        <v>1729</v>
      </c>
      <c r="AR930" s="89">
        <v>100</v>
      </c>
      <c r="AS930" s="89">
        <v>175</v>
      </c>
      <c r="AT930" s="89" t="s">
        <v>4240</v>
      </c>
      <c r="AU930" s="89">
        <v>1</v>
      </c>
      <c r="AV930" s="89">
        <v>1147</v>
      </c>
      <c r="AW930" s="89">
        <v>80</v>
      </c>
      <c r="AX930" s="89">
        <v>95</v>
      </c>
      <c r="AY930" s="89" t="s">
        <v>6092</v>
      </c>
      <c r="AZ930" s="89">
        <v>17100000</v>
      </c>
      <c r="BA930" s="89">
        <v>14700000</v>
      </c>
      <c r="BB930" s="89">
        <v>9200000</v>
      </c>
      <c r="BC930" s="113"/>
      <c r="BG930" s="165">
        <v>5825</v>
      </c>
      <c r="BH930" s="165">
        <v>838</v>
      </c>
    </row>
    <row r="931" spans="1:60" ht="18" hidden="1" customHeight="1">
      <c r="A931" s="83">
        <v>170222</v>
      </c>
      <c r="B931" s="84" t="s">
        <v>6079</v>
      </c>
      <c r="C931" s="82" t="str">
        <f t="shared" si="45"/>
        <v>Open</v>
      </c>
      <c r="D931" s="85"/>
      <c r="E931" s="85" t="s">
        <v>4217</v>
      </c>
      <c r="F931" s="110">
        <v>43276</v>
      </c>
      <c r="G931" s="110">
        <v>43298</v>
      </c>
      <c r="H931" s="87" t="s">
        <v>6080</v>
      </c>
      <c r="I931" s="87" t="s">
        <v>6081</v>
      </c>
      <c r="J931" s="87" t="s">
        <v>6082</v>
      </c>
      <c r="K931" s="88"/>
      <c r="L931" s="37" t="s">
        <v>15449</v>
      </c>
      <c r="M931" s="86" t="s">
        <v>6077</v>
      </c>
      <c r="N931" s="37" t="s">
        <v>13832</v>
      </c>
      <c r="O931" s="37" t="s">
        <v>13833</v>
      </c>
      <c r="P931" s="89">
        <v>0.04</v>
      </c>
      <c r="Q931" s="89">
        <v>0.54</v>
      </c>
      <c r="R931" s="90" t="str">
        <f t="shared" si="47"/>
        <v>島根県安来市黒井田町字隠谷</v>
      </c>
      <c r="S931" s="59" t="s">
        <v>3865</v>
      </c>
      <c r="T931" s="59" t="s">
        <v>3865</v>
      </c>
      <c r="U931" s="111" t="s">
        <v>6083</v>
      </c>
      <c r="V931" s="91" t="str">
        <f t="shared" si="46"/>
        <v>Open map</v>
      </c>
      <c r="W931" s="91" t="s">
        <v>4038</v>
      </c>
      <c r="X931" s="89" t="s">
        <v>1840</v>
      </c>
      <c r="Y931" s="89" t="s">
        <v>6084</v>
      </c>
      <c r="Z931" s="89" t="s">
        <v>4443</v>
      </c>
      <c r="AA931" s="89">
        <v>8.5</v>
      </c>
      <c r="AB931" s="83">
        <v>52</v>
      </c>
      <c r="AC931" s="83">
        <v>2281.06</v>
      </c>
      <c r="AD931" s="83">
        <v>2488</v>
      </c>
      <c r="AE931" s="89">
        <v>2953</v>
      </c>
      <c r="AF931" s="83">
        <v>2748</v>
      </c>
      <c r="AG931" s="89"/>
      <c r="AH931" s="89"/>
      <c r="AI931" s="89"/>
      <c r="AJ931" s="83">
        <v>1</v>
      </c>
      <c r="AK931" s="83" t="s">
        <v>5656</v>
      </c>
      <c r="AL931" s="83">
        <v>1.5</v>
      </c>
      <c r="AM931" s="83" t="s">
        <v>3257</v>
      </c>
      <c r="AN931" s="83"/>
      <c r="AO931" s="83">
        <v>6144</v>
      </c>
      <c r="AP931" s="89">
        <v>1.5</v>
      </c>
      <c r="AQ931" s="89">
        <v>3191</v>
      </c>
      <c r="AR931" s="89">
        <v>120</v>
      </c>
      <c r="AS931" s="89">
        <v>398</v>
      </c>
      <c r="AT931" s="89" t="s">
        <v>6004</v>
      </c>
      <c r="AU931" s="89">
        <v>1</v>
      </c>
      <c r="AV931" s="89">
        <v>2953</v>
      </c>
      <c r="AW931" s="89">
        <v>80</v>
      </c>
      <c r="AX931" s="89">
        <v>238</v>
      </c>
      <c r="AY931" s="89" t="s">
        <v>6004</v>
      </c>
      <c r="AZ931" s="89">
        <v>35000000</v>
      </c>
      <c r="BA931" s="89">
        <v>29500000</v>
      </c>
      <c r="BB931" s="89">
        <v>18900000</v>
      </c>
      <c r="BC931" s="113"/>
      <c r="BG931" s="165">
        <v>5826</v>
      </c>
      <c r="BH931" s="165">
        <v>839</v>
      </c>
    </row>
    <row r="932" spans="1:60" ht="18" hidden="1" customHeight="1">
      <c r="A932" s="83">
        <v>170223</v>
      </c>
      <c r="B932" s="84" t="s">
        <v>6068</v>
      </c>
      <c r="C932" s="82" t="str">
        <f t="shared" si="45"/>
        <v>Open</v>
      </c>
      <c r="D932" s="85"/>
      <c r="E932" s="85" t="s">
        <v>5956</v>
      </c>
      <c r="F932" s="110">
        <v>43186</v>
      </c>
      <c r="G932" s="110">
        <v>43200</v>
      </c>
      <c r="H932" s="87" t="s">
        <v>6069</v>
      </c>
      <c r="I932" s="87" t="s">
        <v>6070</v>
      </c>
      <c r="J932" s="87" t="s">
        <v>6071</v>
      </c>
      <c r="K932" s="88"/>
      <c r="L932" s="37" t="s">
        <v>15450</v>
      </c>
      <c r="M932" s="86" t="s">
        <v>6076</v>
      </c>
      <c r="N932" s="37" t="s">
        <v>13834</v>
      </c>
      <c r="O932" s="37" t="s">
        <v>13835</v>
      </c>
      <c r="P932" s="89">
        <v>0.27</v>
      </c>
      <c r="Q932" s="89">
        <v>2.41</v>
      </c>
      <c r="R932" s="90" t="str">
        <f t="shared" si="47"/>
        <v>青森県青森市南佃</v>
      </c>
      <c r="S932" s="59" t="s">
        <v>3866</v>
      </c>
      <c r="T932" s="59" t="s">
        <v>4196</v>
      </c>
      <c r="U932" s="111" t="s">
        <v>6075</v>
      </c>
      <c r="V932" s="91" t="str">
        <f t="shared" si="46"/>
        <v>Open map</v>
      </c>
      <c r="W932" s="91" t="s">
        <v>4038</v>
      </c>
      <c r="X932" s="89" t="s">
        <v>1846</v>
      </c>
      <c r="Y932" s="89" t="s">
        <v>6072</v>
      </c>
      <c r="Z932" s="89" t="s">
        <v>6073</v>
      </c>
      <c r="AA932" s="89"/>
      <c r="AB932" s="83">
        <v>180</v>
      </c>
      <c r="AC932" s="83">
        <v>741.1</v>
      </c>
      <c r="AD932" s="83">
        <v>3415</v>
      </c>
      <c r="AE932" s="89">
        <v>1725</v>
      </c>
      <c r="AF932" s="83">
        <v>1724</v>
      </c>
      <c r="AG932" s="89"/>
      <c r="AH932" s="89"/>
      <c r="AI932" s="89"/>
      <c r="AJ932" s="83">
        <v>1</v>
      </c>
      <c r="AK932" s="83" t="s">
        <v>6074</v>
      </c>
      <c r="AL932" s="83">
        <v>1.8</v>
      </c>
      <c r="AM932" s="83" t="s">
        <v>3223</v>
      </c>
      <c r="AN932" s="83"/>
      <c r="AO932" s="83">
        <v>3384</v>
      </c>
      <c r="AP932" s="89">
        <v>1.8</v>
      </c>
      <c r="AQ932" s="89">
        <v>1688</v>
      </c>
      <c r="AR932" s="89">
        <v>150</v>
      </c>
      <c r="AS932" s="89">
        <v>259</v>
      </c>
      <c r="AT932" s="89" t="s">
        <v>4271</v>
      </c>
      <c r="AU932" s="89">
        <v>1</v>
      </c>
      <c r="AV932" s="89">
        <v>1696</v>
      </c>
      <c r="AW932" s="89">
        <v>100</v>
      </c>
      <c r="AX932" s="89">
        <v>173</v>
      </c>
      <c r="AY932" s="89" t="s">
        <v>4271</v>
      </c>
      <c r="AZ932" s="89">
        <v>21500000</v>
      </c>
      <c r="BA932" s="89">
        <v>17900000</v>
      </c>
      <c r="BB932" s="89">
        <v>10900000</v>
      </c>
      <c r="BC932" s="113"/>
      <c r="BG932" s="165">
        <v>5827</v>
      </c>
      <c r="BH932" s="165">
        <v>840</v>
      </c>
    </row>
    <row r="933" spans="1:60" hidden="1">
      <c r="A933" s="1">
        <v>170224</v>
      </c>
      <c r="B933" s="6" t="s">
        <v>10225</v>
      </c>
      <c r="C933" s="82" t="str">
        <f t="shared" si="45"/>
        <v>Open</v>
      </c>
      <c r="D933" s="71" t="s">
        <v>4241</v>
      </c>
      <c r="E933" s="71"/>
      <c r="F933" s="19">
        <v>43228</v>
      </c>
      <c r="G933" s="19">
        <v>43249</v>
      </c>
      <c r="H933" s="38" t="s">
        <v>1340</v>
      </c>
      <c r="I933" s="38" t="s">
        <v>2184</v>
      </c>
      <c r="J933" s="38" t="s">
        <v>2782</v>
      </c>
      <c r="K933" s="21"/>
      <c r="L933" s="37" t="s">
        <v>15451</v>
      </c>
      <c r="M933" s="37" t="s">
        <v>10226</v>
      </c>
      <c r="N933" s="37" t="s">
        <v>13836</v>
      </c>
      <c r="O933" s="37" t="s">
        <v>13837</v>
      </c>
      <c r="R933" s="59" t="str">
        <f t="shared" si="47"/>
        <v>静岡県静岡市清水区大内新田</v>
      </c>
      <c r="S933" s="59" t="s">
        <v>3867</v>
      </c>
      <c r="T933" s="59"/>
      <c r="U933" s="108" t="s">
        <v>10227</v>
      </c>
      <c r="V933" s="60" t="str">
        <f t="shared" si="46"/>
        <v>Open map</v>
      </c>
      <c r="W933" s="60" t="s">
        <v>4038</v>
      </c>
      <c r="X933" t="s">
        <v>1840</v>
      </c>
      <c r="Y933" t="s">
        <v>1859</v>
      </c>
      <c r="Z933" t="s">
        <v>1889</v>
      </c>
      <c r="AA933">
        <v>10</v>
      </c>
      <c r="AB933" s="1">
        <v>30</v>
      </c>
      <c r="AC933" s="1">
        <v>7261.46</v>
      </c>
      <c r="AD933" s="1">
        <v>9675.14</v>
      </c>
      <c r="AE933">
        <v>9463</v>
      </c>
      <c r="AF933" s="1">
        <v>9461</v>
      </c>
      <c r="AJ933" s="1">
        <v>1</v>
      </c>
      <c r="AK933" s="1" t="s">
        <v>3198</v>
      </c>
      <c r="AL933" s="1">
        <v>1.6</v>
      </c>
      <c r="AM933" s="1" t="s">
        <v>3198</v>
      </c>
      <c r="AO933" s="1">
        <v>19629</v>
      </c>
      <c r="BG933" s="165">
        <v>5828</v>
      </c>
      <c r="BH933" s="165">
        <v>841</v>
      </c>
    </row>
    <row r="934" spans="1:60" ht="18" hidden="1" customHeight="1">
      <c r="A934" s="83">
        <v>170227</v>
      </c>
      <c r="B934" s="84" t="s">
        <v>6064</v>
      </c>
      <c r="C934" s="82" t="str">
        <f t="shared" si="45"/>
        <v>Open</v>
      </c>
      <c r="D934" s="85"/>
      <c r="E934" s="85" t="s">
        <v>4217</v>
      </c>
      <c r="F934" s="110">
        <v>43227</v>
      </c>
      <c r="G934" s="110">
        <v>43241</v>
      </c>
      <c r="H934" s="87" t="s">
        <v>4278</v>
      </c>
      <c r="I934" s="87" t="s">
        <v>6065</v>
      </c>
      <c r="J934" s="87" t="s">
        <v>6066</v>
      </c>
      <c r="K934" s="88"/>
      <c r="L934" s="37" t="s">
        <v>15452</v>
      </c>
      <c r="M934" s="86" t="s">
        <v>6063</v>
      </c>
      <c r="N934" s="37" t="s">
        <v>13838</v>
      </c>
      <c r="O934" s="37" t="s">
        <v>14556</v>
      </c>
      <c r="P934" s="89">
        <v>0.43</v>
      </c>
      <c r="Q934" s="89">
        <v>0.39</v>
      </c>
      <c r="R934" s="90" t="str">
        <f t="shared" si="47"/>
        <v>宮城県気仙沼市魚市場前</v>
      </c>
      <c r="S934" s="59"/>
      <c r="T934" s="59" t="s">
        <v>4197</v>
      </c>
      <c r="U934" s="111" t="s">
        <v>6067</v>
      </c>
      <c r="V934" s="91" t="str">
        <f t="shared" si="46"/>
        <v>Open map</v>
      </c>
      <c r="W934" s="91"/>
      <c r="X934" s="89" t="s">
        <v>1840</v>
      </c>
      <c r="Y934" s="89" t="s">
        <v>4381</v>
      </c>
      <c r="Z934" s="89" t="s">
        <v>4358</v>
      </c>
      <c r="AA934" s="89"/>
      <c r="AB934" s="83">
        <v>40</v>
      </c>
      <c r="AC934" s="83">
        <v>2381.34</v>
      </c>
      <c r="AD934" s="83">
        <v>1059</v>
      </c>
      <c r="AE934" s="89">
        <v>3169</v>
      </c>
      <c r="AF934" s="83">
        <v>1355</v>
      </c>
      <c r="AG934" s="89"/>
      <c r="AH934" s="89"/>
      <c r="AI934" s="89"/>
      <c r="AJ934" s="83">
        <v>1</v>
      </c>
      <c r="AK934" s="83" t="s">
        <v>5656</v>
      </c>
      <c r="AL934" s="83">
        <v>1.5</v>
      </c>
      <c r="AM934" s="83" t="s">
        <v>3198</v>
      </c>
      <c r="AN934" s="83"/>
      <c r="AO934" s="83"/>
      <c r="AP934" s="89">
        <v>1.5</v>
      </c>
      <c r="AQ934" s="89">
        <f>1599+1399</f>
        <v>2998</v>
      </c>
      <c r="AR934" s="89">
        <v>100</v>
      </c>
      <c r="AS934" s="89">
        <f>163+145</f>
        <v>308</v>
      </c>
      <c r="AT934" s="89" t="s">
        <v>4235</v>
      </c>
      <c r="AU934" s="89">
        <v>1</v>
      </c>
      <c r="AV934" s="89">
        <f>1813+1356</f>
        <v>3169</v>
      </c>
      <c r="AW934" s="89">
        <v>100</v>
      </c>
      <c r="AX934" s="89">
        <f>184+136</f>
        <v>320</v>
      </c>
      <c r="AY934" s="89" t="s">
        <v>4235</v>
      </c>
      <c r="AZ934" s="89">
        <v>35400000</v>
      </c>
      <c r="BA934" s="89">
        <v>29800000</v>
      </c>
      <c r="BB934" s="89">
        <v>18300000</v>
      </c>
      <c r="BC934" s="113"/>
      <c r="BG934" s="165">
        <v>5829</v>
      </c>
      <c r="BH934" s="165">
        <v>842</v>
      </c>
    </row>
    <row r="935" spans="1:60" ht="18" hidden="1" customHeight="1">
      <c r="A935" s="83">
        <v>170228</v>
      </c>
      <c r="B935" s="84" t="s">
        <v>6052</v>
      </c>
      <c r="C935" s="82" t="str">
        <f t="shared" si="45"/>
        <v>Open</v>
      </c>
      <c r="D935" s="85"/>
      <c r="E935" s="85" t="s">
        <v>6053</v>
      </c>
      <c r="F935" s="110">
        <v>43181</v>
      </c>
      <c r="G935" s="110">
        <v>43189</v>
      </c>
      <c r="H935" s="87" t="s">
        <v>6054</v>
      </c>
      <c r="I935" s="87" t="s">
        <v>6055</v>
      </c>
      <c r="J935" s="87" t="s">
        <v>6056</v>
      </c>
      <c r="K935" s="88"/>
      <c r="L935" s="37" t="s">
        <v>15453</v>
      </c>
      <c r="M935" s="86" t="s">
        <v>6057</v>
      </c>
      <c r="N935" s="37" t="s">
        <v>13839</v>
      </c>
      <c r="O935" s="37" t="s">
        <v>13840</v>
      </c>
      <c r="P935" s="89">
        <v>1.47</v>
      </c>
      <c r="Q935" s="89">
        <v>18.739999999999998</v>
      </c>
      <c r="R935" s="90" t="str">
        <f t="shared" si="47"/>
        <v>京都府城陽市長池河原</v>
      </c>
      <c r="S935" s="59" t="s">
        <v>3868</v>
      </c>
      <c r="T935" s="59" t="s">
        <v>3868</v>
      </c>
      <c r="U935" s="111" t="s">
        <v>6058</v>
      </c>
      <c r="V935" s="91" t="str">
        <f t="shared" si="46"/>
        <v>Open map</v>
      </c>
      <c r="W935" s="91" t="s">
        <v>4038</v>
      </c>
      <c r="X935" s="89" t="s">
        <v>1840</v>
      </c>
      <c r="Y935" s="89" t="s">
        <v>6059</v>
      </c>
      <c r="Z935" s="89" t="s">
        <v>6060</v>
      </c>
      <c r="AA935" s="89">
        <v>40</v>
      </c>
      <c r="AB935" s="83">
        <v>30</v>
      </c>
      <c r="AC935" s="83">
        <v>781.23</v>
      </c>
      <c r="AD935" s="83">
        <v>710</v>
      </c>
      <c r="AE935" s="89">
        <v>1227</v>
      </c>
      <c r="AF935" s="83">
        <v>1268</v>
      </c>
      <c r="AG935" s="89"/>
      <c r="AH935" s="89"/>
      <c r="AI935" s="89"/>
      <c r="AJ935" s="83">
        <v>1</v>
      </c>
      <c r="AK935" s="83" t="s">
        <v>6061</v>
      </c>
      <c r="AL935" s="83">
        <v>1.2</v>
      </c>
      <c r="AM935" s="83" t="s">
        <v>3258</v>
      </c>
      <c r="AN935" s="83"/>
      <c r="AO935" s="83">
        <v>2054</v>
      </c>
      <c r="AP935" s="89">
        <v>1.2</v>
      </c>
      <c r="AQ935" s="89">
        <v>827</v>
      </c>
      <c r="AR935" s="89">
        <v>100</v>
      </c>
      <c r="AS935" s="89">
        <v>84</v>
      </c>
      <c r="AT935" s="89" t="s">
        <v>5981</v>
      </c>
      <c r="AU935" s="89">
        <v>1</v>
      </c>
      <c r="AV935" s="89">
        <v>1227</v>
      </c>
      <c r="AW935" s="89">
        <v>80</v>
      </c>
      <c r="AX935" s="89">
        <v>99</v>
      </c>
      <c r="AY935" s="89" t="s">
        <v>6062</v>
      </c>
      <c r="AZ935" s="89">
        <v>11700000</v>
      </c>
      <c r="BA935" s="89">
        <v>9900000</v>
      </c>
      <c r="BB935" s="89">
        <v>6000000</v>
      </c>
      <c r="BC935" s="113"/>
      <c r="BG935" s="165">
        <v>5830</v>
      </c>
      <c r="BH935" s="165">
        <v>843</v>
      </c>
    </row>
    <row r="936" spans="1:60" ht="18" hidden="1" customHeight="1">
      <c r="A936" s="83">
        <v>170229</v>
      </c>
      <c r="B936" s="84" t="s">
        <v>6040</v>
      </c>
      <c r="C936" s="82" t="str">
        <f t="shared" si="45"/>
        <v>Open</v>
      </c>
      <c r="D936" s="85"/>
      <c r="E936" s="85" t="s">
        <v>4217</v>
      </c>
      <c r="F936" s="110">
        <v>43273</v>
      </c>
      <c r="G936" s="110">
        <v>43826</v>
      </c>
      <c r="H936" s="87" t="s">
        <v>4338</v>
      </c>
      <c r="I936" s="87" t="s">
        <v>6041</v>
      </c>
      <c r="J936" s="87" t="s">
        <v>6042</v>
      </c>
      <c r="K936" s="88"/>
      <c r="L936" s="37" t="s">
        <v>15059</v>
      </c>
      <c r="M936" s="86" t="s">
        <v>6050</v>
      </c>
      <c r="N936" s="37" t="s">
        <v>13841</v>
      </c>
      <c r="O936" s="37" t="s">
        <v>13842</v>
      </c>
      <c r="P936" s="89">
        <v>0.36</v>
      </c>
      <c r="Q936" s="89">
        <v>0.89</v>
      </c>
      <c r="R936" s="90" t="str">
        <f t="shared" si="47"/>
        <v>広島県西区井口</v>
      </c>
      <c r="S936" s="59" t="s">
        <v>3609</v>
      </c>
      <c r="T936" s="59" t="s">
        <v>4198</v>
      </c>
      <c r="U936" s="111" t="s">
        <v>6051</v>
      </c>
      <c r="V936" s="91" t="str">
        <f t="shared" si="46"/>
        <v>Open map</v>
      </c>
      <c r="W936" s="91" t="s">
        <v>4038</v>
      </c>
      <c r="X936" s="89" t="s">
        <v>1840</v>
      </c>
      <c r="Y936" s="89" t="s">
        <v>4381</v>
      </c>
      <c r="Z936" s="89" t="s">
        <v>4390</v>
      </c>
      <c r="AA936" s="89">
        <v>10</v>
      </c>
      <c r="AB936" s="83">
        <v>30</v>
      </c>
      <c r="AC936" s="83">
        <v>1467.14</v>
      </c>
      <c r="AD936" s="83">
        <v>1458.43</v>
      </c>
      <c r="AE936" s="89">
        <v>1681</v>
      </c>
      <c r="AF936" s="83">
        <v>1618</v>
      </c>
      <c r="AG936" s="89"/>
      <c r="AH936" s="89"/>
      <c r="AI936" s="89"/>
      <c r="AJ936" s="83">
        <v>1</v>
      </c>
      <c r="AK936" s="83" t="s">
        <v>5646</v>
      </c>
      <c r="AL936" s="83">
        <v>2.5</v>
      </c>
      <c r="AM936" s="83" t="s">
        <v>3259</v>
      </c>
      <c r="AN936" s="83"/>
      <c r="AO936" s="83">
        <v>1683</v>
      </c>
      <c r="AP936" s="89">
        <v>2.5</v>
      </c>
      <c r="AQ936" s="89">
        <f>1451+859+511</f>
        <v>2821</v>
      </c>
      <c r="AR936" s="89">
        <v>110</v>
      </c>
      <c r="AS936" s="89">
        <f>163+97+58</f>
        <v>318</v>
      </c>
      <c r="AT936" s="89" t="s">
        <v>4240</v>
      </c>
      <c r="AU936" s="89">
        <v>1</v>
      </c>
      <c r="AV936" s="89">
        <f>216+178+159</f>
        <v>553</v>
      </c>
      <c r="AW936" s="89">
        <v>100</v>
      </c>
      <c r="AX936" s="89">
        <f>23+19+17</f>
        <v>59</v>
      </c>
      <c r="AY936" s="89" t="s">
        <v>4240</v>
      </c>
      <c r="AZ936" s="89">
        <v>20400000</v>
      </c>
      <c r="BA936" s="89">
        <v>17200000</v>
      </c>
      <c r="BB936" s="89">
        <v>10300000</v>
      </c>
      <c r="BC936" s="113"/>
      <c r="BG936" s="165">
        <v>5831</v>
      </c>
      <c r="BH936" s="165">
        <v>844</v>
      </c>
    </row>
    <row r="937" spans="1:60" ht="18" hidden="1" customHeight="1">
      <c r="A937" s="83">
        <v>170231</v>
      </c>
      <c r="B937" s="84" t="s">
        <v>6043</v>
      </c>
      <c r="C937" s="82" t="str">
        <f t="shared" si="45"/>
        <v>Open</v>
      </c>
      <c r="D937" s="85"/>
      <c r="E937" s="85" t="s">
        <v>6003</v>
      </c>
      <c r="F937" s="110">
        <v>43146</v>
      </c>
      <c r="G937" s="110">
        <v>43160</v>
      </c>
      <c r="H937" s="87" t="s">
        <v>6044</v>
      </c>
      <c r="I937" s="87" t="s">
        <v>6035</v>
      </c>
      <c r="J937" s="87" t="s">
        <v>6045</v>
      </c>
      <c r="K937" s="88"/>
      <c r="L937" s="37" t="s">
        <v>15454</v>
      </c>
      <c r="M937" s="86" t="s">
        <v>6046</v>
      </c>
      <c r="N937" s="37" t="s">
        <v>13843</v>
      </c>
      <c r="O937" s="37" t="s">
        <v>13844</v>
      </c>
      <c r="P937" s="89">
        <v>0.46</v>
      </c>
      <c r="Q937" s="89">
        <v>6.27</v>
      </c>
      <c r="R937" s="90" t="str">
        <f t="shared" si="47"/>
        <v>新潟県新潟市綾野</v>
      </c>
      <c r="S937" s="59" t="s">
        <v>3869</v>
      </c>
      <c r="T937" s="59" t="s">
        <v>3869</v>
      </c>
      <c r="U937" s="111" t="s">
        <v>6047</v>
      </c>
      <c r="V937" s="91" t="str">
        <f t="shared" si="46"/>
        <v>Open map</v>
      </c>
      <c r="W937" s="91" t="s">
        <v>12274</v>
      </c>
      <c r="X937" s="89" t="s">
        <v>1840</v>
      </c>
      <c r="Y937" s="89" t="s">
        <v>5978</v>
      </c>
      <c r="Z937" s="89" t="s">
        <v>6048</v>
      </c>
      <c r="AA937" s="89"/>
      <c r="AB937" s="83">
        <v>120</v>
      </c>
      <c r="AC937" s="83">
        <v>1082.73</v>
      </c>
      <c r="AD937" s="83">
        <v>1000</v>
      </c>
      <c r="AE937" s="89">
        <v>1435</v>
      </c>
      <c r="AF937" s="83">
        <v>1376</v>
      </c>
      <c r="AG937" s="89"/>
      <c r="AH937" s="89"/>
      <c r="AI937" s="89"/>
      <c r="AJ937" s="83">
        <v>1</v>
      </c>
      <c r="AK937" s="83" t="s">
        <v>6022</v>
      </c>
      <c r="AL937" s="83">
        <v>1.5</v>
      </c>
      <c r="AM937" s="83" t="s">
        <v>3223</v>
      </c>
      <c r="AN937" s="83"/>
      <c r="AO937" s="83">
        <v>2867</v>
      </c>
      <c r="AP937" s="89">
        <v>1.5</v>
      </c>
      <c r="AQ937" s="89">
        <v>1432</v>
      </c>
      <c r="AR937" s="89">
        <v>170</v>
      </c>
      <c r="AS937" s="89">
        <v>249</v>
      </c>
      <c r="AT937" s="89" t="s">
        <v>6049</v>
      </c>
      <c r="AU937" s="89">
        <v>1</v>
      </c>
      <c r="AV937" s="89">
        <v>1435</v>
      </c>
      <c r="AW937" s="89">
        <v>80</v>
      </c>
      <c r="AX937" s="89">
        <v>118</v>
      </c>
      <c r="AY937" s="89" t="s">
        <v>6049</v>
      </c>
      <c r="AZ937" s="89">
        <v>22700000</v>
      </c>
      <c r="BA937" s="89">
        <v>19300000</v>
      </c>
      <c r="BB937" s="89">
        <v>11900000</v>
      </c>
      <c r="BC937" s="113"/>
      <c r="BG937" s="165">
        <v>5832</v>
      </c>
      <c r="BH937" s="165">
        <v>845</v>
      </c>
    </row>
    <row r="938" spans="1:60" ht="18" hidden="1" customHeight="1">
      <c r="A938" s="83">
        <v>170232</v>
      </c>
      <c r="B938" s="84" t="s">
        <v>6026</v>
      </c>
      <c r="C938" s="82" t="str">
        <f t="shared" si="45"/>
        <v>Open</v>
      </c>
      <c r="D938" s="85"/>
      <c r="E938" s="85" t="s">
        <v>6034</v>
      </c>
      <c r="F938" s="110">
        <v>43144</v>
      </c>
      <c r="G938" s="110">
        <v>43155</v>
      </c>
      <c r="H938" s="87" t="s">
        <v>4705</v>
      </c>
      <c r="I938" s="87" t="s">
        <v>6035</v>
      </c>
      <c r="J938" s="87" t="s">
        <v>6036</v>
      </c>
      <c r="K938" s="88"/>
      <c r="L938" s="37" t="s">
        <v>15455</v>
      </c>
      <c r="M938" s="86" t="s">
        <v>6037</v>
      </c>
      <c r="N938" s="37" t="s">
        <v>13845</v>
      </c>
      <c r="O938" s="37" t="s">
        <v>13846</v>
      </c>
      <c r="P938" s="89">
        <v>7.0000000000000007E-2</v>
      </c>
      <c r="Q938" s="89">
        <v>3.12</v>
      </c>
      <c r="R938" s="90" t="str">
        <f t="shared" si="47"/>
        <v>新潟県新潟市東区材木</v>
      </c>
      <c r="S938" s="59" t="s">
        <v>3870</v>
      </c>
      <c r="T938" s="59" t="s">
        <v>3870</v>
      </c>
      <c r="U938" s="111" t="s">
        <v>6038</v>
      </c>
      <c r="V938" s="91" t="str">
        <f t="shared" si="46"/>
        <v>Open map</v>
      </c>
      <c r="W938" s="91" t="s">
        <v>4038</v>
      </c>
      <c r="X938" s="89" t="s">
        <v>1840</v>
      </c>
      <c r="Y938" s="89" t="s">
        <v>4381</v>
      </c>
      <c r="Z938" s="89" t="s">
        <v>5031</v>
      </c>
      <c r="AA938" s="89">
        <v>50</v>
      </c>
      <c r="AB938" s="83">
        <v>100</v>
      </c>
      <c r="AC938" s="83">
        <v>893.2</v>
      </c>
      <c r="AD938" s="83">
        <v>893.2</v>
      </c>
      <c r="AE938" s="89">
        <v>990</v>
      </c>
      <c r="AF938" s="83">
        <v>981</v>
      </c>
      <c r="AG938" s="89"/>
      <c r="AH938" s="89"/>
      <c r="AI938" s="89"/>
      <c r="AJ938" s="83">
        <v>1</v>
      </c>
      <c r="AK938" s="83" t="s">
        <v>6039</v>
      </c>
      <c r="AL938" s="83">
        <v>2.2000000000000002</v>
      </c>
      <c r="AM938" s="83" t="s">
        <v>3215</v>
      </c>
      <c r="AN938" s="83"/>
      <c r="AO938" s="83">
        <v>2034</v>
      </c>
      <c r="AP938" s="89">
        <v>2.2000000000000002</v>
      </c>
      <c r="AQ938" s="89">
        <v>1762</v>
      </c>
      <c r="AR938" s="89">
        <v>100</v>
      </c>
      <c r="AS938" s="89">
        <v>179</v>
      </c>
      <c r="AT938" s="89" t="s">
        <v>4235</v>
      </c>
      <c r="AU938" s="89">
        <v>1</v>
      </c>
      <c r="AV938" s="89">
        <v>272</v>
      </c>
      <c r="AW938" s="89">
        <v>100</v>
      </c>
      <c r="AX938" s="89">
        <v>33</v>
      </c>
      <c r="AY938" s="89" t="s">
        <v>5988</v>
      </c>
      <c r="AZ938" s="89">
        <v>10700000</v>
      </c>
      <c r="BA938" s="89">
        <v>8900000</v>
      </c>
      <c r="BB938" s="89">
        <v>5200000</v>
      </c>
      <c r="BC938" s="113"/>
      <c r="BG938" s="165">
        <v>5833</v>
      </c>
      <c r="BH938" s="165">
        <v>846</v>
      </c>
    </row>
    <row r="939" spans="1:60" ht="18" hidden="1" customHeight="1">
      <c r="A939" s="83">
        <v>170234</v>
      </c>
      <c r="B939" s="84" t="s">
        <v>6013</v>
      </c>
      <c r="C939" s="82" t="str">
        <f t="shared" si="45"/>
        <v>Open</v>
      </c>
      <c r="D939" s="85"/>
      <c r="E939" s="85" t="s">
        <v>6027</v>
      </c>
      <c r="F939" s="110">
        <v>43157</v>
      </c>
      <c r="G939" s="110">
        <v>43207</v>
      </c>
      <c r="H939" s="87" t="s">
        <v>6028</v>
      </c>
      <c r="I939" s="87" t="s">
        <v>6029</v>
      </c>
      <c r="J939" s="87" t="s">
        <v>6030</v>
      </c>
      <c r="K939" s="88"/>
      <c r="L939" s="37" t="s">
        <v>15456</v>
      </c>
      <c r="M939" s="86" t="s">
        <v>6031</v>
      </c>
      <c r="N939" s="37" t="s">
        <v>13847</v>
      </c>
      <c r="O939" s="37" t="s">
        <v>13848</v>
      </c>
      <c r="P939" s="89">
        <v>0.73</v>
      </c>
      <c r="Q939" s="89">
        <v>96.82</v>
      </c>
      <c r="R939" s="90" t="str">
        <f t="shared" si="47"/>
        <v>群馬県伊勢崎市五目牛町</v>
      </c>
      <c r="S939" s="59" t="s">
        <v>3871</v>
      </c>
      <c r="T939" s="59" t="s">
        <v>3871</v>
      </c>
      <c r="U939" s="111" t="s">
        <v>6032</v>
      </c>
      <c r="V939" s="91" t="str">
        <f t="shared" si="46"/>
        <v>Open map</v>
      </c>
      <c r="W939" s="91" t="s">
        <v>4041</v>
      </c>
      <c r="X939" s="89" t="s">
        <v>1840</v>
      </c>
      <c r="Y939" s="89" t="s">
        <v>4381</v>
      </c>
      <c r="Z939" s="89" t="s">
        <v>6033</v>
      </c>
      <c r="AA939" s="89"/>
      <c r="AB939" s="83">
        <v>40</v>
      </c>
      <c r="AC939" s="83">
        <v>640</v>
      </c>
      <c r="AD939" s="83">
        <v>640</v>
      </c>
      <c r="AE939" s="89">
        <v>952</v>
      </c>
      <c r="AF939" s="83">
        <v>960</v>
      </c>
      <c r="AG939" s="89"/>
      <c r="AH939" s="89"/>
      <c r="AI939" s="89"/>
      <c r="AJ939" s="83">
        <v>1</v>
      </c>
      <c r="AK939" s="83" t="s">
        <v>6014</v>
      </c>
      <c r="AL939" s="83">
        <v>1.2</v>
      </c>
      <c r="AM939" s="83" t="s">
        <v>3260</v>
      </c>
      <c r="AN939" s="83"/>
      <c r="AO939" s="83">
        <v>4262</v>
      </c>
      <c r="AP939" s="89">
        <v>1.2</v>
      </c>
      <c r="AQ939" s="89">
        <v>852</v>
      </c>
      <c r="AR939" s="89">
        <v>150</v>
      </c>
      <c r="AS939" s="89">
        <v>131</v>
      </c>
      <c r="AT939" s="89" t="s">
        <v>4271</v>
      </c>
      <c r="AU939" s="89">
        <v>1</v>
      </c>
      <c r="AV939" s="89">
        <v>952</v>
      </c>
      <c r="AW939" s="89">
        <v>150</v>
      </c>
      <c r="AX939" s="89">
        <v>146</v>
      </c>
      <c r="AY939" s="89" t="s">
        <v>4271</v>
      </c>
      <c r="AZ939" s="89">
        <v>13500000</v>
      </c>
      <c r="BA939" s="89">
        <v>11400000</v>
      </c>
      <c r="BB939" s="89">
        <v>6800000</v>
      </c>
      <c r="BC939" s="113"/>
      <c r="BG939" s="165">
        <v>5834</v>
      </c>
      <c r="BH939" s="165">
        <v>847</v>
      </c>
    </row>
    <row r="940" spans="1:60" ht="18" hidden="1" customHeight="1">
      <c r="A940" s="83">
        <v>170235</v>
      </c>
      <c r="B940" s="84" t="s">
        <v>6015</v>
      </c>
      <c r="C940" s="82" t="str">
        <f t="shared" si="45"/>
        <v>Open</v>
      </c>
      <c r="D940" s="85"/>
      <c r="E940" s="85" t="s">
        <v>6003</v>
      </c>
      <c r="F940" s="110">
        <v>43175</v>
      </c>
      <c r="G940" s="110">
        <v>43197</v>
      </c>
      <c r="H940" s="87" t="s">
        <v>6016</v>
      </c>
      <c r="I940" s="87" t="s">
        <v>6017</v>
      </c>
      <c r="J940" s="87" t="s">
        <v>6018</v>
      </c>
      <c r="K940" s="88"/>
      <c r="L940" s="37" t="s">
        <v>15122</v>
      </c>
      <c r="M940" s="86" t="s">
        <v>6019</v>
      </c>
      <c r="N940" s="37" t="s">
        <v>13849</v>
      </c>
      <c r="O940" s="37" t="s">
        <v>13850</v>
      </c>
      <c r="P940" s="89">
        <v>0.19</v>
      </c>
      <c r="Q940" s="89">
        <v>1.8</v>
      </c>
      <c r="R940" s="90" t="str">
        <f t="shared" si="47"/>
        <v>島根県安来市安来町</v>
      </c>
      <c r="S940" s="59" t="s">
        <v>3872</v>
      </c>
      <c r="T940" s="59" t="s">
        <v>3872</v>
      </c>
      <c r="U940" s="111" t="s">
        <v>6020</v>
      </c>
      <c r="V940" s="91" t="str">
        <f t="shared" si="46"/>
        <v>Open map</v>
      </c>
      <c r="W940" s="91" t="s">
        <v>4038</v>
      </c>
      <c r="X940" s="89" t="s">
        <v>1840</v>
      </c>
      <c r="Y940" s="89" t="s">
        <v>6021</v>
      </c>
      <c r="Z940" s="89" t="s">
        <v>5983</v>
      </c>
      <c r="AA940" s="89"/>
      <c r="AB940" s="83">
        <v>54.5</v>
      </c>
      <c r="AC940" s="83">
        <v>3000</v>
      </c>
      <c r="AD940" s="83">
        <v>3000</v>
      </c>
      <c r="AE940" s="89">
        <v>3265</v>
      </c>
      <c r="AF940" s="83">
        <v>3264</v>
      </c>
      <c r="AG940" s="89"/>
      <c r="AH940" s="89"/>
      <c r="AI940" s="89"/>
      <c r="AJ940" s="83">
        <v>1</v>
      </c>
      <c r="AK940" s="83" t="s">
        <v>6022</v>
      </c>
      <c r="AL940" s="83">
        <v>1.5</v>
      </c>
      <c r="AM940" s="83" t="s">
        <v>3238</v>
      </c>
      <c r="AN940" s="83"/>
      <c r="AO940" s="83">
        <v>6509</v>
      </c>
      <c r="AP940" s="89">
        <v>1.5</v>
      </c>
      <c r="AQ940" s="89">
        <v>3244</v>
      </c>
      <c r="AR940" s="89">
        <v>100</v>
      </c>
      <c r="AS940" s="89">
        <v>327</v>
      </c>
      <c r="AT940" s="89" t="s">
        <v>6023</v>
      </c>
      <c r="AU940" s="89">
        <v>1</v>
      </c>
      <c r="AV940" s="89">
        <v>3265</v>
      </c>
      <c r="AW940" s="89">
        <v>80</v>
      </c>
      <c r="AX940" s="89">
        <v>262</v>
      </c>
      <c r="AY940" s="89" t="s">
        <v>6023</v>
      </c>
      <c r="AZ940" s="89">
        <v>34000000</v>
      </c>
      <c r="BA940" s="89">
        <v>28500000</v>
      </c>
      <c r="BB940" s="89">
        <v>17400000</v>
      </c>
      <c r="BC940" s="113"/>
      <c r="BG940" s="165">
        <v>5835</v>
      </c>
      <c r="BH940" s="165">
        <v>848</v>
      </c>
    </row>
    <row r="941" spans="1:60" hidden="1">
      <c r="A941" s="1" t="s">
        <v>14639</v>
      </c>
      <c r="B941" s="6" t="s">
        <v>1004</v>
      </c>
      <c r="C941" s="82" t="str">
        <f t="shared" si="45"/>
        <v>Open</v>
      </c>
      <c r="D941" s="36" t="s">
        <v>4241</v>
      </c>
      <c r="E941" s="36"/>
      <c r="F941" s="140">
        <v>43313</v>
      </c>
      <c r="G941" s="140">
        <v>43342</v>
      </c>
      <c r="H941" s="38" t="s">
        <v>1298</v>
      </c>
      <c r="I941" s="38" t="s">
        <v>2787</v>
      </c>
      <c r="J941" s="38" t="s">
        <v>2788</v>
      </c>
      <c r="K941" s="21"/>
      <c r="L941" s="37" t="s">
        <v>15457</v>
      </c>
      <c r="M941" s="37" t="s">
        <v>8660</v>
      </c>
      <c r="N941" s="37" t="s">
        <v>13851</v>
      </c>
      <c r="O941" s="37" t="s">
        <v>14557</v>
      </c>
      <c r="P941" s="94">
        <v>0.32</v>
      </c>
      <c r="Q941" s="94">
        <v>2.61</v>
      </c>
      <c r="R941" s="59" t="str">
        <f t="shared" si="47"/>
        <v>京都府舞鶴市公文名</v>
      </c>
      <c r="S941" s="59"/>
      <c r="T941" s="59"/>
      <c r="U941" s="108" t="s">
        <v>8658</v>
      </c>
      <c r="V941" s="60" t="str">
        <f t="shared" si="46"/>
        <v>Open map</v>
      </c>
      <c r="W941" s="60"/>
      <c r="X941" t="s">
        <v>1840</v>
      </c>
      <c r="Y941" t="s">
        <v>1844</v>
      </c>
      <c r="Z941" t="s">
        <v>1841</v>
      </c>
      <c r="AB941" s="1">
        <v>90</v>
      </c>
      <c r="AC941" s="1">
        <v>1050</v>
      </c>
      <c r="AD941" s="1">
        <v>1050</v>
      </c>
      <c r="AF941" s="1">
        <v>1248</v>
      </c>
      <c r="AJ941" s="1">
        <v>1</v>
      </c>
      <c r="AK941" s="1" t="s">
        <v>3261</v>
      </c>
      <c r="AL941" s="1">
        <v>1.5</v>
      </c>
      <c r="AM941" s="1" t="s">
        <v>3246</v>
      </c>
      <c r="AO941" s="1">
        <f>1187+1255</f>
        <v>2442</v>
      </c>
      <c r="AP941" s="89">
        <v>1.5</v>
      </c>
      <c r="AQ941" s="89">
        <v>1187</v>
      </c>
      <c r="AR941" s="89">
        <v>150</v>
      </c>
      <c r="AS941" s="89">
        <v>182</v>
      </c>
      <c r="AT941" s="89" t="s">
        <v>4235</v>
      </c>
      <c r="AU941" s="89">
        <v>1</v>
      </c>
      <c r="AV941" s="89">
        <v>1255</v>
      </c>
      <c r="AW941" s="89">
        <v>100</v>
      </c>
      <c r="AX941" s="89">
        <v>129</v>
      </c>
      <c r="AY941" s="89" t="s">
        <v>4235</v>
      </c>
      <c r="BC941" t="s">
        <v>8657</v>
      </c>
      <c r="BG941" s="165">
        <v>5836</v>
      </c>
      <c r="BH941" s="165">
        <v>849</v>
      </c>
    </row>
    <row r="942" spans="1:60" hidden="1">
      <c r="A942" s="1" t="s">
        <v>14640</v>
      </c>
      <c r="B942" s="6" t="s">
        <v>1005</v>
      </c>
      <c r="C942" s="82" t="str">
        <f t="shared" si="45"/>
        <v>Open</v>
      </c>
      <c r="D942" s="36" t="s">
        <v>6024</v>
      </c>
      <c r="E942" s="36"/>
      <c r="F942" s="140">
        <v>43313</v>
      </c>
      <c r="G942" s="140">
        <v>43342</v>
      </c>
      <c r="H942" s="38" t="s">
        <v>1298</v>
      </c>
      <c r="I942" s="38" t="s">
        <v>2787</v>
      </c>
      <c r="J942" s="38" t="s">
        <v>2788</v>
      </c>
      <c r="K942" s="21"/>
      <c r="L942" s="37" t="s">
        <v>15457</v>
      </c>
      <c r="M942" s="37" t="s">
        <v>8660</v>
      </c>
      <c r="N942" s="37" t="s">
        <v>13851</v>
      </c>
      <c r="O942" s="37" t="s">
        <v>14557</v>
      </c>
      <c r="P942" s="94">
        <v>0.32</v>
      </c>
      <c r="Q942" s="94">
        <v>2.61</v>
      </c>
      <c r="R942" s="59" t="str">
        <f t="shared" si="47"/>
        <v>京都府舞鶴市公文名</v>
      </c>
      <c r="S942" s="59"/>
      <c r="T942" s="59"/>
      <c r="U942" s="108" t="s">
        <v>8659</v>
      </c>
      <c r="V942" s="60" t="str">
        <f t="shared" si="46"/>
        <v>Open map</v>
      </c>
      <c r="W942" s="60"/>
      <c r="X942" t="s">
        <v>1840</v>
      </c>
      <c r="Y942" t="s">
        <v>1844</v>
      </c>
      <c r="Z942" t="s">
        <v>1841</v>
      </c>
      <c r="AB942" s="1">
        <v>90</v>
      </c>
      <c r="AC942" s="1">
        <v>1200</v>
      </c>
      <c r="AD942" s="1">
        <v>1200</v>
      </c>
      <c r="AF942" s="1">
        <v>1554</v>
      </c>
      <c r="AJ942" s="1">
        <v>1</v>
      </c>
      <c r="AK942" s="1" t="s">
        <v>3261</v>
      </c>
      <c r="AL942" s="1">
        <v>1.5</v>
      </c>
      <c r="AM942" s="1" t="s">
        <v>3246</v>
      </c>
      <c r="AO942" s="1">
        <f>1497+1554</f>
        <v>3051</v>
      </c>
      <c r="AP942" s="89">
        <v>1.5</v>
      </c>
      <c r="AQ942" s="89">
        <v>1497</v>
      </c>
      <c r="AR942" s="89">
        <v>150</v>
      </c>
      <c r="AS942" s="89">
        <v>230</v>
      </c>
      <c r="AT942" s="89" t="s">
        <v>4235</v>
      </c>
      <c r="AU942" s="89">
        <v>1</v>
      </c>
      <c r="AV942" s="89">
        <v>1554</v>
      </c>
      <c r="AW942" s="89">
        <v>100</v>
      </c>
      <c r="AX942" s="89">
        <v>159</v>
      </c>
      <c r="AY942" s="89" t="s">
        <v>4235</v>
      </c>
      <c r="BG942" s="165">
        <v>5837</v>
      </c>
      <c r="BH942" s="165">
        <v>850</v>
      </c>
    </row>
    <row r="943" spans="1:60" hidden="1">
      <c r="A943" s="1" t="s">
        <v>14641</v>
      </c>
      <c r="B943" s="6" t="s">
        <v>1006</v>
      </c>
      <c r="C943" s="82" t="str">
        <f t="shared" si="45"/>
        <v>Open</v>
      </c>
      <c r="D943" s="36" t="s">
        <v>6025</v>
      </c>
      <c r="E943" s="36"/>
      <c r="F943" s="140">
        <v>43313</v>
      </c>
      <c r="G943" s="140">
        <v>43342</v>
      </c>
      <c r="H943" s="38" t="s">
        <v>1298</v>
      </c>
      <c r="I943" s="38" t="s">
        <v>2787</v>
      </c>
      <c r="J943" s="38" t="s">
        <v>2788</v>
      </c>
      <c r="K943" s="21"/>
      <c r="L943" s="37" t="s">
        <v>15457</v>
      </c>
      <c r="M943" s="37" t="s">
        <v>8660</v>
      </c>
      <c r="N943" s="37" t="s">
        <v>13851</v>
      </c>
      <c r="O943" s="37" t="s">
        <v>14557</v>
      </c>
      <c r="P943" s="94">
        <v>0.32</v>
      </c>
      <c r="Q943" s="94">
        <v>2.61</v>
      </c>
      <c r="R943" s="59" t="str">
        <f t="shared" si="47"/>
        <v>京都府舞鶴市公文名</v>
      </c>
      <c r="S943" s="59"/>
      <c r="T943" s="59"/>
      <c r="U943" s="108" t="s">
        <v>8659</v>
      </c>
      <c r="V943" s="60" t="str">
        <f t="shared" si="46"/>
        <v>Open map</v>
      </c>
      <c r="W943" s="60"/>
      <c r="X943" t="s">
        <v>1840</v>
      </c>
      <c r="Y943" t="s">
        <v>1844</v>
      </c>
      <c r="Z943" t="s">
        <v>1841</v>
      </c>
      <c r="AB943" s="1">
        <v>90</v>
      </c>
      <c r="AC943" s="1">
        <v>835</v>
      </c>
      <c r="AD943" s="1">
        <v>835</v>
      </c>
      <c r="AF943" s="1">
        <v>1038</v>
      </c>
      <c r="AJ943" s="1">
        <v>1</v>
      </c>
      <c r="AK943" s="1" t="s">
        <v>3261</v>
      </c>
      <c r="AL943" s="1">
        <v>1.5</v>
      </c>
      <c r="AM943" s="1" t="s">
        <v>3246</v>
      </c>
      <c r="AO943" s="1">
        <f>1018+1048</f>
        <v>2066</v>
      </c>
      <c r="AP943" s="89">
        <v>1.5</v>
      </c>
      <c r="AQ943" s="89">
        <v>1018</v>
      </c>
      <c r="AR943" s="89">
        <v>150</v>
      </c>
      <c r="AS943" s="89">
        <v>156</v>
      </c>
      <c r="AT943" s="89" t="s">
        <v>4235</v>
      </c>
      <c r="AU943" s="89">
        <v>1</v>
      </c>
      <c r="AV943" s="89">
        <v>1048</v>
      </c>
      <c r="AW943" s="89">
        <v>100</v>
      </c>
      <c r="AX943" s="89">
        <v>107</v>
      </c>
      <c r="AY943" s="89" t="s">
        <v>4235</v>
      </c>
      <c r="BG943" s="165">
        <v>5838</v>
      </c>
      <c r="BH943" s="165">
        <v>851</v>
      </c>
    </row>
    <row r="944" spans="1:60" ht="18" hidden="1" customHeight="1">
      <c r="A944" s="83">
        <v>170238</v>
      </c>
      <c r="B944" s="84" t="s">
        <v>5998</v>
      </c>
      <c r="C944" s="82" t="str">
        <f t="shared" si="45"/>
        <v>Open</v>
      </c>
      <c r="D944" s="85"/>
      <c r="E944" s="85" t="s">
        <v>6007</v>
      </c>
      <c r="F944" s="110">
        <v>43237</v>
      </c>
      <c r="G944" s="110">
        <v>43278</v>
      </c>
      <c r="H944" s="87" t="s">
        <v>6008</v>
      </c>
      <c r="I944" s="87" t="s">
        <v>5999</v>
      </c>
      <c r="J944" s="87" t="s">
        <v>6009</v>
      </c>
      <c r="K944" s="88"/>
      <c r="L944" s="37" t="s">
        <v>15458</v>
      </c>
      <c r="M944" s="86" t="s">
        <v>6010</v>
      </c>
      <c r="N944" s="37" t="s">
        <v>13852</v>
      </c>
      <c r="O944" s="37" t="s">
        <v>14558</v>
      </c>
      <c r="P944" s="89">
        <v>0.22</v>
      </c>
      <c r="Q944" s="89">
        <v>37.53</v>
      </c>
      <c r="R944" s="90" t="str">
        <f t="shared" si="47"/>
        <v>大分県竹田市大字君ヶ園字栃瀬</v>
      </c>
      <c r="S944" s="59" t="s">
        <v>3873</v>
      </c>
      <c r="T944" s="59" t="s">
        <v>3873</v>
      </c>
      <c r="U944" s="111" t="s">
        <v>6011</v>
      </c>
      <c r="V944" s="91" t="str">
        <f t="shared" si="46"/>
        <v>Open map</v>
      </c>
      <c r="W944" s="91" t="s">
        <v>4038</v>
      </c>
      <c r="X944" s="89" t="s">
        <v>1840</v>
      </c>
      <c r="Y944" s="89" t="s">
        <v>4381</v>
      </c>
      <c r="Z944" s="89" t="s">
        <v>6005</v>
      </c>
      <c r="AA944" s="89"/>
      <c r="AB944" s="83">
        <v>30</v>
      </c>
      <c r="AC944" s="83">
        <v>7660</v>
      </c>
      <c r="AD944" s="83">
        <v>7660</v>
      </c>
      <c r="AE944" s="89">
        <v>10227</v>
      </c>
      <c r="AF944" s="83">
        <v>9689</v>
      </c>
      <c r="AG944" s="89"/>
      <c r="AH944" s="89"/>
      <c r="AI944" s="89"/>
      <c r="AJ944" s="83">
        <v>1</v>
      </c>
      <c r="AK944" s="83" t="s">
        <v>6006</v>
      </c>
      <c r="AL944" s="83">
        <v>1.5</v>
      </c>
      <c r="AM944" s="83" t="s">
        <v>3246</v>
      </c>
      <c r="AN944" s="83"/>
      <c r="AO944" s="83">
        <v>19414</v>
      </c>
      <c r="AP944" s="89">
        <v>1.5</v>
      </c>
      <c r="AQ944" s="89">
        <v>9641</v>
      </c>
      <c r="AR944" s="89">
        <v>160</v>
      </c>
      <c r="AS944" s="89">
        <v>1574</v>
      </c>
      <c r="AT944" s="89" t="s">
        <v>6012</v>
      </c>
      <c r="AU944" s="89">
        <v>1</v>
      </c>
      <c r="AV944" s="89">
        <v>9773</v>
      </c>
      <c r="AW944" s="89">
        <v>100</v>
      </c>
      <c r="AX944" s="89">
        <v>997</v>
      </c>
      <c r="AY944" s="89" t="s">
        <v>5967</v>
      </c>
      <c r="AZ944" s="89">
        <v>116400000</v>
      </c>
      <c r="BA944" s="89">
        <v>95500000</v>
      </c>
      <c r="BB944" s="89">
        <v>56900000</v>
      </c>
      <c r="BC944" s="113"/>
      <c r="BG944" s="165">
        <v>5839</v>
      </c>
      <c r="BH944" s="165">
        <v>852</v>
      </c>
    </row>
    <row r="945" spans="1:60" ht="18" hidden="1" customHeight="1">
      <c r="A945" s="83">
        <v>170239</v>
      </c>
      <c r="B945" s="84" t="s">
        <v>6000</v>
      </c>
      <c r="C945" s="82" t="str">
        <f t="shared" si="45"/>
        <v>Open</v>
      </c>
      <c r="D945" s="85"/>
      <c r="E945" s="85" t="s">
        <v>4217</v>
      </c>
      <c r="F945" s="110">
        <v>43452</v>
      </c>
      <c r="G945" s="110">
        <v>43487</v>
      </c>
      <c r="H945" s="87" t="s">
        <v>4434</v>
      </c>
      <c r="I945" s="87" t="s">
        <v>5989</v>
      </c>
      <c r="J945" s="87" t="s">
        <v>6001</v>
      </c>
      <c r="K945" s="88"/>
      <c r="L945" s="37" t="s">
        <v>14888</v>
      </c>
      <c r="M945" s="86" t="s">
        <v>6002</v>
      </c>
      <c r="N945" s="37" t="s">
        <v>13853</v>
      </c>
      <c r="O945" s="37" t="s">
        <v>14559</v>
      </c>
      <c r="P945" s="89">
        <v>2.57</v>
      </c>
      <c r="Q945" s="89">
        <v>4.21</v>
      </c>
      <c r="R945" s="90" t="str">
        <f t="shared" si="47"/>
        <v>千葉県習志野市大久保</v>
      </c>
      <c r="S945" s="59" t="s">
        <v>3874</v>
      </c>
      <c r="T945" s="59" t="s">
        <v>4199</v>
      </c>
      <c r="U945" s="111" t="s">
        <v>5997</v>
      </c>
      <c r="V945" s="91" t="str">
        <f t="shared" si="46"/>
        <v>Open map</v>
      </c>
      <c r="W945" s="91" t="s">
        <v>4038</v>
      </c>
      <c r="X945" s="89" t="s">
        <v>1840</v>
      </c>
      <c r="Y945" s="89" t="s">
        <v>4565</v>
      </c>
      <c r="Z945" s="89" t="s">
        <v>4566</v>
      </c>
      <c r="AA945" s="89"/>
      <c r="AB945" s="83">
        <v>30</v>
      </c>
      <c r="AC945" s="83">
        <v>2000</v>
      </c>
      <c r="AD945" s="83">
        <v>2000</v>
      </c>
      <c r="AE945" s="89">
        <v>2357</v>
      </c>
      <c r="AF945" s="83">
        <v>2389</v>
      </c>
      <c r="AG945" s="89"/>
      <c r="AH945" s="89"/>
      <c r="AI945" s="89"/>
      <c r="AJ945" s="83">
        <v>1</v>
      </c>
      <c r="AK945" s="83" t="s">
        <v>5646</v>
      </c>
      <c r="AL945" s="83">
        <v>1.5</v>
      </c>
      <c r="AM945" s="83" t="s">
        <v>3189</v>
      </c>
      <c r="AN945" s="83"/>
      <c r="AO945" s="83">
        <v>2357</v>
      </c>
      <c r="AP945" s="89">
        <v>1.5</v>
      </c>
      <c r="AQ945" s="89">
        <v>2912</v>
      </c>
      <c r="AR945" s="89">
        <v>120</v>
      </c>
      <c r="AS945" s="89">
        <v>357</v>
      </c>
      <c r="AT945" s="89" t="s">
        <v>4235</v>
      </c>
      <c r="AU945" s="89">
        <v>1</v>
      </c>
      <c r="AV945" s="89">
        <v>2357</v>
      </c>
      <c r="AW945" s="89">
        <v>120</v>
      </c>
      <c r="AX945" s="89">
        <v>289</v>
      </c>
      <c r="AY945" s="89" t="s">
        <v>4235</v>
      </c>
      <c r="AZ945" s="89">
        <v>33700000</v>
      </c>
      <c r="BA945" s="89">
        <v>28400000</v>
      </c>
      <c r="BB945" s="89">
        <v>17600000</v>
      </c>
      <c r="BC945" s="113"/>
      <c r="BG945" s="165">
        <v>5840</v>
      </c>
      <c r="BH945" s="165">
        <v>853</v>
      </c>
    </row>
    <row r="946" spans="1:60" ht="18" hidden="1" customHeight="1">
      <c r="A946" s="83">
        <v>170240</v>
      </c>
      <c r="B946" s="84" t="s">
        <v>5990</v>
      </c>
      <c r="C946" s="82" t="str">
        <f t="shared" si="45"/>
        <v>Open</v>
      </c>
      <c r="D946" s="85"/>
      <c r="E946" s="85" t="s">
        <v>4217</v>
      </c>
      <c r="F946" s="110">
        <v>43227</v>
      </c>
      <c r="G946" s="110">
        <v>43241</v>
      </c>
      <c r="H946" s="87" t="s">
        <v>4278</v>
      </c>
      <c r="I946" s="87" t="s">
        <v>5991</v>
      </c>
      <c r="J946" s="87" t="s">
        <v>5992</v>
      </c>
      <c r="K946" s="88"/>
      <c r="L946" s="37" t="s">
        <v>15459</v>
      </c>
      <c r="M946" s="86" t="s">
        <v>5987</v>
      </c>
      <c r="N946" s="37" t="s">
        <v>13854</v>
      </c>
      <c r="O946" s="37" t="s">
        <v>14560</v>
      </c>
      <c r="P946" s="89">
        <v>0.56999999999999995</v>
      </c>
      <c r="Q946" s="89">
        <v>0.39</v>
      </c>
      <c r="R946" s="90" t="str">
        <f t="shared" si="47"/>
        <v>宮城県気仙沼市魚市場前</v>
      </c>
      <c r="S946" s="59"/>
      <c r="T946" s="59" t="s">
        <v>4200</v>
      </c>
      <c r="U946" s="111" t="s">
        <v>5993</v>
      </c>
      <c r="V946" s="91" t="str">
        <f t="shared" si="46"/>
        <v>Open map</v>
      </c>
      <c r="W946" s="91"/>
      <c r="X946" s="89" t="s">
        <v>1840</v>
      </c>
      <c r="Y946" s="89" t="s">
        <v>5994</v>
      </c>
      <c r="Z946" s="89" t="s">
        <v>5995</v>
      </c>
      <c r="AA946" s="89"/>
      <c r="AB946" s="83">
        <v>40</v>
      </c>
      <c r="AC946" s="83">
        <v>1303.3399999999999</v>
      </c>
      <c r="AD946" s="83">
        <v>1412.09</v>
      </c>
      <c r="AE946" s="89">
        <v>1813</v>
      </c>
      <c r="AF946" s="83">
        <v>1751</v>
      </c>
      <c r="AG946" s="89"/>
      <c r="AH946" s="89"/>
      <c r="AI946" s="89"/>
      <c r="AJ946" s="83">
        <v>1</v>
      </c>
      <c r="AK946" s="83" t="s">
        <v>5996</v>
      </c>
      <c r="AL946" s="83">
        <v>1.5</v>
      </c>
      <c r="AM946" s="83" t="s">
        <v>3198</v>
      </c>
      <c r="AN946" s="83"/>
      <c r="AO946" s="83"/>
      <c r="AP946" s="89">
        <v>1.5</v>
      </c>
      <c r="AQ946" s="89">
        <f>1599+1399</f>
        <v>2998</v>
      </c>
      <c r="AR946" s="89">
        <v>100</v>
      </c>
      <c r="AS946" s="89">
        <f>163+145</f>
        <v>308</v>
      </c>
      <c r="AT946" s="89" t="s">
        <v>4235</v>
      </c>
      <c r="AU946" s="89">
        <v>1</v>
      </c>
      <c r="AV946" s="89">
        <f>1813+1356</f>
        <v>3169</v>
      </c>
      <c r="AW946" s="89">
        <v>100</v>
      </c>
      <c r="AX946" s="89">
        <f>184+136</f>
        <v>320</v>
      </c>
      <c r="AY946" s="89" t="s">
        <v>4235</v>
      </c>
      <c r="AZ946" s="89">
        <v>35400000</v>
      </c>
      <c r="BA946" s="89">
        <v>29800000</v>
      </c>
      <c r="BB946" s="89">
        <v>18300000</v>
      </c>
      <c r="BC946" s="113"/>
      <c r="BG946" s="165">
        <v>5841</v>
      </c>
      <c r="BH946" s="165">
        <v>854</v>
      </c>
    </row>
    <row r="947" spans="1:60" ht="18" hidden="1" customHeight="1">
      <c r="A947" s="83">
        <v>180002</v>
      </c>
      <c r="B947" s="84" t="s">
        <v>5984</v>
      </c>
      <c r="C947" s="82" t="str">
        <f t="shared" si="45"/>
        <v>Open</v>
      </c>
      <c r="D947" s="85"/>
      <c r="E947" s="85" t="s">
        <v>4217</v>
      </c>
      <c r="F947" s="110">
        <v>43171</v>
      </c>
      <c r="G947" s="110">
        <v>43181</v>
      </c>
      <c r="H947" s="87" t="s">
        <v>4338</v>
      </c>
      <c r="I947" s="87" t="s">
        <v>5968</v>
      </c>
      <c r="J947" s="87" t="s">
        <v>5969</v>
      </c>
      <c r="K947" s="88"/>
      <c r="L947" s="37" t="s">
        <v>15460</v>
      </c>
      <c r="M947" s="86" t="s">
        <v>5982</v>
      </c>
      <c r="N947" s="37" t="s">
        <v>13855</v>
      </c>
      <c r="O947" s="37" t="s">
        <v>13856</v>
      </c>
      <c r="P947" s="89">
        <v>0.44</v>
      </c>
      <c r="Q947" s="89">
        <v>5.57</v>
      </c>
      <c r="R947" s="90" t="str">
        <f t="shared" si="47"/>
        <v>広島県福山市曙町</v>
      </c>
      <c r="S947" s="59" t="s">
        <v>5970</v>
      </c>
      <c r="T947" s="59" t="s">
        <v>3875</v>
      </c>
      <c r="U947" s="111" t="s">
        <v>5985</v>
      </c>
      <c r="V947" s="91" t="str">
        <f t="shared" si="46"/>
        <v>Open map</v>
      </c>
      <c r="W947" s="91" t="s">
        <v>4038</v>
      </c>
      <c r="X947" s="89" t="s">
        <v>1840</v>
      </c>
      <c r="Y947" s="89" t="s">
        <v>4452</v>
      </c>
      <c r="Z947" s="89" t="s">
        <v>4429</v>
      </c>
      <c r="AA947" s="89">
        <v>8</v>
      </c>
      <c r="AB947" s="83">
        <v>30</v>
      </c>
      <c r="AC947" s="83">
        <v>399.53</v>
      </c>
      <c r="AD947" s="83">
        <v>405</v>
      </c>
      <c r="AE947" s="89">
        <v>893</v>
      </c>
      <c r="AF947" s="83">
        <v>892</v>
      </c>
      <c r="AG947" s="89"/>
      <c r="AH947" s="89"/>
      <c r="AI947" s="89"/>
      <c r="AJ947" s="83">
        <v>1</v>
      </c>
      <c r="AK947" s="83" t="s">
        <v>5986</v>
      </c>
      <c r="AL947" s="83">
        <v>1.5</v>
      </c>
      <c r="AM947" s="83" t="s">
        <v>3236</v>
      </c>
      <c r="AN947" s="83"/>
      <c r="AO947" s="83">
        <v>1559</v>
      </c>
      <c r="AP947" s="89">
        <v>1.5</v>
      </c>
      <c r="AQ947" s="89">
        <v>654</v>
      </c>
      <c r="AR947" s="89">
        <v>100</v>
      </c>
      <c r="AS947" s="89">
        <v>66</v>
      </c>
      <c r="AT947" s="89" t="s">
        <v>4240</v>
      </c>
      <c r="AU947" s="89">
        <v>1</v>
      </c>
      <c r="AV947" s="89">
        <v>905</v>
      </c>
      <c r="AW947" s="89">
        <v>80</v>
      </c>
      <c r="AX947" s="89">
        <v>75</v>
      </c>
      <c r="AY947" s="89" t="s">
        <v>4240</v>
      </c>
      <c r="AZ947" s="89">
        <v>8800000</v>
      </c>
      <c r="BA947" s="89">
        <v>7500000</v>
      </c>
      <c r="BB947" s="89">
        <v>4500000</v>
      </c>
      <c r="BC947" s="113"/>
      <c r="BG947" s="165">
        <v>5842</v>
      </c>
      <c r="BH947" s="165">
        <v>855</v>
      </c>
    </row>
    <row r="948" spans="1:60" ht="18" hidden="1" customHeight="1">
      <c r="A948" s="83">
        <v>180003</v>
      </c>
      <c r="B948" s="84" t="s">
        <v>5971</v>
      </c>
      <c r="C948" s="82" t="str">
        <f t="shared" si="45"/>
        <v>Open</v>
      </c>
      <c r="D948" s="85"/>
      <c r="E948" s="85" t="s">
        <v>5972</v>
      </c>
      <c r="F948" s="110">
        <v>43165</v>
      </c>
      <c r="G948" s="110">
        <v>43197</v>
      </c>
      <c r="H948" s="87" t="s">
        <v>5973</v>
      </c>
      <c r="I948" s="87" t="s">
        <v>5974</v>
      </c>
      <c r="J948" s="87" t="s">
        <v>5975</v>
      </c>
      <c r="K948" s="88"/>
      <c r="L948" s="37" t="s">
        <v>15461</v>
      </c>
      <c r="M948" s="86" t="s">
        <v>5966</v>
      </c>
      <c r="N948" s="37" t="s">
        <v>13857</v>
      </c>
      <c r="O948" s="37" t="s">
        <v>14561</v>
      </c>
      <c r="P948" s="89">
        <v>0.17</v>
      </c>
      <c r="Q948" s="89">
        <v>0.53</v>
      </c>
      <c r="R948" s="90" t="str">
        <f t="shared" si="47"/>
        <v>秋田県男鹿市船川南比詰字大巻</v>
      </c>
      <c r="S948" s="59" t="s">
        <v>5976</v>
      </c>
      <c r="T948" s="59" t="s">
        <v>3876</v>
      </c>
      <c r="U948" s="111" t="s">
        <v>5977</v>
      </c>
      <c r="V948" s="91" t="str">
        <f t="shared" si="46"/>
        <v>Open map</v>
      </c>
      <c r="W948" s="91" t="s">
        <v>12274</v>
      </c>
      <c r="X948" s="89" t="s">
        <v>1840</v>
      </c>
      <c r="Y948" s="89" t="s">
        <v>5978</v>
      </c>
      <c r="Z948" s="89" t="s">
        <v>5979</v>
      </c>
      <c r="AA948" s="89"/>
      <c r="AB948" s="83">
        <v>100</v>
      </c>
      <c r="AC948" s="83">
        <v>1176.53</v>
      </c>
      <c r="AD948" s="83">
        <v>1200</v>
      </c>
      <c r="AE948" s="89">
        <v>1624</v>
      </c>
      <c r="AF948" s="83">
        <v>1624</v>
      </c>
      <c r="AG948" s="89"/>
      <c r="AH948" s="89"/>
      <c r="AI948" s="89"/>
      <c r="AJ948" s="83">
        <v>1</v>
      </c>
      <c r="AK948" s="83" t="s">
        <v>5980</v>
      </c>
      <c r="AL948" s="83">
        <v>1.5</v>
      </c>
      <c r="AM948" s="83" t="s">
        <v>3191</v>
      </c>
      <c r="AN948" s="83"/>
      <c r="AO948" s="83">
        <v>3172</v>
      </c>
      <c r="AP948" s="89">
        <v>1.5</v>
      </c>
      <c r="AQ948" s="89">
        <v>1548</v>
      </c>
      <c r="AR948" s="89">
        <v>150</v>
      </c>
      <c r="AS948" s="89">
        <v>237</v>
      </c>
      <c r="AT948" s="89" t="s">
        <v>5981</v>
      </c>
      <c r="AU948" s="89">
        <v>1</v>
      </c>
      <c r="AV948" s="89">
        <v>1624</v>
      </c>
      <c r="AW948" s="89">
        <v>100</v>
      </c>
      <c r="AX948" s="89">
        <v>166</v>
      </c>
      <c r="AY948" s="89" t="s">
        <v>5981</v>
      </c>
      <c r="AZ948" s="89">
        <v>25100000</v>
      </c>
      <c r="BA948" s="89">
        <v>21400000</v>
      </c>
      <c r="BB948" s="89">
        <v>13200000</v>
      </c>
      <c r="BC948" s="113"/>
      <c r="BG948" s="165">
        <v>5843</v>
      </c>
      <c r="BH948" s="165">
        <v>856</v>
      </c>
    </row>
    <row r="949" spans="1:60" ht="18" hidden="1" customHeight="1">
      <c r="A949" s="83">
        <v>180124</v>
      </c>
      <c r="B949" s="84" t="s">
        <v>5957</v>
      </c>
      <c r="C949" s="82" t="str">
        <f t="shared" si="45"/>
        <v>Open</v>
      </c>
      <c r="D949" s="85"/>
      <c r="E949" s="85" t="s">
        <v>5958</v>
      </c>
      <c r="F949" s="110">
        <v>43334</v>
      </c>
      <c r="G949" s="110">
        <v>43342</v>
      </c>
      <c r="H949" s="87" t="s">
        <v>4266</v>
      </c>
      <c r="I949" s="87" t="s">
        <v>4852</v>
      </c>
      <c r="J949" s="87" t="s">
        <v>5959</v>
      </c>
      <c r="K949" s="88"/>
      <c r="L949" s="37" t="s">
        <v>15462</v>
      </c>
      <c r="M949" s="86" t="s">
        <v>5960</v>
      </c>
      <c r="N949" s="37" t="s">
        <v>13858</v>
      </c>
      <c r="O949" s="37" t="s">
        <v>13859</v>
      </c>
      <c r="P949" s="89">
        <v>0.15</v>
      </c>
      <c r="Q949" s="89">
        <v>15.41</v>
      </c>
      <c r="R949" s="90" t="str">
        <f t="shared" si="47"/>
        <v>青森県五所川原市大字太刀打字早藤</v>
      </c>
      <c r="S949" s="59" t="s">
        <v>5961</v>
      </c>
      <c r="T949" s="59" t="s">
        <v>3877</v>
      </c>
      <c r="U949" s="111" t="s">
        <v>5962</v>
      </c>
      <c r="V949" s="91" t="str">
        <f t="shared" si="46"/>
        <v>Open map</v>
      </c>
      <c r="W949" s="91" t="s">
        <v>4038</v>
      </c>
      <c r="X949" s="89" t="s">
        <v>1840</v>
      </c>
      <c r="Y949" s="89" t="s">
        <v>5963</v>
      </c>
      <c r="Z949" s="89" t="s">
        <v>5964</v>
      </c>
      <c r="AA949" s="89"/>
      <c r="AB949" s="83">
        <v>160</v>
      </c>
      <c r="AC949" s="83">
        <v>584.82000000000005</v>
      </c>
      <c r="AD949" s="83">
        <v>584.82000000000005</v>
      </c>
      <c r="AE949" s="89">
        <v>961</v>
      </c>
      <c r="AF949" s="83">
        <v>960</v>
      </c>
      <c r="AG949" s="89"/>
      <c r="AH949" s="89"/>
      <c r="AI949" s="89"/>
      <c r="AJ949" s="83">
        <v>1</v>
      </c>
      <c r="AK949" s="83" t="s">
        <v>5965</v>
      </c>
      <c r="AL949" s="83">
        <v>1.5</v>
      </c>
      <c r="AM949" s="83" t="s">
        <v>3204</v>
      </c>
      <c r="AN949" s="83"/>
      <c r="AO949" s="83">
        <v>1818</v>
      </c>
      <c r="AP949" s="89">
        <v>1.5</v>
      </c>
      <c r="AQ949" s="89">
        <v>857</v>
      </c>
      <c r="AR949" s="89">
        <v>140</v>
      </c>
      <c r="AS949" s="89">
        <v>123</v>
      </c>
      <c r="AT949" s="89" t="s">
        <v>4235</v>
      </c>
      <c r="AU949" s="89">
        <v>1</v>
      </c>
      <c r="AV949" s="89">
        <v>961</v>
      </c>
      <c r="AW949" s="89">
        <v>130</v>
      </c>
      <c r="AX949" s="89">
        <v>128</v>
      </c>
      <c r="AY949" s="89" t="s">
        <v>4235</v>
      </c>
      <c r="AZ949" s="89">
        <v>12500000</v>
      </c>
      <c r="BA949" s="89">
        <v>10400000</v>
      </c>
      <c r="BB949" s="89">
        <v>6200000</v>
      </c>
      <c r="BC949" s="113"/>
      <c r="BG949" s="165">
        <v>5844</v>
      </c>
      <c r="BH949" s="165">
        <v>857</v>
      </c>
    </row>
    <row r="950" spans="1:60" hidden="1">
      <c r="A950" s="1">
        <v>180013</v>
      </c>
      <c r="B950" s="6" t="s">
        <v>10228</v>
      </c>
      <c r="C950" s="82" t="str">
        <f t="shared" si="45"/>
        <v>Open</v>
      </c>
      <c r="D950" s="36" t="s">
        <v>5956</v>
      </c>
      <c r="E950" s="36"/>
      <c r="F950" s="37"/>
      <c r="G950" s="37"/>
      <c r="H950" s="38" t="s">
        <v>1519</v>
      </c>
      <c r="I950" s="38" t="s">
        <v>1552</v>
      </c>
      <c r="J950" s="38" t="s">
        <v>2793</v>
      </c>
      <c r="K950" s="21"/>
      <c r="L950" s="37" t="s">
        <v>15463</v>
      </c>
      <c r="M950" s="37"/>
      <c r="N950" s="37" t="s">
        <v>14366</v>
      </c>
      <c r="O950" s="37" t="s">
        <v>14366</v>
      </c>
      <c r="R950" s="59" t="str">
        <f t="shared" si="47"/>
        <v>富山県富山市新庄本町</v>
      </c>
      <c r="S950" s="59"/>
      <c r="T950" s="59"/>
      <c r="U950" s="108"/>
      <c r="V950" s="60" t="str">
        <f t="shared" si="46"/>
        <v>Open map</v>
      </c>
      <c r="W950" s="60"/>
      <c r="X950" t="s">
        <v>1840</v>
      </c>
      <c r="Y950" t="s">
        <v>1844</v>
      </c>
      <c r="Z950" t="s">
        <v>1890</v>
      </c>
      <c r="AB950" s="1">
        <v>150</v>
      </c>
      <c r="AC950" s="1">
        <v>264</v>
      </c>
      <c r="AD950" s="1">
        <v>264</v>
      </c>
      <c r="AF950" s="1">
        <v>527</v>
      </c>
      <c r="AJ950" s="1">
        <v>1</v>
      </c>
      <c r="AK950" s="1" t="s">
        <v>3198</v>
      </c>
      <c r="AL950" s="1">
        <v>1.5</v>
      </c>
      <c r="AM950" s="1" t="s">
        <v>3262</v>
      </c>
      <c r="BD950" s="142" t="s">
        <v>4217</v>
      </c>
      <c r="BG950" s="165">
        <v>5845</v>
      </c>
    </row>
    <row r="951" spans="1:60" hidden="1">
      <c r="A951" s="1">
        <v>180014</v>
      </c>
      <c r="B951" s="6" t="s">
        <v>10229</v>
      </c>
      <c r="C951" s="82" t="str">
        <f t="shared" si="45"/>
        <v>Open</v>
      </c>
      <c r="D951" s="36" t="s">
        <v>4241</v>
      </c>
      <c r="E951" s="36"/>
      <c r="F951" s="37"/>
      <c r="G951" s="37"/>
      <c r="H951" s="38" t="s">
        <v>1387</v>
      </c>
      <c r="I951" s="38" t="s">
        <v>1757</v>
      </c>
      <c r="J951" s="38" t="s">
        <v>2794</v>
      </c>
      <c r="K951" s="21"/>
      <c r="L951" s="37" t="s">
        <v>15464</v>
      </c>
      <c r="M951" s="37"/>
      <c r="N951" s="37" t="s">
        <v>14366</v>
      </c>
      <c r="O951" s="37" t="s">
        <v>14366</v>
      </c>
      <c r="R951" s="59" t="str">
        <f t="shared" si="47"/>
        <v>広島県廿日市市廿日市</v>
      </c>
      <c r="S951" s="59"/>
      <c r="T951" s="59"/>
      <c r="U951" s="108"/>
      <c r="V951" s="60" t="str">
        <f t="shared" si="46"/>
        <v>Open map</v>
      </c>
      <c r="W951" s="60"/>
      <c r="X951" t="s">
        <v>1840</v>
      </c>
      <c r="Y951" t="s">
        <v>1860</v>
      </c>
      <c r="Z951" t="s">
        <v>1866</v>
      </c>
      <c r="AB951" s="1">
        <v>30</v>
      </c>
      <c r="AC951" s="1">
        <v>200</v>
      </c>
      <c r="AD951" s="1">
        <v>600</v>
      </c>
      <c r="AF951" s="1">
        <v>292</v>
      </c>
      <c r="AJ951" s="1">
        <v>1</v>
      </c>
      <c r="AK951" s="1" t="s">
        <v>3263</v>
      </c>
      <c r="AL951" s="1">
        <v>1.2</v>
      </c>
      <c r="AM951" s="1" t="s">
        <v>3263</v>
      </c>
      <c r="BD951" s="142" t="s">
        <v>14613</v>
      </c>
      <c r="BG951" s="165">
        <v>5846</v>
      </c>
    </row>
    <row r="952" spans="1:60" ht="18" hidden="1" customHeight="1">
      <c r="A952" s="83">
        <v>180015</v>
      </c>
      <c r="B952" s="84" t="s">
        <v>5946</v>
      </c>
      <c r="C952" s="82" t="str">
        <f t="shared" si="45"/>
        <v>Open</v>
      </c>
      <c r="D952" s="85"/>
      <c r="E952" s="85" t="s">
        <v>5947</v>
      </c>
      <c r="F952" s="110">
        <v>43206</v>
      </c>
      <c r="G952" s="110">
        <v>43215</v>
      </c>
      <c r="H952" s="87" t="s">
        <v>5120</v>
      </c>
      <c r="I952" s="87" t="s">
        <v>5948</v>
      </c>
      <c r="J952" s="87" t="s">
        <v>5949</v>
      </c>
      <c r="K952" s="88"/>
      <c r="L952" s="37" t="s">
        <v>15465</v>
      </c>
      <c r="M952" s="86" t="s">
        <v>5950</v>
      </c>
      <c r="N952" s="37" t="s">
        <v>13860</v>
      </c>
      <c r="O952" s="37" t="s">
        <v>14562</v>
      </c>
      <c r="P952" s="89">
        <v>0.44</v>
      </c>
      <c r="Q952" s="89">
        <v>1.59</v>
      </c>
      <c r="R952" s="90" t="str">
        <f t="shared" si="47"/>
        <v>三重県三重郡川越高松</v>
      </c>
      <c r="S952" s="59" t="s">
        <v>5951</v>
      </c>
      <c r="T952" s="59" t="s">
        <v>3878</v>
      </c>
      <c r="U952" s="111" t="s">
        <v>5945</v>
      </c>
      <c r="V952" s="91" t="str">
        <f t="shared" si="46"/>
        <v>Open map</v>
      </c>
      <c r="W952" s="91" t="s">
        <v>4038</v>
      </c>
      <c r="X952" s="89" t="s">
        <v>1840</v>
      </c>
      <c r="Y952" s="89" t="s">
        <v>5952</v>
      </c>
      <c r="Z952" s="89" t="s">
        <v>5953</v>
      </c>
      <c r="AA952" s="89"/>
      <c r="AB952" s="83">
        <v>30</v>
      </c>
      <c r="AC952" s="83">
        <v>1070</v>
      </c>
      <c r="AD952" s="83">
        <v>1070</v>
      </c>
      <c r="AE952" s="89">
        <v>1265</v>
      </c>
      <c r="AF952" s="83">
        <v>1265</v>
      </c>
      <c r="AG952" s="89"/>
      <c r="AH952" s="89"/>
      <c r="AI952" s="89"/>
      <c r="AJ952" s="83">
        <v>0.8</v>
      </c>
      <c r="AK952" s="83" t="s">
        <v>5954</v>
      </c>
      <c r="AL952" s="83">
        <v>1.2</v>
      </c>
      <c r="AM952" s="83" t="s">
        <v>3264</v>
      </c>
      <c r="AN952" s="83"/>
      <c r="AO952" s="83">
        <v>1954</v>
      </c>
      <c r="AP952" s="89">
        <v>1.2</v>
      </c>
      <c r="AQ952" s="89">
        <v>942</v>
      </c>
      <c r="AR952" s="89">
        <v>100</v>
      </c>
      <c r="AS952" s="89">
        <v>97</v>
      </c>
      <c r="AT952" s="89" t="s">
        <v>4235</v>
      </c>
      <c r="AU952" s="89">
        <v>0.8</v>
      </c>
      <c r="AV952" s="89">
        <v>1012</v>
      </c>
      <c r="AW952" s="89">
        <v>80</v>
      </c>
      <c r="AX952" s="89">
        <v>83</v>
      </c>
      <c r="AY952" s="89" t="s">
        <v>4235</v>
      </c>
      <c r="AZ952" s="89">
        <v>11900000</v>
      </c>
      <c r="BA952" s="89">
        <v>10200000</v>
      </c>
      <c r="BB952" s="89">
        <v>6300000</v>
      </c>
      <c r="BC952" s="113"/>
      <c r="BG952" s="165">
        <v>5847</v>
      </c>
      <c r="BH952" s="165">
        <v>858</v>
      </c>
    </row>
    <row r="953" spans="1:60" ht="18" hidden="1" customHeight="1">
      <c r="A953" s="83">
        <v>180016</v>
      </c>
      <c r="B953" s="84" t="s">
        <v>5929</v>
      </c>
      <c r="C953" s="82" t="str">
        <f t="shared" si="45"/>
        <v>Open</v>
      </c>
      <c r="D953" s="85"/>
      <c r="E953" s="85" t="s">
        <v>5938</v>
      </c>
      <c r="F953" s="110">
        <v>43339</v>
      </c>
      <c r="G953" s="110">
        <v>43384</v>
      </c>
      <c r="H953" s="87" t="s">
        <v>5939</v>
      </c>
      <c r="I953" s="87" t="s">
        <v>5328</v>
      </c>
      <c r="J953" s="87" t="s">
        <v>5940</v>
      </c>
      <c r="K953" s="88"/>
      <c r="L953" s="37" t="s">
        <v>15091</v>
      </c>
      <c r="M953" s="86" t="s">
        <v>5937</v>
      </c>
      <c r="N953" s="37" t="s">
        <v>13861</v>
      </c>
      <c r="O953" s="37" t="s">
        <v>13862</v>
      </c>
      <c r="P953" s="89">
        <v>0.28999999999999998</v>
      </c>
      <c r="Q953" s="89">
        <v>1.02</v>
      </c>
      <c r="R953" s="90" t="str">
        <f t="shared" si="47"/>
        <v>兵庫県神戸市須磨区行平町</v>
      </c>
      <c r="S953" s="59" t="s">
        <v>5941</v>
      </c>
      <c r="T953" s="59" t="s">
        <v>3879</v>
      </c>
      <c r="U953" s="111" t="s">
        <v>5942</v>
      </c>
      <c r="V953" s="91" t="str">
        <f t="shared" si="46"/>
        <v>Open map</v>
      </c>
      <c r="W953" s="91" t="s">
        <v>15</v>
      </c>
      <c r="X953" s="89" t="s">
        <v>1854</v>
      </c>
      <c r="Y953" s="89" t="s">
        <v>4892</v>
      </c>
      <c r="Z953" s="89" t="s">
        <v>5943</v>
      </c>
      <c r="AA953" s="89"/>
      <c r="AB953" s="83">
        <v>30</v>
      </c>
      <c r="AC953" s="83">
        <v>140</v>
      </c>
      <c r="AD953" s="83">
        <v>405</v>
      </c>
      <c r="AE953" s="89">
        <v>194</v>
      </c>
      <c r="AF953" s="83">
        <v>193</v>
      </c>
      <c r="AG953" s="89"/>
      <c r="AH953" s="89"/>
      <c r="AI953" s="89"/>
      <c r="AJ953" s="83">
        <v>1</v>
      </c>
      <c r="AK953" s="83" t="s">
        <v>5944</v>
      </c>
      <c r="AL953" s="83">
        <v>1.2</v>
      </c>
      <c r="AM953" s="83" t="s">
        <v>3219</v>
      </c>
      <c r="AN953" s="83"/>
      <c r="AO953" s="83">
        <v>194</v>
      </c>
      <c r="AP953" s="89">
        <v>1.2</v>
      </c>
      <c r="AQ953" s="89">
        <v>174</v>
      </c>
      <c r="AR953" s="89">
        <v>100</v>
      </c>
      <c r="AS953" s="89">
        <v>18</v>
      </c>
      <c r="AT953" s="89"/>
      <c r="AU953" s="89">
        <v>1</v>
      </c>
      <c r="AV953" s="89">
        <v>194</v>
      </c>
      <c r="AW953" s="89">
        <v>80</v>
      </c>
      <c r="AX953" s="89">
        <v>16</v>
      </c>
      <c r="AY953" s="89"/>
      <c r="AZ953" s="89">
        <v>6000000</v>
      </c>
      <c r="BA953" s="89">
        <v>12600000</v>
      </c>
      <c r="BB953" s="89">
        <v>3400000</v>
      </c>
      <c r="BC953" s="113"/>
      <c r="BG953" s="165">
        <v>5848</v>
      </c>
      <c r="BH953" s="165">
        <v>859</v>
      </c>
    </row>
    <row r="954" spans="1:60" ht="18" hidden="1" customHeight="1">
      <c r="A954" s="83">
        <v>180017</v>
      </c>
      <c r="B954" s="84" t="s">
        <v>5922</v>
      </c>
      <c r="C954" s="82" t="str">
        <f t="shared" si="45"/>
        <v>Open</v>
      </c>
      <c r="D954" s="85"/>
      <c r="E954" s="85" t="s">
        <v>4241</v>
      </c>
      <c r="F954" s="110">
        <v>43236</v>
      </c>
      <c r="G954" s="110">
        <v>43251</v>
      </c>
      <c r="H954" s="87" t="s">
        <v>5930</v>
      </c>
      <c r="I954" s="87" t="s">
        <v>4969</v>
      </c>
      <c r="J954" s="87" t="s">
        <v>5931</v>
      </c>
      <c r="K954" s="88"/>
      <c r="L954" s="37" t="s">
        <v>15466</v>
      </c>
      <c r="M954" s="86" t="s">
        <v>5932</v>
      </c>
      <c r="N954" s="37" t="s">
        <v>13863</v>
      </c>
      <c r="O954" s="37" t="s">
        <v>13864</v>
      </c>
      <c r="P954" s="89">
        <v>0.38</v>
      </c>
      <c r="Q954" s="89">
        <v>20.97</v>
      </c>
      <c r="R954" s="90" t="str">
        <f t="shared" si="47"/>
        <v>北海道虻田郡倶知安町北2条西</v>
      </c>
      <c r="S954" s="59" t="s">
        <v>5933</v>
      </c>
      <c r="T954" s="59" t="s">
        <v>3880</v>
      </c>
      <c r="U954" s="111" t="s">
        <v>5934</v>
      </c>
      <c r="V954" s="91" t="str">
        <f t="shared" si="46"/>
        <v>Open map</v>
      </c>
      <c r="W954" s="91" t="s">
        <v>4038</v>
      </c>
      <c r="X954" s="89" t="s">
        <v>1854</v>
      </c>
      <c r="Y954" s="89" t="s">
        <v>4892</v>
      </c>
      <c r="Z954" s="89" t="s">
        <v>5935</v>
      </c>
      <c r="AA954" s="89"/>
      <c r="AB954" s="83">
        <v>230</v>
      </c>
      <c r="AC954" s="83">
        <v>283.27</v>
      </c>
      <c r="AD954" s="83">
        <v>840</v>
      </c>
      <c r="AE954" s="89">
        <v>415</v>
      </c>
      <c r="AF954" s="83">
        <v>316</v>
      </c>
      <c r="AG954" s="89"/>
      <c r="AH954" s="89"/>
      <c r="AI954" s="89"/>
      <c r="AJ954" s="83">
        <v>1</v>
      </c>
      <c r="AK954" s="83" t="s">
        <v>5656</v>
      </c>
      <c r="AL954" s="83">
        <v>1.5</v>
      </c>
      <c r="AM954" s="83" t="s">
        <v>3208</v>
      </c>
      <c r="AN954" s="83"/>
      <c r="AO954" s="83">
        <v>1106</v>
      </c>
      <c r="AP954" s="89">
        <v>2.5</v>
      </c>
      <c r="AQ954" s="89">
        <v>979</v>
      </c>
      <c r="AR954" s="89">
        <v>180</v>
      </c>
      <c r="AS954" s="89">
        <v>180</v>
      </c>
      <c r="AT954" s="89" t="s">
        <v>5936</v>
      </c>
      <c r="AU954" s="89">
        <v>1</v>
      </c>
      <c r="AV954" s="89">
        <v>24</v>
      </c>
      <c r="AW954" s="89">
        <v>250</v>
      </c>
      <c r="AX954" s="89">
        <v>7</v>
      </c>
      <c r="AY954" s="89" t="s">
        <v>5936</v>
      </c>
      <c r="AZ954" s="89">
        <v>9800000</v>
      </c>
      <c r="BA954" s="89">
        <v>8500000</v>
      </c>
      <c r="BB954" s="89">
        <v>5100000</v>
      </c>
      <c r="BC954" s="113"/>
      <c r="BG954" s="165">
        <v>5849</v>
      </c>
      <c r="BH954" s="165">
        <v>860</v>
      </c>
    </row>
    <row r="955" spans="1:60" ht="18" hidden="1" customHeight="1">
      <c r="A955" s="83">
        <v>180018</v>
      </c>
      <c r="B955" s="84" t="s">
        <v>5913</v>
      </c>
      <c r="C955" s="82" t="str">
        <f t="shared" si="45"/>
        <v>Open</v>
      </c>
      <c r="D955" s="85"/>
      <c r="E955" s="85" t="s">
        <v>5923</v>
      </c>
      <c r="F955" s="110">
        <v>43371</v>
      </c>
      <c r="G955" s="110">
        <v>43399</v>
      </c>
      <c r="H955" s="87" t="s">
        <v>4303</v>
      </c>
      <c r="I955" s="87" t="s">
        <v>5254</v>
      </c>
      <c r="J955" s="87" t="s">
        <v>5914</v>
      </c>
      <c r="K955" s="88"/>
      <c r="L955" s="37" t="s">
        <v>15467</v>
      </c>
      <c r="M955" s="86" t="s">
        <v>5924</v>
      </c>
      <c r="N955" s="37" t="s">
        <v>13865</v>
      </c>
      <c r="O955" s="37" t="s">
        <v>14563</v>
      </c>
      <c r="P955" s="89">
        <v>0.18</v>
      </c>
      <c r="Q955" s="89">
        <v>2.02</v>
      </c>
      <c r="R955" s="90" t="str">
        <f t="shared" si="47"/>
        <v>東京都江戸川区西葛西</v>
      </c>
      <c r="S955" s="59" t="s">
        <v>5925</v>
      </c>
      <c r="T955" s="59" t="s">
        <v>3881</v>
      </c>
      <c r="U955" s="111" t="s">
        <v>5921</v>
      </c>
      <c r="V955" s="91" t="str">
        <f t="shared" si="46"/>
        <v>Open map</v>
      </c>
      <c r="W955" s="91" t="s">
        <v>4038</v>
      </c>
      <c r="X955" s="89" t="s">
        <v>1840</v>
      </c>
      <c r="Y955" s="89" t="s">
        <v>4452</v>
      </c>
      <c r="Z955" s="89" t="s">
        <v>4358</v>
      </c>
      <c r="AA955" s="89"/>
      <c r="AB955" s="83">
        <v>40</v>
      </c>
      <c r="AC955" s="83">
        <v>1813.8</v>
      </c>
      <c r="AD955" s="83">
        <v>1894</v>
      </c>
      <c r="AE955" s="89">
        <v>2330</v>
      </c>
      <c r="AF955" s="83">
        <v>2336</v>
      </c>
      <c r="AG955" s="89"/>
      <c r="AH955" s="89"/>
      <c r="AI955" s="89"/>
      <c r="AJ955" s="83">
        <v>0.8</v>
      </c>
      <c r="AK955" s="83" t="s">
        <v>5926</v>
      </c>
      <c r="AL955" s="83">
        <v>1.5</v>
      </c>
      <c r="AM955" s="83" t="s">
        <v>3254</v>
      </c>
      <c r="AN955" s="83"/>
      <c r="AO955" s="83">
        <v>2330</v>
      </c>
      <c r="AP955" s="89">
        <v>1.5</v>
      </c>
      <c r="AQ955" s="89">
        <v>2885</v>
      </c>
      <c r="AR955" s="89">
        <v>130</v>
      </c>
      <c r="AS955" s="89">
        <v>383</v>
      </c>
      <c r="AT955" s="89" t="s">
        <v>4235</v>
      </c>
      <c r="AU955" s="89">
        <v>0.8</v>
      </c>
      <c r="AV955" s="89">
        <v>1890</v>
      </c>
      <c r="AW955" s="89">
        <v>100</v>
      </c>
      <c r="AX955" s="89">
        <v>193</v>
      </c>
      <c r="AY955" s="89" t="s">
        <v>5927</v>
      </c>
      <c r="AZ955" s="89">
        <v>30000000</v>
      </c>
      <c r="BA955" s="89">
        <v>25100000</v>
      </c>
      <c r="BB955" s="89">
        <v>15600000</v>
      </c>
      <c r="BC955" s="113"/>
      <c r="BG955" s="165">
        <v>5850</v>
      </c>
      <c r="BH955" s="165">
        <v>861</v>
      </c>
    </row>
    <row r="956" spans="1:60" ht="18" hidden="1" customHeight="1">
      <c r="A956" s="83">
        <v>180019</v>
      </c>
      <c r="B956" s="84" t="s">
        <v>5915</v>
      </c>
      <c r="C956" s="82" t="str">
        <f t="shared" si="45"/>
        <v>Open</v>
      </c>
      <c r="D956" s="85"/>
      <c r="E956" s="85" t="s">
        <v>4217</v>
      </c>
      <c r="F956" s="110">
        <v>43173</v>
      </c>
      <c r="G956" s="110">
        <v>43181</v>
      </c>
      <c r="H956" s="87" t="s">
        <v>4412</v>
      </c>
      <c r="I956" s="87" t="s">
        <v>5916</v>
      </c>
      <c r="J956" s="87" t="s">
        <v>5906</v>
      </c>
      <c r="K956" s="88"/>
      <c r="L956" s="37" t="s">
        <v>15468</v>
      </c>
      <c r="M956" s="86" t="s">
        <v>5917</v>
      </c>
      <c r="N956" s="37" t="s">
        <v>13866</v>
      </c>
      <c r="O956" s="37" t="s">
        <v>13867</v>
      </c>
      <c r="P956" s="89">
        <v>0.26</v>
      </c>
      <c r="Q956" s="89">
        <v>5.28</v>
      </c>
      <c r="R956" s="90" t="str">
        <f t="shared" si="47"/>
        <v>島根県出雲市西新町</v>
      </c>
      <c r="S956" s="59" t="s">
        <v>5918</v>
      </c>
      <c r="T956" s="59" t="s">
        <v>3415</v>
      </c>
      <c r="U956" s="111" t="s">
        <v>5919</v>
      </c>
      <c r="V956" s="91" t="str">
        <f t="shared" si="46"/>
        <v>Open map</v>
      </c>
      <c r="W956" s="91" t="s">
        <v>4038</v>
      </c>
      <c r="X956" s="89" t="s">
        <v>1854</v>
      </c>
      <c r="Y956" s="89" t="s">
        <v>4892</v>
      </c>
      <c r="Z956" s="89" t="s">
        <v>4893</v>
      </c>
      <c r="AA956" s="89"/>
      <c r="AB956" s="83">
        <v>60</v>
      </c>
      <c r="AC956" s="83">
        <v>275</v>
      </c>
      <c r="AD956" s="83">
        <v>789.75</v>
      </c>
      <c r="AE956" s="89">
        <v>368</v>
      </c>
      <c r="AF956" s="83">
        <v>375</v>
      </c>
      <c r="AG956" s="89"/>
      <c r="AH956" s="89"/>
      <c r="AI956" s="89"/>
      <c r="AJ956" s="83">
        <v>0.8</v>
      </c>
      <c r="AK956" s="83" t="s">
        <v>5920</v>
      </c>
      <c r="AL956" s="83">
        <v>1.7</v>
      </c>
      <c r="AM956" s="83" t="s">
        <v>3265</v>
      </c>
      <c r="AN956" s="83"/>
      <c r="AO956" s="83">
        <v>810</v>
      </c>
      <c r="AP956" s="89">
        <v>1.7</v>
      </c>
      <c r="AQ956" s="89">
        <v>515</v>
      </c>
      <c r="AR956" s="89">
        <v>100</v>
      </c>
      <c r="AS956" s="89">
        <v>53</v>
      </c>
      <c r="AT956" s="89" t="s">
        <v>4235</v>
      </c>
      <c r="AU956" s="89">
        <v>0.8</v>
      </c>
      <c r="AV956" s="89">
        <v>295</v>
      </c>
      <c r="AW956" s="89">
        <v>80</v>
      </c>
      <c r="AX956" s="89">
        <v>25</v>
      </c>
      <c r="AY956" s="89" t="s">
        <v>4235</v>
      </c>
      <c r="AZ956" s="89">
        <v>5300000</v>
      </c>
      <c r="BA956" s="89">
        <v>4600000</v>
      </c>
      <c r="BB956" s="89">
        <v>2800000</v>
      </c>
      <c r="BC956" s="113"/>
      <c r="BG956" s="165">
        <v>5851</v>
      </c>
      <c r="BH956" s="165">
        <v>862</v>
      </c>
    </row>
    <row r="957" spans="1:60" hidden="1">
      <c r="A957" s="1" t="s">
        <v>14666</v>
      </c>
      <c r="B957" s="6" t="s">
        <v>1019</v>
      </c>
      <c r="C957" s="82" t="str">
        <f t="shared" si="45"/>
        <v>Open</v>
      </c>
      <c r="D957" s="36" t="s">
        <v>4241</v>
      </c>
      <c r="E957" s="36" t="s">
        <v>5479</v>
      </c>
      <c r="F957" s="19">
        <v>43185</v>
      </c>
      <c r="G957" s="19">
        <v>43218</v>
      </c>
      <c r="H957" s="38" t="s">
        <v>1299</v>
      </c>
      <c r="I957" s="38" t="s">
        <v>1589</v>
      </c>
      <c r="J957" s="38" t="s">
        <v>2798</v>
      </c>
      <c r="K957" s="21"/>
      <c r="L957" s="37" t="s">
        <v>15469</v>
      </c>
      <c r="M957" s="37" t="s">
        <v>8664</v>
      </c>
      <c r="N957" s="37" t="s">
        <v>13868</v>
      </c>
      <c r="O957" s="37" t="s">
        <v>13869</v>
      </c>
      <c r="P957" s="94">
        <v>0.21</v>
      </c>
      <c r="Q957" s="94">
        <v>1.33</v>
      </c>
      <c r="R957" s="59" t="str">
        <f t="shared" si="47"/>
        <v>秋田県由利本荘市石脇</v>
      </c>
      <c r="S957" s="59"/>
      <c r="T957" s="59"/>
      <c r="U957" s="108" t="s">
        <v>8663</v>
      </c>
      <c r="V957" s="60" t="str">
        <f t="shared" si="46"/>
        <v>Open map</v>
      </c>
      <c r="W957" s="60"/>
      <c r="X957" t="s">
        <v>1840</v>
      </c>
      <c r="Y957" t="s">
        <v>1844</v>
      </c>
      <c r="Z957" t="s">
        <v>1891</v>
      </c>
      <c r="AB957" s="1">
        <v>100</v>
      </c>
      <c r="AC957" s="1">
        <v>78</v>
      </c>
      <c r="AD957" s="1">
        <v>78</v>
      </c>
      <c r="AF957" s="1">
        <v>139</v>
      </c>
      <c r="AJ957" s="1">
        <v>0.8</v>
      </c>
      <c r="AK957" s="1" t="s">
        <v>3215</v>
      </c>
      <c r="AL957" s="1">
        <v>1.5</v>
      </c>
      <c r="AM957" s="1" t="s">
        <v>3215</v>
      </c>
      <c r="AO957" s="1">
        <f>171+112</f>
        <v>283</v>
      </c>
      <c r="AP957" s="89">
        <v>1.5</v>
      </c>
      <c r="AQ957" s="89">
        <v>171</v>
      </c>
      <c r="AR957" s="89">
        <v>150</v>
      </c>
      <c r="AS957" s="89">
        <v>27</v>
      </c>
      <c r="AT957" s="89" t="s">
        <v>4235</v>
      </c>
      <c r="AU957" s="89">
        <v>0.8</v>
      </c>
      <c r="AV957" s="89">
        <v>112</v>
      </c>
      <c r="AW957" s="89">
        <v>100</v>
      </c>
      <c r="AX957" s="89">
        <v>12</v>
      </c>
      <c r="AY957" s="89" t="s">
        <v>12209</v>
      </c>
      <c r="BC957" s="181" t="s">
        <v>8667</v>
      </c>
      <c r="BG957" s="165">
        <v>5852</v>
      </c>
      <c r="BH957" s="165">
        <v>863</v>
      </c>
    </row>
    <row r="958" spans="1:60" hidden="1">
      <c r="A958" s="1" t="s">
        <v>14667</v>
      </c>
      <c r="B958" s="6" t="s">
        <v>1020</v>
      </c>
      <c r="C958" s="82" t="str">
        <f t="shared" si="45"/>
        <v>Open</v>
      </c>
      <c r="D958" s="36" t="s">
        <v>5928</v>
      </c>
      <c r="E958" s="36" t="s">
        <v>8646</v>
      </c>
      <c r="F958" s="19">
        <v>43185</v>
      </c>
      <c r="G958" s="19">
        <v>43218</v>
      </c>
      <c r="H958" s="38" t="s">
        <v>1299</v>
      </c>
      <c r="I958" s="38" t="s">
        <v>1589</v>
      </c>
      <c r="J958" s="38" t="s">
        <v>2798</v>
      </c>
      <c r="K958" s="21"/>
      <c r="L958" s="37" t="s">
        <v>15469</v>
      </c>
      <c r="M958" s="37" t="s">
        <v>8664</v>
      </c>
      <c r="N958" s="37" t="s">
        <v>13868</v>
      </c>
      <c r="O958" s="37" t="s">
        <v>13869</v>
      </c>
      <c r="P958" s="94">
        <v>0.21</v>
      </c>
      <c r="Q958" s="94">
        <v>1.33</v>
      </c>
      <c r="R958" s="59" t="str">
        <f t="shared" si="47"/>
        <v>秋田県由利本荘市石脇</v>
      </c>
      <c r="S958" s="59"/>
      <c r="T958" s="59"/>
      <c r="U958" s="108" t="s">
        <v>8663</v>
      </c>
      <c r="V958" s="60" t="str">
        <f t="shared" si="46"/>
        <v>Open map</v>
      </c>
      <c r="W958" s="60"/>
      <c r="X958" t="s">
        <v>1840</v>
      </c>
      <c r="Y958" t="s">
        <v>1844</v>
      </c>
      <c r="Z958" t="s">
        <v>1843</v>
      </c>
      <c r="AB958" s="1">
        <v>100</v>
      </c>
      <c r="AC958" s="1">
        <v>524</v>
      </c>
      <c r="AD958" s="1">
        <v>524</v>
      </c>
      <c r="AF958" s="1">
        <v>679</v>
      </c>
      <c r="AJ958" s="1">
        <v>1.3</v>
      </c>
      <c r="AK958" s="1" t="s">
        <v>3215</v>
      </c>
      <c r="AL958" s="1">
        <v>1.2</v>
      </c>
      <c r="AM958" s="1" t="s">
        <v>3215</v>
      </c>
      <c r="AO958" s="1">
        <f>752+887</f>
        <v>1639</v>
      </c>
      <c r="AP958" s="89">
        <v>1.2</v>
      </c>
      <c r="AQ958" s="89">
        <v>752</v>
      </c>
      <c r="AR958" s="89">
        <v>150</v>
      </c>
      <c r="AS958" s="89">
        <v>116</v>
      </c>
      <c r="AT958" s="89" t="s">
        <v>12170</v>
      </c>
      <c r="AU958" s="89">
        <v>1.3</v>
      </c>
      <c r="AV958" s="89">
        <v>887</v>
      </c>
      <c r="AW958" s="89">
        <v>100</v>
      </c>
      <c r="AX958" s="89">
        <v>91</v>
      </c>
      <c r="AY958" s="89" t="s">
        <v>12210</v>
      </c>
      <c r="BC958" s="181"/>
      <c r="BG958" s="165">
        <v>5853</v>
      </c>
      <c r="BH958" s="165">
        <v>864</v>
      </c>
    </row>
    <row r="959" spans="1:60" hidden="1">
      <c r="A959" s="1" t="s">
        <v>14668</v>
      </c>
      <c r="B959" s="6" t="s">
        <v>1021</v>
      </c>
      <c r="C959" s="82" t="str">
        <f t="shared" si="45"/>
        <v>Open</v>
      </c>
      <c r="D959" s="36" t="s">
        <v>5928</v>
      </c>
      <c r="E959" s="36" t="s">
        <v>4217</v>
      </c>
      <c r="F959" s="19">
        <v>43185</v>
      </c>
      <c r="G959" s="19">
        <v>43218</v>
      </c>
      <c r="H959" s="38" t="s">
        <v>1299</v>
      </c>
      <c r="I959" s="38" t="s">
        <v>1589</v>
      </c>
      <c r="J959" s="38" t="s">
        <v>2798</v>
      </c>
      <c r="K959" s="21"/>
      <c r="L959" s="37" t="s">
        <v>15469</v>
      </c>
      <c r="M959" s="37" t="s">
        <v>8664</v>
      </c>
      <c r="N959" s="37" t="s">
        <v>13868</v>
      </c>
      <c r="O959" s="37" t="s">
        <v>13869</v>
      </c>
      <c r="P959" s="94">
        <v>0.21</v>
      </c>
      <c r="Q959" s="94">
        <v>1.33</v>
      </c>
      <c r="R959" s="59" t="str">
        <f t="shared" si="47"/>
        <v>秋田県由利本荘市石脇</v>
      </c>
      <c r="S959" s="59"/>
      <c r="T959" s="59"/>
      <c r="U959" s="108" t="s">
        <v>8663</v>
      </c>
      <c r="V959" s="60" t="str">
        <f t="shared" si="46"/>
        <v>Open map</v>
      </c>
      <c r="W959" s="60"/>
      <c r="X959" t="s">
        <v>1840</v>
      </c>
      <c r="Y959" t="s">
        <v>1863</v>
      </c>
      <c r="Z959" t="s">
        <v>1841</v>
      </c>
      <c r="AB959" s="1">
        <v>100</v>
      </c>
      <c r="AC959" s="1">
        <v>2200</v>
      </c>
      <c r="AD959" s="1">
        <v>2550</v>
      </c>
      <c r="AF959" s="1">
        <v>1110</v>
      </c>
      <c r="AJ959" s="1">
        <v>1</v>
      </c>
      <c r="AK959" s="1" t="s">
        <v>3215</v>
      </c>
      <c r="AL959" s="1">
        <v>1.5</v>
      </c>
      <c r="AM959" s="1" t="s">
        <v>3215</v>
      </c>
      <c r="AO959" s="1">
        <f>1465+1147</f>
        <v>2612</v>
      </c>
      <c r="AP959" s="89">
        <v>1.5</v>
      </c>
      <c r="AQ959" s="89">
        <v>1465</v>
      </c>
      <c r="AR959" s="89">
        <v>100</v>
      </c>
      <c r="AS959" s="89">
        <v>150</v>
      </c>
      <c r="AT959" s="89" t="s">
        <v>8557</v>
      </c>
      <c r="AU959" s="89">
        <v>1</v>
      </c>
      <c r="AV959" s="89">
        <v>1147</v>
      </c>
      <c r="AW959" s="89">
        <v>100</v>
      </c>
      <c r="AX959" s="89">
        <v>117</v>
      </c>
      <c r="AY959" s="89" t="s">
        <v>4235</v>
      </c>
      <c r="BC959" s="181" t="s">
        <v>8666</v>
      </c>
      <c r="BG959" s="165">
        <v>5854</v>
      </c>
      <c r="BH959" s="165">
        <v>865</v>
      </c>
    </row>
    <row r="960" spans="1:60" hidden="1">
      <c r="A960" s="1" t="s">
        <v>14669</v>
      </c>
      <c r="B960" s="6" t="s">
        <v>1022</v>
      </c>
      <c r="C960" s="82" t="str">
        <f t="shared" si="45"/>
        <v>Open</v>
      </c>
      <c r="D960" s="36" t="s">
        <v>5928</v>
      </c>
      <c r="E960" s="36" t="s">
        <v>4217</v>
      </c>
      <c r="F960" s="19">
        <v>43185</v>
      </c>
      <c r="G960" s="19">
        <v>43218</v>
      </c>
      <c r="H960" s="38" t="s">
        <v>1299</v>
      </c>
      <c r="I960" s="38" t="s">
        <v>1589</v>
      </c>
      <c r="J960" s="38" t="s">
        <v>2798</v>
      </c>
      <c r="K960" s="21"/>
      <c r="L960" s="37" t="s">
        <v>15469</v>
      </c>
      <c r="M960" s="37" t="s">
        <v>8664</v>
      </c>
      <c r="N960" s="37" t="s">
        <v>13868</v>
      </c>
      <c r="O960" s="37" t="s">
        <v>13869</v>
      </c>
      <c r="P960" s="94">
        <v>0.21</v>
      </c>
      <c r="Q960" s="94">
        <v>1.33</v>
      </c>
      <c r="R960" s="59" t="str">
        <f t="shared" si="47"/>
        <v>秋田県由利本荘市石脇</v>
      </c>
      <c r="S960" s="59"/>
      <c r="T960" s="59"/>
      <c r="U960" s="108" t="s">
        <v>8663</v>
      </c>
      <c r="V960" s="60" t="str">
        <f t="shared" si="46"/>
        <v>Open map</v>
      </c>
      <c r="W960" s="60"/>
      <c r="X960" t="s">
        <v>1840</v>
      </c>
      <c r="Y960" t="s">
        <v>1863</v>
      </c>
      <c r="Z960" t="s">
        <v>1841</v>
      </c>
      <c r="AB960" s="1">
        <v>100</v>
      </c>
      <c r="AC960" s="1">
        <v>860</v>
      </c>
      <c r="AD960" s="1">
        <v>1220</v>
      </c>
      <c r="AF960" s="1">
        <v>2786</v>
      </c>
      <c r="AJ960" s="1">
        <v>1</v>
      </c>
      <c r="AK960" s="1" t="s">
        <v>3215</v>
      </c>
      <c r="AL960" s="1">
        <v>1.5</v>
      </c>
      <c r="AM960" s="1" t="s">
        <v>8665</v>
      </c>
      <c r="AO960" s="1">
        <f>3109+2886</f>
        <v>5995</v>
      </c>
      <c r="AP960" s="89">
        <v>1.5</v>
      </c>
      <c r="AQ960" s="89">
        <v>3109</v>
      </c>
      <c r="AR960" s="89">
        <v>100</v>
      </c>
      <c r="AS960" s="89">
        <v>318</v>
      </c>
      <c r="AT960" t="s">
        <v>4235</v>
      </c>
      <c r="AU960" s="89">
        <v>1</v>
      </c>
      <c r="AV960" s="89">
        <v>2886</v>
      </c>
      <c r="AW960" s="89">
        <v>100</v>
      </c>
      <c r="AX960" s="89">
        <v>295</v>
      </c>
      <c r="AY960" t="s">
        <v>4235</v>
      </c>
      <c r="BC960" s="181"/>
      <c r="BG960" s="165">
        <v>5855</v>
      </c>
      <c r="BH960" s="165">
        <v>866</v>
      </c>
    </row>
    <row r="961" spans="1:60" hidden="1">
      <c r="A961" s="1" t="s">
        <v>14670</v>
      </c>
      <c r="B961" s="6" t="s">
        <v>1023</v>
      </c>
      <c r="C961" s="82" t="str">
        <f t="shared" si="45"/>
        <v>Open</v>
      </c>
      <c r="D961" s="36" t="s">
        <v>4241</v>
      </c>
      <c r="E961" s="36" t="s">
        <v>4217</v>
      </c>
      <c r="F961" s="19">
        <v>43185</v>
      </c>
      <c r="G961" s="19">
        <v>43218</v>
      </c>
      <c r="H961" s="38" t="s">
        <v>1299</v>
      </c>
      <c r="I961" s="38" t="s">
        <v>1589</v>
      </c>
      <c r="J961" s="38" t="s">
        <v>2798</v>
      </c>
      <c r="K961" s="21"/>
      <c r="L961" s="37" t="s">
        <v>15469</v>
      </c>
      <c r="M961" s="37" t="s">
        <v>8664</v>
      </c>
      <c r="N961" s="37" t="s">
        <v>13868</v>
      </c>
      <c r="O961" s="37" t="s">
        <v>13869</v>
      </c>
      <c r="P961" s="94">
        <v>0.21</v>
      </c>
      <c r="Q961" s="94">
        <v>1.33</v>
      </c>
      <c r="R961" s="59" t="str">
        <f t="shared" si="47"/>
        <v>秋田県由利本荘市石脇</v>
      </c>
      <c r="S961" s="59"/>
      <c r="T961" s="59"/>
      <c r="U961" s="108" t="s">
        <v>8663</v>
      </c>
      <c r="V961" s="60" t="str">
        <f t="shared" si="46"/>
        <v>Open map</v>
      </c>
      <c r="W961" s="60"/>
      <c r="X961" t="s">
        <v>1840</v>
      </c>
      <c r="Y961" t="s">
        <v>1844</v>
      </c>
      <c r="Z961" t="s">
        <v>1892</v>
      </c>
      <c r="AB961" s="1">
        <v>100</v>
      </c>
      <c r="AC961" s="1">
        <v>300</v>
      </c>
      <c r="AD961" s="1">
        <v>300</v>
      </c>
      <c r="AF961" s="1">
        <v>470</v>
      </c>
      <c r="AJ961" s="1">
        <v>1</v>
      </c>
      <c r="AK961" s="1" t="s">
        <v>3215</v>
      </c>
      <c r="AL961" s="1">
        <v>1.3</v>
      </c>
      <c r="AM961" s="1" t="s">
        <v>3215</v>
      </c>
      <c r="AO961" s="1">
        <v>1514</v>
      </c>
      <c r="AP961" s="89">
        <v>1.3</v>
      </c>
      <c r="AQ961" s="89">
        <v>509</v>
      </c>
      <c r="AR961" s="89">
        <v>100</v>
      </c>
      <c r="AS961" s="89">
        <v>52</v>
      </c>
      <c r="AT961" s="89" t="s">
        <v>12174</v>
      </c>
      <c r="AU961" s="89">
        <v>1</v>
      </c>
      <c r="AV961" s="89">
        <v>1005</v>
      </c>
      <c r="AW961" s="89">
        <v>100</v>
      </c>
      <c r="AX961" s="89">
        <v>103</v>
      </c>
      <c r="AY961" s="89" t="s">
        <v>12173</v>
      </c>
      <c r="AZ961" s="89">
        <v>9000000</v>
      </c>
      <c r="BA961" s="89">
        <v>7600000</v>
      </c>
      <c r="BB961" s="89">
        <v>4600000</v>
      </c>
      <c r="BG961" s="165">
        <v>5856</v>
      </c>
      <c r="BH961" s="165">
        <v>867</v>
      </c>
    </row>
    <row r="962" spans="1:60" hidden="1">
      <c r="A962" s="1">
        <v>180021</v>
      </c>
      <c r="B962" s="6" t="s">
        <v>10230</v>
      </c>
      <c r="C962" s="82" t="str">
        <f t="shared" si="45"/>
        <v>Open</v>
      </c>
      <c r="D962" s="36" t="s">
        <v>4241</v>
      </c>
      <c r="E962" s="36"/>
      <c r="F962" s="37"/>
      <c r="G962" s="37"/>
      <c r="H962" s="38" t="s">
        <v>1299</v>
      </c>
      <c r="I962" s="38" t="s">
        <v>2799</v>
      </c>
      <c r="J962" s="38" t="s">
        <v>2800</v>
      </c>
      <c r="K962" s="21"/>
      <c r="L962" s="37" t="s">
        <v>15470</v>
      </c>
      <c r="M962" s="37" t="s">
        <v>10231</v>
      </c>
      <c r="N962" s="37" t="s">
        <v>13870</v>
      </c>
      <c r="O962" s="37" t="s">
        <v>13871</v>
      </c>
      <c r="P962" s="94">
        <v>0.55000000000000004</v>
      </c>
      <c r="Q962" s="94">
        <v>43.23</v>
      </c>
      <c r="R962" s="59" t="str">
        <f t="shared" si="47"/>
        <v>秋田県大館市根下戸新町</v>
      </c>
      <c r="S962" s="59"/>
      <c r="T962" s="59"/>
      <c r="U962" s="108" t="s">
        <v>12019</v>
      </c>
      <c r="V962" s="60" t="str">
        <f t="shared" si="46"/>
        <v>Open map</v>
      </c>
      <c r="W962" s="60"/>
      <c r="X962" t="s">
        <v>1840</v>
      </c>
      <c r="Y962" t="s">
        <v>1844</v>
      </c>
      <c r="Z962" t="s">
        <v>1843</v>
      </c>
      <c r="AB962" s="1">
        <v>85</v>
      </c>
      <c r="AF962" s="1"/>
      <c r="AK962" s="1" t="s">
        <v>3198</v>
      </c>
      <c r="AM962" s="1" t="s">
        <v>3266</v>
      </c>
      <c r="BD962" s="142" t="s">
        <v>4217</v>
      </c>
      <c r="BG962" s="165">
        <v>5857</v>
      </c>
    </row>
    <row r="963" spans="1:60" ht="18" hidden="1" customHeight="1">
      <c r="A963" s="83">
        <v>180022</v>
      </c>
      <c r="B963" s="84" t="s">
        <v>5907</v>
      </c>
      <c r="C963" s="82" t="str">
        <f t="shared" si="45"/>
        <v>Open</v>
      </c>
      <c r="D963" s="85"/>
      <c r="E963" s="85" t="s">
        <v>4217</v>
      </c>
      <c r="F963" s="110">
        <v>43206</v>
      </c>
      <c r="G963" s="110">
        <v>43221</v>
      </c>
      <c r="H963" s="87" t="s">
        <v>4446</v>
      </c>
      <c r="I963" s="87" t="s">
        <v>5602</v>
      </c>
      <c r="J963" s="87" t="s">
        <v>5908</v>
      </c>
      <c r="K963" s="88"/>
      <c r="L963" s="37" t="s">
        <v>15471</v>
      </c>
      <c r="M963" s="86" t="s">
        <v>5909</v>
      </c>
      <c r="N963" s="37" t="s">
        <v>13872</v>
      </c>
      <c r="O963" s="37" t="s">
        <v>13873</v>
      </c>
      <c r="P963" s="89">
        <v>0.16</v>
      </c>
      <c r="Q963" s="89">
        <v>67.39</v>
      </c>
      <c r="R963" s="90" t="str">
        <f t="shared" si="47"/>
        <v>山形県東置賜郡高畠町大字福沢</v>
      </c>
      <c r="S963" s="59" t="s">
        <v>5910</v>
      </c>
      <c r="T963" s="59" t="s">
        <v>3882</v>
      </c>
      <c r="U963" s="111" t="s">
        <v>5905</v>
      </c>
      <c r="V963" s="91" t="str">
        <f t="shared" si="46"/>
        <v>Open map</v>
      </c>
      <c r="W963" s="91" t="s">
        <v>4038</v>
      </c>
      <c r="X963" s="89" t="s">
        <v>1840</v>
      </c>
      <c r="Y963" s="89" t="s">
        <v>5911</v>
      </c>
      <c r="Z963" s="89" t="s">
        <v>5205</v>
      </c>
      <c r="AA963" s="89">
        <v>30</v>
      </c>
      <c r="AB963" s="83">
        <v>150</v>
      </c>
      <c r="AC963" s="83">
        <v>3223.46</v>
      </c>
      <c r="AD963" s="83">
        <v>3220</v>
      </c>
      <c r="AE963" s="89">
        <v>4182</v>
      </c>
      <c r="AF963" s="83">
        <v>4178</v>
      </c>
      <c r="AG963" s="89"/>
      <c r="AH963" s="89"/>
      <c r="AI963" s="89"/>
      <c r="AJ963" s="83">
        <v>1</v>
      </c>
      <c r="AK963" s="83" t="s">
        <v>5820</v>
      </c>
      <c r="AL963" s="83">
        <v>1.5</v>
      </c>
      <c r="AM963" s="83" t="s">
        <v>3217</v>
      </c>
      <c r="AN963" s="83"/>
      <c r="AO963" s="83">
        <v>7921</v>
      </c>
      <c r="AP963" s="89">
        <v>1.5</v>
      </c>
      <c r="AQ963" s="89">
        <v>3739</v>
      </c>
      <c r="AR963" s="89">
        <v>100</v>
      </c>
      <c r="AS963" s="89">
        <v>380</v>
      </c>
      <c r="AT963" s="89" t="s">
        <v>5912</v>
      </c>
      <c r="AU963" s="89">
        <v>1</v>
      </c>
      <c r="AV963" s="89">
        <v>4182</v>
      </c>
      <c r="AW963" s="89">
        <v>100</v>
      </c>
      <c r="AX963" s="89">
        <v>421</v>
      </c>
      <c r="AY963" s="89" t="s">
        <v>5816</v>
      </c>
      <c r="AZ963" s="89">
        <v>44500000</v>
      </c>
      <c r="BA963" s="89">
        <v>37400000</v>
      </c>
      <c r="BB963" s="89">
        <v>23200000</v>
      </c>
      <c r="BC963" s="113"/>
      <c r="BG963" s="165">
        <v>5858</v>
      </c>
      <c r="BH963" s="165">
        <v>868</v>
      </c>
    </row>
    <row r="964" spans="1:60" ht="18" hidden="1" customHeight="1">
      <c r="A964" s="83">
        <v>180023</v>
      </c>
      <c r="B964" s="84" t="s">
        <v>5892</v>
      </c>
      <c r="C964" s="82" t="str">
        <f t="shared" ref="C964:C1027" si="48">HYPERLINK(CONCATENATE("C:\CollectionOfDataForAI\",A964),"Open")</f>
        <v>Open</v>
      </c>
      <c r="D964" s="85"/>
      <c r="E964" s="85" t="s">
        <v>4217</v>
      </c>
      <c r="F964" s="110">
        <v>43248</v>
      </c>
      <c r="G964" s="110">
        <v>43308</v>
      </c>
      <c r="H964" s="87" t="s">
        <v>5120</v>
      </c>
      <c r="I964" s="87" t="s">
        <v>5901</v>
      </c>
      <c r="J964" s="87" t="s">
        <v>5893</v>
      </c>
      <c r="K964" s="88"/>
      <c r="L964" s="37" t="s">
        <v>15472</v>
      </c>
      <c r="M964" s="86" t="s">
        <v>5902</v>
      </c>
      <c r="N964" s="37" t="s">
        <v>13874</v>
      </c>
      <c r="O964" s="37" t="s">
        <v>13875</v>
      </c>
      <c r="P964" s="89">
        <v>0.02</v>
      </c>
      <c r="Q964" s="89">
        <v>0.46</v>
      </c>
      <c r="R964" s="90" t="str">
        <f t="shared" si="47"/>
        <v>三重県三重郡川越町</v>
      </c>
      <c r="S964" s="59" t="s">
        <v>5899</v>
      </c>
      <c r="T964" s="59"/>
      <c r="U964" s="111" t="s">
        <v>5903</v>
      </c>
      <c r="V964" s="91" t="str">
        <f t="shared" ref="V964:V1027" si="49">HYPERLINK(CONCATENATE("https://www.google.co.jp/maps/search/",IF(T964="",IF(S964 ="",R964,S964),T964)),"Open map")</f>
        <v>Open map</v>
      </c>
      <c r="W964" s="91"/>
      <c r="X964" s="89" t="s">
        <v>1840</v>
      </c>
      <c r="Y964" s="89" t="s">
        <v>5894</v>
      </c>
      <c r="Z964" s="89" t="s">
        <v>4390</v>
      </c>
      <c r="AA964" s="89">
        <v>36.9</v>
      </c>
      <c r="AB964" s="83">
        <v>30</v>
      </c>
      <c r="AC964" s="83">
        <v>3151.2</v>
      </c>
      <c r="AD964" s="83">
        <v>6974.7</v>
      </c>
      <c r="AE964" s="89">
        <v>3558</v>
      </c>
      <c r="AF964" s="83">
        <v>4272.6899999999996</v>
      </c>
      <c r="AG964" s="89"/>
      <c r="AH964" s="89"/>
      <c r="AI964" s="89"/>
      <c r="AJ964" s="83">
        <v>1.5</v>
      </c>
      <c r="AK964" s="83" t="s">
        <v>5904</v>
      </c>
      <c r="AL964" s="83">
        <v>1.4</v>
      </c>
      <c r="AM964" s="83" t="s">
        <v>3247</v>
      </c>
      <c r="AN964" s="83"/>
      <c r="AO964" s="83"/>
      <c r="AP964" s="89">
        <v>1.4</v>
      </c>
      <c r="AQ964" s="89">
        <v>5337</v>
      </c>
      <c r="AR964" s="89">
        <v>100</v>
      </c>
      <c r="AS964" s="89">
        <v>545</v>
      </c>
      <c r="AT964" s="89" t="s">
        <v>5900</v>
      </c>
      <c r="AU964" s="89">
        <v>1.5</v>
      </c>
      <c r="AV964" s="89">
        <v>4064</v>
      </c>
      <c r="AW964" s="89">
        <v>80</v>
      </c>
      <c r="AX964" s="89">
        <v>332</v>
      </c>
      <c r="AY964" s="89" t="s">
        <v>4235</v>
      </c>
      <c r="AZ964" s="89">
        <v>51300000</v>
      </c>
      <c r="BA964" s="89">
        <v>43400000</v>
      </c>
      <c r="BB964" s="89">
        <v>27400000</v>
      </c>
      <c r="BC964" s="113"/>
      <c r="BG964" s="165">
        <v>5859</v>
      </c>
      <c r="BH964" s="165">
        <v>869</v>
      </c>
    </row>
    <row r="965" spans="1:60" ht="18" hidden="1" customHeight="1">
      <c r="A965" s="83">
        <v>180024</v>
      </c>
      <c r="B965" s="84" t="s">
        <v>5878</v>
      </c>
      <c r="C965" s="82" t="str">
        <f t="shared" si="48"/>
        <v>Open</v>
      </c>
      <c r="D965" s="85"/>
      <c r="E965" s="85" t="s">
        <v>5883</v>
      </c>
      <c r="F965" s="110">
        <v>43372</v>
      </c>
      <c r="G965" s="110">
        <v>43395</v>
      </c>
      <c r="H965" s="87" t="s">
        <v>5774</v>
      </c>
      <c r="I965" s="87" t="s">
        <v>5879</v>
      </c>
      <c r="J965" s="87" t="s">
        <v>5880</v>
      </c>
      <c r="K965" s="88"/>
      <c r="L965" s="37" t="s">
        <v>15473</v>
      </c>
      <c r="M965" s="86" t="s">
        <v>5895</v>
      </c>
      <c r="N965" s="37" t="s">
        <v>13876</v>
      </c>
      <c r="O965" s="37" t="s">
        <v>14564</v>
      </c>
      <c r="P965" s="89">
        <v>0.48</v>
      </c>
      <c r="Q965" s="89">
        <v>45.36</v>
      </c>
      <c r="R965" s="90" t="str">
        <f t="shared" si="47"/>
        <v>奈良県奈良市月ヶ瀬長引</v>
      </c>
      <c r="S965" s="59" t="s">
        <v>3883</v>
      </c>
      <c r="T965" s="59" t="s">
        <v>3883</v>
      </c>
      <c r="U965" s="111" t="s">
        <v>5896</v>
      </c>
      <c r="V965" s="91" t="str">
        <f t="shared" si="49"/>
        <v>Open map</v>
      </c>
      <c r="W965" s="91" t="s">
        <v>4038</v>
      </c>
      <c r="X965" s="89" t="s">
        <v>1840</v>
      </c>
      <c r="Y965" s="89" t="s">
        <v>5897</v>
      </c>
      <c r="Z965" s="89" t="s">
        <v>5898</v>
      </c>
      <c r="AA965" s="89"/>
      <c r="AB965" s="83">
        <v>30</v>
      </c>
      <c r="AC965" s="83">
        <v>1775</v>
      </c>
      <c r="AD965" s="83">
        <v>1774.99</v>
      </c>
      <c r="AE965" s="89">
        <v>1960</v>
      </c>
      <c r="AF965" s="83">
        <v>1960</v>
      </c>
      <c r="AG965" s="89"/>
      <c r="AH965" s="89"/>
      <c r="AI965" s="89"/>
      <c r="AJ965" s="83">
        <v>1</v>
      </c>
      <c r="AK965" s="83" t="s">
        <v>5881</v>
      </c>
      <c r="AL965" s="83">
        <v>1.5</v>
      </c>
      <c r="AM965" s="83" t="s">
        <v>3198</v>
      </c>
      <c r="AN965" s="83"/>
      <c r="AO965" s="83">
        <v>1960</v>
      </c>
      <c r="AP965" s="89">
        <v>1.5</v>
      </c>
      <c r="AQ965" s="89">
        <v>2467</v>
      </c>
      <c r="AR965" s="89">
        <v>100</v>
      </c>
      <c r="AS965" s="89">
        <v>252</v>
      </c>
      <c r="AT965" s="89"/>
      <c r="AU965" s="89">
        <v>1</v>
      </c>
      <c r="AV965" s="89">
        <v>1960</v>
      </c>
      <c r="AW965" s="89">
        <v>80</v>
      </c>
      <c r="AX965" s="89">
        <v>160</v>
      </c>
      <c r="AY965" s="89"/>
      <c r="AZ965" s="89">
        <v>29100000</v>
      </c>
      <c r="BA965" s="89">
        <v>24400000</v>
      </c>
      <c r="BB965" s="89">
        <v>14000000</v>
      </c>
      <c r="BC965" s="113"/>
      <c r="BG965" s="165">
        <v>5860</v>
      </c>
      <c r="BH965" s="165">
        <v>870</v>
      </c>
    </row>
    <row r="966" spans="1:60" ht="18" hidden="1" customHeight="1">
      <c r="A966" s="83">
        <v>180025</v>
      </c>
      <c r="B966" s="84" t="s">
        <v>5882</v>
      </c>
      <c r="C966" s="82" t="str">
        <f t="shared" si="48"/>
        <v>Open</v>
      </c>
      <c r="D966" s="85"/>
      <c r="E966" s="85" t="s">
        <v>5883</v>
      </c>
      <c r="F966" s="110">
        <v>43277</v>
      </c>
      <c r="G966" s="110">
        <v>43298</v>
      </c>
      <c r="H966" s="87" t="s">
        <v>5884</v>
      </c>
      <c r="I966" s="87" t="s">
        <v>5885</v>
      </c>
      <c r="J966" s="87" t="s">
        <v>5886</v>
      </c>
      <c r="K966" s="88"/>
      <c r="L966" s="37" t="s">
        <v>15474</v>
      </c>
      <c r="M966" s="86" t="s">
        <v>5887</v>
      </c>
      <c r="N966" s="37" t="s">
        <v>13877</v>
      </c>
      <c r="O966" s="37" t="s">
        <v>13878</v>
      </c>
      <c r="P966" s="89">
        <v>0.75</v>
      </c>
      <c r="Q966" s="89">
        <v>57.63</v>
      </c>
      <c r="R966" s="90" t="str">
        <f t="shared" si="47"/>
        <v>山梨県甲府市国母</v>
      </c>
      <c r="S966" s="59" t="s">
        <v>3884</v>
      </c>
      <c r="T966" s="59" t="s">
        <v>3884</v>
      </c>
      <c r="U966" s="111" t="s">
        <v>5888</v>
      </c>
      <c r="V966" s="91" t="str">
        <f t="shared" si="49"/>
        <v>Open map</v>
      </c>
      <c r="W966" s="91" t="s">
        <v>4038</v>
      </c>
      <c r="X966" s="89" t="s">
        <v>1840</v>
      </c>
      <c r="Y966" s="89" t="s">
        <v>5889</v>
      </c>
      <c r="Z966" s="89" t="s">
        <v>5890</v>
      </c>
      <c r="AA966" s="89">
        <v>4</v>
      </c>
      <c r="AB966" s="83">
        <v>50</v>
      </c>
      <c r="AC966" s="83">
        <v>4181.43</v>
      </c>
      <c r="AD966" s="83">
        <v>5063</v>
      </c>
      <c r="AE966" s="89">
        <v>4609</v>
      </c>
      <c r="AF966" s="83">
        <v>4669</v>
      </c>
      <c r="AG966" s="89"/>
      <c r="AH966" s="89"/>
      <c r="AI966" s="89"/>
      <c r="AJ966" s="83">
        <v>0.8</v>
      </c>
      <c r="AK966" s="83" t="s">
        <v>5891</v>
      </c>
      <c r="AL966" s="83">
        <v>1.5</v>
      </c>
      <c r="AM966" s="83" t="s">
        <v>3189</v>
      </c>
      <c r="AN966" s="83"/>
      <c r="AO966" s="83">
        <v>8856</v>
      </c>
      <c r="AP966" s="89">
        <v>1.5</v>
      </c>
      <c r="AQ966" s="89">
        <v>5152</v>
      </c>
      <c r="AR966" s="89">
        <v>100</v>
      </c>
      <c r="AS966" s="89">
        <v>528</v>
      </c>
      <c r="AT966" s="89" t="s">
        <v>5876</v>
      </c>
      <c r="AU966" s="89">
        <v>0.8</v>
      </c>
      <c r="AV966" s="89">
        <v>3704</v>
      </c>
      <c r="AW966" s="89">
        <v>100</v>
      </c>
      <c r="AX966" s="89">
        <v>378</v>
      </c>
      <c r="AY966" s="89" t="s">
        <v>5877</v>
      </c>
      <c r="AZ966" s="89">
        <v>49300000</v>
      </c>
      <c r="BA966" s="89">
        <v>41300000</v>
      </c>
      <c r="BB966" s="89">
        <v>25400000</v>
      </c>
      <c r="BC966" s="113"/>
      <c r="BG966" s="165">
        <v>5861</v>
      </c>
      <c r="BH966" s="165">
        <v>871</v>
      </c>
    </row>
    <row r="967" spans="1:60" ht="18" hidden="1" customHeight="1">
      <c r="A967" s="83">
        <v>180026</v>
      </c>
      <c r="B967" s="84" t="s">
        <v>5869</v>
      </c>
      <c r="C967" s="82" t="str">
        <f t="shared" si="48"/>
        <v>Open</v>
      </c>
      <c r="D967" s="85"/>
      <c r="E967" s="85" t="s">
        <v>5870</v>
      </c>
      <c r="F967" s="110">
        <v>43313</v>
      </c>
      <c r="G967" s="110">
        <v>43341</v>
      </c>
      <c r="H967" s="87" t="s">
        <v>4434</v>
      </c>
      <c r="I967" s="87" t="s">
        <v>5871</v>
      </c>
      <c r="J967" s="87" t="s">
        <v>5860</v>
      </c>
      <c r="K967" s="88"/>
      <c r="L967" s="37" t="s">
        <v>15475</v>
      </c>
      <c r="M967" s="86" t="s">
        <v>5872</v>
      </c>
      <c r="N967" s="37" t="s">
        <v>13879</v>
      </c>
      <c r="O967" s="37" t="s">
        <v>13880</v>
      </c>
      <c r="P967" s="89">
        <v>0.38</v>
      </c>
      <c r="Q967" s="89">
        <v>18.25</v>
      </c>
      <c r="R967" s="90" t="str">
        <f t="shared" si="47"/>
        <v>千葉県山武郡芝山町岩山字後田台</v>
      </c>
      <c r="S967" s="59" t="s">
        <v>3885</v>
      </c>
      <c r="T967" s="59" t="s">
        <v>3885</v>
      </c>
      <c r="U967" s="111" t="s">
        <v>5873</v>
      </c>
      <c r="V967" s="91" t="str">
        <f t="shared" si="49"/>
        <v>Open map</v>
      </c>
      <c r="W967" s="91" t="s">
        <v>4042</v>
      </c>
      <c r="X967" s="89" t="s">
        <v>1840</v>
      </c>
      <c r="Y967" s="89" t="s">
        <v>5874</v>
      </c>
      <c r="Z967" s="89" t="s">
        <v>5875</v>
      </c>
      <c r="AA967" s="89"/>
      <c r="AB967" s="83">
        <v>30</v>
      </c>
      <c r="AC967" s="83">
        <v>270</v>
      </c>
      <c r="AD967" s="83">
        <v>270</v>
      </c>
      <c r="AE967" s="89">
        <v>361</v>
      </c>
      <c r="AF967" s="83">
        <v>363</v>
      </c>
      <c r="AG967" s="89"/>
      <c r="AH967" s="89"/>
      <c r="AI967" s="89"/>
      <c r="AJ967" s="83">
        <v>0.6</v>
      </c>
      <c r="AK967" s="83" t="s">
        <v>5656</v>
      </c>
      <c r="AL967" s="83">
        <v>1.2</v>
      </c>
      <c r="AM967" s="83" t="s">
        <v>3198</v>
      </c>
      <c r="AN967" s="83"/>
      <c r="AO967" s="83">
        <v>335</v>
      </c>
      <c r="AP967" s="89">
        <v>1.2</v>
      </c>
      <c r="AQ967" s="89">
        <v>237</v>
      </c>
      <c r="AR967" s="89">
        <v>110</v>
      </c>
      <c r="AS967" s="89">
        <v>27</v>
      </c>
      <c r="AT967" s="89"/>
      <c r="AU967" s="89">
        <v>0.6</v>
      </c>
      <c r="AV967" s="89">
        <v>98</v>
      </c>
      <c r="AW967" s="89">
        <v>110</v>
      </c>
      <c r="AX967" s="89">
        <v>11</v>
      </c>
      <c r="AY967" s="89"/>
      <c r="AZ967" s="89">
        <v>14300000</v>
      </c>
      <c r="BA967" s="89">
        <v>13900000</v>
      </c>
      <c r="BB967" s="89">
        <v>9500000</v>
      </c>
      <c r="BC967" s="113"/>
      <c r="BG967" s="165">
        <v>5862</v>
      </c>
      <c r="BH967" s="165">
        <v>872</v>
      </c>
    </row>
    <row r="968" spans="1:60" ht="18" hidden="1" customHeight="1">
      <c r="A968" s="83">
        <v>180028</v>
      </c>
      <c r="B968" s="84" t="s">
        <v>5858</v>
      </c>
      <c r="C968" s="82" t="str">
        <f t="shared" si="48"/>
        <v>Open</v>
      </c>
      <c r="D968" s="85"/>
      <c r="E968" s="85" t="s">
        <v>4217</v>
      </c>
      <c r="F968" s="110">
        <v>43255</v>
      </c>
      <c r="G968" s="110">
        <v>43271</v>
      </c>
      <c r="H968" s="87" t="s">
        <v>5861</v>
      </c>
      <c r="I968" s="87" t="s">
        <v>5862</v>
      </c>
      <c r="J968" s="87" t="s">
        <v>5863</v>
      </c>
      <c r="K968" s="88"/>
      <c r="L968" s="37" t="s">
        <v>15476</v>
      </c>
      <c r="M968" s="86" t="s">
        <v>5864</v>
      </c>
      <c r="N968" s="37" t="s">
        <v>13881</v>
      </c>
      <c r="O968" s="37" t="s">
        <v>13882</v>
      </c>
      <c r="P968" s="89">
        <v>0.36</v>
      </c>
      <c r="Q968" s="89">
        <v>2.79</v>
      </c>
      <c r="R968" s="90" t="str">
        <f t="shared" si="47"/>
        <v>青森県青森市桜川</v>
      </c>
      <c r="S968" s="59" t="s">
        <v>3886</v>
      </c>
      <c r="T968" s="59" t="s">
        <v>3886</v>
      </c>
      <c r="U968" s="111" t="s">
        <v>5865</v>
      </c>
      <c r="V968" s="91" t="str">
        <f t="shared" si="49"/>
        <v>Open map</v>
      </c>
      <c r="W968" s="91" t="s">
        <v>4038</v>
      </c>
      <c r="X968" s="89" t="s">
        <v>1840</v>
      </c>
      <c r="Y968" s="89" t="s">
        <v>5866</v>
      </c>
      <c r="Z968" s="89" t="s">
        <v>5867</v>
      </c>
      <c r="AA968" s="89"/>
      <c r="AB968" s="83">
        <v>180</v>
      </c>
      <c r="AC968" s="83">
        <v>1180</v>
      </c>
      <c r="AD968" s="83">
        <v>1180</v>
      </c>
      <c r="AE968" s="89">
        <v>1441</v>
      </c>
      <c r="AF968" s="83">
        <v>1426</v>
      </c>
      <c r="AG968" s="89"/>
      <c r="AH968" s="89"/>
      <c r="AI968" s="89"/>
      <c r="AJ968" s="83">
        <v>1</v>
      </c>
      <c r="AK968" s="83" t="s">
        <v>5868</v>
      </c>
      <c r="AL968" s="83">
        <v>1.5</v>
      </c>
      <c r="AM968" s="83" t="s">
        <v>3198</v>
      </c>
      <c r="AN968" s="83"/>
      <c r="AO968" s="83">
        <v>2782</v>
      </c>
      <c r="AP968" s="89">
        <v>1.5</v>
      </c>
      <c r="AQ968" s="89">
        <v>1341</v>
      </c>
      <c r="AR968" s="89">
        <v>150</v>
      </c>
      <c r="AS968" s="89">
        <v>206</v>
      </c>
      <c r="AT968" s="89"/>
      <c r="AU968" s="89">
        <v>1</v>
      </c>
      <c r="AV968" s="89">
        <v>1441</v>
      </c>
      <c r="AW968" s="89">
        <v>100</v>
      </c>
      <c r="AX968" s="89">
        <v>147</v>
      </c>
      <c r="AY968" s="89"/>
      <c r="AZ968" s="89">
        <v>18000000</v>
      </c>
      <c r="BA968" s="89">
        <v>15100000</v>
      </c>
      <c r="BB968" s="89">
        <v>9100000</v>
      </c>
      <c r="BC968" s="113"/>
      <c r="BG968" s="165">
        <v>5863</v>
      </c>
      <c r="BH968" s="165">
        <v>873</v>
      </c>
    </row>
    <row r="969" spans="1:60" ht="18" hidden="1" customHeight="1">
      <c r="A969" s="83">
        <v>180029</v>
      </c>
      <c r="B969" s="84" t="s">
        <v>5851</v>
      </c>
      <c r="C969" s="82" t="str">
        <f t="shared" si="48"/>
        <v>Open</v>
      </c>
      <c r="D969" s="85"/>
      <c r="E969" s="85" t="s">
        <v>4241</v>
      </c>
      <c r="F969" s="110">
        <v>43227</v>
      </c>
      <c r="G969" s="110">
        <v>43245</v>
      </c>
      <c r="H969" s="87" t="s">
        <v>4412</v>
      </c>
      <c r="I969" s="87" t="s">
        <v>4427</v>
      </c>
      <c r="J969" s="87" t="s">
        <v>5852</v>
      </c>
      <c r="K969" s="88"/>
      <c r="L969" s="37" t="s">
        <v>15477</v>
      </c>
      <c r="M969" s="86" t="s">
        <v>5857</v>
      </c>
      <c r="N969" s="37" t="s">
        <v>13883</v>
      </c>
      <c r="O969" s="37" t="s">
        <v>14565</v>
      </c>
      <c r="P969" s="89">
        <v>0.08</v>
      </c>
      <c r="Q969" s="89">
        <v>8.24</v>
      </c>
      <c r="R969" s="90" t="str">
        <f t="shared" si="47"/>
        <v>島根県出雲市上塩治町</v>
      </c>
      <c r="S969" s="59" t="s">
        <v>3887</v>
      </c>
      <c r="T969" s="59" t="s">
        <v>3887</v>
      </c>
      <c r="U969" s="111" t="s">
        <v>5856</v>
      </c>
      <c r="V969" s="91" t="str">
        <f t="shared" si="49"/>
        <v>Open map</v>
      </c>
      <c r="W969" s="91" t="s">
        <v>4038</v>
      </c>
      <c r="X969" s="89" t="s">
        <v>1854</v>
      </c>
      <c r="Y969" s="89" t="s">
        <v>4892</v>
      </c>
      <c r="Z969" s="89" t="s">
        <v>4893</v>
      </c>
      <c r="AA969" s="89"/>
      <c r="AB969" s="83">
        <v>60</v>
      </c>
      <c r="AC969" s="83">
        <v>382.09</v>
      </c>
      <c r="AD969" s="83">
        <v>1018</v>
      </c>
      <c r="AE969" s="89">
        <v>505</v>
      </c>
      <c r="AF969" s="83">
        <v>512</v>
      </c>
      <c r="AG969" s="89"/>
      <c r="AH969" s="89"/>
      <c r="AI969" s="89"/>
      <c r="AJ969" s="83">
        <v>0.8</v>
      </c>
      <c r="AK969" s="83" t="s">
        <v>5859</v>
      </c>
      <c r="AL969" s="83">
        <v>1.7</v>
      </c>
      <c r="AM969" s="83" t="s">
        <v>3238</v>
      </c>
      <c r="AN969" s="83"/>
      <c r="AO969" s="83">
        <v>989</v>
      </c>
      <c r="AP969" s="89">
        <v>1.7</v>
      </c>
      <c r="AQ969" s="89">
        <v>585</v>
      </c>
      <c r="AR969" s="89">
        <v>120</v>
      </c>
      <c r="AS969" s="89">
        <v>72</v>
      </c>
      <c r="AT969" s="89" t="s">
        <v>4235</v>
      </c>
      <c r="AU969" s="89">
        <v>0.8</v>
      </c>
      <c r="AV969" s="89">
        <v>404</v>
      </c>
      <c r="AW969" s="89">
        <v>110</v>
      </c>
      <c r="AX969" s="89">
        <v>46</v>
      </c>
      <c r="AY969" s="89" t="s">
        <v>4235</v>
      </c>
      <c r="AZ969" s="89">
        <v>6800000</v>
      </c>
      <c r="BA969" s="89">
        <v>5800000</v>
      </c>
      <c r="BB969" s="89">
        <v>3500000</v>
      </c>
      <c r="BC969" s="113"/>
      <c r="BG969" s="165">
        <v>5864</v>
      </c>
      <c r="BH969" s="165">
        <v>874</v>
      </c>
    </row>
    <row r="970" spans="1:60" ht="18" hidden="1" customHeight="1">
      <c r="A970" s="83">
        <v>180030</v>
      </c>
      <c r="B970" s="84" t="s">
        <v>5853</v>
      </c>
      <c r="C970" s="82" t="str">
        <f t="shared" si="48"/>
        <v>Open</v>
      </c>
      <c r="D970" s="85"/>
      <c r="E970" s="85" t="s">
        <v>4217</v>
      </c>
      <c r="F970" s="110">
        <v>43157</v>
      </c>
      <c r="G970" s="110">
        <v>43166</v>
      </c>
      <c r="H970" s="87" t="s">
        <v>4361</v>
      </c>
      <c r="I970" s="87" t="s">
        <v>5591</v>
      </c>
      <c r="J970" s="87" t="s">
        <v>5842</v>
      </c>
      <c r="K970" s="88"/>
      <c r="L970" s="37" t="s">
        <v>15478</v>
      </c>
      <c r="M970" s="86" t="s">
        <v>5854</v>
      </c>
      <c r="N970" s="37" t="s">
        <v>13884</v>
      </c>
      <c r="O970" s="37" t="s">
        <v>13885</v>
      </c>
      <c r="P970" s="89">
        <v>0.48</v>
      </c>
      <c r="Q970" s="89">
        <v>9.73</v>
      </c>
      <c r="R970" s="90" t="str">
        <f t="shared" si="47"/>
        <v>神奈川県横浜市都筑区川和町あざ稲荷谷</v>
      </c>
      <c r="S970" s="59" t="s">
        <v>3888</v>
      </c>
      <c r="T970" s="59" t="s">
        <v>3888</v>
      </c>
      <c r="U970" s="111" t="s">
        <v>5850</v>
      </c>
      <c r="V970" s="91" t="str">
        <f t="shared" si="49"/>
        <v>Open map</v>
      </c>
      <c r="W970" s="91" t="s">
        <v>4038</v>
      </c>
      <c r="X970" s="89" t="s">
        <v>1840</v>
      </c>
      <c r="Y970" s="89" t="s">
        <v>4381</v>
      </c>
      <c r="Z970" s="89" t="s">
        <v>4358</v>
      </c>
      <c r="AA970" s="89"/>
      <c r="AB970" s="83">
        <v>30</v>
      </c>
      <c r="AC970" s="83">
        <v>960.2</v>
      </c>
      <c r="AD970" s="83">
        <v>950</v>
      </c>
      <c r="AE970" s="89">
        <v>1186</v>
      </c>
      <c r="AF970" s="83">
        <v>1070</v>
      </c>
      <c r="AG970" s="89"/>
      <c r="AH970" s="89"/>
      <c r="AI970" s="89"/>
      <c r="AJ970" s="83">
        <v>0.8</v>
      </c>
      <c r="AK970" s="83" t="s">
        <v>5855</v>
      </c>
      <c r="AL970" s="83">
        <v>1.2</v>
      </c>
      <c r="AM970" s="83" t="s">
        <v>3223</v>
      </c>
      <c r="AN970" s="83"/>
      <c r="AO970" s="83">
        <v>1960</v>
      </c>
      <c r="AP970" s="89">
        <v>1.2</v>
      </c>
      <c r="AQ970" s="89">
        <v>1011</v>
      </c>
      <c r="AR970" s="89">
        <v>130</v>
      </c>
      <c r="AS970" s="89">
        <v>136</v>
      </c>
      <c r="AT970" s="89" t="s">
        <v>4235</v>
      </c>
      <c r="AU970" s="89">
        <v>0.8</v>
      </c>
      <c r="AV970" s="89">
        <v>949</v>
      </c>
      <c r="AW970" s="89">
        <v>170</v>
      </c>
      <c r="AX970" s="89">
        <v>162</v>
      </c>
      <c r="AY970" s="89" t="s">
        <v>4235</v>
      </c>
      <c r="AZ970" s="89">
        <v>14800000</v>
      </c>
      <c r="BA970" s="89">
        <v>12400000</v>
      </c>
      <c r="BB970" s="89">
        <v>7600000</v>
      </c>
      <c r="BC970" s="113"/>
      <c r="BG970" s="165">
        <v>5865</v>
      </c>
      <c r="BH970" s="165">
        <v>875</v>
      </c>
    </row>
    <row r="971" spans="1:60" ht="18" hidden="1" customHeight="1">
      <c r="A971" s="83">
        <v>180031</v>
      </c>
      <c r="B971" s="84" t="s">
        <v>5837</v>
      </c>
      <c r="C971" s="82" t="str">
        <f t="shared" si="48"/>
        <v>Open</v>
      </c>
      <c r="D971" s="85"/>
      <c r="E971" s="85" t="s">
        <v>4217</v>
      </c>
      <c r="F971" s="110">
        <v>43300</v>
      </c>
      <c r="G971" s="110">
        <v>43320</v>
      </c>
      <c r="H971" s="87" t="s">
        <v>5844</v>
      </c>
      <c r="I971" s="87" t="s">
        <v>5838</v>
      </c>
      <c r="J971" s="87" t="s">
        <v>5845</v>
      </c>
      <c r="K971" s="88"/>
      <c r="L971" s="37" t="s">
        <v>15479</v>
      </c>
      <c r="M971" s="86" t="s">
        <v>5846</v>
      </c>
      <c r="N971" s="37" t="s">
        <v>13886</v>
      </c>
      <c r="O971" s="37" t="s">
        <v>13887</v>
      </c>
      <c r="P971" s="89" t="s">
        <v>5843</v>
      </c>
      <c r="Q971" s="89">
        <v>0.02</v>
      </c>
      <c r="R971" s="90" t="str">
        <f t="shared" si="47"/>
        <v>和歌山県東牟婁郡那須勝浦町大字築地</v>
      </c>
      <c r="S971" s="59" t="s">
        <v>3889</v>
      </c>
      <c r="T971" s="59" t="s">
        <v>3889</v>
      </c>
      <c r="U971" s="111" t="s">
        <v>5847</v>
      </c>
      <c r="V971" s="91" t="str">
        <f t="shared" si="49"/>
        <v>Open map</v>
      </c>
      <c r="W971" s="91" t="s">
        <v>4038</v>
      </c>
      <c r="X971" s="89" t="s">
        <v>1840</v>
      </c>
      <c r="Y971" s="89" t="s">
        <v>5848</v>
      </c>
      <c r="Z971" s="89" t="s">
        <v>4390</v>
      </c>
      <c r="AA971" s="89"/>
      <c r="AB971" s="83">
        <v>30</v>
      </c>
      <c r="AC971" s="83">
        <v>2294</v>
      </c>
      <c r="AD971" s="83">
        <v>2224</v>
      </c>
      <c r="AE971" s="89">
        <v>2861</v>
      </c>
      <c r="AF971" s="83">
        <v>2856</v>
      </c>
      <c r="AG971" s="89"/>
      <c r="AH971" s="89"/>
      <c r="AI971" s="89"/>
      <c r="AJ971" s="83">
        <v>1</v>
      </c>
      <c r="AK971" s="83" t="s">
        <v>5849</v>
      </c>
      <c r="AL971" s="83">
        <v>2.5</v>
      </c>
      <c r="AM971" s="83" t="s">
        <v>3267</v>
      </c>
      <c r="AN971" s="83"/>
      <c r="AO971" s="83">
        <v>6398</v>
      </c>
      <c r="AP971" s="89">
        <v>2.5</v>
      </c>
      <c r="AQ971" s="89">
        <v>5014</v>
      </c>
      <c r="AR971" s="89">
        <v>100</v>
      </c>
      <c r="AS971" s="89">
        <v>512</v>
      </c>
      <c r="AT971" s="89" t="s">
        <v>4235</v>
      </c>
      <c r="AU971" s="89">
        <v>1</v>
      </c>
      <c r="AV971" s="89">
        <f>855+529</f>
        <v>1384</v>
      </c>
      <c r="AW971" s="89">
        <v>80</v>
      </c>
      <c r="AX971" s="89">
        <f>70+80</f>
        <v>150</v>
      </c>
      <c r="AY971" s="89" t="s">
        <v>4235</v>
      </c>
      <c r="AZ971" s="89">
        <v>31700000</v>
      </c>
      <c r="BA971" s="89">
        <v>26200000</v>
      </c>
      <c r="BB971" s="89">
        <v>15800000</v>
      </c>
      <c r="BC971" s="113"/>
      <c r="BG971" s="165">
        <v>5866</v>
      </c>
      <c r="BH971" s="165">
        <v>876</v>
      </c>
    </row>
    <row r="972" spans="1:60" ht="18" hidden="1" customHeight="1">
      <c r="A972" s="83">
        <v>180032</v>
      </c>
      <c r="B972" s="84" t="s">
        <v>5821</v>
      </c>
      <c r="C972" s="82" t="str">
        <f t="shared" si="48"/>
        <v>Open</v>
      </c>
      <c r="D972" s="85"/>
      <c r="E972" s="85" t="s">
        <v>4217</v>
      </c>
      <c r="F972" s="110">
        <v>43186</v>
      </c>
      <c r="G972" s="110">
        <v>43199</v>
      </c>
      <c r="H972" s="87" t="s">
        <v>4328</v>
      </c>
      <c r="I972" s="87" t="s">
        <v>5822</v>
      </c>
      <c r="J972" s="87" t="s">
        <v>5823</v>
      </c>
      <c r="K972" s="88"/>
      <c r="L972" s="37" t="s">
        <v>15046</v>
      </c>
      <c r="M972" s="86" t="s">
        <v>5839</v>
      </c>
      <c r="N972" s="37" t="s">
        <v>13888</v>
      </c>
      <c r="O972" s="37" t="s">
        <v>13889</v>
      </c>
      <c r="P972" s="89">
        <v>0.28999999999999998</v>
      </c>
      <c r="Q972" s="89">
        <v>5.28</v>
      </c>
      <c r="R972" s="90" t="str">
        <f t="shared" si="47"/>
        <v>福島県相馬郡新地町杉目字飯樋</v>
      </c>
      <c r="S972" s="59" t="s">
        <v>3890</v>
      </c>
      <c r="T972" s="59" t="s">
        <v>3890</v>
      </c>
      <c r="U972" s="111" t="s">
        <v>5835</v>
      </c>
      <c r="V972" s="91" t="str">
        <f t="shared" si="49"/>
        <v>Open map</v>
      </c>
      <c r="W972" s="91" t="s">
        <v>4038</v>
      </c>
      <c r="X972" s="89" t="s">
        <v>1840</v>
      </c>
      <c r="Y972" s="89" t="s">
        <v>4381</v>
      </c>
      <c r="Z972" s="89" t="s">
        <v>5840</v>
      </c>
      <c r="AA972" s="89"/>
      <c r="AB972" s="83">
        <v>40</v>
      </c>
      <c r="AC972" s="83">
        <v>1480</v>
      </c>
      <c r="AD972" s="83">
        <v>5178</v>
      </c>
      <c r="AE972" s="89">
        <v>2669</v>
      </c>
      <c r="AF972" s="83">
        <v>2530</v>
      </c>
      <c r="AG972" s="89"/>
      <c r="AH972" s="89"/>
      <c r="AI972" s="89"/>
      <c r="AJ972" s="83">
        <v>1</v>
      </c>
      <c r="AK972" s="83" t="s">
        <v>5656</v>
      </c>
      <c r="AL972" s="83">
        <v>1</v>
      </c>
      <c r="AM972" s="83" t="s">
        <v>3200</v>
      </c>
      <c r="AN972" s="83"/>
      <c r="AO972" s="83">
        <v>3903</v>
      </c>
      <c r="AP972" s="89">
        <v>1</v>
      </c>
      <c r="AQ972" s="89">
        <v>1234</v>
      </c>
      <c r="AR972" s="89">
        <v>100</v>
      </c>
      <c r="AS972" s="89">
        <v>126</v>
      </c>
      <c r="AT972" s="89" t="s">
        <v>4240</v>
      </c>
      <c r="AU972" s="89">
        <v>1</v>
      </c>
      <c r="AV972" s="89">
        <v>2669</v>
      </c>
      <c r="AW972" s="89">
        <v>100</v>
      </c>
      <c r="AX972" s="89">
        <v>273</v>
      </c>
      <c r="AY972" s="89" t="s">
        <v>5841</v>
      </c>
      <c r="AZ972" s="89">
        <v>22200000</v>
      </c>
      <c r="BA972" s="89">
        <v>18700000</v>
      </c>
      <c r="BB972" s="89">
        <v>11400000</v>
      </c>
      <c r="BC972" s="113"/>
      <c r="BG972" s="165">
        <v>5867</v>
      </c>
      <c r="BH972" s="165">
        <v>877</v>
      </c>
    </row>
    <row r="973" spans="1:60" ht="18" hidden="1" customHeight="1">
      <c r="A973" s="83">
        <v>180033</v>
      </c>
      <c r="B973" s="84" t="s">
        <v>5824</v>
      </c>
      <c r="C973" s="82" t="str">
        <f t="shared" si="48"/>
        <v>Open</v>
      </c>
      <c r="D973" s="85"/>
      <c r="E973" s="85" t="s">
        <v>5825</v>
      </c>
      <c r="F973" s="110">
        <v>43332</v>
      </c>
      <c r="G973" s="110">
        <v>43344</v>
      </c>
      <c r="H973" s="87" t="s">
        <v>5826</v>
      </c>
      <c r="I973" s="87" t="s">
        <v>5602</v>
      </c>
      <c r="J973" s="87" t="s">
        <v>5827</v>
      </c>
      <c r="K973" s="88"/>
      <c r="L973" s="37" t="s">
        <v>15480</v>
      </c>
      <c r="M973" s="86" t="s">
        <v>5828</v>
      </c>
      <c r="N973" s="37" t="s">
        <v>13890</v>
      </c>
      <c r="O973" s="37" t="s">
        <v>13891</v>
      </c>
      <c r="P973" s="89">
        <v>0.23</v>
      </c>
      <c r="Q973" s="89">
        <v>58.44</v>
      </c>
      <c r="R973" s="90" t="str">
        <f t="shared" si="47"/>
        <v>山形県東置賜郡川西町大字中小松字田仲</v>
      </c>
      <c r="S973" s="59" t="s">
        <v>3891</v>
      </c>
      <c r="T973" s="59" t="s">
        <v>4201</v>
      </c>
      <c r="U973" s="111" t="s">
        <v>5829</v>
      </c>
      <c r="V973" s="91" t="str">
        <f t="shared" si="49"/>
        <v>Open map</v>
      </c>
      <c r="W973" s="91" t="s">
        <v>4038</v>
      </c>
      <c r="X973" s="89" t="s">
        <v>1840</v>
      </c>
      <c r="Y973" s="89" t="s">
        <v>5830</v>
      </c>
      <c r="Z973" s="89" t="s">
        <v>5831</v>
      </c>
      <c r="AA973" s="89"/>
      <c r="AB973" s="83">
        <v>100</v>
      </c>
      <c r="AC973" s="83">
        <v>1150</v>
      </c>
      <c r="AD973" s="83">
        <v>1150</v>
      </c>
      <c r="AE973" s="89">
        <v>1390</v>
      </c>
      <c r="AF973" s="83">
        <v>1389</v>
      </c>
      <c r="AG973" s="89"/>
      <c r="AH973" s="89"/>
      <c r="AI973" s="89"/>
      <c r="AJ973" s="83">
        <v>1</v>
      </c>
      <c r="AK973" s="83" t="s">
        <v>5832</v>
      </c>
      <c r="AL973" s="83">
        <v>1.5</v>
      </c>
      <c r="AM973" s="83" t="s">
        <v>3202</v>
      </c>
      <c r="AN973" s="83"/>
      <c r="AO973" s="83">
        <v>2738</v>
      </c>
      <c r="AP973" s="89">
        <v>1.5</v>
      </c>
      <c r="AQ973" s="89">
        <v>1348</v>
      </c>
      <c r="AR973" s="89">
        <v>110</v>
      </c>
      <c r="AS973" s="89">
        <v>152</v>
      </c>
      <c r="AT973" s="89" t="s">
        <v>5833</v>
      </c>
      <c r="AU973" s="89">
        <v>1</v>
      </c>
      <c r="AV973" s="89">
        <v>1390</v>
      </c>
      <c r="AW973" s="89">
        <v>170</v>
      </c>
      <c r="AX973" s="89">
        <v>242</v>
      </c>
      <c r="AY973" s="89" t="s">
        <v>5834</v>
      </c>
      <c r="AZ973" s="89">
        <v>19000000</v>
      </c>
      <c r="BA973" s="89">
        <v>15800000</v>
      </c>
      <c r="BB973" s="89">
        <v>9500000</v>
      </c>
      <c r="BC973" s="113"/>
      <c r="BG973" s="165">
        <v>5868</v>
      </c>
      <c r="BH973" s="165">
        <v>878</v>
      </c>
    </row>
    <row r="974" spans="1:60" ht="18" hidden="1" customHeight="1">
      <c r="A974" s="83">
        <v>180034</v>
      </c>
      <c r="B974" s="84" t="s">
        <v>5809</v>
      </c>
      <c r="C974" s="82" t="str">
        <f t="shared" si="48"/>
        <v>Open</v>
      </c>
      <c r="D974" s="85"/>
      <c r="E974" s="85" t="s">
        <v>5817</v>
      </c>
      <c r="F974" s="110">
        <v>43199</v>
      </c>
      <c r="G974" s="110">
        <v>43216</v>
      </c>
      <c r="H974" s="87" t="s">
        <v>4249</v>
      </c>
      <c r="I974" s="87" t="s">
        <v>4372</v>
      </c>
      <c r="J974" s="87" t="s">
        <v>5810</v>
      </c>
      <c r="K974" s="88"/>
      <c r="L974" s="37" t="s">
        <v>15481</v>
      </c>
      <c r="M974" s="86" t="s">
        <v>5818</v>
      </c>
      <c r="N974" s="37" t="s">
        <v>13892</v>
      </c>
      <c r="O974" s="37" t="s">
        <v>13893</v>
      </c>
      <c r="P974" s="89">
        <v>1.98</v>
      </c>
      <c r="Q974" s="89">
        <v>14.96</v>
      </c>
      <c r="R974" s="90" t="str">
        <f t="shared" si="47"/>
        <v>北海道札幌市東区伏古11条</v>
      </c>
      <c r="S974" s="59" t="s">
        <v>3892</v>
      </c>
      <c r="T974" s="59" t="s">
        <v>3892</v>
      </c>
      <c r="U974" s="111" t="s">
        <v>5819</v>
      </c>
      <c r="V974" s="91" t="str">
        <f t="shared" si="49"/>
        <v>Open map</v>
      </c>
      <c r="W974" s="91" t="s">
        <v>4038</v>
      </c>
      <c r="X974" s="89" t="s">
        <v>1840</v>
      </c>
      <c r="Y974" s="89" t="s">
        <v>4381</v>
      </c>
      <c r="Z974" s="89" t="s">
        <v>4358</v>
      </c>
      <c r="AA974" s="89"/>
      <c r="AB974" s="83">
        <v>140</v>
      </c>
      <c r="AC974" s="83">
        <v>1198.58</v>
      </c>
      <c r="AD974" s="83">
        <v>1160</v>
      </c>
      <c r="AE974" s="89">
        <v>1426</v>
      </c>
      <c r="AF974" s="83">
        <v>1640</v>
      </c>
      <c r="AG974" s="89"/>
      <c r="AH974" s="89"/>
      <c r="AI974" s="89"/>
      <c r="AJ974" s="83">
        <v>1</v>
      </c>
      <c r="AK974" s="83" t="s">
        <v>5820</v>
      </c>
      <c r="AL974" s="83">
        <v>1.5</v>
      </c>
      <c r="AM974" s="83" t="s">
        <v>3215</v>
      </c>
      <c r="AN974" s="83"/>
      <c r="AO974" s="83">
        <v>2940</v>
      </c>
      <c r="AP974" s="89">
        <v>1.5</v>
      </c>
      <c r="AQ974" s="89">
        <v>1548</v>
      </c>
      <c r="AR974" s="89">
        <v>130</v>
      </c>
      <c r="AS974" s="89">
        <v>206</v>
      </c>
      <c r="AT974" s="89" t="s">
        <v>4250</v>
      </c>
      <c r="AU974" s="89">
        <v>1</v>
      </c>
      <c r="AV974" s="89">
        <v>1018</v>
      </c>
      <c r="AW974" s="89">
        <v>100</v>
      </c>
      <c r="AX974" s="89">
        <v>104</v>
      </c>
      <c r="AY974" s="89" t="s">
        <v>4250</v>
      </c>
      <c r="AZ974" s="89">
        <v>19100000</v>
      </c>
      <c r="BA974" s="89">
        <v>16000000</v>
      </c>
      <c r="BB974" s="89">
        <v>9700000</v>
      </c>
      <c r="BC974" s="113"/>
      <c r="BG974" s="165">
        <v>5869</v>
      </c>
      <c r="BH974" s="165">
        <v>879</v>
      </c>
    </row>
    <row r="975" spans="1:60" hidden="1">
      <c r="A975" s="116"/>
      <c r="B975" s="117" t="s">
        <v>1037</v>
      </c>
      <c r="C975" s="156" t="str">
        <f t="shared" si="48"/>
        <v>Open</v>
      </c>
      <c r="D975" s="118" t="s">
        <v>4241</v>
      </c>
      <c r="E975" s="118"/>
      <c r="F975" s="157"/>
      <c r="G975" s="157"/>
      <c r="H975" s="120" t="s">
        <v>1387</v>
      </c>
      <c r="I975" s="120" t="s">
        <v>1715</v>
      </c>
      <c r="J975" s="120" t="s">
        <v>2812</v>
      </c>
      <c r="K975" s="121"/>
      <c r="L975" s="37" t="s">
        <v>15482</v>
      </c>
      <c r="M975" s="157"/>
      <c r="N975" s="157" t="s">
        <v>14366</v>
      </c>
      <c r="O975" s="157" t="s">
        <v>14366</v>
      </c>
      <c r="P975" s="123"/>
      <c r="Q975" s="123"/>
      <c r="R975" s="124" t="str">
        <f t="shared" si="47"/>
        <v>広島県三原市須波</v>
      </c>
      <c r="S975" s="124"/>
      <c r="T975" s="124"/>
      <c r="U975" s="124"/>
      <c r="V975" s="127" t="str">
        <f t="shared" si="49"/>
        <v>Open map</v>
      </c>
      <c r="W975" s="127"/>
      <c r="X975" s="123" t="s">
        <v>1854</v>
      </c>
      <c r="Y975" s="123"/>
      <c r="Z975" s="123" t="s">
        <v>1850</v>
      </c>
      <c r="AA975" s="123"/>
      <c r="AB975" s="116"/>
      <c r="AC975" s="116"/>
      <c r="AD975" s="116"/>
      <c r="AE975" s="123"/>
      <c r="AF975" s="116"/>
      <c r="AG975" s="123"/>
      <c r="AH975" s="123"/>
      <c r="AI975" s="123"/>
      <c r="AJ975" s="116"/>
      <c r="AK975" s="116"/>
      <c r="AL975" s="116"/>
      <c r="AM975" s="116"/>
      <c r="AN975" s="116"/>
      <c r="AO975" s="116"/>
      <c r="AP975" s="123"/>
      <c r="AQ975" s="123"/>
      <c r="AR975" s="123"/>
      <c r="AS975" s="123"/>
      <c r="AT975" s="123"/>
      <c r="AU975" s="123"/>
      <c r="AV975" s="123"/>
      <c r="AW975" s="123"/>
      <c r="AX975" s="123"/>
      <c r="AY975" s="123"/>
      <c r="AZ975" s="123"/>
      <c r="BA975" s="123"/>
      <c r="BB975" s="123"/>
      <c r="BC975" s="123"/>
      <c r="BD975" s="158"/>
      <c r="BE975" s="123"/>
      <c r="BF975" s="123"/>
    </row>
    <row r="976" spans="1:60" ht="18" hidden="1" customHeight="1">
      <c r="A976" s="83">
        <v>180035</v>
      </c>
      <c r="B976" s="84" t="s">
        <v>5798</v>
      </c>
      <c r="C976" s="82" t="str">
        <f t="shared" si="48"/>
        <v>Open</v>
      </c>
      <c r="D976" s="85"/>
      <c r="E976" s="85" t="s">
        <v>4217</v>
      </c>
      <c r="F976" s="110">
        <v>43318</v>
      </c>
      <c r="G976" s="110">
        <v>43335</v>
      </c>
      <c r="H976" s="87" t="s">
        <v>4249</v>
      </c>
      <c r="I976" s="87" t="s">
        <v>5811</v>
      </c>
      <c r="J976" s="87" t="s">
        <v>5799</v>
      </c>
      <c r="K976" s="88"/>
      <c r="L976" s="37" t="s">
        <v>15483</v>
      </c>
      <c r="M976" s="86" t="s">
        <v>5812</v>
      </c>
      <c r="N976" s="37" t="s">
        <v>13894</v>
      </c>
      <c r="O976" s="37" t="s">
        <v>14566</v>
      </c>
      <c r="P976" s="89">
        <v>0.26</v>
      </c>
      <c r="Q976" s="89">
        <v>0.57999999999999996</v>
      </c>
      <c r="R976" s="90" t="str">
        <f t="shared" si="47"/>
        <v>北海道函館市湯の川</v>
      </c>
      <c r="S976" s="59" t="s">
        <v>3893</v>
      </c>
      <c r="T976" s="59" t="s">
        <v>3893</v>
      </c>
      <c r="U976" s="111" t="s">
        <v>5813</v>
      </c>
      <c r="V976" s="91" t="str">
        <f t="shared" si="49"/>
        <v>Open map</v>
      </c>
      <c r="W976" s="91" t="s">
        <v>4038</v>
      </c>
      <c r="X976" s="89" t="s">
        <v>1840</v>
      </c>
      <c r="Y976" s="89" t="s">
        <v>5814</v>
      </c>
      <c r="Z976" s="89" t="s">
        <v>4358</v>
      </c>
      <c r="AA976" s="89"/>
      <c r="AB976" s="83">
        <v>70</v>
      </c>
      <c r="AC976" s="83">
        <v>1160.1600000000001</v>
      </c>
      <c r="AD976" s="83">
        <v>1077.19</v>
      </c>
      <c r="AE976" s="89">
        <v>39</v>
      </c>
      <c r="AF976" s="83">
        <v>1424</v>
      </c>
      <c r="AG976" s="89"/>
      <c r="AH976" s="89"/>
      <c r="AI976" s="89"/>
      <c r="AJ976" s="83">
        <v>1</v>
      </c>
      <c r="AK976" s="83" t="s">
        <v>5815</v>
      </c>
      <c r="AL976" s="83">
        <v>1.5</v>
      </c>
      <c r="AM976" s="83" t="s">
        <v>3222</v>
      </c>
      <c r="AN976" s="83"/>
      <c r="AO976" s="83">
        <v>2955</v>
      </c>
      <c r="AP976" s="89">
        <v>1.5</v>
      </c>
      <c r="AQ976" s="89">
        <v>1489</v>
      </c>
      <c r="AR976" s="89">
        <v>180</v>
      </c>
      <c r="AS976" s="89">
        <v>274</v>
      </c>
      <c r="AT976" s="89" t="s">
        <v>5836</v>
      </c>
      <c r="AU976" s="89">
        <v>1</v>
      </c>
      <c r="AV976" s="89">
        <v>1466</v>
      </c>
      <c r="AW976" s="89">
        <v>180</v>
      </c>
      <c r="AX976" s="89">
        <v>270</v>
      </c>
      <c r="AY976" s="89" t="s">
        <v>5816</v>
      </c>
      <c r="AZ976" s="89">
        <v>23800000</v>
      </c>
      <c r="BA976" s="89">
        <v>19800000</v>
      </c>
      <c r="BB976" s="89">
        <v>11800000</v>
      </c>
      <c r="BC976" s="113"/>
      <c r="BG976" s="165">
        <v>5870</v>
      </c>
      <c r="BH976" s="165">
        <v>880</v>
      </c>
    </row>
    <row r="977" spans="1:60" ht="18" hidden="1" customHeight="1">
      <c r="A977" s="83">
        <v>180036</v>
      </c>
      <c r="B977" s="84" t="s">
        <v>5800</v>
      </c>
      <c r="C977" s="82" t="str">
        <f t="shared" si="48"/>
        <v>Open</v>
      </c>
      <c r="D977" s="85"/>
      <c r="E977" s="85" t="s">
        <v>4217</v>
      </c>
      <c r="F977" s="110">
        <v>43339</v>
      </c>
      <c r="G977" s="110">
        <v>43378</v>
      </c>
      <c r="H977" s="87" t="s">
        <v>5801</v>
      </c>
      <c r="I977" s="87" t="s">
        <v>5802</v>
      </c>
      <c r="J977" s="87" t="s">
        <v>5803</v>
      </c>
      <c r="K977" s="88"/>
      <c r="L977" s="37" t="s">
        <v>15484</v>
      </c>
      <c r="M977" s="86" t="s">
        <v>5807</v>
      </c>
      <c r="N977" s="37" t="s">
        <v>13895</v>
      </c>
      <c r="O977" s="37" t="s">
        <v>13896</v>
      </c>
      <c r="P977" s="89">
        <v>0.17</v>
      </c>
      <c r="Q977" s="89">
        <v>1.56</v>
      </c>
      <c r="R977" s="90" t="str">
        <f t="shared" si="47"/>
        <v>福島県双葉郡楢葉町</v>
      </c>
      <c r="S977" s="59" t="s">
        <v>3894</v>
      </c>
      <c r="T977" s="59" t="s">
        <v>3894</v>
      </c>
      <c r="U977" s="111" t="s">
        <v>5808</v>
      </c>
      <c r="V977" s="91" t="str">
        <f t="shared" si="49"/>
        <v>Open map</v>
      </c>
      <c r="W977" s="91" t="s">
        <v>4042</v>
      </c>
      <c r="X977" s="89" t="s">
        <v>1840</v>
      </c>
      <c r="Y977" s="89" t="s">
        <v>5804</v>
      </c>
      <c r="Z977" s="89" t="s">
        <v>5805</v>
      </c>
      <c r="AA977" s="89">
        <v>12</v>
      </c>
      <c r="AB977" s="83">
        <v>30</v>
      </c>
      <c r="AC977" s="83">
        <v>2229.12</v>
      </c>
      <c r="AD977" s="83">
        <v>2553.12</v>
      </c>
      <c r="AE977" s="89">
        <v>3806</v>
      </c>
      <c r="AF977" s="83">
        <v>3770</v>
      </c>
      <c r="AG977" s="89"/>
      <c r="AH977" s="89"/>
      <c r="AI977" s="89"/>
      <c r="AJ977" s="83">
        <v>1</v>
      </c>
      <c r="AK977" s="83" t="s">
        <v>5806</v>
      </c>
      <c r="AL977" s="83">
        <v>1.5</v>
      </c>
      <c r="AM977" s="83" t="s">
        <v>3198</v>
      </c>
      <c r="AN977" s="83"/>
      <c r="AO977" s="83">
        <v>3806</v>
      </c>
      <c r="AP977" s="89">
        <v>1.5</v>
      </c>
      <c r="AQ977" s="89">
        <f>1664+1397+767</f>
        <v>3828</v>
      </c>
      <c r="AR977" s="89">
        <v>100</v>
      </c>
      <c r="AS977" s="89">
        <f>170+143+79</f>
        <v>392</v>
      </c>
      <c r="AT977" s="89" t="s">
        <v>4235</v>
      </c>
      <c r="AU977" s="89">
        <v>1</v>
      </c>
      <c r="AV977" s="89">
        <f>1508+1646+521</f>
        <v>3675</v>
      </c>
      <c r="AW977" s="89">
        <v>100</v>
      </c>
      <c r="AX977" s="89">
        <f>154+168+54</f>
        <v>376</v>
      </c>
      <c r="AY977" s="89" t="s">
        <v>4235</v>
      </c>
      <c r="AZ977" s="89">
        <v>72800000</v>
      </c>
      <c r="BA977" s="89">
        <v>66100000</v>
      </c>
      <c r="BB977" s="89">
        <v>43900000</v>
      </c>
      <c r="BC977" s="113" t="s">
        <v>5452</v>
      </c>
      <c r="BG977" s="165">
        <v>5871</v>
      </c>
      <c r="BH977" s="165">
        <v>881</v>
      </c>
    </row>
    <row r="978" spans="1:60" ht="18" hidden="1" customHeight="1">
      <c r="A978" s="83">
        <v>180037</v>
      </c>
      <c r="B978" s="84" t="s">
        <v>5795</v>
      </c>
      <c r="C978" s="82" t="str">
        <f t="shared" si="48"/>
        <v>Open</v>
      </c>
      <c r="D978" s="85"/>
      <c r="E978" s="85" t="s">
        <v>4241</v>
      </c>
      <c r="F978" s="110">
        <v>43293</v>
      </c>
      <c r="G978" s="110">
        <v>43309</v>
      </c>
      <c r="H978" s="87" t="s">
        <v>4446</v>
      </c>
      <c r="I978" s="87" t="s">
        <v>5602</v>
      </c>
      <c r="J978" s="87" t="s">
        <v>5796</v>
      </c>
      <c r="K978" s="88"/>
      <c r="L978" s="37" t="s">
        <v>15485</v>
      </c>
      <c r="M978" s="86" t="s">
        <v>5793</v>
      </c>
      <c r="N978" s="37" t="s">
        <v>13897</v>
      </c>
      <c r="O978" s="37" t="s">
        <v>13898</v>
      </c>
      <c r="P978" s="89">
        <v>0.75</v>
      </c>
      <c r="Q978" s="89">
        <v>63.63</v>
      </c>
      <c r="R978" s="90" t="str">
        <f t="shared" si="47"/>
        <v>山形県東置賜郡高畠町大字高畠渋作</v>
      </c>
      <c r="S978" s="59" t="s">
        <v>3895</v>
      </c>
      <c r="T978" s="59" t="s">
        <v>3895</v>
      </c>
      <c r="U978" s="111" t="s">
        <v>5794</v>
      </c>
      <c r="V978" s="91" t="str">
        <f t="shared" si="49"/>
        <v>Open map</v>
      </c>
      <c r="W978" s="91" t="s">
        <v>4038</v>
      </c>
      <c r="X978" s="89" t="s">
        <v>1858</v>
      </c>
      <c r="Y978" s="89" t="s">
        <v>4381</v>
      </c>
      <c r="Z978" s="89" t="s">
        <v>5797</v>
      </c>
      <c r="AA978" s="89"/>
      <c r="AB978" s="83">
        <v>200</v>
      </c>
      <c r="AC978" s="83">
        <v>1540</v>
      </c>
      <c r="AD978" s="83">
        <v>1382</v>
      </c>
      <c r="AE978" s="89">
        <v>1924</v>
      </c>
      <c r="AF978" s="83">
        <v>1924</v>
      </c>
      <c r="AG978" s="89"/>
      <c r="AH978" s="89"/>
      <c r="AI978" s="89"/>
      <c r="AJ978" s="83">
        <v>1.4</v>
      </c>
      <c r="AK978" s="83" t="s">
        <v>5656</v>
      </c>
      <c r="AL978" s="83">
        <v>1</v>
      </c>
      <c r="AM978" s="83" t="s">
        <v>3237</v>
      </c>
      <c r="AN978" s="83"/>
      <c r="AO978" s="83">
        <v>4236</v>
      </c>
      <c r="AP978" s="89">
        <v>1</v>
      </c>
      <c r="AQ978" s="89">
        <v>1526</v>
      </c>
      <c r="AR978" s="89">
        <v>100</v>
      </c>
      <c r="AS978" s="89">
        <v>156</v>
      </c>
      <c r="AT978" s="89" t="s">
        <v>4235</v>
      </c>
      <c r="AU978" s="89">
        <v>1.4</v>
      </c>
      <c r="AV978" s="89">
        <v>2710</v>
      </c>
      <c r="AW978" s="89">
        <v>130</v>
      </c>
      <c r="AX978" s="89">
        <v>360</v>
      </c>
      <c r="AY978" s="89" t="s">
        <v>4235</v>
      </c>
      <c r="AZ978" s="89">
        <v>27300000</v>
      </c>
      <c r="BA978" s="89">
        <v>23100000</v>
      </c>
      <c r="BB978" s="89">
        <v>14100000</v>
      </c>
      <c r="BC978" s="113"/>
      <c r="BG978" s="165">
        <v>5872</v>
      </c>
      <c r="BH978" s="165">
        <v>882</v>
      </c>
    </row>
    <row r="979" spans="1:60" ht="18" hidden="1" customHeight="1">
      <c r="A979" s="83">
        <v>180038</v>
      </c>
      <c r="B979" s="84" t="s">
        <v>5773</v>
      </c>
      <c r="C979" s="82" t="str">
        <f t="shared" si="48"/>
        <v>Open</v>
      </c>
      <c r="D979" s="85"/>
      <c r="E979" s="85" t="s">
        <v>5784</v>
      </c>
      <c r="F979" s="110">
        <v>43255</v>
      </c>
      <c r="G979" s="110">
        <v>43265</v>
      </c>
      <c r="H979" s="87" t="s">
        <v>5785</v>
      </c>
      <c r="I979" s="87" t="s">
        <v>5786</v>
      </c>
      <c r="J979" s="87" t="s">
        <v>5775</v>
      </c>
      <c r="K979" s="88"/>
      <c r="L979" s="37" t="s">
        <v>15486</v>
      </c>
      <c r="M979" s="86" t="s">
        <v>5783</v>
      </c>
      <c r="N979" s="37" t="s">
        <v>13899</v>
      </c>
      <c r="O979" s="37" t="s">
        <v>13900</v>
      </c>
      <c r="P979" s="89">
        <v>0.08</v>
      </c>
      <c r="Q979" s="89">
        <v>38.11</v>
      </c>
      <c r="R979" s="90" t="str">
        <f t="shared" si="47"/>
        <v>奈良県奈良市大安寺町</v>
      </c>
      <c r="S979" s="59" t="s">
        <v>3896</v>
      </c>
      <c r="T979" s="59" t="s">
        <v>3896</v>
      </c>
      <c r="U979" s="111" t="s">
        <v>5787</v>
      </c>
      <c r="V979" s="91" t="str">
        <f t="shared" si="49"/>
        <v>Open map</v>
      </c>
      <c r="W979" s="91" t="s">
        <v>4038</v>
      </c>
      <c r="X979" s="89" t="s">
        <v>1840</v>
      </c>
      <c r="Y979" s="89" t="s">
        <v>5788</v>
      </c>
      <c r="Z979" s="89" t="s">
        <v>5789</v>
      </c>
      <c r="AA979" s="89"/>
      <c r="AB979" s="83">
        <v>30</v>
      </c>
      <c r="AC979" s="83">
        <v>962.94</v>
      </c>
      <c r="AD979" s="83">
        <v>1791.93</v>
      </c>
      <c r="AE979" s="89">
        <v>1393</v>
      </c>
      <c r="AF979" s="83">
        <v>1378.3</v>
      </c>
      <c r="AG979" s="89"/>
      <c r="AH979" s="89"/>
      <c r="AI979" s="89"/>
      <c r="AJ979" s="83">
        <v>0.8</v>
      </c>
      <c r="AK979" s="83" t="s">
        <v>5790</v>
      </c>
      <c r="AL979" s="83">
        <v>1.4</v>
      </c>
      <c r="AM979" s="83" t="s">
        <v>3198</v>
      </c>
      <c r="AN979" s="83"/>
      <c r="AO979" s="83">
        <v>1666</v>
      </c>
      <c r="AP979" s="89">
        <v>1.4</v>
      </c>
      <c r="AQ979" s="89">
        <v>551</v>
      </c>
      <c r="AR979" s="89">
        <v>100</v>
      </c>
      <c r="AS979" s="89">
        <v>57</v>
      </c>
      <c r="AT979" s="89" t="s">
        <v>5791</v>
      </c>
      <c r="AU979" s="89">
        <v>0.8</v>
      </c>
      <c r="AV979" s="89">
        <v>1115</v>
      </c>
      <c r="AW979" s="89">
        <v>80</v>
      </c>
      <c r="AX979" s="89">
        <v>91</v>
      </c>
      <c r="AY979" s="89" t="s">
        <v>5792</v>
      </c>
      <c r="AZ979" s="89">
        <v>11300000</v>
      </c>
      <c r="BA979" s="89">
        <v>9900000</v>
      </c>
      <c r="BB979" s="89">
        <v>6100000</v>
      </c>
      <c r="BC979" s="113"/>
      <c r="BG979" s="165">
        <v>5873</v>
      </c>
      <c r="BH979" s="165">
        <v>883</v>
      </c>
    </row>
    <row r="980" spans="1:60" ht="18" hidden="1" customHeight="1">
      <c r="A980" s="83">
        <v>180039</v>
      </c>
      <c r="B980" s="84" t="s">
        <v>5776</v>
      </c>
      <c r="C980" s="82" t="str">
        <f t="shared" si="48"/>
        <v>Open</v>
      </c>
      <c r="D980" s="85"/>
      <c r="E980" s="85" t="s">
        <v>4217</v>
      </c>
      <c r="F980" s="110">
        <v>43213</v>
      </c>
      <c r="G980" s="110">
        <v>43232</v>
      </c>
      <c r="H980" s="87" t="s">
        <v>5777</v>
      </c>
      <c r="I980" s="87" t="s">
        <v>5778</v>
      </c>
      <c r="J980" s="87" t="s">
        <v>5779</v>
      </c>
      <c r="K980" s="88"/>
      <c r="L980" s="37" t="s">
        <v>15487</v>
      </c>
      <c r="M980" s="86" t="s">
        <v>5780</v>
      </c>
      <c r="N980" s="37" t="s">
        <v>13901</v>
      </c>
      <c r="O980" s="37" t="s">
        <v>13902</v>
      </c>
      <c r="P980" s="89">
        <v>0.09</v>
      </c>
      <c r="Q980" s="89">
        <v>3.03</v>
      </c>
      <c r="R980" s="90" t="str">
        <f t="shared" ref="R980:R1043" si="50">CONCATENATE(H980,I980,J980)</f>
        <v>石川県金沢市近岡町</v>
      </c>
      <c r="S980" s="59" t="s">
        <v>3897</v>
      </c>
      <c r="T980" s="59" t="s">
        <v>3897</v>
      </c>
      <c r="U980" s="111" t="s">
        <v>5781</v>
      </c>
      <c r="V980" s="91" t="str">
        <f t="shared" si="49"/>
        <v>Open map</v>
      </c>
      <c r="W980" s="91" t="s">
        <v>4038</v>
      </c>
      <c r="X980" s="89" t="s">
        <v>1840</v>
      </c>
      <c r="Y980" s="89" t="s">
        <v>4381</v>
      </c>
      <c r="Z980" s="89" t="s">
        <v>5136</v>
      </c>
      <c r="AA980" s="89"/>
      <c r="AB980" s="83">
        <v>120</v>
      </c>
      <c r="AC980" s="83">
        <v>1560</v>
      </c>
      <c r="AD980" s="83">
        <v>1560</v>
      </c>
      <c r="AE980" s="89">
        <v>2469</v>
      </c>
      <c r="AF980" s="83">
        <v>2523</v>
      </c>
      <c r="AG980" s="89"/>
      <c r="AH980" s="89"/>
      <c r="AI980" s="89"/>
      <c r="AJ980" s="83">
        <v>1</v>
      </c>
      <c r="AK980" s="83" t="s">
        <v>5782</v>
      </c>
      <c r="AL980" s="83">
        <v>1.5</v>
      </c>
      <c r="AM980" s="83" t="s">
        <v>3217</v>
      </c>
      <c r="AN980" s="83"/>
      <c r="AO980" s="83">
        <v>4999</v>
      </c>
      <c r="AP980" s="89">
        <v>1.5</v>
      </c>
      <c r="AQ980" s="89">
        <f>1371+814</f>
        <v>2185</v>
      </c>
      <c r="AR980" s="89">
        <v>100</v>
      </c>
      <c r="AS980" s="89">
        <f>139+83</f>
        <v>222</v>
      </c>
      <c r="AT980" s="89" t="s">
        <v>4462</v>
      </c>
      <c r="AU980" s="89">
        <v>1</v>
      </c>
      <c r="AV980" s="89">
        <f>1495+974</f>
        <v>2469</v>
      </c>
      <c r="AW980" s="89">
        <v>80</v>
      </c>
      <c r="AX980" s="89">
        <f>121+78</f>
        <v>199</v>
      </c>
      <c r="AY980" s="89" t="s">
        <v>4462</v>
      </c>
      <c r="AZ980" s="89">
        <v>39600000</v>
      </c>
      <c r="BA980" s="89">
        <v>33000000</v>
      </c>
      <c r="BB980" s="89">
        <v>19700000</v>
      </c>
      <c r="BC980" s="113"/>
      <c r="BG980" s="165">
        <v>5874</v>
      </c>
      <c r="BH980" s="165">
        <v>884</v>
      </c>
    </row>
    <row r="981" spans="1:60" ht="18" hidden="1" customHeight="1">
      <c r="A981" s="83">
        <v>180041</v>
      </c>
      <c r="B981" s="84" t="s">
        <v>5754</v>
      </c>
      <c r="C981" s="82" t="str">
        <f t="shared" si="48"/>
        <v>Open</v>
      </c>
      <c r="D981" s="85"/>
      <c r="E981" s="85" t="s">
        <v>5765</v>
      </c>
      <c r="F981" s="110">
        <v>43200</v>
      </c>
      <c r="G981" s="110">
        <v>43208</v>
      </c>
      <c r="H981" s="87" t="s">
        <v>4920</v>
      </c>
      <c r="I981" s="87" t="s">
        <v>5766</v>
      </c>
      <c r="J981" s="87" t="s">
        <v>5767</v>
      </c>
      <c r="K981" s="88"/>
      <c r="L981" s="37" t="s">
        <v>15488</v>
      </c>
      <c r="M981" s="86" t="s">
        <v>5768</v>
      </c>
      <c r="N981" s="37" t="s">
        <v>13903</v>
      </c>
      <c r="O981" s="37" t="s">
        <v>13904</v>
      </c>
      <c r="P981" s="89">
        <v>0.57999999999999996</v>
      </c>
      <c r="Q981" s="89">
        <v>9.49</v>
      </c>
      <c r="R981" s="90" t="str">
        <f t="shared" si="50"/>
        <v>大阪府大阪市福島区吉野</v>
      </c>
      <c r="S981" s="59" t="s">
        <v>3898</v>
      </c>
      <c r="T981" s="59" t="s">
        <v>4202</v>
      </c>
      <c r="U981" s="111" t="s">
        <v>5769</v>
      </c>
      <c r="V981" s="91" t="str">
        <f t="shared" si="49"/>
        <v>Open map</v>
      </c>
      <c r="W981" s="91" t="s">
        <v>4038</v>
      </c>
      <c r="X981" s="89" t="s">
        <v>1840</v>
      </c>
      <c r="Y981" s="89" t="s">
        <v>5770</v>
      </c>
      <c r="Z981" s="89" t="s">
        <v>5722</v>
      </c>
      <c r="AA981" s="89">
        <v>7.8</v>
      </c>
      <c r="AB981" s="83">
        <v>30</v>
      </c>
      <c r="AC981" s="83">
        <v>370</v>
      </c>
      <c r="AD981" s="83">
        <v>740</v>
      </c>
      <c r="AE981" s="89">
        <v>379</v>
      </c>
      <c r="AF981" s="83">
        <v>382</v>
      </c>
      <c r="AG981" s="89"/>
      <c r="AH981" s="89"/>
      <c r="AI981" s="89"/>
      <c r="AJ981" s="83">
        <v>1</v>
      </c>
      <c r="AK981" s="83" t="s">
        <v>5771</v>
      </c>
      <c r="AL981" s="83">
        <v>1.5</v>
      </c>
      <c r="AM981" s="83" t="s">
        <v>3237</v>
      </c>
      <c r="AN981" s="83"/>
      <c r="AO981" s="83">
        <v>973</v>
      </c>
      <c r="AP981" s="89">
        <v>1.5</v>
      </c>
      <c r="AQ981" s="89">
        <v>594</v>
      </c>
      <c r="AR981" s="89">
        <v>120</v>
      </c>
      <c r="AS981" s="89">
        <v>73</v>
      </c>
      <c r="AT981" s="89" t="s">
        <v>5772</v>
      </c>
      <c r="AU981" s="89">
        <v>1</v>
      </c>
      <c r="AV981" s="89">
        <v>379</v>
      </c>
      <c r="AW981" s="89">
        <v>80</v>
      </c>
      <c r="AX981" s="89">
        <v>31</v>
      </c>
      <c r="AY981" s="89" t="s">
        <v>5772</v>
      </c>
      <c r="AZ981" s="89">
        <v>6600000</v>
      </c>
      <c r="BA981" s="89">
        <v>5700000</v>
      </c>
      <c r="BB981" s="89">
        <v>3500000</v>
      </c>
      <c r="BC981" s="113"/>
      <c r="BG981" s="165">
        <v>5875</v>
      </c>
      <c r="BH981" s="165">
        <v>885</v>
      </c>
    </row>
    <row r="982" spans="1:60" ht="18" hidden="1" customHeight="1">
      <c r="A982" s="83">
        <v>180042</v>
      </c>
      <c r="B982" s="84" t="s">
        <v>5755</v>
      </c>
      <c r="C982" s="82" t="str">
        <f t="shared" si="48"/>
        <v>Open</v>
      </c>
      <c r="D982" s="85"/>
      <c r="E982" s="85" t="s">
        <v>5756</v>
      </c>
      <c r="F982" s="110">
        <v>43248</v>
      </c>
      <c r="G982" s="110">
        <v>43265</v>
      </c>
      <c r="H982" s="87" t="s">
        <v>5757</v>
      </c>
      <c r="I982" s="87" t="s">
        <v>4527</v>
      </c>
      <c r="J982" s="87" t="s">
        <v>5758</v>
      </c>
      <c r="K982" s="88"/>
      <c r="L982" s="37" t="s">
        <v>15476</v>
      </c>
      <c r="M982" s="86" t="s">
        <v>5759</v>
      </c>
      <c r="N982" s="37" t="s">
        <v>13905</v>
      </c>
      <c r="O982" s="37" t="s">
        <v>14567</v>
      </c>
      <c r="P982" s="89">
        <v>0.37</v>
      </c>
      <c r="Q982" s="89">
        <v>2.72</v>
      </c>
      <c r="R982" s="90" t="str">
        <f t="shared" si="50"/>
        <v>青森県青森市桜川</v>
      </c>
      <c r="S982" s="59" t="s">
        <v>3899</v>
      </c>
      <c r="T982" s="59" t="s">
        <v>3899</v>
      </c>
      <c r="U982" s="111" t="s">
        <v>5760</v>
      </c>
      <c r="V982" s="91" t="str">
        <f t="shared" si="49"/>
        <v>Open map</v>
      </c>
      <c r="W982" s="91" t="s">
        <v>4038</v>
      </c>
      <c r="X982" s="89" t="s">
        <v>1840</v>
      </c>
      <c r="Y982" s="89" t="s">
        <v>5761</v>
      </c>
      <c r="Z982" s="89" t="s">
        <v>5762</v>
      </c>
      <c r="AA982" s="89"/>
      <c r="AB982" s="83">
        <v>180</v>
      </c>
      <c r="AC982" s="83">
        <v>1551.66</v>
      </c>
      <c r="AD982" s="83">
        <v>1551.66</v>
      </c>
      <c r="AE982" s="89">
        <v>1919</v>
      </c>
      <c r="AF982" s="83">
        <v>1426</v>
      </c>
      <c r="AG982" s="89"/>
      <c r="AH982" s="89"/>
      <c r="AI982" s="89"/>
      <c r="AJ982" s="83">
        <v>1</v>
      </c>
      <c r="AK982" s="83" t="s">
        <v>5763</v>
      </c>
      <c r="AL982" s="83">
        <v>1.3</v>
      </c>
      <c r="AM982" s="83" t="s">
        <v>3198</v>
      </c>
      <c r="AN982" s="83"/>
      <c r="AO982" s="83">
        <v>3117</v>
      </c>
      <c r="AP982" s="89">
        <v>1.3</v>
      </c>
      <c r="AQ982" s="89">
        <v>1582</v>
      </c>
      <c r="AR982" s="89">
        <v>220</v>
      </c>
      <c r="AS982" s="89">
        <v>356</v>
      </c>
      <c r="AT982" s="89" t="s">
        <v>5702</v>
      </c>
      <c r="AU982" s="89">
        <v>0.8</v>
      </c>
      <c r="AV982" s="89">
        <v>1535</v>
      </c>
      <c r="AW982" s="89">
        <v>170</v>
      </c>
      <c r="AX982" s="89">
        <v>267</v>
      </c>
      <c r="AY982" s="89" t="s">
        <v>5764</v>
      </c>
      <c r="AZ982" s="89">
        <v>26200000</v>
      </c>
      <c r="BA982" s="89">
        <v>21600000</v>
      </c>
      <c r="BB982" s="89">
        <v>12800000</v>
      </c>
      <c r="BC982" s="113"/>
      <c r="BG982" s="165">
        <v>5876</v>
      </c>
      <c r="BH982" s="165">
        <v>886</v>
      </c>
    </row>
    <row r="983" spans="1:60" ht="18" hidden="1" customHeight="1">
      <c r="A983" s="83">
        <v>180043</v>
      </c>
      <c r="B983" s="84" t="s">
        <v>5743</v>
      </c>
      <c r="C983" s="82" t="str">
        <f t="shared" si="48"/>
        <v>Open</v>
      </c>
      <c r="D983" s="85"/>
      <c r="E983" s="85" t="s">
        <v>5744</v>
      </c>
      <c r="F983" s="110">
        <v>43263</v>
      </c>
      <c r="G983" s="110">
        <v>43297</v>
      </c>
      <c r="H983" s="87" t="s">
        <v>5745</v>
      </c>
      <c r="I983" s="87" t="s">
        <v>5746</v>
      </c>
      <c r="J983" s="87" t="s">
        <v>5747</v>
      </c>
      <c r="K983" s="88"/>
      <c r="L983" s="37" t="s">
        <v>15489</v>
      </c>
      <c r="M983" s="86" t="s">
        <v>5748</v>
      </c>
      <c r="N983" s="37" t="s">
        <v>13906</v>
      </c>
      <c r="O983" s="37" t="s">
        <v>13907</v>
      </c>
      <c r="P983" s="89">
        <v>0.86</v>
      </c>
      <c r="Q983" s="89">
        <v>17.72</v>
      </c>
      <c r="R983" s="90" t="str">
        <f t="shared" si="50"/>
        <v>北海道中川郡豊頃町中央若葉</v>
      </c>
      <c r="S983" s="59" t="s">
        <v>3900</v>
      </c>
      <c r="T983" s="59" t="s">
        <v>3900</v>
      </c>
      <c r="U983" s="111" t="s">
        <v>5749</v>
      </c>
      <c r="V983" s="91" t="str">
        <f t="shared" si="49"/>
        <v>Open map</v>
      </c>
      <c r="W983" s="91" t="s">
        <v>4038</v>
      </c>
      <c r="X983" s="89" t="s">
        <v>1840</v>
      </c>
      <c r="Y983" s="89" t="s">
        <v>5750</v>
      </c>
      <c r="Z983" s="89" t="s">
        <v>5751</v>
      </c>
      <c r="AA983" s="89">
        <v>25</v>
      </c>
      <c r="AB983" s="83">
        <v>100</v>
      </c>
      <c r="AC983" s="83">
        <v>2972</v>
      </c>
      <c r="AD983" s="83">
        <v>2972</v>
      </c>
      <c r="AE983" s="89">
        <v>1584</v>
      </c>
      <c r="AF983" s="83">
        <v>4128</v>
      </c>
      <c r="AG983" s="89"/>
      <c r="AH983" s="89"/>
      <c r="AI983" s="89"/>
      <c r="AJ983" s="83">
        <v>1</v>
      </c>
      <c r="AK983" s="83" t="s">
        <v>5752</v>
      </c>
      <c r="AL983" s="83">
        <v>2.5</v>
      </c>
      <c r="AM983" s="83" t="s">
        <v>3253</v>
      </c>
      <c r="AN983" s="83"/>
      <c r="AO983" s="83">
        <v>8742</v>
      </c>
      <c r="AP983" s="89">
        <v>2.5</v>
      </c>
      <c r="AQ983" s="89">
        <v>3292</v>
      </c>
      <c r="AR983" s="89">
        <v>190</v>
      </c>
      <c r="AS983" s="89">
        <v>638</v>
      </c>
      <c r="AT983" s="89" t="s">
        <v>5753</v>
      </c>
      <c r="AU983" s="89">
        <v>1</v>
      </c>
      <c r="AV983" s="89">
        <v>270</v>
      </c>
      <c r="AW983" s="89">
        <v>100</v>
      </c>
      <c r="AX983" s="89">
        <v>28</v>
      </c>
      <c r="AY983" s="89" t="s">
        <v>4250</v>
      </c>
      <c r="AZ983" s="89">
        <v>27400000</v>
      </c>
      <c r="BA983" s="89">
        <v>22400000</v>
      </c>
      <c r="BB983" s="89">
        <v>13300000</v>
      </c>
      <c r="BC983" s="113"/>
      <c r="BG983" s="165">
        <v>5877</v>
      </c>
      <c r="BH983" s="165">
        <v>887</v>
      </c>
    </row>
    <row r="984" spans="1:60" ht="18" hidden="1" customHeight="1">
      <c r="A984" s="83">
        <v>180044</v>
      </c>
      <c r="B984" s="84" t="s">
        <v>5732</v>
      </c>
      <c r="C984" s="82" t="str">
        <f t="shared" si="48"/>
        <v>Open</v>
      </c>
      <c r="D984" s="85"/>
      <c r="E984" s="85" t="s">
        <v>4217</v>
      </c>
      <c r="F984" s="110">
        <v>43269</v>
      </c>
      <c r="G984" s="110">
        <v>43279</v>
      </c>
      <c r="H984" s="87" t="s">
        <v>4266</v>
      </c>
      <c r="I984" s="87" t="s">
        <v>4499</v>
      </c>
      <c r="J984" s="87" t="s">
        <v>5740</v>
      </c>
      <c r="K984" s="88"/>
      <c r="L984" s="37" t="s">
        <v>15490</v>
      </c>
      <c r="M984" s="86" t="s">
        <v>5739</v>
      </c>
      <c r="N984" s="37" t="s">
        <v>13908</v>
      </c>
      <c r="O984" s="37" t="s">
        <v>13909</v>
      </c>
      <c r="P984" s="89">
        <v>1.0900000000000001</v>
      </c>
      <c r="Q984" s="89">
        <v>1.94</v>
      </c>
      <c r="R984" s="90" t="str">
        <f t="shared" si="50"/>
        <v>青森県八戸市高州</v>
      </c>
      <c r="S984" s="59" t="s">
        <v>3901</v>
      </c>
      <c r="T984" s="59" t="s">
        <v>3901</v>
      </c>
      <c r="U984" s="111" t="s">
        <v>5741</v>
      </c>
      <c r="V984" s="91" t="str">
        <f t="shared" si="49"/>
        <v>Open map</v>
      </c>
      <c r="W984" s="91"/>
      <c r="X984" s="89" t="s">
        <v>1840</v>
      </c>
      <c r="Y984" s="89" t="s">
        <v>4452</v>
      </c>
      <c r="Z984" s="89" t="s">
        <v>4791</v>
      </c>
      <c r="AA984" s="89"/>
      <c r="AB984" s="83">
        <v>110</v>
      </c>
      <c r="AC984" s="83">
        <v>563</v>
      </c>
      <c r="AD984" s="83">
        <v>567</v>
      </c>
      <c r="AE984" s="89">
        <v>796</v>
      </c>
      <c r="AF984" s="83">
        <v>739</v>
      </c>
      <c r="AG984" s="89"/>
      <c r="AH984" s="89"/>
      <c r="AI984" s="89"/>
      <c r="AJ984" s="83">
        <v>1</v>
      </c>
      <c r="AK984" s="83" t="s">
        <v>5656</v>
      </c>
      <c r="AL984" s="83">
        <v>1.5</v>
      </c>
      <c r="AM984" s="83" t="s">
        <v>3207</v>
      </c>
      <c r="AN984" s="83"/>
      <c r="AO984" s="83">
        <v>1605</v>
      </c>
      <c r="AP984" s="89">
        <v>1.5</v>
      </c>
      <c r="AQ984" s="89">
        <v>809</v>
      </c>
      <c r="AR984" s="89">
        <v>150</v>
      </c>
      <c r="AS984" s="89">
        <v>124</v>
      </c>
      <c r="AT984" s="89" t="s">
        <v>5742</v>
      </c>
      <c r="AU984" s="89">
        <v>1</v>
      </c>
      <c r="AV984" s="89">
        <v>796</v>
      </c>
      <c r="AW984" s="89">
        <v>100</v>
      </c>
      <c r="AX984" s="89">
        <v>82</v>
      </c>
      <c r="AY984" s="89" t="s">
        <v>4271</v>
      </c>
      <c r="AZ984" s="89">
        <v>10800000</v>
      </c>
      <c r="BA984" s="89">
        <v>9100000</v>
      </c>
      <c r="BB984" s="89">
        <v>5500000</v>
      </c>
      <c r="BC984" s="113"/>
      <c r="BG984" s="165">
        <v>5878</v>
      </c>
      <c r="BH984" s="165">
        <v>888</v>
      </c>
    </row>
    <row r="985" spans="1:60" ht="18" hidden="1" customHeight="1">
      <c r="A985" s="83">
        <v>180045</v>
      </c>
      <c r="B985" s="84" t="s">
        <v>5733</v>
      </c>
      <c r="C985" s="82" t="str">
        <f t="shared" si="48"/>
        <v>Open</v>
      </c>
      <c r="D985" s="85"/>
      <c r="E985" s="85" t="s">
        <v>4217</v>
      </c>
      <c r="F985" s="110">
        <v>43741</v>
      </c>
      <c r="G985" s="110">
        <v>43757</v>
      </c>
      <c r="H985" s="87" t="s">
        <v>4303</v>
      </c>
      <c r="I985" s="87" t="s">
        <v>5052</v>
      </c>
      <c r="J985" s="87" t="s">
        <v>5734</v>
      </c>
      <c r="K985" s="88"/>
      <c r="L985" s="37" t="s">
        <v>15491</v>
      </c>
      <c r="M985" s="86" t="s">
        <v>5735</v>
      </c>
      <c r="N985" s="37" t="s">
        <v>13910</v>
      </c>
      <c r="O985" s="37" t="s">
        <v>13911</v>
      </c>
      <c r="P985" s="89">
        <v>0.94</v>
      </c>
      <c r="Q985" s="89">
        <v>20.04</v>
      </c>
      <c r="R985" s="90" t="str">
        <f t="shared" si="50"/>
        <v>東京都足立区椿</v>
      </c>
      <c r="S985" s="59"/>
      <c r="T985" s="59" t="s">
        <v>4203</v>
      </c>
      <c r="U985" s="111" t="s">
        <v>5736</v>
      </c>
      <c r="V985" s="91" t="str">
        <f t="shared" si="49"/>
        <v>Open map</v>
      </c>
      <c r="W985" s="91"/>
      <c r="X985" s="89" t="s">
        <v>1840</v>
      </c>
      <c r="Y985" s="89" t="s">
        <v>5737</v>
      </c>
      <c r="Z985" s="89" t="s">
        <v>4390</v>
      </c>
      <c r="AA985" s="89"/>
      <c r="AB985" s="83">
        <v>40</v>
      </c>
      <c r="AC985" s="83">
        <v>303</v>
      </c>
      <c r="AD985" s="83">
        <v>909</v>
      </c>
      <c r="AE985" s="89">
        <v>339</v>
      </c>
      <c r="AF985" s="83">
        <v>460</v>
      </c>
      <c r="AG985" s="89"/>
      <c r="AH985" s="89"/>
      <c r="AI985" s="89"/>
      <c r="AJ985" s="83">
        <v>1</v>
      </c>
      <c r="AK985" s="83" t="s">
        <v>5646</v>
      </c>
      <c r="AL985" s="83">
        <v>1.8</v>
      </c>
      <c r="AM985" s="83" t="s">
        <v>3203</v>
      </c>
      <c r="AN985" s="83"/>
      <c r="AO985" s="83"/>
      <c r="AP985" s="89">
        <v>1.8</v>
      </c>
      <c r="AQ985" s="89">
        <v>574</v>
      </c>
      <c r="AR985" s="89">
        <v>100</v>
      </c>
      <c r="AS985" s="89">
        <v>59</v>
      </c>
      <c r="AT985" s="89" t="s">
        <v>5738</v>
      </c>
      <c r="AU985" s="89">
        <v>1</v>
      </c>
      <c r="AV985" s="89">
        <v>339</v>
      </c>
      <c r="AW985" s="89">
        <v>150</v>
      </c>
      <c r="AX985" s="89">
        <v>52</v>
      </c>
      <c r="AY985" s="89" t="s">
        <v>4235</v>
      </c>
      <c r="AZ985" s="89">
        <v>7900000</v>
      </c>
      <c r="BA985" s="89">
        <v>7000000</v>
      </c>
      <c r="BB985" s="89">
        <v>4100000</v>
      </c>
      <c r="BC985" s="113"/>
      <c r="BG985" s="165">
        <v>5879</v>
      </c>
      <c r="BH985" s="165">
        <v>889</v>
      </c>
    </row>
    <row r="986" spans="1:60" ht="18" hidden="1" customHeight="1">
      <c r="A986" s="83">
        <v>180047</v>
      </c>
      <c r="B986" s="84" t="s">
        <v>5723</v>
      </c>
      <c r="C986" s="82" t="str">
        <f t="shared" si="48"/>
        <v>Open</v>
      </c>
      <c r="D986" s="85"/>
      <c r="E986" s="85" t="s">
        <v>4217</v>
      </c>
      <c r="F986" s="110">
        <v>43181</v>
      </c>
      <c r="G986" s="110">
        <v>43192</v>
      </c>
      <c r="H986" s="87" t="s">
        <v>5724</v>
      </c>
      <c r="I986" s="87" t="s">
        <v>5591</v>
      </c>
      <c r="J986" s="87" t="s">
        <v>5725</v>
      </c>
      <c r="K986" s="88"/>
      <c r="L986" s="37" t="s">
        <v>15492</v>
      </c>
      <c r="M986" s="86" t="s">
        <v>5726</v>
      </c>
      <c r="N986" s="37" t="s">
        <v>13912</v>
      </c>
      <c r="O986" s="37" t="s">
        <v>14568</v>
      </c>
      <c r="P986" s="89">
        <v>0.78</v>
      </c>
      <c r="Q986" s="89">
        <v>3.75</v>
      </c>
      <c r="R986" s="90" t="str">
        <f t="shared" si="50"/>
        <v>神奈川県横浜市南区別所</v>
      </c>
      <c r="S986" s="59" t="s">
        <v>5727</v>
      </c>
      <c r="T986" s="59" t="s">
        <v>3902</v>
      </c>
      <c r="U986" s="111" t="s">
        <v>5728</v>
      </c>
      <c r="V986" s="91" t="str">
        <f t="shared" si="49"/>
        <v>Open map</v>
      </c>
      <c r="W986" s="91" t="s">
        <v>4038</v>
      </c>
      <c r="X986" s="89" t="s">
        <v>1840</v>
      </c>
      <c r="Y986" s="89" t="s">
        <v>5729</v>
      </c>
      <c r="Z986" s="89" t="s">
        <v>5730</v>
      </c>
      <c r="AA986" s="89"/>
      <c r="AB986" s="83">
        <v>30</v>
      </c>
      <c r="AC986" s="83">
        <v>785</v>
      </c>
      <c r="AD986" s="83">
        <v>785</v>
      </c>
      <c r="AE986" s="89">
        <v>1088</v>
      </c>
      <c r="AF986" s="83">
        <v>1111</v>
      </c>
      <c r="AG986" s="89"/>
      <c r="AH986" s="89"/>
      <c r="AI986" s="89"/>
      <c r="AJ986" s="83">
        <v>1</v>
      </c>
      <c r="AK986" s="83" t="s">
        <v>5731</v>
      </c>
      <c r="AL986" s="83">
        <v>1.5</v>
      </c>
      <c r="AM986" s="83" t="s">
        <v>3215</v>
      </c>
      <c r="AN986" s="83"/>
      <c r="AO986" s="83">
        <v>2238</v>
      </c>
      <c r="AP986" s="89">
        <v>1.5</v>
      </c>
      <c r="AQ986" s="89">
        <v>1150</v>
      </c>
      <c r="AR986" s="89">
        <v>120</v>
      </c>
      <c r="AS986" s="89">
        <v>141</v>
      </c>
      <c r="AT986" s="89" t="s">
        <v>4235</v>
      </c>
      <c r="AU986" s="89">
        <v>1</v>
      </c>
      <c r="AV986" s="89">
        <v>1088</v>
      </c>
      <c r="AW986" s="89">
        <v>120</v>
      </c>
      <c r="AX986" s="89">
        <v>134</v>
      </c>
      <c r="AY986" s="89" t="s">
        <v>4235</v>
      </c>
      <c r="AZ986" s="89">
        <v>14800000</v>
      </c>
      <c r="BA986" s="89">
        <v>12600000</v>
      </c>
      <c r="BB986" s="89">
        <v>7700000</v>
      </c>
      <c r="BC986" s="113"/>
      <c r="BG986" s="165">
        <v>5880</v>
      </c>
      <c r="BH986" s="165">
        <v>890</v>
      </c>
    </row>
    <row r="987" spans="1:60" ht="18" hidden="1" customHeight="1">
      <c r="A987" s="83">
        <v>180048</v>
      </c>
      <c r="B987" s="84" t="s">
        <v>5713</v>
      </c>
      <c r="C987" s="82" t="str">
        <f t="shared" si="48"/>
        <v>Open</v>
      </c>
      <c r="D987" s="85"/>
      <c r="E987" s="85" t="s">
        <v>5679</v>
      </c>
      <c r="F987" s="110">
        <v>43231</v>
      </c>
      <c r="G987" s="110">
        <v>43251</v>
      </c>
      <c r="H987" s="87" t="s">
        <v>5714</v>
      </c>
      <c r="I987" s="87" t="s">
        <v>5715</v>
      </c>
      <c r="J987" s="87" t="s">
        <v>5716</v>
      </c>
      <c r="K987" s="88"/>
      <c r="L987" s="37" t="s">
        <v>15493</v>
      </c>
      <c r="M987" s="86" t="s">
        <v>5717</v>
      </c>
      <c r="N987" s="37" t="s">
        <v>13913</v>
      </c>
      <c r="O987" s="37" t="s">
        <v>14569</v>
      </c>
      <c r="P987" s="89">
        <v>0.27</v>
      </c>
      <c r="Q987" s="89">
        <v>8.81</v>
      </c>
      <c r="R987" s="90" t="str">
        <f t="shared" si="50"/>
        <v>福岡県北九州市八幡西区相生</v>
      </c>
      <c r="S987" s="59" t="s">
        <v>5718</v>
      </c>
      <c r="T987" s="59" t="s">
        <v>3903</v>
      </c>
      <c r="U987" s="111" t="s">
        <v>5719</v>
      </c>
      <c r="V987" s="91" t="str">
        <f t="shared" si="49"/>
        <v>Open map</v>
      </c>
      <c r="W987" s="91" t="s">
        <v>4038</v>
      </c>
      <c r="X987" s="89" t="s">
        <v>1840</v>
      </c>
      <c r="Y987" s="89" t="s">
        <v>4381</v>
      </c>
      <c r="Z987" s="89" t="s">
        <v>4358</v>
      </c>
      <c r="AA987" s="89"/>
      <c r="AB987" s="83">
        <v>20</v>
      </c>
      <c r="AC987" s="83">
        <v>2514.6999999999998</v>
      </c>
      <c r="AD987" s="83">
        <v>2413.5</v>
      </c>
      <c r="AE987" s="89">
        <v>3038</v>
      </c>
      <c r="AF987" s="83">
        <v>3274</v>
      </c>
      <c r="AG987" s="89"/>
      <c r="AH987" s="89"/>
      <c r="AI987" s="89"/>
      <c r="AJ987" s="83">
        <v>0.6</v>
      </c>
      <c r="AK987" s="83" t="s">
        <v>5720</v>
      </c>
      <c r="AL987" s="83">
        <v>1.6</v>
      </c>
      <c r="AM987" s="83" t="s">
        <v>3225</v>
      </c>
      <c r="AN987" s="83"/>
      <c r="AO987" s="83">
        <v>3830</v>
      </c>
      <c r="AP987" s="89">
        <v>1.6</v>
      </c>
      <c r="AQ987" s="89">
        <v>1810</v>
      </c>
      <c r="AR987" s="89">
        <v>110</v>
      </c>
      <c r="AS987" s="89">
        <v>204</v>
      </c>
      <c r="AT987" s="89" t="s">
        <v>4235</v>
      </c>
      <c r="AU987" s="89">
        <v>0.6</v>
      </c>
      <c r="AV987" s="89">
        <v>1818</v>
      </c>
      <c r="AW987" s="89">
        <v>80</v>
      </c>
      <c r="AX987" s="89">
        <v>149</v>
      </c>
      <c r="AY987" s="89" t="s">
        <v>5721</v>
      </c>
      <c r="AZ987" s="89">
        <v>23700000</v>
      </c>
      <c r="BA987" s="89">
        <v>20400000</v>
      </c>
      <c r="BB987" s="89">
        <v>12600000</v>
      </c>
      <c r="BC987" s="113"/>
      <c r="BG987" s="165">
        <v>5881</v>
      </c>
      <c r="BH987" s="165">
        <v>891</v>
      </c>
    </row>
    <row r="988" spans="1:60" ht="18" hidden="1" customHeight="1">
      <c r="A988" s="83">
        <v>180049</v>
      </c>
      <c r="B988" s="84" t="s">
        <v>5704</v>
      </c>
      <c r="C988" s="82" t="str">
        <f t="shared" si="48"/>
        <v>Open</v>
      </c>
      <c r="D988" s="85"/>
      <c r="E988" s="85" t="s">
        <v>5705</v>
      </c>
      <c r="F988" s="110">
        <v>43318</v>
      </c>
      <c r="G988" s="110">
        <v>43343</v>
      </c>
      <c r="H988" s="87" t="s">
        <v>5706</v>
      </c>
      <c r="I988" s="87" t="s">
        <v>5691</v>
      </c>
      <c r="J988" s="87" t="s">
        <v>5707</v>
      </c>
      <c r="K988" s="88"/>
      <c r="L988" s="37" t="s">
        <v>15494</v>
      </c>
      <c r="M988" s="86" t="s">
        <v>5708</v>
      </c>
      <c r="N988" s="37" t="s">
        <v>13914</v>
      </c>
      <c r="O988" s="37" t="s">
        <v>13915</v>
      </c>
      <c r="P988" s="89">
        <v>0.82</v>
      </c>
      <c r="Q988" s="89">
        <v>67.64</v>
      </c>
      <c r="R988" s="90" t="str">
        <f t="shared" si="50"/>
        <v>岩手県花巻市空港南</v>
      </c>
      <c r="S988" s="59" t="s">
        <v>5692</v>
      </c>
      <c r="T988" s="59" t="s">
        <v>3904</v>
      </c>
      <c r="U988" s="111" t="s">
        <v>5709</v>
      </c>
      <c r="V988" s="91" t="str">
        <f t="shared" si="49"/>
        <v>Open map</v>
      </c>
      <c r="W988" s="91" t="s">
        <v>4038</v>
      </c>
      <c r="X988" s="89" t="s">
        <v>1840</v>
      </c>
      <c r="Y988" s="89" t="s">
        <v>5710</v>
      </c>
      <c r="Z988" s="89" t="s">
        <v>5711</v>
      </c>
      <c r="AA988" s="89">
        <v>15</v>
      </c>
      <c r="AB988" s="83">
        <v>70</v>
      </c>
      <c r="AC988" s="83">
        <v>2081</v>
      </c>
      <c r="AD988" s="83">
        <v>1872</v>
      </c>
      <c r="AE988" s="89">
        <v>2165</v>
      </c>
      <c r="AF988" s="83">
        <v>2165</v>
      </c>
      <c r="AG988" s="89"/>
      <c r="AH988" s="89"/>
      <c r="AI988" s="89"/>
      <c r="AJ988" s="83">
        <v>1</v>
      </c>
      <c r="AK988" s="83" t="s">
        <v>5712</v>
      </c>
      <c r="AL988" s="83">
        <v>1.5</v>
      </c>
      <c r="AM988" s="83" t="s">
        <v>3197</v>
      </c>
      <c r="AN988" s="83"/>
      <c r="AO988" s="83">
        <v>4435</v>
      </c>
      <c r="AP988" s="89">
        <v>1.5</v>
      </c>
      <c r="AQ988" s="89">
        <v>2270</v>
      </c>
      <c r="AR988" s="89">
        <v>140</v>
      </c>
      <c r="AS988" s="89">
        <v>325</v>
      </c>
      <c r="AT988" s="89" t="s">
        <v>5702</v>
      </c>
      <c r="AU988" s="89">
        <v>1</v>
      </c>
      <c r="AV988" s="89">
        <v>2165</v>
      </c>
      <c r="AW988" s="89">
        <v>120</v>
      </c>
      <c r="AX988" s="89">
        <v>265</v>
      </c>
      <c r="AY988" s="89" t="s">
        <v>4235</v>
      </c>
      <c r="AZ988" s="89">
        <v>28300000</v>
      </c>
      <c r="BA988" s="89">
        <v>23500000</v>
      </c>
      <c r="BB988" s="89">
        <v>14400000</v>
      </c>
      <c r="BC988" s="113"/>
      <c r="BG988" s="165">
        <v>5882</v>
      </c>
      <c r="BH988" s="165">
        <v>892</v>
      </c>
    </row>
    <row r="989" spans="1:60" ht="18" hidden="1" customHeight="1">
      <c r="A989" s="83">
        <v>180050</v>
      </c>
      <c r="B989" s="84" t="s">
        <v>5676</v>
      </c>
      <c r="C989" s="82" t="str">
        <f t="shared" si="48"/>
        <v>Open</v>
      </c>
      <c r="D989" s="85"/>
      <c r="E989" s="85" t="s">
        <v>5693</v>
      </c>
      <c r="F989" s="110">
        <v>43286</v>
      </c>
      <c r="G989" s="110">
        <v>43298</v>
      </c>
      <c r="H989" s="87" t="s">
        <v>5694</v>
      </c>
      <c r="I989" s="87" t="s">
        <v>5695</v>
      </c>
      <c r="J989" s="87" t="s">
        <v>5696</v>
      </c>
      <c r="K989" s="88"/>
      <c r="L989" s="37" t="s">
        <v>14787</v>
      </c>
      <c r="M989" s="86" t="s">
        <v>5697</v>
      </c>
      <c r="N989" s="37" t="s">
        <v>13916</v>
      </c>
      <c r="O989" s="37" t="s">
        <v>13917</v>
      </c>
      <c r="P989" s="89">
        <v>1.23</v>
      </c>
      <c r="Q989" s="89">
        <v>35.520000000000003</v>
      </c>
      <c r="R989" s="90" t="str">
        <f t="shared" si="50"/>
        <v>岐阜県各務原市蘇原青雲町</v>
      </c>
      <c r="S989" s="59" t="s">
        <v>5677</v>
      </c>
      <c r="T989" s="59" t="s">
        <v>3905</v>
      </c>
      <c r="U989" s="111" t="s">
        <v>5698</v>
      </c>
      <c r="V989" s="91" t="str">
        <f t="shared" si="49"/>
        <v>Open map</v>
      </c>
      <c r="W989" s="91" t="s">
        <v>4038</v>
      </c>
      <c r="X989" s="89" t="s">
        <v>1840</v>
      </c>
      <c r="Y989" s="89" t="s">
        <v>5699</v>
      </c>
      <c r="Z989" s="89" t="s">
        <v>5700</v>
      </c>
      <c r="AA989" s="89"/>
      <c r="AB989" s="83">
        <v>30</v>
      </c>
      <c r="AC989" s="83">
        <v>300</v>
      </c>
      <c r="AD989" s="83">
        <v>300</v>
      </c>
      <c r="AE989" s="89">
        <v>364</v>
      </c>
      <c r="AF989" s="83">
        <v>375</v>
      </c>
      <c r="AG989" s="89"/>
      <c r="AH989" s="89"/>
      <c r="AI989" s="89"/>
      <c r="AJ989" s="83">
        <v>0.8</v>
      </c>
      <c r="AK989" s="83" t="s">
        <v>5701</v>
      </c>
      <c r="AL989" s="83">
        <v>1.3</v>
      </c>
      <c r="AM989" s="83" t="s">
        <v>3237</v>
      </c>
      <c r="AN989" s="83"/>
      <c r="AO989" s="83">
        <v>651</v>
      </c>
      <c r="AP989" s="89">
        <v>1.3</v>
      </c>
      <c r="AQ989" s="89">
        <f>214+123</f>
        <v>337</v>
      </c>
      <c r="AR989" s="89">
        <v>220</v>
      </c>
      <c r="AS989" s="89">
        <f>49+28</f>
        <v>77</v>
      </c>
      <c r="AT989" s="89" t="s">
        <v>5702</v>
      </c>
      <c r="AU989" s="89">
        <v>0.8</v>
      </c>
      <c r="AV989" s="89">
        <f>199+115</f>
        <v>314</v>
      </c>
      <c r="AW989" s="89">
        <v>230</v>
      </c>
      <c r="AX989" s="89">
        <f>47+27</f>
        <v>74</v>
      </c>
      <c r="AY989" s="89" t="s">
        <v>5703</v>
      </c>
      <c r="AZ989" s="89">
        <v>11100000</v>
      </c>
      <c r="BA989" s="89">
        <v>9600000</v>
      </c>
      <c r="BB989" s="89">
        <v>5800000</v>
      </c>
      <c r="BC989" s="113"/>
      <c r="BG989" s="165">
        <v>5883</v>
      </c>
      <c r="BH989" s="165">
        <v>893</v>
      </c>
    </row>
    <row r="990" spans="1:60" ht="18" hidden="1" customHeight="1">
      <c r="A990" s="83">
        <v>180051</v>
      </c>
      <c r="B990" s="84" t="s">
        <v>5678</v>
      </c>
      <c r="C990" s="82" t="str">
        <f t="shared" si="48"/>
        <v>Open</v>
      </c>
      <c r="D990" s="85"/>
      <c r="E990" s="85" t="s">
        <v>5679</v>
      </c>
      <c r="F990" s="110">
        <v>43377</v>
      </c>
      <c r="G990" s="110">
        <v>43385</v>
      </c>
      <c r="H990" s="87" t="s">
        <v>5680</v>
      </c>
      <c r="I990" s="87" t="s">
        <v>5681</v>
      </c>
      <c r="J990" s="87" t="s">
        <v>5682</v>
      </c>
      <c r="K990" s="88"/>
      <c r="L990" s="37" t="s">
        <v>15495</v>
      </c>
      <c r="M990" s="86" t="s">
        <v>5683</v>
      </c>
      <c r="N990" s="37" t="s">
        <v>13918</v>
      </c>
      <c r="O990" s="37" t="s">
        <v>13919</v>
      </c>
      <c r="P990" s="89">
        <v>0.04</v>
      </c>
      <c r="Q990" s="89">
        <v>1.74</v>
      </c>
      <c r="R990" s="90" t="str">
        <f t="shared" si="50"/>
        <v>島根県松江市朝酌町字清水</v>
      </c>
      <c r="S990" s="59" t="s">
        <v>5684</v>
      </c>
      <c r="T990" s="59" t="s">
        <v>3906</v>
      </c>
      <c r="U990" s="111" t="s">
        <v>5685</v>
      </c>
      <c r="V990" s="91" t="str">
        <f t="shared" si="49"/>
        <v>Open map</v>
      </c>
      <c r="W990" s="91" t="s">
        <v>4038</v>
      </c>
      <c r="X990" s="89" t="s">
        <v>1840</v>
      </c>
      <c r="Y990" s="89" t="s">
        <v>5686</v>
      </c>
      <c r="Z990" s="89" t="s">
        <v>5687</v>
      </c>
      <c r="AA990" s="89"/>
      <c r="AB990" s="83">
        <v>63</v>
      </c>
      <c r="AC990" s="83">
        <v>602.87</v>
      </c>
      <c r="AD990" s="83">
        <v>580</v>
      </c>
      <c r="AE990" s="89">
        <v>767</v>
      </c>
      <c r="AF990" s="83">
        <v>897</v>
      </c>
      <c r="AG990" s="89"/>
      <c r="AH990" s="89"/>
      <c r="AI990" s="89"/>
      <c r="AJ990" s="83">
        <v>1</v>
      </c>
      <c r="AK990" s="83" t="s">
        <v>5688</v>
      </c>
      <c r="AL990" s="83">
        <v>1.5</v>
      </c>
      <c r="AM990" s="83" t="s">
        <v>3270</v>
      </c>
      <c r="AN990" s="83"/>
      <c r="AO990" s="83">
        <v>767</v>
      </c>
      <c r="AP990" s="89">
        <v>1.5</v>
      </c>
      <c r="AQ990" s="89">
        <v>791</v>
      </c>
      <c r="AR990" s="89">
        <v>100</v>
      </c>
      <c r="AS990" s="89">
        <v>82</v>
      </c>
      <c r="AT990" s="89" t="s">
        <v>5689</v>
      </c>
      <c r="AU990" s="89">
        <v>1</v>
      </c>
      <c r="AV990" s="89">
        <v>767</v>
      </c>
      <c r="AW990" s="89">
        <v>100</v>
      </c>
      <c r="AX990" s="89">
        <v>78</v>
      </c>
      <c r="AY990" s="89" t="s">
        <v>5690</v>
      </c>
      <c r="AZ990" s="89">
        <v>9400000</v>
      </c>
      <c r="BA990" s="89">
        <v>8000000</v>
      </c>
      <c r="BB990" s="89">
        <v>4800000</v>
      </c>
      <c r="BC990" s="113"/>
      <c r="BG990" s="165">
        <v>5884</v>
      </c>
      <c r="BH990" s="165">
        <v>894</v>
      </c>
    </row>
    <row r="991" spans="1:60" ht="18" hidden="1" customHeight="1">
      <c r="A991" s="83">
        <v>180055</v>
      </c>
      <c r="B991" s="84" t="s">
        <v>5658</v>
      </c>
      <c r="C991" s="82" t="str">
        <f t="shared" si="48"/>
        <v>Open</v>
      </c>
      <c r="D991" s="85"/>
      <c r="E991" s="85" t="s">
        <v>4217</v>
      </c>
      <c r="F991" s="110">
        <v>43244</v>
      </c>
      <c r="G991" s="110">
        <v>43253</v>
      </c>
      <c r="H991" s="87" t="s">
        <v>5669</v>
      </c>
      <c r="I991" s="87" t="s">
        <v>5659</v>
      </c>
      <c r="J991" s="87" t="s">
        <v>5670</v>
      </c>
      <c r="K991" s="88"/>
      <c r="L991" s="37" t="s">
        <v>15496</v>
      </c>
      <c r="M991" s="86" t="s">
        <v>5667</v>
      </c>
      <c r="N991" s="37" t="s">
        <v>13920</v>
      </c>
      <c r="O991" s="37" t="s">
        <v>13921</v>
      </c>
      <c r="P991" s="89">
        <v>1.35</v>
      </c>
      <c r="Q991" s="89">
        <v>81.790000000000006</v>
      </c>
      <c r="R991" s="90" t="str">
        <f t="shared" si="50"/>
        <v>栃木県栃木市藤岡町藤岡字新町</v>
      </c>
      <c r="S991" s="59" t="s">
        <v>5668</v>
      </c>
      <c r="T991" s="59" t="s">
        <v>3907</v>
      </c>
      <c r="U991" s="111" t="s">
        <v>5671</v>
      </c>
      <c r="V991" s="91" t="str">
        <f t="shared" si="49"/>
        <v>Open map</v>
      </c>
      <c r="W991" s="91" t="s">
        <v>4038</v>
      </c>
      <c r="X991" s="89" t="s">
        <v>1840</v>
      </c>
      <c r="Y991" s="89" t="s">
        <v>5672</v>
      </c>
      <c r="Z991" s="89" t="s">
        <v>5673</v>
      </c>
      <c r="AA991" s="89">
        <v>10</v>
      </c>
      <c r="AB991" s="83">
        <v>30</v>
      </c>
      <c r="AC991" s="83">
        <v>594</v>
      </c>
      <c r="AD991" s="83">
        <v>868.4</v>
      </c>
      <c r="AE991" s="89">
        <v>960</v>
      </c>
      <c r="AF991" s="83">
        <v>957</v>
      </c>
      <c r="AG991" s="89"/>
      <c r="AH991" s="89"/>
      <c r="AI991" s="89"/>
      <c r="AJ991" s="83">
        <v>1</v>
      </c>
      <c r="AK991" s="83" t="s">
        <v>5674</v>
      </c>
      <c r="AL991" s="83">
        <v>1.5</v>
      </c>
      <c r="AM991" s="83" t="s">
        <v>3204</v>
      </c>
      <c r="AN991" s="83"/>
      <c r="AO991" s="83">
        <v>1725</v>
      </c>
      <c r="AP991" s="89">
        <v>1.5</v>
      </c>
      <c r="AQ991" s="89">
        <v>762</v>
      </c>
      <c r="AR991" s="89">
        <v>140</v>
      </c>
      <c r="AS991" s="89">
        <v>112</v>
      </c>
      <c r="AT991" s="89" t="s">
        <v>5675</v>
      </c>
      <c r="AU991" s="89">
        <v>1</v>
      </c>
      <c r="AV991" s="89">
        <v>963</v>
      </c>
      <c r="AW991" s="89">
        <v>240</v>
      </c>
      <c r="AX991" s="89">
        <v>234</v>
      </c>
      <c r="AY991" s="89" t="s">
        <v>5675</v>
      </c>
      <c r="AZ991" s="89">
        <v>15000000</v>
      </c>
      <c r="BA991" s="89">
        <v>12500000</v>
      </c>
      <c r="BB991" s="89">
        <v>7400000</v>
      </c>
      <c r="BC991" s="113"/>
      <c r="BG991" s="165">
        <v>5885</v>
      </c>
      <c r="BH991" s="165">
        <v>895</v>
      </c>
    </row>
    <row r="992" spans="1:60" ht="18" hidden="1" customHeight="1">
      <c r="A992" s="83">
        <v>180056</v>
      </c>
      <c r="B992" s="84" t="s">
        <v>5660</v>
      </c>
      <c r="C992" s="82" t="str">
        <f t="shared" si="48"/>
        <v>Open</v>
      </c>
      <c r="D992" s="85"/>
      <c r="E992" s="85" t="s">
        <v>4217</v>
      </c>
      <c r="F992" s="110">
        <v>43243</v>
      </c>
      <c r="G992" s="110">
        <v>43253</v>
      </c>
      <c r="H992" s="87" t="s">
        <v>5661</v>
      </c>
      <c r="I992" s="87" t="s">
        <v>5662</v>
      </c>
      <c r="J992" s="87" t="s">
        <v>5647</v>
      </c>
      <c r="K992" s="88"/>
      <c r="L992" s="37" t="s">
        <v>15497</v>
      </c>
      <c r="M992" s="86" t="s">
        <v>5663</v>
      </c>
      <c r="N992" s="37" t="s">
        <v>13922</v>
      </c>
      <c r="O992" s="37" t="s">
        <v>13923</v>
      </c>
      <c r="P992" s="89">
        <v>0.12</v>
      </c>
      <c r="Q992" s="89">
        <v>6.61</v>
      </c>
      <c r="R992" s="90" t="str">
        <f t="shared" si="50"/>
        <v>宮城県仙台市太白区中田</v>
      </c>
      <c r="S992" s="59" t="s">
        <v>3908</v>
      </c>
      <c r="T992" s="59" t="s">
        <v>3908</v>
      </c>
      <c r="U992" s="111" t="s">
        <v>5664</v>
      </c>
      <c r="V992" s="91" t="str">
        <f t="shared" si="49"/>
        <v>Open map</v>
      </c>
      <c r="W992" s="91" t="s">
        <v>4038</v>
      </c>
      <c r="X992" s="89" t="s">
        <v>1840</v>
      </c>
      <c r="Y992" s="89" t="s">
        <v>5665</v>
      </c>
      <c r="Z992" s="89" t="s">
        <v>4358</v>
      </c>
      <c r="AA992" s="89"/>
      <c r="AB992" s="83">
        <v>54.5</v>
      </c>
      <c r="AC992" s="83">
        <v>1163</v>
      </c>
      <c r="AD992" s="83">
        <v>1090</v>
      </c>
      <c r="AE992" s="89">
        <v>1431</v>
      </c>
      <c r="AF992" s="83">
        <v>1483</v>
      </c>
      <c r="AG992" s="89"/>
      <c r="AH992" s="89"/>
      <c r="AI992" s="89"/>
      <c r="AJ992" s="83">
        <v>0.8</v>
      </c>
      <c r="AK992" s="83" t="s">
        <v>5666</v>
      </c>
      <c r="AL992" s="83">
        <v>1</v>
      </c>
      <c r="AM992" s="83" t="s">
        <v>3228</v>
      </c>
      <c r="AN992" s="83"/>
      <c r="AO992" s="83">
        <v>1989</v>
      </c>
      <c r="AP992" s="89">
        <v>1</v>
      </c>
      <c r="AQ992" s="89">
        <v>844</v>
      </c>
      <c r="AR992" s="89">
        <v>120</v>
      </c>
      <c r="AS992" s="89">
        <v>104</v>
      </c>
      <c r="AT992" s="89" t="s">
        <v>4235</v>
      </c>
      <c r="AU992" s="89">
        <v>0.8</v>
      </c>
      <c r="AV992" s="89">
        <v>1145</v>
      </c>
      <c r="AW992" s="89">
        <v>130</v>
      </c>
      <c r="AX992" s="89">
        <v>152</v>
      </c>
      <c r="AY992" s="89" t="s">
        <v>4235</v>
      </c>
      <c r="AZ992" s="89">
        <v>13600000</v>
      </c>
      <c r="BA992" s="89">
        <v>11500000</v>
      </c>
      <c r="BB992" s="89">
        <v>7200000</v>
      </c>
      <c r="BC992" s="113"/>
      <c r="BG992" s="165">
        <v>5886</v>
      </c>
      <c r="BH992" s="165">
        <v>896</v>
      </c>
    </row>
    <row r="993" spans="1:60" ht="18" hidden="1" customHeight="1">
      <c r="A993" s="83">
        <v>180057</v>
      </c>
      <c r="B993" s="84" t="s">
        <v>5648</v>
      </c>
      <c r="C993" s="82" t="str">
        <f t="shared" si="48"/>
        <v>Open</v>
      </c>
      <c r="D993" s="85"/>
      <c r="E993" s="85" t="s">
        <v>5649</v>
      </c>
      <c r="F993" s="110">
        <v>43255</v>
      </c>
      <c r="G993" s="110">
        <v>43281</v>
      </c>
      <c r="H993" s="87" t="s">
        <v>5650</v>
      </c>
      <c r="I993" s="87" t="s">
        <v>5651</v>
      </c>
      <c r="J993" s="87" t="s">
        <v>5652</v>
      </c>
      <c r="K993" s="88"/>
      <c r="L993" s="37" t="s">
        <v>15498</v>
      </c>
      <c r="M993" s="86" t="s">
        <v>5653</v>
      </c>
      <c r="N993" s="37" t="s">
        <v>13924</v>
      </c>
      <c r="O993" s="37" t="s">
        <v>13925</v>
      </c>
      <c r="P993" s="89">
        <v>0.11</v>
      </c>
      <c r="Q993" s="89">
        <v>57.25</v>
      </c>
      <c r="R993" s="90" t="str">
        <f t="shared" si="50"/>
        <v>山形県天童市大字蔵増字押切</v>
      </c>
      <c r="S993" s="59" t="s">
        <v>3909</v>
      </c>
      <c r="T993" s="59" t="s">
        <v>3909</v>
      </c>
      <c r="U993" s="111" t="s">
        <v>5654</v>
      </c>
      <c r="V993" s="91" t="str">
        <f t="shared" si="49"/>
        <v>Open map</v>
      </c>
      <c r="W993" s="91" t="s">
        <v>4038</v>
      </c>
      <c r="X993" s="89" t="s">
        <v>1840</v>
      </c>
      <c r="Y993" s="89" t="s">
        <v>5655</v>
      </c>
      <c r="Z993" s="89" t="s">
        <v>4390</v>
      </c>
      <c r="AA993" s="89">
        <v>15</v>
      </c>
      <c r="AB993" s="83">
        <v>100</v>
      </c>
      <c r="AC993" s="83">
        <v>3803</v>
      </c>
      <c r="AD993" s="83">
        <v>4015</v>
      </c>
      <c r="AE993" s="89">
        <v>4007</v>
      </c>
      <c r="AF993" s="83">
        <v>5303</v>
      </c>
      <c r="AG993" s="89"/>
      <c r="AH993" s="89"/>
      <c r="AI993" s="89"/>
      <c r="AJ993" s="83">
        <v>1</v>
      </c>
      <c r="AK993" s="83" t="s">
        <v>5656</v>
      </c>
      <c r="AL993" s="83">
        <v>1.3</v>
      </c>
      <c r="AM993" s="83" t="s">
        <v>3197</v>
      </c>
      <c r="AN993" s="83"/>
      <c r="AO993" s="83">
        <v>9263</v>
      </c>
      <c r="AP993" s="89">
        <v>1.3</v>
      </c>
      <c r="AQ993" s="89">
        <v>4639</v>
      </c>
      <c r="AR993" s="89">
        <v>120</v>
      </c>
      <c r="AS993" s="89">
        <v>568</v>
      </c>
      <c r="AT993" s="89" t="s">
        <v>5657</v>
      </c>
      <c r="AU993" s="89">
        <v>1</v>
      </c>
      <c r="AV993" s="89">
        <f>3860+764</f>
        <v>4624</v>
      </c>
      <c r="AW993" s="89">
        <v>150</v>
      </c>
      <c r="AX993" s="89">
        <f>591+117</f>
        <v>708</v>
      </c>
      <c r="AY993" s="89" t="s">
        <v>4235</v>
      </c>
      <c r="AZ993" s="89">
        <v>60100000</v>
      </c>
      <c r="BA993" s="89">
        <v>49900000</v>
      </c>
      <c r="BB993" s="89">
        <v>30200000</v>
      </c>
      <c r="BC993" s="113"/>
      <c r="BG993" s="165">
        <v>5887</v>
      </c>
      <c r="BH993" s="165">
        <v>897</v>
      </c>
    </row>
    <row r="994" spans="1:60" ht="18" hidden="1" customHeight="1">
      <c r="A994" s="83">
        <v>180058</v>
      </c>
      <c r="B994" s="84" t="s">
        <v>5631</v>
      </c>
      <c r="C994" s="82" t="str">
        <f t="shared" si="48"/>
        <v>Open</v>
      </c>
      <c r="D994" s="85"/>
      <c r="E994" s="85" t="s">
        <v>5644</v>
      </c>
      <c r="F994" s="110">
        <v>43277</v>
      </c>
      <c r="G994" s="110">
        <v>43302</v>
      </c>
      <c r="H994" s="87" t="s">
        <v>4446</v>
      </c>
      <c r="I994" s="87" t="s">
        <v>4517</v>
      </c>
      <c r="J994" s="87" t="s">
        <v>5632</v>
      </c>
      <c r="K994" s="88"/>
      <c r="L994" s="37" t="s">
        <v>15077</v>
      </c>
      <c r="M994" s="86" t="s">
        <v>5645</v>
      </c>
      <c r="N994" s="37" t="s">
        <v>13926</v>
      </c>
      <c r="O994" s="37" t="s">
        <v>13927</v>
      </c>
      <c r="P994" s="89">
        <v>0.52</v>
      </c>
      <c r="Q994" s="89">
        <v>56.51</v>
      </c>
      <c r="R994" s="90" t="str">
        <f t="shared" si="50"/>
        <v>山形県山形市みはらしの丘</v>
      </c>
      <c r="S994" s="59" t="s">
        <v>3910</v>
      </c>
      <c r="T994" s="59" t="s">
        <v>4204</v>
      </c>
      <c r="U994" s="111" t="s">
        <v>5641</v>
      </c>
      <c r="V994" s="91" t="str">
        <f t="shared" si="49"/>
        <v>Open map</v>
      </c>
      <c r="W994" s="91" t="s">
        <v>4038</v>
      </c>
      <c r="X994" s="89" t="s">
        <v>1840</v>
      </c>
      <c r="Y994" s="89" t="s">
        <v>4496</v>
      </c>
      <c r="Z994" s="89" t="s">
        <v>4443</v>
      </c>
      <c r="AA994" s="89" t="s">
        <v>3183</v>
      </c>
      <c r="AB994" s="83">
        <v>120</v>
      </c>
      <c r="AC994" s="83">
        <v>2530</v>
      </c>
      <c r="AD994" s="83">
        <v>7590</v>
      </c>
      <c r="AE994" s="89">
        <v>3650</v>
      </c>
      <c r="AF994" s="83">
        <v>3525</v>
      </c>
      <c r="AG994" s="89"/>
      <c r="AH994" s="89"/>
      <c r="AI994" s="89"/>
      <c r="AJ994" s="83">
        <v>0.8</v>
      </c>
      <c r="AK994" s="83" t="s">
        <v>5646</v>
      </c>
      <c r="AL994" s="83">
        <v>1.2</v>
      </c>
      <c r="AM994" s="83" t="s">
        <v>3189</v>
      </c>
      <c r="AN994" s="83"/>
      <c r="AO994" s="83">
        <v>7688</v>
      </c>
      <c r="AP994" s="89">
        <v>1.2</v>
      </c>
      <c r="AQ994" s="89">
        <v>3641</v>
      </c>
      <c r="AR994" s="89">
        <v>110</v>
      </c>
      <c r="AS994" s="89">
        <v>409</v>
      </c>
      <c r="AT994" s="89" t="s">
        <v>5642</v>
      </c>
      <c r="AU994" s="89">
        <v>0.8</v>
      </c>
      <c r="AV994" s="89">
        <f>2920+936</f>
        <v>3856</v>
      </c>
      <c r="AW994" s="89">
        <v>100</v>
      </c>
      <c r="AX994" s="89">
        <f>298+96</f>
        <v>394</v>
      </c>
      <c r="AY994" s="89" t="s">
        <v>5643</v>
      </c>
      <c r="AZ994" s="89">
        <v>46900000</v>
      </c>
      <c r="BA994" s="89">
        <v>40000000</v>
      </c>
      <c r="BB994" s="89">
        <v>24700000</v>
      </c>
      <c r="BC994" s="113"/>
      <c r="BG994" s="165">
        <v>5888</v>
      </c>
      <c r="BH994" s="165">
        <v>898</v>
      </c>
    </row>
    <row r="995" spans="1:60" ht="18" hidden="1" customHeight="1">
      <c r="A995" s="83">
        <v>180059</v>
      </c>
      <c r="B995" s="84" t="s">
        <v>5633</v>
      </c>
      <c r="C995" s="82" t="str">
        <f t="shared" si="48"/>
        <v>Open</v>
      </c>
      <c r="D995" s="85"/>
      <c r="E995" s="85" t="s">
        <v>5634</v>
      </c>
      <c r="F995" s="110">
        <v>43283</v>
      </c>
      <c r="G995" s="110">
        <v>43340</v>
      </c>
      <c r="H995" s="87" t="s">
        <v>5635</v>
      </c>
      <c r="I995" s="87" t="s">
        <v>5636</v>
      </c>
      <c r="J995" s="87" t="s">
        <v>5637</v>
      </c>
      <c r="K995" s="88"/>
      <c r="L995" s="37" t="s">
        <v>14924</v>
      </c>
      <c r="M995" s="86" t="s">
        <v>5638</v>
      </c>
      <c r="N995" s="37" t="s">
        <v>13928</v>
      </c>
      <c r="O995" s="37" t="s">
        <v>13929</v>
      </c>
      <c r="P995" s="89">
        <v>0.21</v>
      </c>
      <c r="Q995" s="89">
        <v>51.45</v>
      </c>
      <c r="R995" s="90" t="str">
        <f t="shared" si="50"/>
        <v>茨城県下妻市大字堀篭字下弁才</v>
      </c>
      <c r="S995" s="59" t="s">
        <v>3911</v>
      </c>
      <c r="T995" s="59" t="s">
        <v>3911</v>
      </c>
      <c r="U995" s="111" t="s">
        <v>5639</v>
      </c>
      <c r="V995" s="91" t="str">
        <f t="shared" si="49"/>
        <v>Open map</v>
      </c>
      <c r="W995" s="91" t="s">
        <v>4038</v>
      </c>
      <c r="X995" s="89" t="s">
        <v>1840</v>
      </c>
      <c r="Y995" s="89" t="s">
        <v>4381</v>
      </c>
      <c r="Z995" s="89" t="s">
        <v>5640</v>
      </c>
      <c r="AA995" s="89"/>
      <c r="AB995" s="83">
        <v>30</v>
      </c>
      <c r="AC995" s="83">
        <v>640</v>
      </c>
      <c r="AD995" s="83">
        <v>640</v>
      </c>
      <c r="AE995" s="89">
        <v>6033</v>
      </c>
      <c r="AF995" s="83">
        <v>960</v>
      </c>
      <c r="AG995" s="89"/>
      <c r="AH995" s="89"/>
      <c r="AI995" s="89"/>
      <c r="AJ995" s="83">
        <v>1</v>
      </c>
      <c r="AK995" s="83" t="s">
        <v>3198</v>
      </c>
      <c r="AL995" s="83">
        <v>1.5</v>
      </c>
      <c r="AM995" s="83" t="s">
        <v>3197</v>
      </c>
      <c r="AN995" s="83"/>
      <c r="AO995" s="83">
        <v>9483</v>
      </c>
      <c r="AP995" s="89">
        <v>1.5</v>
      </c>
      <c r="AQ995" s="89">
        <v>1002</v>
      </c>
      <c r="AR995" s="89">
        <v>150</v>
      </c>
      <c r="AS995" s="89">
        <v>154</v>
      </c>
      <c r="AT995" s="89"/>
      <c r="AU995" s="89">
        <v>1</v>
      </c>
      <c r="AV995" s="89">
        <v>826</v>
      </c>
      <c r="AW995" s="89">
        <v>150</v>
      </c>
      <c r="AX995" s="89">
        <v>127</v>
      </c>
      <c r="AY995" s="89"/>
      <c r="AZ995" s="89">
        <v>13500000</v>
      </c>
      <c r="BA995" s="89">
        <v>11300000</v>
      </c>
      <c r="BB995" s="89">
        <v>6800000</v>
      </c>
      <c r="BC995" s="113"/>
      <c r="BG995" s="165">
        <v>5889</v>
      </c>
      <c r="BH995" s="165">
        <v>899</v>
      </c>
    </row>
    <row r="996" spans="1:60" ht="18" hidden="1" customHeight="1">
      <c r="A996" s="83">
        <v>180063</v>
      </c>
      <c r="B996" s="84" t="s">
        <v>5625</v>
      </c>
      <c r="C996" s="82" t="str">
        <f t="shared" si="48"/>
        <v>Open</v>
      </c>
      <c r="D996" s="85"/>
      <c r="E996" s="85" t="s">
        <v>4241</v>
      </c>
      <c r="F996" s="110">
        <v>43290</v>
      </c>
      <c r="G996" s="110">
        <v>43294</v>
      </c>
      <c r="H996" s="87" t="s">
        <v>5626</v>
      </c>
      <c r="I996" s="87" t="s">
        <v>5627</v>
      </c>
      <c r="J996" s="87" t="s">
        <v>5628</v>
      </c>
      <c r="K996" s="88"/>
      <c r="L996" s="37" t="s">
        <v>15499</v>
      </c>
      <c r="M996" s="86" t="s">
        <v>5629</v>
      </c>
      <c r="N996" s="37" t="s">
        <v>13930</v>
      </c>
      <c r="O996" s="37" t="s">
        <v>13931</v>
      </c>
      <c r="P996" s="89">
        <v>0.42</v>
      </c>
      <c r="Q996" s="89">
        <v>0.11</v>
      </c>
      <c r="R996" s="90" t="str">
        <f t="shared" si="50"/>
        <v>北海道北斗市七重浜</v>
      </c>
      <c r="S996" s="59" t="s">
        <v>3912</v>
      </c>
      <c r="T996" s="59"/>
      <c r="U996" s="111" t="s">
        <v>5624</v>
      </c>
      <c r="V996" s="91" t="str">
        <f t="shared" si="49"/>
        <v>Open map</v>
      </c>
      <c r="W996" s="91" t="s">
        <v>4038</v>
      </c>
      <c r="X996" s="89" t="s">
        <v>3163</v>
      </c>
      <c r="Y996" s="89" t="s">
        <v>4496</v>
      </c>
      <c r="Z996" s="89" t="s">
        <v>5619</v>
      </c>
      <c r="AA996" s="89">
        <v>50</v>
      </c>
      <c r="AB996" s="83">
        <v>90</v>
      </c>
      <c r="AC996" s="83">
        <v>94.72</v>
      </c>
      <c r="AD996" s="83">
        <v>141.1</v>
      </c>
      <c r="AE996" s="89">
        <v>170</v>
      </c>
      <c r="AF996" s="83">
        <v>169.3</v>
      </c>
      <c r="AG996" s="89"/>
      <c r="AH996" s="89"/>
      <c r="AI996" s="89"/>
      <c r="AJ996" s="83">
        <v>1</v>
      </c>
      <c r="AK996" s="83" t="s">
        <v>3198</v>
      </c>
      <c r="AL996" s="83">
        <v>1</v>
      </c>
      <c r="AM996" s="83" t="s">
        <v>3198</v>
      </c>
      <c r="AN996" s="83"/>
      <c r="AO996" s="83">
        <v>303</v>
      </c>
      <c r="AP996" s="89">
        <v>2</v>
      </c>
      <c r="AQ996" s="89">
        <v>263</v>
      </c>
      <c r="AR996" s="89">
        <v>100</v>
      </c>
      <c r="AS996" s="89">
        <v>27</v>
      </c>
      <c r="AT996" s="89" t="s">
        <v>12211</v>
      </c>
      <c r="AU996" s="89">
        <v>1</v>
      </c>
      <c r="AV996" s="89">
        <v>28</v>
      </c>
      <c r="AW996" s="89">
        <v>100</v>
      </c>
      <c r="AX996" s="89">
        <v>3</v>
      </c>
      <c r="AY996" s="89" t="s">
        <v>12212</v>
      </c>
      <c r="AZ996" s="89">
        <v>3200000</v>
      </c>
      <c r="BA996" s="89">
        <v>2800000</v>
      </c>
      <c r="BB996" s="89">
        <v>1700000</v>
      </c>
      <c r="BC996" s="113"/>
      <c r="BG996" s="165">
        <v>5890</v>
      </c>
      <c r="BH996" s="165">
        <v>900</v>
      </c>
    </row>
    <row r="997" spans="1:60" ht="18" hidden="1" customHeight="1">
      <c r="A997" s="83">
        <v>180064</v>
      </c>
      <c r="B997" s="84" t="s">
        <v>5612</v>
      </c>
      <c r="C997" s="82" t="str">
        <f t="shared" si="48"/>
        <v>Open</v>
      </c>
      <c r="D997" s="85"/>
      <c r="E997" s="85" t="s">
        <v>4241</v>
      </c>
      <c r="F997" s="110">
        <v>43243</v>
      </c>
      <c r="G997" s="110">
        <v>43246</v>
      </c>
      <c r="H997" s="87" t="s">
        <v>4361</v>
      </c>
      <c r="I997" s="87" t="s">
        <v>5620</v>
      </c>
      <c r="J997" s="87" t="s">
        <v>5621</v>
      </c>
      <c r="K997" s="88"/>
      <c r="L997" s="37" t="s">
        <v>15500</v>
      </c>
      <c r="M997" s="86" t="s">
        <v>5617</v>
      </c>
      <c r="N997" s="37" t="s">
        <v>13932</v>
      </c>
      <c r="O997" s="37" t="s">
        <v>13933</v>
      </c>
      <c r="P997" s="89" t="s">
        <v>5618</v>
      </c>
      <c r="Q997" s="89">
        <v>0.16</v>
      </c>
      <c r="R997" s="90" t="str">
        <f t="shared" si="50"/>
        <v>神奈川県三浦市三崎</v>
      </c>
      <c r="S997" s="59" t="s">
        <v>3913</v>
      </c>
      <c r="T997" s="59" t="s">
        <v>5622</v>
      </c>
      <c r="U997" s="111" t="s">
        <v>5623</v>
      </c>
      <c r="V997" s="91" t="str">
        <f t="shared" si="49"/>
        <v>Open map</v>
      </c>
      <c r="W997" s="91" t="s">
        <v>4038</v>
      </c>
      <c r="X997" s="89" t="s">
        <v>1840</v>
      </c>
      <c r="Y997" s="89" t="s">
        <v>4892</v>
      </c>
      <c r="Z997" s="89" t="s">
        <v>4443</v>
      </c>
      <c r="AA997" s="89">
        <v>0.5</v>
      </c>
      <c r="AB997" s="83">
        <v>30</v>
      </c>
      <c r="AC997" s="83">
        <v>189.93</v>
      </c>
      <c r="AD997" s="83">
        <v>382</v>
      </c>
      <c r="AE997" s="89">
        <v>337</v>
      </c>
      <c r="AF997" s="83">
        <v>336.8</v>
      </c>
      <c r="AG997" s="89"/>
      <c r="AH997" s="89"/>
      <c r="AI997" s="89"/>
      <c r="AJ997" s="83">
        <v>1.5</v>
      </c>
      <c r="AK997" s="83" t="s">
        <v>3189</v>
      </c>
      <c r="AL997" s="83">
        <v>1</v>
      </c>
      <c r="AM997" s="83" t="s">
        <v>3189</v>
      </c>
      <c r="AN997" s="83"/>
      <c r="AO997" s="83">
        <v>647</v>
      </c>
      <c r="AP997" s="89">
        <v>1</v>
      </c>
      <c r="AQ997" s="89">
        <v>197</v>
      </c>
      <c r="AR997" s="89">
        <v>100</v>
      </c>
      <c r="AS997" s="89">
        <v>21</v>
      </c>
      <c r="AT997" s="89" t="s">
        <v>4235</v>
      </c>
      <c r="AU997" s="89">
        <v>1.5</v>
      </c>
      <c r="AV997" s="89">
        <v>450</v>
      </c>
      <c r="AW997" s="89">
        <v>80</v>
      </c>
      <c r="AX997" s="89">
        <v>37</v>
      </c>
      <c r="AY997" s="89" t="s">
        <v>4235</v>
      </c>
      <c r="AZ997" s="89">
        <v>4800000</v>
      </c>
      <c r="BA997" s="89">
        <v>4300000</v>
      </c>
      <c r="BB997" s="89">
        <v>2600000</v>
      </c>
      <c r="BC997" s="113"/>
      <c r="BG997" s="165">
        <v>5891</v>
      </c>
      <c r="BH997" s="165">
        <v>901</v>
      </c>
    </row>
    <row r="998" spans="1:60" hidden="1">
      <c r="A998" s="1">
        <v>180065</v>
      </c>
      <c r="B998" s="6" t="s">
        <v>10232</v>
      </c>
      <c r="C998" s="82" t="str">
        <f t="shared" si="48"/>
        <v>Open</v>
      </c>
      <c r="D998" s="36" t="s">
        <v>4241</v>
      </c>
      <c r="E998" s="36"/>
      <c r="F998" s="37"/>
      <c r="G998" s="37"/>
      <c r="H998" s="38" t="s">
        <v>1299</v>
      </c>
      <c r="I998" s="38" t="s">
        <v>1350</v>
      </c>
      <c r="J998" s="38" t="s">
        <v>2826</v>
      </c>
      <c r="K998" s="21"/>
      <c r="L998" s="37" t="s">
        <v>14821</v>
      </c>
      <c r="M998" s="37" t="s">
        <v>12115</v>
      </c>
      <c r="N998" s="37" t="s">
        <v>13934</v>
      </c>
      <c r="O998" s="37" t="s">
        <v>13935</v>
      </c>
      <c r="P998" s="89">
        <v>0.79</v>
      </c>
      <c r="Q998" s="89">
        <v>7.45</v>
      </c>
      <c r="R998" s="59" t="str">
        <f t="shared" si="50"/>
        <v>秋田県秋田市広面字近藤堰添</v>
      </c>
      <c r="S998" s="59"/>
      <c r="T998" s="59"/>
      <c r="U998" s="108" t="s">
        <v>12020</v>
      </c>
      <c r="V998" s="60" t="str">
        <f t="shared" si="49"/>
        <v>Open map</v>
      </c>
      <c r="W998" s="60"/>
      <c r="X998" t="s">
        <v>1856</v>
      </c>
      <c r="Y998" t="s">
        <v>1863</v>
      </c>
      <c r="Z998" t="s">
        <v>1871</v>
      </c>
      <c r="AB998" s="1">
        <v>70</v>
      </c>
      <c r="AC998" s="1">
        <v>175</v>
      </c>
      <c r="AD998" s="1">
        <v>211</v>
      </c>
      <c r="AF998" s="1"/>
      <c r="BD998" s="142" t="s">
        <v>11879</v>
      </c>
      <c r="BG998" s="165">
        <v>5892</v>
      </c>
    </row>
    <row r="999" spans="1:60" hidden="1">
      <c r="A999" s="1">
        <v>180066</v>
      </c>
      <c r="B999" s="6" t="s">
        <v>10233</v>
      </c>
      <c r="C999" s="82" t="str">
        <f t="shared" si="48"/>
        <v>Open</v>
      </c>
      <c r="D999" s="36" t="s">
        <v>5630</v>
      </c>
      <c r="E999" s="36"/>
      <c r="F999" s="37"/>
      <c r="G999" s="37"/>
      <c r="H999" s="38" t="s">
        <v>1305</v>
      </c>
      <c r="I999" s="38" t="s">
        <v>2150</v>
      </c>
      <c r="J999" s="38" t="s">
        <v>2827</v>
      </c>
      <c r="K999" s="21"/>
      <c r="L999" s="37" t="s">
        <v>15352</v>
      </c>
      <c r="M999" s="37" t="s">
        <v>10234</v>
      </c>
      <c r="N999" s="37" t="s">
        <v>13936</v>
      </c>
      <c r="O999" s="37" t="s">
        <v>13937</v>
      </c>
      <c r="P999" s="89">
        <v>0.51</v>
      </c>
      <c r="Q999" s="89">
        <v>3.48</v>
      </c>
      <c r="R999" s="59" t="str">
        <f t="shared" si="50"/>
        <v>愛知県名古屋市千種区十番町</v>
      </c>
      <c r="S999" s="59"/>
      <c r="T999" s="59"/>
      <c r="U999" s="108" t="s">
        <v>10235</v>
      </c>
      <c r="V999" s="60" t="str">
        <f t="shared" si="49"/>
        <v>Open map</v>
      </c>
      <c r="W999" s="60"/>
      <c r="X999" t="s">
        <v>1840</v>
      </c>
      <c r="Y999" t="s">
        <v>1844</v>
      </c>
      <c r="Z999" t="s">
        <v>1843</v>
      </c>
      <c r="AB999" s="1">
        <v>30</v>
      </c>
      <c r="AC999" s="1">
        <v>39</v>
      </c>
      <c r="AD999" s="1">
        <v>39.06</v>
      </c>
      <c r="AF999" s="1">
        <v>78.2</v>
      </c>
      <c r="AJ999" s="1">
        <v>1</v>
      </c>
      <c r="AK999" s="1" t="s">
        <v>3198</v>
      </c>
      <c r="AL999" s="1">
        <v>1</v>
      </c>
      <c r="AM999" s="1" t="s">
        <v>3198</v>
      </c>
      <c r="BD999" s="142" t="s">
        <v>4217</v>
      </c>
      <c r="BG999" s="165">
        <v>5893</v>
      </c>
    </row>
    <row r="1000" spans="1:60" ht="18" hidden="1" customHeight="1">
      <c r="A1000" s="83">
        <v>180067</v>
      </c>
      <c r="B1000" s="84" t="s">
        <v>5601</v>
      </c>
      <c r="C1000" s="82" t="str">
        <f t="shared" si="48"/>
        <v>Open</v>
      </c>
      <c r="D1000" s="85"/>
      <c r="E1000" s="85" t="s">
        <v>4217</v>
      </c>
      <c r="F1000" s="110">
        <v>43290</v>
      </c>
      <c r="G1000" s="110">
        <v>43313</v>
      </c>
      <c r="H1000" s="87" t="s">
        <v>5613</v>
      </c>
      <c r="I1000" s="87" t="s">
        <v>5602</v>
      </c>
      <c r="J1000" s="87" t="s">
        <v>5603</v>
      </c>
      <c r="K1000" s="88"/>
      <c r="L1000" s="37" t="s">
        <v>15501</v>
      </c>
      <c r="M1000" s="86" t="s">
        <v>5611</v>
      </c>
      <c r="N1000" s="37" t="s">
        <v>13938</v>
      </c>
      <c r="O1000" s="37" t="s">
        <v>13939</v>
      </c>
      <c r="P1000" s="89">
        <v>0.47</v>
      </c>
      <c r="Q1000" s="89">
        <v>51.73</v>
      </c>
      <c r="R1000" s="90" t="str">
        <f t="shared" si="50"/>
        <v>山形県東置賜郡飯豊間町大字萩生</v>
      </c>
      <c r="S1000" s="59" t="s">
        <v>3914</v>
      </c>
      <c r="T1000" s="59" t="s">
        <v>4450</v>
      </c>
      <c r="U1000" s="111" t="s">
        <v>5614</v>
      </c>
      <c r="V1000" s="91" t="str">
        <f t="shared" si="49"/>
        <v>Open map</v>
      </c>
      <c r="W1000" s="91" t="s">
        <v>4038</v>
      </c>
      <c r="X1000" s="89" t="s">
        <v>1840</v>
      </c>
      <c r="Y1000" s="89" t="s">
        <v>5615</v>
      </c>
      <c r="Z1000" s="89" t="s">
        <v>4443</v>
      </c>
      <c r="AA1000" s="89"/>
      <c r="AB1000" s="83">
        <v>250</v>
      </c>
      <c r="AC1000" s="83">
        <v>5500</v>
      </c>
      <c r="AD1000" s="83">
        <v>5500</v>
      </c>
      <c r="AE1000" s="89">
        <v>6475</v>
      </c>
      <c r="AF1000" s="83">
        <v>6447</v>
      </c>
      <c r="AG1000" s="89"/>
      <c r="AH1000" s="89"/>
      <c r="AI1000" s="89"/>
      <c r="AJ1000" s="83">
        <v>1</v>
      </c>
      <c r="AK1000" s="83" t="s">
        <v>3198</v>
      </c>
      <c r="AL1000" s="83">
        <v>1.5</v>
      </c>
      <c r="AM1000" s="83" t="s">
        <v>3204</v>
      </c>
      <c r="AN1000" s="83"/>
      <c r="AO1000" s="83">
        <v>13293</v>
      </c>
      <c r="AP1000" s="89">
        <v>1.5</v>
      </c>
      <c r="AQ1000" s="89">
        <v>6656</v>
      </c>
      <c r="AR1000" s="89">
        <v>130</v>
      </c>
      <c r="AS1000" s="89">
        <v>883</v>
      </c>
      <c r="AT1000" s="89" t="s">
        <v>5616</v>
      </c>
      <c r="AU1000" s="89">
        <v>1</v>
      </c>
      <c r="AV1000" s="89">
        <v>6637</v>
      </c>
      <c r="AW1000" s="89">
        <v>80</v>
      </c>
      <c r="AX1000" s="89">
        <v>542</v>
      </c>
      <c r="AY1000" s="89" t="s">
        <v>5616</v>
      </c>
      <c r="AZ1000" s="89">
        <v>76000000</v>
      </c>
      <c r="BA1000" s="89">
        <v>63600000</v>
      </c>
      <c r="BB1000" s="89">
        <v>39100000</v>
      </c>
      <c r="BC1000" s="113"/>
      <c r="BG1000" s="165">
        <v>5894</v>
      </c>
      <c r="BH1000" s="165">
        <v>902</v>
      </c>
    </row>
    <row r="1001" spans="1:60" ht="18" hidden="1" customHeight="1">
      <c r="A1001" s="83">
        <v>180068</v>
      </c>
      <c r="B1001" s="84" t="s">
        <v>5604</v>
      </c>
      <c r="C1001" s="82" t="str">
        <f t="shared" si="48"/>
        <v>Open</v>
      </c>
      <c r="D1001" s="85"/>
      <c r="E1001" s="85" t="s">
        <v>4217</v>
      </c>
      <c r="F1001" s="110">
        <v>43346</v>
      </c>
      <c r="G1001" s="110">
        <v>43365</v>
      </c>
      <c r="H1001" s="87" t="s">
        <v>4446</v>
      </c>
      <c r="I1001" s="87" t="s">
        <v>5605</v>
      </c>
      <c r="J1001" s="87" t="s">
        <v>5606</v>
      </c>
      <c r="K1001" s="88"/>
      <c r="L1001" s="37" t="s">
        <v>15502</v>
      </c>
      <c r="M1001" s="86" t="s">
        <v>5607</v>
      </c>
      <c r="N1001" s="37" t="s">
        <v>13940</v>
      </c>
      <c r="O1001" s="37" t="s">
        <v>13941</v>
      </c>
      <c r="P1001" s="89">
        <v>0.42</v>
      </c>
      <c r="Q1001" s="89">
        <v>5.23</v>
      </c>
      <c r="R1001" s="90" t="str">
        <f t="shared" si="50"/>
        <v>山形県東田川郡三川町大字猪子字大堰端</v>
      </c>
      <c r="S1001" s="59" t="s">
        <v>3915</v>
      </c>
      <c r="T1001" s="59" t="s">
        <v>5608</v>
      </c>
      <c r="U1001" s="111" t="s">
        <v>5609</v>
      </c>
      <c r="V1001" s="91" t="str">
        <f t="shared" si="49"/>
        <v>Open map</v>
      </c>
      <c r="W1001" s="91" t="s">
        <v>4038</v>
      </c>
      <c r="X1001" s="89" t="s">
        <v>1840</v>
      </c>
      <c r="Y1001" s="89" t="s">
        <v>4381</v>
      </c>
      <c r="Z1001" s="89" t="s">
        <v>5610</v>
      </c>
      <c r="AA1001" s="89"/>
      <c r="AB1001" s="83">
        <v>100</v>
      </c>
      <c r="AC1001" s="83">
        <v>1860</v>
      </c>
      <c r="AD1001" s="83">
        <v>1800</v>
      </c>
      <c r="AE1001" s="89">
        <v>2551</v>
      </c>
      <c r="AF1001" s="83">
        <v>2550</v>
      </c>
      <c r="AG1001" s="89"/>
      <c r="AH1001" s="89"/>
      <c r="AI1001" s="89"/>
      <c r="AJ1001" s="83">
        <v>1</v>
      </c>
      <c r="AK1001" s="83" t="s">
        <v>3271</v>
      </c>
      <c r="AL1001" s="83">
        <v>1.5</v>
      </c>
      <c r="AM1001" s="83" t="s">
        <v>3215</v>
      </c>
      <c r="AN1001" s="83"/>
      <c r="AO1001" s="83">
        <v>5421</v>
      </c>
      <c r="AP1001" s="89">
        <v>1.5</v>
      </c>
      <c r="AQ1001" s="89">
        <v>2870</v>
      </c>
      <c r="AR1001" s="89">
        <v>170</v>
      </c>
      <c r="AS1001" s="89">
        <v>498</v>
      </c>
      <c r="AT1001" s="89" t="s">
        <v>4235</v>
      </c>
      <c r="AU1001" s="89">
        <v>1</v>
      </c>
      <c r="AV1001" s="89">
        <v>2551</v>
      </c>
      <c r="AW1001" s="89">
        <v>170</v>
      </c>
      <c r="AX1001" s="89">
        <v>443</v>
      </c>
      <c r="AY1001" s="89" t="s">
        <v>5600</v>
      </c>
      <c r="AZ1001" s="89">
        <v>42400000</v>
      </c>
      <c r="BA1001" s="89">
        <v>35300000</v>
      </c>
      <c r="BB1001" s="89">
        <v>21500000</v>
      </c>
      <c r="BC1001" s="113"/>
      <c r="BG1001" s="165">
        <v>5895</v>
      </c>
      <c r="BH1001" s="165">
        <v>903</v>
      </c>
    </row>
    <row r="1002" spans="1:60" ht="18" hidden="1" customHeight="1">
      <c r="A1002" s="83">
        <v>180069</v>
      </c>
      <c r="B1002" s="84" t="s">
        <v>5595</v>
      </c>
      <c r="C1002" s="82" t="str">
        <f t="shared" si="48"/>
        <v>Open</v>
      </c>
      <c r="D1002" s="85"/>
      <c r="E1002" s="85" t="s">
        <v>4217</v>
      </c>
      <c r="F1002" s="110">
        <v>43267</v>
      </c>
      <c r="G1002" s="110">
        <v>43285</v>
      </c>
      <c r="H1002" s="87" t="s">
        <v>4681</v>
      </c>
      <c r="I1002" s="87" t="s">
        <v>5596</v>
      </c>
      <c r="J1002" s="87" t="s">
        <v>5589</v>
      </c>
      <c r="K1002" s="88"/>
      <c r="L1002" s="37" t="s">
        <v>15088</v>
      </c>
      <c r="M1002" s="86" t="s">
        <v>5597</v>
      </c>
      <c r="N1002" s="37" t="s">
        <v>13942</v>
      </c>
      <c r="O1002" s="37" t="s">
        <v>13943</v>
      </c>
      <c r="P1002" s="89">
        <v>0.33</v>
      </c>
      <c r="Q1002" s="89">
        <v>43.98</v>
      </c>
      <c r="R1002" s="90" t="str">
        <f t="shared" si="50"/>
        <v>滋賀県甲賀市水口町さつきが丘</v>
      </c>
      <c r="S1002" s="59" t="s">
        <v>3916</v>
      </c>
      <c r="T1002" s="59" t="s">
        <v>5590</v>
      </c>
      <c r="U1002" s="111" t="s">
        <v>5598</v>
      </c>
      <c r="V1002" s="91" t="str">
        <f t="shared" si="49"/>
        <v>Open map</v>
      </c>
      <c r="W1002" s="91" t="s">
        <v>4038</v>
      </c>
      <c r="X1002" s="89" t="s">
        <v>1840</v>
      </c>
      <c r="Y1002" s="89" t="s">
        <v>4496</v>
      </c>
      <c r="Z1002" s="89" t="s">
        <v>4443</v>
      </c>
      <c r="AA1002" s="89">
        <v>5</v>
      </c>
      <c r="AB1002" s="83">
        <v>30</v>
      </c>
      <c r="AC1002" s="83">
        <v>1275</v>
      </c>
      <c r="AD1002" s="83">
        <v>2304</v>
      </c>
      <c r="AE1002" s="89">
        <v>1383</v>
      </c>
      <c r="AF1002" s="83">
        <v>1568</v>
      </c>
      <c r="AG1002" s="89"/>
      <c r="AH1002" s="89"/>
      <c r="AI1002" s="89"/>
      <c r="AJ1002" s="83">
        <v>1</v>
      </c>
      <c r="AK1002" s="83" t="s">
        <v>3198</v>
      </c>
      <c r="AL1002" s="83">
        <v>1.2</v>
      </c>
      <c r="AM1002" s="83" t="s">
        <v>3198</v>
      </c>
      <c r="AN1002" s="83"/>
      <c r="AO1002" s="83">
        <v>2597</v>
      </c>
      <c r="AP1002" s="89">
        <v>1.2</v>
      </c>
      <c r="AQ1002" s="89">
        <v>1258</v>
      </c>
      <c r="AR1002" s="89">
        <v>100</v>
      </c>
      <c r="AS1002" s="89">
        <v>130</v>
      </c>
      <c r="AT1002" s="89" t="s">
        <v>5599</v>
      </c>
      <c r="AU1002" s="89">
        <v>1</v>
      </c>
      <c r="AV1002" s="89">
        <v>1339</v>
      </c>
      <c r="AW1002" s="89">
        <v>80</v>
      </c>
      <c r="AX1002" s="89">
        <v>109</v>
      </c>
      <c r="AY1002" s="89" t="s">
        <v>4235</v>
      </c>
      <c r="AZ1002" s="89">
        <v>14900000</v>
      </c>
      <c r="BA1002" s="89">
        <v>12700000</v>
      </c>
      <c r="BB1002" s="89">
        <v>7900000</v>
      </c>
      <c r="BC1002" s="113"/>
      <c r="BG1002" s="165">
        <v>5896</v>
      </c>
      <c r="BH1002" s="165">
        <v>904</v>
      </c>
    </row>
    <row r="1003" spans="1:60" ht="18" hidden="1" customHeight="1">
      <c r="A1003" s="83">
        <v>180071</v>
      </c>
      <c r="B1003" s="84" t="s">
        <v>5582</v>
      </c>
      <c r="C1003" s="82" t="str">
        <f t="shared" si="48"/>
        <v>Open</v>
      </c>
      <c r="D1003" s="85"/>
      <c r="E1003" s="85" t="s">
        <v>4217</v>
      </c>
      <c r="F1003" s="110">
        <v>43333</v>
      </c>
      <c r="G1003" s="110">
        <v>43351</v>
      </c>
      <c r="H1003" s="87" t="s">
        <v>4361</v>
      </c>
      <c r="I1003" s="87" t="s">
        <v>5591</v>
      </c>
      <c r="J1003" s="87" t="s">
        <v>5592</v>
      </c>
      <c r="K1003" s="88"/>
      <c r="L1003" s="37" t="s">
        <v>15503</v>
      </c>
      <c r="M1003" s="86" t="s">
        <v>5593</v>
      </c>
      <c r="N1003" s="37" t="s">
        <v>13944</v>
      </c>
      <c r="O1003" s="37" t="s">
        <v>13945</v>
      </c>
      <c r="P1003" s="89">
        <v>0.19</v>
      </c>
      <c r="Q1003" s="89">
        <v>6.43</v>
      </c>
      <c r="R1003" s="90" t="str">
        <f t="shared" si="50"/>
        <v>神奈川県横浜市栄区鍛冶ヶ谷</v>
      </c>
      <c r="S1003" s="59" t="s">
        <v>3917</v>
      </c>
      <c r="T1003" s="59" t="s">
        <v>5583</v>
      </c>
      <c r="U1003" s="111" t="s">
        <v>5594</v>
      </c>
      <c r="V1003" s="91" t="str">
        <f t="shared" si="49"/>
        <v>Open map</v>
      </c>
      <c r="W1003" s="91" t="s">
        <v>4038</v>
      </c>
      <c r="X1003" s="89" t="s">
        <v>1840</v>
      </c>
      <c r="Y1003" s="89" t="s">
        <v>4381</v>
      </c>
      <c r="Z1003" s="89" t="s">
        <v>4358</v>
      </c>
      <c r="AA1003" s="89"/>
      <c r="AB1003" s="83">
        <v>30</v>
      </c>
      <c r="AC1003" s="83">
        <v>862.32</v>
      </c>
      <c r="AD1003" s="83">
        <v>1695</v>
      </c>
      <c r="AE1003" s="89">
        <v>1156</v>
      </c>
      <c r="AF1003" s="83">
        <v>1138.5</v>
      </c>
      <c r="AG1003" s="89"/>
      <c r="AH1003" s="89"/>
      <c r="AI1003" s="89"/>
      <c r="AJ1003" s="83">
        <v>1</v>
      </c>
      <c r="AK1003" s="83" t="s">
        <v>3217</v>
      </c>
      <c r="AL1003" s="83">
        <v>2.9</v>
      </c>
      <c r="AM1003" s="83" t="s">
        <v>3223</v>
      </c>
      <c r="AN1003" s="83"/>
      <c r="AO1003" s="83">
        <v>3502</v>
      </c>
      <c r="AP1003" s="89">
        <v>2.9</v>
      </c>
      <c r="AQ1003" s="89">
        <v>2759</v>
      </c>
      <c r="AR1003" s="89">
        <v>100</v>
      </c>
      <c r="AS1003" s="89">
        <v>282</v>
      </c>
      <c r="AT1003" s="89" t="s">
        <v>4235</v>
      </c>
      <c r="AU1003" s="89">
        <v>1</v>
      </c>
      <c r="AV1003" s="89">
        <v>1156</v>
      </c>
      <c r="AW1003" s="89">
        <v>100</v>
      </c>
      <c r="AX1003" s="89">
        <v>118</v>
      </c>
      <c r="AY1003" s="89" t="s">
        <v>5588</v>
      </c>
      <c r="AZ1003" s="89">
        <v>18500000</v>
      </c>
      <c r="BA1003" s="89">
        <v>15300000</v>
      </c>
      <c r="BB1003" s="89">
        <v>11600000</v>
      </c>
      <c r="BC1003" s="113"/>
      <c r="BG1003" s="165">
        <v>5897</v>
      </c>
      <c r="BH1003" s="165">
        <v>905</v>
      </c>
    </row>
    <row r="1004" spans="1:60" ht="18" hidden="1" customHeight="1">
      <c r="A1004" s="83" t="s">
        <v>14663</v>
      </c>
      <c r="B1004" s="84" t="s">
        <v>5584</v>
      </c>
      <c r="C1004" s="82" t="str">
        <f t="shared" si="48"/>
        <v>Open</v>
      </c>
      <c r="D1004" s="85"/>
      <c r="E1004" s="85" t="s">
        <v>4217</v>
      </c>
      <c r="F1004" s="110">
        <v>43480</v>
      </c>
      <c r="G1004" s="110">
        <v>43491</v>
      </c>
      <c r="H1004" s="87" t="s">
        <v>4477</v>
      </c>
      <c r="I1004" s="87" t="s">
        <v>5573</v>
      </c>
      <c r="J1004" s="87" t="s">
        <v>5574</v>
      </c>
      <c r="K1004" s="88"/>
      <c r="L1004" s="37" t="s">
        <v>15504</v>
      </c>
      <c r="M1004" s="86" t="s">
        <v>5585</v>
      </c>
      <c r="N1004" s="37" t="s">
        <v>13946</v>
      </c>
      <c r="O1004" s="37" t="s">
        <v>13947</v>
      </c>
      <c r="P1004" s="89" t="s">
        <v>5304</v>
      </c>
      <c r="Q1004" s="89">
        <v>0.33</v>
      </c>
      <c r="R1004" s="90" t="str">
        <f t="shared" si="50"/>
        <v>福岡県福岡市東区大字奈多小瀬抜</v>
      </c>
      <c r="S1004" s="59" t="s">
        <v>3918</v>
      </c>
      <c r="T1004" s="59" t="s">
        <v>5586</v>
      </c>
      <c r="U1004" s="111" t="s">
        <v>5587</v>
      </c>
      <c r="V1004" s="91" t="str">
        <f t="shared" si="49"/>
        <v>Open map</v>
      </c>
      <c r="W1004" s="91" t="s">
        <v>4038</v>
      </c>
      <c r="X1004" s="89" t="s">
        <v>1840</v>
      </c>
      <c r="Y1004" s="89" t="s">
        <v>4452</v>
      </c>
      <c r="Z1004" s="89" t="s">
        <v>4429</v>
      </c>
      <c r="AA1004" s="89">
        <v>9.8000000000000007</v>
      </c>
      <c r="AB1004" s="83">
        <v>20</v>
      </c>
      <c r="AC1004" s="83">
        <v>825.3</v>
      </c>
      <c r="AD1004" s="83">
        <v>825.3</v>
      </c>
      <c r="AE1004" s="89">
        <v>1550</v>
      </c>
      <c r="AF1004" s="83">
        <v>1000</v>
      </c>
      <c r="AG1004" s="89"/>
      <c r="AH1004" s="89"/>
      <c r="AI1004" s="89"/>
      <c r="AJ1004" s="83">
        <v>1.2</v>
      </c>
      <c r="AK1004" s="83" t="s">
        <v>3238</v>
      </c>
      <c r="AL1004" s="83">
        <v>1</v>
      </c>
      <c r="AM1004" s="83" t="s">
        <v>3238</v>
      </c>
      <c r="AN1004" s="83"/>
      <c r="AO1004" s="83">
        <v>1555</v>
      </c>
      <c r="AP1004" s="89">
        <v>1</v>
      </c>
      <c r="AQ1004" s="89">
        <v>1071</v>
      </c>
      <c r="AR1004" s="89">
        <v>100</v>
      </c>
      <c r="AS1004" s="89">
        <v>110</v>
      </c>
      <c r="AT1004" s="89"/>
      <c r="AU1004" s="89">
        <v>1.2</v>
      </c>
      <c r="AV1004" s="89">
        <v>1809</v>
      </c>
      <c r="AW1004" s="89">
        <v>80</v>
      </c>
      <c r="AX1004" s="89">
        <v>185</v>
      </c>
      <c r="AY1004" s="89"/>
      <c r="AZ1004" s="89">
        <v>17200000</v>
      </c>
      <c r="BA1004" s="89">
        <v>14900000</v>
      </c>
      <c r="BB1004" s="89">
        <v>9800000</v>
      </c>
      <c r="BC1004" s="113" t="s">
        <v>8668</v>
      </c>
      <c r="BG1004" s="165">
        <v>5898</v>
      </c>
      <c r="BH1004" s="165">
        <v>906</v>
      </c>
    </row>
    <row r="1005" spans="1:60" hidden="1">
      <c r="A1005" s="1" t="s">
        <v>14664</v>
      </c>
      <c r="B1005" s="6" t="s">
        <v>1065</v>
      </c>
      <c r="C1005" s="82" t="str">
        <f t="shared" si="48"/>
        <v>Open</v>
      </c>
      <c r="D1005" s="36" t="s">
        <v>4241</v>
      </c>
      <c r="E1005" s="36"/>
      <c r="F1005" s="138">
        <v>43480</v>
      </c>
      <c r="G1005" s="138">
        <v>43491</v>
      </c>
      <c r="H1005" s="38" t="s">
        <v>1439</v>
      </c>
      <c r="I1005" s="38" t="s">
        <v>2831</v>
      </c>
      <c r="J1005" s="38" t="s">
        <v>2832</v>
      </c>
      <c r="K1005" s="21"/>
      <c r="L1005" s="37" t="s">
        <v>15504</v>
      </c>
      <c r="M1005" s="93" t="s">
        <v>5585</v>
      </c>
      <c r="N1005" s="37" t="s">
        <v>13946</v>
      </c>
      <c r="O1005" s="37" t="s">
        <v>13947</v>
      </c>
      <c r="P1005" s="89" t="s">
        <v>5304</v>
      </c>
      <c r="Q1005" s="89">
        <v>0.33</v>
      </c>
      <c r="R1005" s="59" t="str">
        <f t="shared" si="50"/>
        <v>福岡県福岡市東区大字奈多小瀬抜</v>
      </c>
      <c r="S1005" s="59"/>
      <c r="T1005" s="59"/>
      <c r="U1005" s="111" t="s">
        <v>5587</v>
      </c>
      <c r="V1005" s="60" t="str">
        <f t="shared" si="49"/>
        <v>Open map</v>
      </c>
      <c r="W1005" s="60"/>
      <c r="X1005" t="s">
        <v>1840</v>
      </c>
      <c r="Y1005" t="s">
        <v>1859</v>
      </c>
      <c r="Z1005" t="s">
        <v>1845</v>
      </c>
      <c r="AB1005" s="1">
        <v>20</v>
      </c>
      <c r="AC1005" s="1">
        <v>200</v>
      </c>
      <c r="AD1005" s="1">
        <v>400</v>
      </c>
      <c r="AF1005" s="1">
        <v>800</v>
      </c>
      <c r="AJ1005" s="1">
        <v>1.2</v>
      </c>
      <c r="AK1005" s="1" t="s">
        <v>3238</v>
      </c>
      <c r="AL1005" s="1">
        <v>1</v>
      </c>
      <c r="AM1005" s="1" t="s">
        <v>3238</v>
      </c>
      <c r="BG1005" s="165">
        <v>5899</v>
      </c>
      <c r="BH1005" s="165">
        <v>907</v>
      </c>
    </row>
    <row r="1006" spans="1:60" hidden="1">
      <c r="A1006" s="1" t="s">
        <v>14665</v>
      </c>
      <c r="B1006" s="6" t="s">
        <v>1066</v>
      </c>
      <c r="C1006" s="82" t="str">
        <f t="shared" si="48"/>
        <v>Open</v>
      </c>
      <c r="D1006" s="36" t="s">
        <v>4241</v>
      </c>
      <c r="E1006" s="36"/>
      <c r="F1006" s="138">
        <v>43480</v>
      </c>
      <c r="G1006" s="138">
        <v>43491</v>
      </c>
      <c r="H1006" s="38" t="s">
        <v>1439</v>
      </c>
      <c r="I1006" s="38" t="s">
        <v>2831</v>
      </c>
      <c r="J1006" s="38" t="s">
        <v>2832</v>
      </c>
      <c r="K1006" s="21"/>
      <c r="L1006" s="37" t="s">
        <v>15504</v>
      </c>
      <c r="M1006" s="93" t="s">
        <v>5585</v>
      </c>
      <c r="N1006" s="37" t="s">
        <v>13946</v>
      </c>
      <c r="O1006" s="37" t="s">
        <v>13947</v>
      </c>
      <c r="P1006" s="89" t="s">
        <v>5304</v>
      </c>
      <c r="Q1006" s="89">
        <v>0.33</v>
      </c>
      <c r="R1006" s="59" t="str">
        <f t="shared" si="50"/>
        <v>福岡県福岡市東区大字奈多小瀬抜</v>
      </c>
      <c r="S1006" s="59"/>
      <c r="T1006" s="59"/>
      <c r="U1006" s="111" t="s">
        <v>5587</v>
      </c>
      <c r="V1006" s="60" t="str">
        <f t="shared" si="49"/>
        <v>Open map</v>
      </c>
      <c r="W1006" s="60"/>
      <c r="X1006" t="s">
        <v>1840</v>
      </c>
      <c r="Y1006" t="s">
        <v>1844</v>
      </c>
      <c r="Z1006" t="s">
        <v>1842</v>
      </c>
      <c r="AA1006">
        <v>9.8000000000000007</v>
      </c>
      <c r="AB1006" s="1">
        <v>20</v>
      </c>
      <c r="AC1006" s="1">
        <v>440</v>
      </c>
      <c r="AD1006" s="1">
        <v>440</v>
      </c>
      <c r="AF1006" s="1">
        <v>832</v>
      </c>
      <c r="AJ1006" s="1">
        <v>1.2</v>
      </c>
      <c r="AK1006" s="1" t="s">
        <v>3238</v>
      </c>
      <c r="AL1006" s="1">
        <v>1</v>
      </c>
      <c r="AM1006" s="1" t="s">
        <v>3238</v>
      </c>
      <c r="BG1006" s="165">
        <v>5900</v>
      </c>
      <c r="BH1006" s="165">
        <v>908</v>
      </c>
    </row>
    <row r="1007" spans="1:60" hidden="1">
      <c r="A1007" s="1">
        <v>180101</v>
      </c>
      <c r="B1007" s="6" t="s">
        <v>10236</v>
      </c>
      <c r="C1007" s="82" t="str">
        <f t="shared" si="48"/>
        <v>Open</v>
      </c>
      <c r="D1007" s="36" t="s">
        <v>5630</v>
      </c>
      <c r="E1007" s="36"/>
      <c r="F1007" s="37"/>
      <c r="G1007" s="37"/>
      <c r="H1007" s="38" t="s">
        <v>1387</v>
      </c>
      <c r="I1007" s="38" t="s">
        <v>1715</v>
      </c>
      <c r="J1007" s="38" t="s">
        <v>2833</v>
      </c>
      <c r="K1007" s="21"/>
      <c r="L1007" s="37" t="s">
        <v>15505</v>
      </c>
      <c r="M1007" s="37" t="s">
        <v>12116</v>
      </c>
      <c r="N1007" s="37" t="s">
        <v>13948</v>
      </c>
      <c r="O1007" s="37" t="s">
        <v>13949</v>
      </c>
      <c r="P1007">
        <v>0.09</v>
      </c>
      <c r="Q1007" s="89">
        <v>0.52</v>
      </c>
      <c r="R1007" s="59" t="str">
        <f t="shared" si="50"/>
        <v>広島県三原市古浜</v>
      </c>
      <c r="S1007" s="59"/>
      <c r="T1007" s="59"/>
      <c r="U1007" s="108" t="s">
        <v>10237</v>
      </c>
      <c r="V1007" s="60" t="str">
        <f t="shared" si="49"/>
        <v>Open map</v>
      </c>
      <c r="W1007" s="60"/>
      <c r="X1007" t="s">
        <v>1840</v>
      </c>
      <c r="Y1007" t="s">
        <v>1859</v>
      </c>
      <c r="Z1007" t="s">
        <v>1870</v>
      </c>
      <c r="AB1007" s="1">
        <v>30</v>
      </c>
      <c r="AC1007" s="1">
        <v>310</v>
      </c>
      <c r="AD1007" s="1">
        <v>310</v>
      </c>
      <c r="AF1007" s="1">
        <v>511</v>
      </c>
      <c r="AJ1007" s="1">
        <v>1</v>
      </c>
      <c r="AK1007" s="1" t="s">
        <v>3272</v>
      </c>
      <c r="AL1007" s="1">
        <v>1.5</v>
      </c>
      <c r="AM1007" s="1" t="s">
        <v>3272</v>
      </c>
      <c r="AT1007" t="s">
        <v>4573</v>
      </c>
      <c r="AY1007" t="s">
        <v>4573</v>
      </c>
      <c r="BD1007" s="142" t="s">
        <v>4217</v>
      </c>
      <c r="BG1007" s="165">
        <v>5901</v>
      </c>
    </row>
    <row r="1008" spans="1:60" ht="18" hidden="1" customHeight="1">
      <c r="A1008" s="83">
        <v>180102</v>
      </c>
      <c r="B1008" s="84" t="s">
        <v>5575</v>
      </c>
      <c r="C1008" s="82" t="str">
        <f t="shared" si="48"/>
        <v>Open</v>
      </c>
      <c r="D1008" s="85"/>
      <c r="E1008" s="85" t="s">
        <v>4217</v>
      </c>
      <c r="F1008" s="110">
        <v>43339</v>
      </c>
      <c r="G1008" s="110">
        <v>43363</v>
      </c>
      <c r="H1008" s="87" t="s">
        <v>5576</v>
      </c>
      <c r="I1008" s="87" t="s">
        <v>5577</v>
      </c>
      <c r="J1008" s="87" t="s">
        <v>5578</v>
      </c>
      <c r="K1008" s="88"/>
      <c r="L1008" s="37" t="s">
        <v>15506</v>
      </c>
      <c r="M1008" s="86" t="s">
        <v>5571</v>
      </c>
      <c r="N1008" s="37" t="s">
        <v>13950</v>
      </c>
      <c r="O1008" s="37" t="s">
        <v>13951</v>
      </c>
      <c r="P1008" s="89">
        <v>7.0000000000000007E-2</v>
      </c>
      <c r="Q1008" s="89">
        <v>3.19</v>
      </c>
      <c r="R1008" s="90" t="str">
        <f t="shared" si="50"/>
        <v>広島県安芸郡海田町窪町</v>
      </c>
      <c r="S1008" s="59" t="s">
        <v>3919</v>
      </c>
      <c r="T1008" s="59" t="s">
        <v>5572</v>
      </c>
      <c r="U1008" s="111" t="s">
        <v>5579</v>
      </c>
      <c r="V1008" s="91" t="str">
        <f t="shared" si="49"/>
        <v>Open map</v>
      </c>
      <c r="W1008" s="91" t="s">
        <v>4038</v>
      </c>
      <c r="X1008" s="89" t="s">
        <v>1840</v>
      </c>
      <c r="Y1008" s="89" t="s">
        <v>4452</v>
      </c>
      <c r="Z1008" s="89" t="s">
        <v>5580</v>
      </c>
      <c r="AA1008" s="89"/>
      <c r="AB1008" s="83">
        <v>30</v>
      </c>
      <c r="AC1008" s="83">
        <v>5662</v>
      </c>
      <c r="AD1008" s="83">
        <v>4729</v>
      </c>
      <c r="AE1008" s="89">
        <v>24</v>
      </c>
      <c r="AF1008" s="83">
        <v>6569</v>
      </c>
      <c r="AG1008" s="89"/>
      <c r="AH1008" s="89"/>
      <c r="AI1008" s="89"/>
      <c r="AJ1008" s="83">
        <v>1</v>
      </c>
      <c r="AK1008" s="83" t="s">
        <v>3189</v>
      </c>
      <c r="AL1008" s="83">
        <v>1.5</v>
      </c>
      <c r="AM1008" s="83" t="s">
        <v>3273</v>
      </c>
      <c r="AN1008" s="83"/>
      <c r="AO1008" s="83">
        <v>11873</v>
      </c>
      <c r="AP1008" s="89">
        <v>1.5</v>
      </c>
      <c r="AQ1008" s="89">
        <f>3040+2755</f>
        <v>5795</v>
      </c>
      <c r="AR1008" s="89">
        <v>100</v>
      </c>
      <c r="AS1008" s="89">
        <f>311+282</f>
        <v>593</v>
      </c>
      <c r="AT1008" s="89" t="s">
        <v>5581</v>
      </c>
      <c r="AU1008" s="89">
        <v>1</v>
      </c>
      <c r="AV1008" s="89">
        <v>5358</v>
      </c>
      <c r="AW1008" s="89">
        <v>80</v>
      </c>
      <c r="AX1008" s="89">
        <v>438</v>
      </c>
      <c r="AY1008" s="89" t="s">
        <v>4573</v>
      </c>
      <c r="AZ1008" s="89">
        <v>66800000</v>
      </c>
      <c r="BA1008" s="89">
        <v>56900000</v>
      </c>
      <c r="BB1008" s="89">
        <v>36300000</v>
      </c>
      <c r="BC1008" s="113"/>
      <c r="BG1008" s="165">
        <v>5902</v>
      </c>
      <c r="BH1008" s="165">
        <v>909</v>
      </c>
    </row>
    <row r="1009" spans="1:61" ht="18" hidden="1" customHeight="1">
      <c r="A1009" s="83">
        <v>180103</v>
      </c>
      <c r="B1009" s="84" t="s">
        <v>5563</v>
      </c>
      <c r="C1009" s="82" t="str">
        <f t="shared" si="48"/>
        <v>Open</v>
      </c>
      <c r="D1009" s="85"/>
      <c r="E1009" s="85" t="s">
        <v>5564</v>
      </c>
      <c r="F1009" s="110">
        <v>43243</v>
      </c>
      <c r="G1009" s="110">
        <v>43260</v>
      </c>
      <c r="H1009" s="87" t="s">
        <v>5565</v>
      </c>
      <c r="I1009" s="87" t="s">
        <v>5566</v>
      </c>
      <c r="J1009" s="87" t="s">
        <v>5567</v>
      </c>
      <c r="K1009" s="88"/>
      <c r="L1009" s="37" t="s">
        <v>15507</v>
      </c>
      <c r="M1009" s="86" t="s">
        <v>5562</v>
      </c>
      <c r="N1009" s="37" t="s">
        <v>13952</v>
      </c>
      <c r="O1009" s="37" t="s">
        <v>13953</v>
      </c>
      <c r="P1009" s="89">
        <v>0.09</v>
      </c>
      <c r="Q1009" s="89">
        <v>5.84</v>
      </c>
      <c r="R1009" s="90" t="str">
        <f t="shared" si="50"/>
        <v>熊本県八代市千丁町大牟田字図志久</v>
      </c>
      <c r="S1009" s="59" t="s">
        <v>3920</v>
      </c>
      <c r="T1009" s="59" t="s">
        <v>3920</v>
      </c>
      <c r="U1009" s="111" t="s">
        <v>5568</v>
      </c>
      <c r="V1009" s="91" t="str">
        <f t="shared" si="49"/>
        <v>Open map</v>
      </c>
      <c r="W1009" s="91" t="s">
        <v>4038</v>
      </c>
      <c r="X1009" s="89" t="s">
        <v>1840</v>
      </c>
      <c r="Y1009" s="89" t="s">
        <v>4381</v>
      </c>
      <c r="Z1009" s="89" t="s">
        <v>5569</v>
      </c>
      <c r="AA1009" s="89">
        <v>25</v>
      </c>
      <c r="AB1009" s="83">
        <v>26</v>
      </c>
      <c r="AC1009" s="83">
        <v>1325.2</v>
      </c>
      <c r="AD1009" s="83">
        <v>990</v>
      </c>
      <c r="AE1009" s="89">
        <v>1386</v>
      </c>
      <c r="AF1009" s="83">
        <v>1260</v>
      </c>
      <c r="AG1009" s="89"/>
      <c r="AH1009" s="89"/>
      <c r="AI1009" s="89"/>
      <c r="AJ1009" s="83">
        <v>1.6</v>
      </c>
      <c r="AK1009" s="83" t="s">
        <v>3198</v>
      </c>
      <c r="AL1009" s="83">
        <v>2.2000000000000002</v>
      </c>
      <c r="AM1009" s="83" t="s">
        <v>3191</v>
      </c>
      <c r="AN1009" s="83"/>
      <c r="AO1009" s="83">
        <v>3821</v>
      </c>
      <c r="AP1009" s="89">
        <v>2.2000000000000002</v>
      </c>
      <c r="AQ1009" s="89">
        <f>1622+320+196</f>
        <v>2138</v>
      </c>
      <c r="AR1009" s="89">
        <v>100</v>
      </c>
      <c r="AS1009" s="89">
        <f>165+32+20</f>
        <v>217</v>
      </c>
      <c r="AT1009" s="89" t="s">
        <v>4240</v>
      </c>
      <c r="AU1009" s="89">
        <v>1.6</v>
      </c>
      <c r="AV1009" s="89">
        <f>1879+265+125</f>
        <v>2269</v>
      </c>
      <c r="AW1009" s="89">
        <v>80</v>
      </c>
      <c r="AX1009" s="89">
        <f>154+22+10</f>
        <v>186</v>
      </c>
      <c r="AY1009" s="89" t="s">
        <v>4240</v>
      </c>
      <c r="AZ1009" s="89">
        <v>22100000</v>
      </c>
      <c r="BA1009" s="89">
        <v>18600000</v>
      </c>
      <c r="BB1009" s="89">
        <v>11300000</v>
      </c>
      <c r="BC1009" s="113" t="s">
        <v>8669</v>
      </c>
      <c r="BG1009" s="165">
        <v>5903</v>
      </c>
      <c r="BH1009" s="165">
        <v>910</v>
      </c>
    </row>
    <row r="1010" spans="1:61" ht="18" hidden="1" customHeight="1">
      <c r="A1010" s="83">
        <v>180104</v>
      </c>
      <c r="B1010" s="84" t="s">
        <v>5552</v>
      </c>
      <c r="C1010" s="82" t="str">
        <f t="shared" si="48"/>
        <v>Open</v>
      </c>
      <c r="D1010" s="85"/>
      <c r="E1010" s="85" t="s">
        <v>5553</v>
      </c>
      <c r="F1010" s="110">
        <v>43395</v>
      </c>
      <c r="G1010" s="110">
        <v>43433</v>
      </c>
      <c r="H1010" s="87" t="s">
        <v>5554</v>
      </c>
      <c r="I1010" s="87" t="s">
        <v>5555</v>
      </c>
      <c r="J1010" s="87" t="s">
        <v>5556</v>
      </c>
      <c r="K1010" s="88"/>
      <c r="L1010" s="37" t="s">
        <v>15508</v>
      </c>
      <c r="M1010" s="86" t="s">
        <v>5557</v>
      </c>
      <c r="N1010" s="37" t="s">
        <v>13954</v>
      </c>
      <c r="O1010" s="37" t="s">
        <v>13955</v>
      </c>
      <c r="P1010" s="89">
        <v>0.13</v>
      </c>
      <c r="Q1010" s="89">
        <v>17.48</v>
      </c>
      <c r="R1010" s="90" t="str">
        <f t="shared" si="50"/>
        <v>北海道札幌市白石区菊水元町</v>
      </c>
      <c r="S1010" s="59" t="s">
        <v>3921</v>
      </c>
      <c r="T1010" s="59" t="s">
        <v>4205</v>
      </c>
      <c r="U1010" s="111" t="s">
        <v>5558</v>
      </c>
      <c r="V1010" s="91" t="str">
        <f t="shared" si="49"/>
        <v>Open map</v>
      </c>
      <c r="W1010" s="91" t="s">
        <v>4042</v>
      </c>
      <c r="X1010" s="89" t="s">
        <v>1840</v>
      </c>
      <c r="Y1010" s="89" t="s">
        <v>4381</v>
      </c>
      <c r="Z1010" s="89" t="s">
        <v>5559</v>
      </c>
      <c r="AA1010" s="89"/>
      <c r="AB1010" s="83">
        <v>140</v>
      </c>
      <c r="AC1010" s="83">
        <v>2850</v>
      </c>
      <c r="AD1010" s="83">
        <v>2850</v>
      </c>
      <c r="AE1010" s="89">
        <v>3389</v>
      </c>
      <c r="AF1010" s="83">
        <v>3383</v>
      </c>
      <c r="AG1010" s="89"/>
      <c r="AH1010" s="89"/>
      <c r="AI1010" s="89"/>
      <c r="AJ1010" s="83">
        <v>0.8</v>
      </c>
      <c r="AK1010" s="83" t="s">
        <v>3198</v>
      </c>
      <c r="AL1010" s="83">
        <v>2</v>
      </c>
      <c r="AM1010" s="83" t="s">
        <v>3253</v>
      </c>
      <c r="AN1010" s="83"/>
      <c r="AO1010" s="83">
        <v>3389</v>
      </c>
      <c r="AP1010" s="89">
        <v>2</v>
      </c>
      <c r="AQ1010" s="89">
        <v>4227</v>
      </c>
      <c r="AR1010" s="89">
        <v>170</v>
      </c>
      <c r="AS1010" s="89">
        <v>733</v>
      </c>
      <c r="AT1010" s="89" t="s">
        <v>5560</v>
      </c>
      <c r="AU1010" s="89">
        <v>0.8</v>
      </c>
      <c r="AV1010" s="89">
        <v>792</v>
      </c>
      <c r="AW1010" s="89">
        <v>130</v>
      </c>
      <c r="AX1010" s="89">
        <v>106</v>
      </c>
      <c r="AY1010" s="89" t="s">
        <v>5561</v>
      </c>
      <c r="AZ1010" s="89">
        <v>65800000</v>
      </c>
      <c r="BA1010" s="89">
        <v>57900000</v>
      </c>
      <c r="BB1010" s="89">
        <v>21400000</v>
      </c>
      <c r="BC1010" s="113" t="s">
        <v>8670</v>
      </c>
      <c r="BG1010" s="165">
        <v>5904</v>
      </c>
      <c r="BH1010" s="165">
        <v>911</v>
      </c>
    </row>
    <row r="1011" spans="1:61" ht="18" hidden="1" customHeight="1">
      <c r="A1011" s="83">
        <v>180105</v>
      </c>
      <c r="B1011" s="84" t="s">
        <v>5539</v>
      </c>
      <c r="C1011" s="82" t="str">
        <f t="shared" si="48"/>
        <v>Open</v>
      </c>
      <c r="D1011" s="85"/>
      <c r="E1011" s="85" t="s">
        <v>4217</v>
      </c>
      <c r="F1011" s="110">
        <v>43378</v>
      </c>
      <c r="G1011" s="110">
        <v>43435</v>
      </c>
      <c r="H1011" s="87" t="s">
        <v>4361</v>
      </c>
      <c r="I1011" s="87" t="s">
        <v>4350</v>
      </c>
      <c r="J1011" s="87" t="s">
        <v>5540</v>
      </c>
      <c r="K1011" s="88"/>
      <c r="L1011" s="37" t="s">
        <v>15509</v>
      </c>
      <c r="M1011" s="86" t="s">
        <v>5548</v>
      </c>
      <c r="N1011" s="37" t="s">
        <v>13956</v>
      </c>
      <c r="O1011" s="37" t="s">
        <v>13957</v>
      </c>
      <c r="P1011" s="89">
        <v>0.38</v>
      </c>
      <c r="Q1011" s="89">
        <v>16.14</v>
      </c>
      <c r="R1011" s="90" t="str">
        <f t="shared" si="50"/>
        <v>神奈川県川崎市中原区下新城</v>
      </c>
      <c r="S1011" s="59" t="s">
        <v>3922</v>
      </c>
      <c r="T1011" s="59" t="s">
        <v>4206</v>
      </c>
      <c r="U1011" s="111" t="s">
        <v>5549</v>
      </c>
      <c r="V1011" s="91" t="str">
        <f t="shared" si="49"/>
        <v>Open map</v>
      </c>
      <c r="W1011" s="91" t="s">
        <v>4038</v>
      </c>
      <c r="X1011" s="89" t="s">
        <v>1840</v>
      </c>
      <c r="Y1011" s="89" t="s">
        <v>4381</v>
      </c>
      <c r="Z1011" s="89" t="s">
        <v>5550</v>
      </c>
      <c r="AA1011" s="89"/>
      <c r="AB1011" s="83">
        <v>30</v>
      </c>
      <c r="AC1011" s="83">
        <v>1264.58</v>
      </c>
      <c r="AD1011" s="83">
        <v>1260</v>
      </c>
      <c r="AE1011" s="89">
        <v>2864</v>
      </c>
      <c r="AF1011" s="83">
        <v>1759</v>
      </c>
      <c r="AG1011" s="89"/>
      <c r="AH1011" s="89"/>
      <c r="AI1011" s="89"/>
      <c r="AJ1011" s="83">
        <v>1</v>
      </c>
      <c r="AK1011" s="83" t="s">
        <v>3189</v>
      </c>
      <c r="AL1011" s="83">
        <v>2</v>
      </c>
      <c r="AM1011" s="83" t="s">
        <v>3265</v>
      </c>
      <c r="AN1011" s="83"/>
      <c r="AO1011" s="83">
        <v>5933</v>
      </c>
      <c r="AP1011" s="89">
        <v>2</v>
      </c>
      <c r="AQ1011" s="89">
        <f>3014+223</f>
        <v>3237</v>
      </c>
      <c r="AR1011" s="89">
        <v>100</v>
      </c>
      <c r="AS1011" s="89">
        <f>308+23</f>
        <v>331</v>
      </c>
      <c r="AT1011" s="89" t="s">
        <v>5551</v>
      </c>
      <c r="AU1011" s="89">
        <v>1</v>
      </c>
      <c r="AV1011" s="89">
        <v>2756</v>
      </c>
      <c r="AW1011" s="89">
        <v>150</v>
      </c>
      <c r="AX1011" s="89">
        <v>422</v>
      </c>
      <c r="AY1011" s="89" t="s">
        <v>4235</v>
      </c>
      <c r="AZ1011" s="89">
        <v>37400000</v>
      </c>
      <c r="BA1011" s="89">
        <v>31200000</v>
      </c>
      <c r="BB1011" s="89">
        <v>19100000</v>
      </c>
      <c r="BC1011" s="113"/>
      <c r="BG1011" s="165">
        <v>5905</v>
      </c>
      <c r="BH1011" s="165">
        <v>912</v>
      </c>
    </row>
    <row r="1012" spans="1:61" ht="18" hidden="1" customHeight="1">
      <c r="A1012" s="83">
        <v>180106</v>
      </c>
      <c r="B1012" s="84" t="s">
        <v>5541</v>
      </c>
      <c r="C1012" s="82" t="str">
        <f t="shared" si="48"/>
        <v>Open</v>
      </c>
      <c r="D1012" s="85"/>
      <c r="E1012" s="85" t="s">
        <v>5542</v>
      </c>
      <c r="F1012" s="110">
        <v>43283</v>
      </c>
      <c r="G1012" s="110">
        <v>43302</v>
      </c>
      <c r="H1012" s="87" t="s">
        <v>4266</v>
      </c>
      <c r="I1012" s="87" t="s">
        <v>5543</v>
      </c>
      <c r="J1012" s="87" t="s">
        <v>5544</v>
      </c>
      <c r="K1012" s="88"/>
      <c r="L1012" s="37" t="s">
        <v>15510</v>
      </c>
      <c r="M1012" s="86" t="s">
        <v>5545</v>
      </c>
      <c r="N1012" s="37" t="s">
        <v>13958</v>
      </c>
      <c r="O1012" s="37" t="s">
        <v>13959</v>
      </c>
      <c r="P1012" s="89">
        <v>0.15</v>
      </c>
      <c r="Q1012" s="89">
        <v>18.89</v>
      </c>
      <c r="R1012" s="90" t="str">
        <f t="shared" si="50"/>
        <v>青森県五所川原市大字金山字亀ヶ岡</v>
      </c>
      <c r="S1012" s="59" t="s">
        <v>3923</v>
      </c>
      <c r="T1012" s="59" t="s">
        <v>3923</v>
      </c>
      <c r="U1012" s="111" t="s">
        <v>5538</v>
      </c>
      <c r="V1012" s="91" t="str">
        <f t="shared" si="49"/>
        <v>Open map</v>
      </c>
      <c r="W1012" s="91" t="s">
        <v>4038</v>
      </c>
      <c r="X1012" s="89" t="s">
        <v>1840</v>
      </c>
      <c r="Y1012" s="89" t="s">
        <v>5546</v>
      </c>
      <c r="Z1012" s="89" t="s">
        <v>4390</v>
      </c>
      <c r="AA1012" s="89">
        <v>47.5</v>
      </c>
      <c r="AB1012" s="83">
        <v>160</v>
      </c>
      <c r="AC1012" s="83">
        <v>2307.2399999999998</v>
      </c>
      <c r="AD1012" s="83">
        <v>1996.16</v>
      </c>
      <c r="AE1012" s="89">
        <v>2769</v>
      </c>
      <c r="AF1012" s="83">
        <v>2768</v>
      </c>
      <c r="AG1012" s="89"/>
      <c r="AH1012" s="89"/>
      <c r="AI1012" s="89"/>
      <c r="AJ1012" s="83">
        <v>1</v>
      </c>
      <c r="AK1012" s="83" t="s">
        <v>3198</v>
      </c>
      <c r="AL1012" s="83">
        <v>2</v>
      </c>
      <c r="AM1012" s="83" t="s">
        <v>3197</v>
      </c>
      <c r="AN1012" s="83"/>
      <c r="AO1012" s="83">
        <v>6877</v>
      </c>
      <c r="AP1012" s="89">
        <v>2</v>
      </c>
      <c r="AQ1012" s="89">
        <v>4108</v>
      </c>
      <c r="AR1012" s="89">
        <v>160</v>
      </c>
      <c r="AS1012" s="89">
        <v>665</v>
      </c>
      <c r="AT1012" s="89" t="s">
        <v>4235</v>
      </c>
      <c r="AU1012" s="89">
        <v>1</v>
      </c>
      <c r="AV1012" s="89">
        <v>2769</v>
      </c>
      <c r="AW1012" s="89">
        <v>100</v>
      </c>
      <c r="AX1012" s="89">
        <v>279</v>
      </c>
      <c r="AY1012" s="89" t="s">
        <v>5547</v>
      </c>
      <c r="AZ1012" s="89">
        <v>45000000</v>
      </c>
      <c r="BA1012" s="89">
        <v>37400000</v>
      </c>
      <c r="BB1012" s="89">
        <v>22700000</v>
      </c>
      <c r="BC1012" s="113"/>
      <c r="BG1012" s="165">
        <v>5906</v>
      </c>
      <c r="BH1012" s="165">
        <v>913</v>
      </c>
    </row>
    <row r="1013" spans="1:61" ht="18" hidden="1" customHeight="1">
      <c r="A1013" s="83">
        <v>180107</v>
      </c>
      <c r="B1013" s="84" t="s">
        <v>5522</v>
      </c>
      <c r="C1013" s="82" t="str">
        <f t="shared" si="48"/>
        <v>Open</v>
      </c>
      <c r="D1013" s="85"/>
      <c r="E1013" s="85" t="s">
        <v>5533</v>
      </c>
      <c r="F1013" s="110">
        <v>43480</v>
      </c>
      <c r="G1013" s="110">
        <v>43488</v>
      </c>
      <c r="H1013" s="87" t="s">
        <v>4920</v>
      </c>
      <c r="I1013" s="87" t="s">
        <v>4921</v>
      </c>
      <c r="J1013" s="87" t="s">
        <v>5523</v>
      </c>
      <c r="K1013" s="88"/>
      <c r="L1013" s="37" t="s">
        <v>15511</v>
      </c>
      <c r="M1013" s="86" t="s">
        <v>5534</v>
      </c>
      <c r="N1013" s="37" t="s">
        <v>13960</v>
      </c>
      <c r="O1013" s="37" t="s">
        <v>13961</v>
      </c>
      <c r="P1013" s="89">
        <v>0.79</v>
      </c>
      <c r="Q1013" s="89">
        <v>10.46</v>
      </c>
      <c r="R1013" s="90" t="str">
        <f t="shared" si="50"/>
        <v>大阪府大阪市淀川区淡路</v>
      </c>
      <c r="S1013" s="59" t="s">
        <v>3924</v>
      </c>
      <c r="T1013" s="59" t="s">
        <v>4207</v>
      </c>
      <c r="U1013" s="111" t="s">
        <v>5535</v>
      </c>
      <c r="V1013" s="91" t="str">
        <f t="shared" si="49"/>
        <v>Open map</v>
      </c>
      <c r="W1013" s="91" t="s">
        <v>4038</v>
      </c>
      <c r="X1013" s="89" t="s">
        <v>1840</v>
      </c>
      <c r="Y1013" s="89" t="s">
        <v>4381</v>
      </c>
      <c r="Z1013" s="89" t="s">
        <v>5536</v>
      </c>
      <c r="AA1013" s="89"/>
      <c r="AB1013" s="83">
        <v>21</v>
      </c>
      <c r="AC1013" s="83">
        <v>3135.0149999999999</v>
      </c>
      <c r="AD1013" s="83">
        <v>2990</v>
      </c>
      <c r="AE1013" s="89">
        <v>3748</v>
      </c>
      <c r="AF1013" s="83">
        <v>4042</v>
      </c>
      <c r="AG1013" s="89"/>
      <c r="AH1013" s="89"/>
      <c r="AI1013" s="89"/>
      <c r="AJ1013" s="83">
        <v>0.8</v>
      </c>
      <c r="AK1013" s="83" t="s">
        <v>3274</v>
      </c>
      <c r="AL1013" s="83">
        <v>1.5</v>
      </c>
      <c r="AM1013" s="83" t="s">
        <v>3238</v>
      </c>
      <c r="AN1013" s="83"/>
      <c r="AO1013" s="83">
        <v>3748</v>
      </c>
      <c r="AP1013" s="89">
        <v>1.5</v>
      </c>
      <c r="AQ1013" s="89">
        <v>3627</v>
      </c>
      <c r="AR1013" s="89">
        <v>100</v>
      </c>
      <c r="AS1013" s="89">
        <v>370</v>
      </c>
      <c r="AT1013" s="89" t="s">
        <v>4235</v>
      </c>
      <c r="AU1013" s="89">
        <v>0.8</v>
      </c>
      <c r="AV1013" s="89">
        <v>3064</v>
      </c>
      <c r="AW1013" s="89">
        <v>80</v>
      </c>
      <c r="AX1013" s="89">
        <v>251</v>
      </c>
      <c r="AY1013" s="89" t="s">
        <v>5537</v>
      </c>
      <c r="AZ1013" s="89">
        <v>34000000</v>
      </c>
      <c r="BA1013" s="89">
        <v>28400000</v>
      </c>
      <c r="BB1013" s="89">
        <v>16900000</v>
      </c>
      <c r="BC1013" s="113"/>
      <c r="BG1013" s="165">
        <v>5907</v>
      </c>
      <c r="BH1013" s="165">
        <v>914</v>
      </c>
    </row>
    <row r="1014" spans="1:61" ht="18" hidden="1" customHeight="1">
      <c r="A1014" s="83">
        <v>180108</v>
      </c>
      <c r="B1014" s="84" t="s">
        <v>5524</v>
      </c>
      <c r="C1014" s="82" t="str">
        <f t="shared" si="48"/>
        <v>Open</v>
      </c>
      <c r="D1014" s="85"/>
      <c r="E1014" s="85" t="s">
        <v>5525</v>
      </c>
      <c r="F1014" s="110">
        <v>43243</v>
      </c>
      <c r="G1014" s="110">
        <v>43267</v>
      </c>
      <c r="H1014" s="87" t="s">
        <v>5526</v>
      </c>
      <c r="I1014" s="87" t="s">
        <v>5527</v>
      </c>
      <c r="J1014" s="87" t="s">
        <v>5528</v>
      </c>
      <c r="K1014" s="88"/>
      <c r="L1014" s="37" t="s">
        <v>15512</v>
      </c>
      <c r="M1014" s="86" t="s">
        <v>5529</v>
      </c>
      <c r="N1014" s="37" t="s">
        <v>13962</v>
      </c>
      <c r="O1014" s="37" t="s">
        <v>13963</v>
      </c>
      <c r="P1014" s="89">
        <v>0.17</v>
      </c>
      <c r="Q1014" s="89">
        <v>2.1800000000000002</v>
      </c>
      <c r="R1014" s="90" t="str">
        <f t="shared" si="50"/>
        <v>愛知県半田市上浜町</v>
      </c>
      <c r="S1014" s="59" t="s">
        <v>3925</v>
      </c>
      <c r="T1014" s="59" t="s">
        <v>3925</v>
      </c>
      <c r="U1014" s="111" t="s">
        <v>5530</v>
      </c>
      <c r="V1014" s="91" t="str">
        <f t="shared" si="49"/>
        <v>Open map</v>
      </c>
      <c r="W1014" s="91" t="s">
        <v>4038</v>
      </c>
      <c r="X1014" s="89" t="s">
        <v>1840</v>
      </c>
      <c r="Y1014" s="89" t="s">
        <v>4381</v>
      </c>
      <c r="Z1014" s="89" t="s">
        <v>5531</v>
      </c>
      <c r="AA1014" s="89"/>
      <c r="AB1014" s="83">
        <v>30</v>
      </c>
      <c r="AC1014" s="83">
        <v>356</v>
      </c>
      <c r="AD1014" s="83">
        <v>392</v>
      </c>
      <c r="AE1014" s="89">
        <v>4113</v>
      </c>
      <c r="AF1014" s="83">
        <v>3192</v>
      </c>
      <c r="AG1014" s="89"/>
      <c r="AH1014" s="89"/>
      <c r="AI1014" s="89"/>
      <c r="AJ1014" s="83">
        <v>1</v>
      </c>
      <c r="AK1014" s="83" t="s">
        <v>3275</v>
      </c>
      <c r="AL1014" s="83">
        <v>2.5</v>
      </c>
      <c r="AM1014" s="83" t="s">
        <v>3275</v>
      </c>
      <c r="AN1014" s="83"/>
      <c r="AO1014" s="83">
        <v>7652</v>
      </c>
      <c r="AP1014" s="89">
        <v>2.5</v>
      </c>
      <c r="AQ1014" s="89">
        <v>5897</v>
      </c>
      <c r="AR1014" s="89">
        <v>100</v>
      </c>
      <c r="AS1014" s="89">
        <v>601</v>
      </c>
      <c r="AT1014" s="89" t="s">
        <v>5532</v>
      </c>
      <c r="AU1014" s="89">
        <v>1</v>
      </c>
      <c r="AV1014" s="89">
        <v>1</v>
      </c>
      <c r="AW1014" s="89">
        <v>100</v>
      </c>
      <c r="AX1014" s="89">
        <v>179</v>
      </c>
      <c r="AY1014" s="89" t="s">
        <v>5532</v>
      </c>
      <c r="AZ1014" s="89">
        <v>37300000</v>
      </c>
      <c r="BA1014" s="89">
        <v>30500000</v>
      </c>
      <c r="BB1014" s="89">
        <v>17900000</v>
      </c>
      <c r="BC1014" s="113"/>
      <c r="BG1014" s="165">
        <v>5908</v>
      </c>
      <c r="BH1014" s="165">
        <v>915</v>
      </c>
    </row>
    <row r="1015" spans="1:61" hidden="1">
      <c r="A1015" s="116">
        <v>180109</v>
      </c>
      <c r="B1015" s="117" t="s">
        <v>11128</v>
      </c>
      <c r="C1015" s="156" t="str">
        <f t="shared" si="48"/>
        <v>Open</v>
      </c>
      <c r="D1015" s="118" t="s">
        <v>4241</v>
      </c>
      <c r="E1015" s="118"/>
      <c r="F1015" s="157"/>
      <c r="G1015" s="157"/>
      <c r="H1015" s="120" t="s">
        <v>1357</v>
      </c>
      <c r="I1015" s="120" t="s">
        <v>2841</v>
      </c>
      <c r="J1015" s="120"/>
      <c r="K1015" s="121"/>
      <c r="L1015" s="157" t="s">
        <v>15513</v>
      </c>
      <c r="M1015" s="157"/>
      <c r="N1015" s="157" t="s">
        <v>14366</v>
      </c>
      <c r="O1015" s="157" t="s">
        <v>14366</v>
      </c>
      <c r="P1015" s="123"/>
      <c r="Q1015" s="123"/>
      <c r="R1015" s="124" t="str">
        <f t="shared" si="50"/>
        <v>埼玉県所沢市</v>
      </c>
      <c r="S1015" s="124"/>
      <c r="T1015" s="124"/>
      <c r="U1015" s="124"/>
      <c r="V1015" s="127" t="str">
        <f t="shared" si="49"/>
        <v>Open map</v>
      </c>
      <c r="W1015" s="127"/>
      <c r="X1015" s="123"/>
      <c r="Y1015" s="123"/>
      <c r="Z1015" s="123" t="s">
        <v>1841</v>
      </c>
      <c r="AA1015" s="123"/>
      <c r="AB1015" s="116"/>
      <c r="AC1015" s="116"/>
      <c r="AD1015" s="116"/>
      <c r="AE1015" s="123"/>
      <c r="AF1015" s="116"/>
      <c r="AG1015" s="123"/>
      <c r="AH1015" s="123"/>
      <c r="AI1015" s="123"/>
      <c r="AJ1015" s="116"/>
      <c r="AK1015" s="116"/>
      <c r="AL1015" s="116"/>
      <c r="AM1015" s="116"/>
      <c r="AN1015" s="116"/>
      <c r="AO1015" s="116"/>
      <c r="AP1015" s="123"/>
      <c r="AQ1015" s="123"/>
      <c r="AR1015" s="123"/>
      <c r="AS1015" s="123"/>
      <c r="AT1015" s="123"/>
      <c r="AU1015" s="123"/>
      <c r="AV1015" s="123"/>
      <c r="AW1015" s="123"/>
      <c r="AX1015" s="123"/>
      <c r="AY1015" s="123"/>
      <c r="AZ1015" s="123"/>
      <c r="BA1015" s="123"/>
      <c r="BB1015" s="123"/>
      <c r="BC1015" s="123"/>
      <c r="BD1015" s="158" t="s">
        <v>4217</v>
      </c>
      <c r="BE1015" s="123"/>
      <c r="BF1015" s="123"/>
      <c r="BG1015" s="123">
        <v>5909</v>
      </c>
      <c r="BH1015" s="123"/>
      <c r="BI1015" s="123"/>
    </row>
    <row r="1016" spans="1:61" ht="18" hidden="1" customHeight="1">
      <c r="A1016" s="83">
        <v>180110</v>
      </c>
      <c r="B1016" s="84" t="s">
        <v>5515</v>
      </c>
      <c r="C1016" s="82" t="str">
        <f t="shared" si="48"/>
        <v>Open</v>
      </c>
      <c r="D1016" s="85"/>
      <c r="E1016" s="85" t="s">
        <v>5516</v>
      </c>
      <c r="F1016" s="110">
        <v>43378</v>
      </c>
      <c r="G1016" s="110">
        <v>43391</v>
      </c>
      <c r="H1016" s="87" t="s">
        <v>4412</v>
      </c>
      <c r="I1016" s="87" t="s">
        <v>5517</v>
      </c>
      <c r="J1016" s="87" t="s">
        <v>5518</v>
      </c>
      <c r="K1016" s="88"/>
      <c r="L1016" s="37" t="s">
        <v>15122</v>
      </c>
      <c r="M1016" s="86" t="s">
        <v>5519</v>
      </c>
      <c r="N1016" s="37" t="s">
        <v>13964</v>
      </c>
      <c r="O1016" s="37" t="s">
        <v>13965</v>
      </c>
      <c r="P1016" s="89">
        <v>0.25</v>
      </c>
      <c r="Q1016" s="89">
        <v>1.98</v>
      </c>
      <c r="R1016" s="90" t="str">
        <f t="shared" si="50"/>
        <v>島根県安来市安来町</v>
      </c>
      <c r="S1016" s="59" t="s">
        <v>3872</v>
      </c>
      <c r="T1016" s="59" t="s">
        <v>3872</v>
      </c>
      <c r="U1016" s="111" t="s">
        <v>5520</v>
      </c>
      <c r="V1016" s="91" t="str">
        <f t="shared" si="49"/>
        <v>Open map</v>
      </c>
      <c r="W1016" s="91" t="s">
        <v>4038</v>
      </c>
      <c r="X1016" s="89" t="s">
        <v>1840</v>
      </c>
      <c r="Y1016" s="89" t="s">
        <v>4381</v>
      </c>
      <c r="Z1016" s="89" t="s">
        <v>4791</v>
      </c>
      <c r="AA1016" s="89"/>
      <c r="AB1016" s="83">
        <v>55</v>
      </c>
      <c r="AC1016" s="83">
        <v>1000</v>
      </c>
      <c r="AD1016" s="83">
        <v>1000</v>
      </c>
      <c r="AE1016" s="89">
        <v>1454</v>
      </c>
      <c r="AF1016" s="83">
        <v>1451</v>
      </c>
      <c r="AG1016" s="89"/>
      <c r="AH1016" s="89"/>
      <c r="AI1016" s="89"/>
      <c r="AJ1016" s="83">
        <v>1</v>
      </c>
      <c r="AK1016" s="83" t="s">
        <v>3198</v>
      </c>
      <c r="AL1016" s="83">
        <v>1.5</v>
      </c>
      <c r="AM1016" s="83" t="s">
        <v>3202</v>
      </c>
      <c r="AN1016" s="83"/>
      <c r="AO1016" s="83">
        <v>1454</v>
      </c>
      <c r="AP1016" s="89">
        <v>1.5</v>
      </c>
      <c r="AQ1016" s="89">
        <v>1721</v>
      </c>
      <c r="AR1016" s="89">
        <v>100</v>
      </c>
      <c r="AS1016" s="89">
        <v>176</v>
      </c>
      <c r="AT1016" s="89" t="s">
        <v>5521</v>
      </c>
      <c r="AU1016" s="89">
        <v>1</v>
      </c>
      <c r="AV1016" s="89">
        <v>1454</v>
      </c>
      <c r="AW1016" s="89">
        <v>80</v>
      </c>
      <c r="AX1016" s="89">
        <v>119</v>
      </c>
      <c r="AY1016" s="89" t="s">
        <v>5521</v>
      </c>
      <c r="AZ1016" s="89">
        <v>17600000</v>
      </c>
      <c r="BA1016" s="89">
        <v>14900000</v>
      </c>
      <c r="BB1016" s="89">
        <v>9200000</v>
      </c>
      <c r="BC1016" s="113"/>
      <c r="BG1016" s="165">
        <v>5910</v>
      </c>
      <c r="BH1016" s="165">
        <v>916</v>
      </c>
    </row>
    <row r="1017" spans="1:61" ht="18" hidden="1" customHeight="1">
      <c r="A1017" s="83" t="s">
        <v>14642</v>
      </c>
      <c r="B1017" s="84" t="s">
        <v>5510</v>
      </c>
      <c r="C1017" s="82" t="str">
        <f t="shared" si="48"/>
        <v>Open</v>
      </c>
      <c r="D1017" s="85"/>
      <c r="E1017" s="85" t="s">
        <v>4241</v>
      </c>
      <c r="F1017" s="110">
        <v>43430</v>
      </c>
      <c r="G1017" s="110">
        <v>43445</v>
      </c>
      <c r="H1017" s="87" t="s">
        <v>4763</v>
      </c>
      <c r="I1017" s="87" t="s">
        <v>5511</v>
      </c>
      <c r="J1017" s="87" t="s">
        <v>5512</v>
      </c>
      <c r="K1017" s="88"/>
      <c r="L1017" s="37" t="s">
        <v>15514</v>
      </c>
      <c r="M1017" s="86" t="s">
        <v>5508</v>
      </c>
      <c r="N1017" s="37" t="s">
        <v>13966</v>
      </c>
      <c r="O1017" s="37" t="s">
        <v>13967</v>
      </c>
      <c r="P1017" s="89" t="s">
        <v>5304</v>
      </c>
      <c r="Q1017" s="89">
        <v>0.61</v>
      </c>
      <c r="R1017" s="90" t="str">
        <f t="shared" si="50"/>
        <v>兵庫県神戸市東灘区向洋町西</v>
      </c>
      <c r="S1017" s="59" t="s">
        <v>3926</v>
      </c>
      <c r="T1017" s="59" t="s">
        <v>3926</v>
      </c>
      <c r="U1017" s="111" t="s">
        <v>5513</v>
      </c>
      <c r="V1017" s="91" t="str">
        <f t="shared" si="49"/>
        <v>Open map</v>
      </c>
      <c r="W1017" s="91" t="s">
        <v>4038</v>
      </c>
      <c r="X1017" s="89" t="s">
        <v>1840</v>
      </c>
      <c r="Y1017" s="89" t="s">
        <v>4381</v>
      </c>
      <c r="Z1017" s="89" t="s">
        <v>5514</v>
      </c>
      <c r="AA1017" s="89">
        <v>30</v>
      </c>
      <c r="AB1017" s="83">
        <v>30</v>
      </c>
      <c r="AC1017" s="83">
        <v>5000</v>
      </c>
      <c r="AD1017" s="83">
        <v>5000</v>
      </c>
      <c r="AE1017" s="89">
        <v>6739</v>
      </c>
      <c r="AF1017" s="83">
        <v>5420</v>
      </c>
      <c r="AG1017" s="89"/>
      <c r="AH1017" s="89"/>
      <c r="AI1017" s="89"/>
      <c r="AJ1017" s="83">
        <v>1</v>
      </c>
      <c r="AK1017" s="83" t="s">
        <v>3252</v>
      </c>
      <c r="AL1017" s="83">
        <v>1.5</v>
      </c>
      <c r="AM1017" s="83" t="s">
        <v>3252</v>
      </c>
      <c r="AN1017" s="83"/>
      <c r="AO1017" s="83">
        <v>6739</v>
      </c>
      <c r="AP1017" s="89">
        <v>1.5</v>
      </c>
      <c r="AQ1017" s="89">
        <v>5623</v>
      </c>
      <c r="AR1017" s="89">
        <v>100</v>
      </c>
      <c r="AS1017" s="89">
        <v>574</v>
      </c>
      <c r="AT1017" s="89" t="s">
        <v>5509</v>
      </c>
      <c r="AU1017" s="89">
        <v>1</v>
      </c>
      <c r="AV1017" s="89">
        <v>6739</v>
      </c>
      <c r="AW1017" s="89">
        <v>100</v>
      </c>
      <c r="AX1017" s="89">
        <v>688</v>
      </c>
      <c r="AY1017" s="89" t="s">
        <v>5509</v>
      </c>
      <c r="AZ1017" s="89">
        <v>67000000</v>
      </c>
      <c r="BA1017" s="89">
        <v>55900000</v>
      </c>
      <c r="BB1017" s="89">
        <v>33800000</v>
      </c>
      <c r="BC1017" s="113" t="s">
        <v>8671</v>
      </c>
      <c r="BG1017" s="165">
        <v>5911</v>
      </c>
      <c r="BH1017" s="165">
        <v>917</v>
      </c>
    </row>
    <row r="1018" spans="1:61" hidden="1">
      <c r="A1018" s="1" t="s">
        <v>14643</v>
      </c>
      <c r="B1018" s="6" t="s">
        <v>12118</v>
      </c>
      <c r="C1018" s="82" t="str">
        <f t="shared" si="48"/>
        <v>Open</v>
      </c>
      <c r="D1018" s="36" t="s">
        <v>5504</v>
      </c>
      <c r="E1018" s="36"/>
      <c r="F1018" s="138">
        <v>43430</v>
      </c>
      <c r="G1018" s="138">
        <v>43445</v>
      </c>
      <c r="H1018" s="38" t="s">
        <v>1302</v>
      </c>
      <c r="I1018" s="38" t="s">
        <v>2155</v>
      </c>
      <c r="J1018" s="38" t="s">
        <v>2842</v>
      </c>
      <c r="K1018" s="21"/>
      <c r="L1018" s="37" t="s">
        <v>15514</v>
      </c>
      <c r="M1018" s="37" t="s">
        <v>12117</v>
      </c>
      <c r="N1018" s="37" t="s">
        <v>13968</v>
      </c>
      <c r="O1018" s="37" t="s">
        <v>13969</v>
      </c>
      <c r="P1018" t="s">
        <v>12119</v>
      </c>
      <c r="Q1018" s="89">
        <v>0.62</v>
      </c>
      <c r="R1018" s="59" t="str">
        <f t="shared" si="50"/>
        <v>兵庫県神戸市東灘区向洋町西</v>
      </c>
      <c r="S1018" s="59"/>
      <c r="T1018" s="59"/>
      <c r="U1018" s="108" t="s">
        <v>10239</v>
      </c>
      <c r="V1018" s="60" t="str">
        <f t="shared" si="49"/>
        <v>Open map</v>
      </c>
      <c r="W1018" s="60"/>
      <c r="X1018" t="s">
        <v>1840</v>
      </c>
      <c r="Y1018" t="s">
        <v>1844</v>
      </c>
      <c r="Z1018" t="s">
        <v>1843</v>
      </c>
      <c r="AB1018" s="1">
        <v>30</v>
      </c>
      <c r="AC1018" s="1">
        <v>230</v>
      </c>
      <c r="AD1018" s="1">
        <v>460</v>
      </c>
      <c r="AF1018" s="1">
        <v>384</v>
      </c>
      <c r="AJ1018" s="1">
        <v>1</v>
      </c>
      <c r="AK1018" s="1" t="s">
        <v>3252</v>
      </c>
      <c r="AL1018" s="1">
        <v>1.5</v>
      </c>
      <c r="AM1018" s="1" t="s">
        <v>3252</v>
      </c>
      <c r="BG1018" s="165">
        <v>5912</v>
      </c>
      <c r="BH1018" s="165">
        <v>918</v>
      </c>
    </row>
    <row r="1019" spans="1:61" hidden="1">
      <c r="A1019" s="1" t="s">
        <v>14644</v>
      </c>
      <c r="B1019" s="6" t="s">
        <v>1078</v>
      </c>
      <c r="C1019" s="82" t="str">
        <f t="shared" si="48"/>
        <v>Open</v>
      </c>
      <c r="D1019" s="36" t="s">
        <v>5505</v>
      </c>
      <c r="E1019" s="36"/>
      <c r="F1019" s="138">
        <v>43430</v>
      </c>
      <c r="G1019" s="138">
        <v>43445</v>
      </c>
      <c r="H1019" s="38" t="s">
        <v>1302</v>
      </c>
      <c r="I1019" s="38" t="s">
        <v>2155</v>
      </c>
      <c r="J1019" s="38" t="s">
        <v>2842</v>
      </c>
      <c r="K1019" s="21"/>
      <c r="L1019" s="37" t="s">
        <v>15514</v>
      </c>
      <c r="M1019" s="37" t="s">
        <v>10238</v>
      </c>
      <c r="N1019" s="37" t="s">
        <v>13968</v>
      </c>
      <c r="O1019" s="37" t="s">
        <v>13969</v>
      </c>
      <c r="P1019" t="s">
        <v>12119</v>
      </c>
      <c r="Q1019" s="89">
        <v>1.62</v>
      </c>
      <c r="R1019" s="59" t="str">
        <f t="shared" si="50"/>
        <v>兵庫県神戸市東灘区向洋町西</v>
      </c>
      <c r="S1019" s="59"/>
      <c r="T1019" s="59"/>
      <c r="U1019" s="108" t="s">
        <v>10239</v>
      </c>
      <c r="V1019" s="60" t="str">
        <f t="shared" si="49"/>
        <v>Open map</v>
      </c>
      <c r="W1019" s="60"/>
      <c r="X1019" t="s">
        <v>1840</v>
      </c>
      <c r="Y1019" t="s">
        <v>1844</v>
      </c>
      <c r="Z1019" t="s">
        <v>1843</v>
      </c>
      <c r="AA1019">
        <v>20</v>
      </c>
      <c r="AB1019" s="1">
        <v>30</v>
      </c>
      <c r="AC1019" s="1">
        <v>250</v>
      </c>
      <c r="AD1019" s="1">
        <v>250</v>
      </c>
      <c r="AF1019" s="1">
        <v>332</v>
      </c>
      <c r="AJ1019" s="1">
        <v>1</v>
      </c>
      <c r="AK1019" s="1" t="s">
        <v>3252</v>
      </c>
      <c r="AL1019" s="1">
        <v>1.5</v>
      </c>
      <c r="AM1019" s="1" t="s">
        <v>3252</v>
      </c>
      <c r="BG1019" s="165">
        <v>5913</v>
      </c>
      <c r="BH1019" s="165">
        <v>919</v>
      </c>
    </row>
    <row r="1020" spans="1:61" ht="18" hidden="1" customHeight="1">
      <c r="A1020" s="83" t="s">
        <v>14645</v>
      </c>
      <c r="B1020" s="84" t="s">
        <v>5500</v>
      </c>
      <c r="C1020" s="82" t="str">
        <f t="shared" si="48"/>
        <v>Open</v>
      </c>
      <c r="D1020" s="85"/>
      <c r="E1020" s="85" t="s">
        <v>4217</v>
      </c>
      <c r="F1020" s="110">
        <v>43361</v>
      </c>
      <c r="G1020" s="110">
        <v>43521</v>
      </c>
      <c r="H1020" s="87" t="s">
        <v>5501</v>
      </c>
      <c r="I1020" s="87" t="s">
        <v>5490</v>
      </c>
      <c r="J1020" s="87" t="s">
        <v>5491</v>
      </c>
      <c r="K1020" s="88"/>
      <c r="L1020" s="37" t="s">
        <v>15515</v>
      </c>
      <c r="M1020" s="86" t="s">
        <v>5502</v>
      </c>
      <c r="N1020" s="37" t="s">
        <v>13970</v>
      </c>
      <c r="O1020" s="37" t="s">
        <v>13971</v>
      </c>
      <c r="P1020" s="89">
        <v>0.21</v>
      </c>
      <c r="Q1020" s="89">
        <v>19.52</v>
      </c>
      <c r="R1020" s="90" t="str">
        <f t="shared" si="50"/>
        <v>埼玉県草加市谷塚上町字立野</v>
      </c>
      <c r="S1020" s="59" t="s">
        <v>3927</v>
      </c>
      <c r="T1020" s="59" t="s">
        <v>4208</v>
      </c>
      <c r="U1020" s="111" t="s">
        <v>5503</v>
      </c>
      <c r="V1020" s="91" t="str">
        <f t="shared" si="49"/>
        <v>Open map</v>
      </c>
      <c r="W1020" s="91" t="s">
        <v>17</v>
      </c>
      <c r="X1020" s="89" t="s">
        <v>1840</v>
      </c>
      <c r="Y1020" s="89" t="s">
        <v>4381</v>
      </c>
      <c r="Z1020" s="89" t="s">
        <v>4358</v>
      </c>
      <c r="AA1020" s="89"/>
      <c r="AB1020" s="83">
        <v>30</v>
      </c>
      <c r="AC1020" s="83">
        <v>5948</v>
      </c>
      <c r="AD1020" s="83">
        <v>3095</v>
      </c>
      <c r="AE1020" s="89">
        <v>9113</v>
      </c>
      <c r="AF1020" s="83">
        <v>3913</v>
      </c>
      <c r="AG1020" s="89"/>
      <c r="AH1020" s="89"/>
      <c r="AI1020" s="89"/>
      <c r="AJ1020" s="83">
        <v>0.8</v>
      </c>
      <c r="AK1020" s="83" t="s">
        <v>3189</v>
      </c>
      <c r="AL1020" s="83">
        <v>1.8</v>
      </c>
      <c r="AM1020" s="83" t="s">
        <v>3204</v>
      </c>
      <c r="AN1020" s="83"/>
      <c r="AO1020" s="83">
        <f>5162+3161</f>
        <v>8323</v>
      </c>
      <c r="AP1020" s="89">
        <v>1.8</v>
      </c>
      <c r="AQ1020" s="89">
        <v>5162</v>
      </c>
      <c r="AR1020" s="89">
        <v>150</v>
      </c>
      <c r="AS1020" s="89">
        <v>790</v>
      </c>
      <c r="AT1020" s="89"/>
      <c r="AU1020" s="89">
        <v>0.8</v>
      </c>
      <c r="AV1020" s="89">
        <v>3161</v>
      </c>
      <c r="AW1020" s="89">
        <v>150</v>
      </c>
      <c r="AX1020" s="89">
        <v>484</v>
      </c>
      <c r="AY1020" s="89"/>
      <c r="AZ1020" s="89"/>
      <c r="BA1020" s="89"/>
      <c r="BB1020" s="89"/>
      <c r="BC1020" s="113" t="s">
        <v>8672</v>
      </c>
      <c r="BG1020" s="165">
        <v>5914</v>
      </c>
      <c r="BH1020" s="165">
        <v>920</v>
      </c>
    </row>
    <row r="1021" spans="1:61" hidden="1">
      <c r="A1021" s="1" t="s">
        <v>14646</v>
      </c>
      <c r="B1021" s="6" t="s">
        <v>1080</v>
      </c>
      <c r="C1021" s="82" t="str">
        <f t="shared" si="48"/>
        <v>Open</v>
      </c>
      <c r="D1021" s="36" t="s">
        <v>5506</v>
      </c>
      <c r="E1021" s="36"/>
      <c r="F1021" s="138">
        <v>43361</v>
      </c>
      <c r="G1021" s="138">
        <v>43521</v>
      </c>
      <c r="H1021" s="105" t="s">
        <v>1357</v>
      </c>
      <c r="I1021" s="105" t="s">
        <v>1502</v>
      </c>
      <c r="J1021" s="105" t="s">
        <v>2843</v>
      </c>
      <c r="K1021" s="106"/>
      <c r="L1021" s="37" t="s">
        <v>15515</v>
      </c>
      <c r="M1021" s="93" t="s">
        <v>5502</v>
      </c>
      <c r="N1021" s="37" t="s">
        <v>13970</v>
      </c>
      <c r="O1021" s="37" t="s">
        <v>13971</v>
      </c>
      <c r="P1021" s="94">
        <v>0.21</v>
      </c>
      <c r="Q1021" s="94">
        <v>19.52</v>
      </c>
      <c r="R1021" s="59" t="str">
        <f t="shared" si="50"/>
        <v>埼玉県草加市谷塚上町字立野</v>
      </c>
      <c r="S1021" s="59"/>
      <c r="T1021" s="59"/>
      <c r="U1021" s="111" t="s">
        <v>5503</v>
      </c>
      <c r="V1021" s="60" t="str">
        <f t="shared" si="49"/>
        <v>Open map</v>
      </c>
      <c r="W1021" s="60"/>
      <c r="X1021" t="s">
        <v>1840</v>
      </c>
      <c r="Y1021" t="s">
        <v>1860</v>
      </c>
      <c r="Z1021" t="s">
        <v>1841</v>
      </c>
      <c r="AB1021" s="1">
        <v>30</v>
      </c>
      <c r="AC1021" s="1">
        <v>1350</v>
      </c>
      <c r="AD1021" s="1">
        <v>4050</v>
      </c>
      <c r="AF1021" s="1">
        <v>1794</v>
      </c>
      <c r="AJ1021" s="1">
        <v>0.8</v>
      </c>
      <c r="AK1021" s="1" t="s">
        <v>3189</v>
      </c>
      <c r="AL1021" s="1">
        <v>2</v>
      </c>
      <c r="AM1021" s="1" t="s">
        <v>3204</v>
      </c>
      <c r="AO1021" s="1">
        <f>3186+1447</f>
        <v>4633</v>
      </c>
      <c r="AP1021" s="89">
        <v>2</v>
      </c>
      <c r="AQ1021" s="89">
        <v>3186</v>
      </c>
      <c r="AR1021" s="89">
        <v>150</v>
      </c>
      <c r="AS1021" s="89">
        <v>488</v>
      </c>
      <c r="AU1021" s="89">
        <v>0.8</v>
      </c>
      <c r="AV1021" s="89">
        <v>1447</v>
      </c>
      <c r="AW1021" s="89">
        <v>150</v>
      </c>
      <c r="AX1021" s="89">
        <v>222</v>
      </c>
      <c r="BG1021" s="165">
        <v>5915</v>
      </c>
      <c r="BH1021" s="165">
        <v>921</v>
      </c>
    </row>
    <row r="1022" spans="1:61" hidden="1">
      <c r="A1022" s="1" t="s">
        <v>14647</v>
      </c>
      <c r="B1022" s="6" t="s">
        <v>1081</v>
      </c>
      <c r="C1022" s="82" t="str">
        <f t="shared" si="48"/>
        <v>Open</v>
      </c>
      <c r="D1022" s="36" t="s">
        <v>5504</v>
      </c>
      <c r="E1022" s="36"/>
      <c r="F1022" s="138">
        <v>43361</v>
      </c>
      <c r="G1022" s="138">
        <v>43521</v>
      </c>
      <c r="H1022" s="105" t="s">
        <v>1357</v>
      </c>
      <c r="I1022" s="105" t="s">
        <v>1502</v>
      </c>
      <c r="J1022" s="105" t="s">
        <v>2843</v>
      </c>
      <c r="K1022" s="106"/>
      <c r="L1022" s="37" t="s">
        <v>15515</v>
      </c>
      <c r="M1022" s="93" t="s">
        <v>5502</v>
      </c>
      <c r="N1022" s="37" t="s">
        <v>13970</v>
      </c>
      <c r="O1022" s="37" t="s">
        <v>13971</v>
      </c>
      <c r="P1022" s="94">
        <v>0.21</v>
      </c>
      <c r="Q1022" s="94">
        <v>19.52</v>
      </c>
      <c r="R1022" s="59" t="str">
        <f t="shared" si="50"/>
        <v>埼玉県草加市谷塚上町字立野</v>
      </c>
      <c r="S1022" s="59"/>
      <c r="T1022" s="59"/>
      <c r="U1022" s="111" t="s">
        <v>5503</v>
      </c>
      <c r="V1022" s="60" t="str">
        <f t="shared" si="49"/>
        <v>Open map</v>
      </c>
      <c r="W1022" s="60"/>
      <c r="X1022" t="s">
        <v>1840</v>
      </c>
      <c r="Y1022" t="s">
        <v>1844</v>
      </c>
      <c r="Z1022" t="s">
        <v>1841</v>
      </c>
      <c r="AB1022" s="1">
        <v>30</v>
      </c>
      <c r="AC1022" s="1">
        <v>830</v>
      </c>
      <c r="AD1022" s="1">
        <v>830</v>
      </c>
      <c r="AF1022" s="1">
        <v>935</v>
      </c>
      <c r="AJ1022" s="1">
        <v>0.8</v>
      </c>
      <c r="AK1022" s="1" t="s">
        <v>3189</v>
      </c>
      <c r="AL1022" s="1">
        <v>1.5</v>
      </c>
      <c r="AM1022" s="1" t="s">
        <v>3204</v>
      </c>
      <c r="AO1022" s="1">
        <f>1126+749</f>
        <v>1875</v>
      </c>
      <c r="AP1022" s="89">
        <v>1.5</v>
      </c>
      <c r="AQ1022" s="89">
        <v>1126</v>
      </c>
      <c r="AR1022" s="89">
        <v>150</v>
      </c>
      <c r="AS1022" s="89">
        <v>173</v>
      </c>
      <c r="AT1022" s="89"/>
      <c r="AU1022" s="89">
        <v>0.8</v>
      </c>
      <c r="AV1022" s="89">
        <v>749</v>
      </c>
      <c r="AW1022" s="89">
        <v>150</v>
      </c>
      <c r="AX1022" s="89">
        <v>115</v>
      </c>
      <c r="BG1022" s="165">
        <v>5916</v>
      </c>
      <c r="BH1022" s="165">
        <v>922</v>
      </c>
    </row>
    <row r="1023" spans="1:61" hidden="1">
      <c r="A1023" s="1" t="s">
        <v>14648</v>
      </c>
      <c r="B1023" s="6" t="s">
        <v>330</v>
      </c>
      <c r="C1023" s="82" t="str">
        <f t="shared" si="48"/>
        <v>Open</v>
      </c>
      <c r="D1023" s="36" t="s">
        <v>5507</v>
      </c>
      <c r="E1023" s="36"/>
      <c r="F1023" s="138">
        <v>43361</v>
      </c>
      <c r="G1023" s="138">
        <v>43521</v>
      </c>
      <c r="H1023" s="105" t="s">
        <v>1357</v>
      </c>
      <c r="I1023" s="105" t="s">
        <v>1502</v>
      </c>
      <c r="J1023" s="105" t="s">
        <v>2843</v>
      </c>
      <c r="K1023" s="106"/>
      <c r="L1023" s="37" t="s">
        <v>15515</v>
      </c>
      <c r="M1023" s="93" t="s">
        <v>5502</v>
      </c>
      <c r="N1023" s="37" t="s">
        <v>13970</v>
      </c>
      <c r="O1023" s="37" t="s">
        <v>13971</v>
      </c>
      <c r="P1023" s="94">
        <v>0.21</v>
      </c>
      <c r="Q1023" s="94">
        <v>19.52</v>
      </c>
      <c r="R1023" s="59" t="str">
        <f t="shared" si="50"/>
        <v>埼玉県草加市谷塚上町字立野</v>
      </c>
      <c r="S1023" s="59"/>
      <c r="T1023" s="59"/>
      <c r="U1023" s="111" t="s">
        <v>5503</v>
      </c>
      <c r="V1023" s="60" t="str">
        <f t="shared" si="49"/>
        <v>Open map</v>
      </c>
      <c r="W1023" s="60"/>
      <c r="X1023" t="s">
        <v>1840</v>
      </c>
      <c r="Y1023" t="s">
        <v>1844</v>
      </c>
      <c r="Z1023" t="s">
        <v>1841</v>
      </c>
      <c r="AB1023" s="1">
        <v>30</v>
      </c>
      <c r="AC1023" s="1">
        <v>241</v>
      </c>
      <c r="AD1023" s="1">
        <v>221</v>
      </c>
      <c r="AF1023" s="1">
        <v>380</v>
      </c>
      <c r="AJ1023" s="1">
        <v>1</v>
      </c>
      <c r="AK1023" s="1" t="s">
        <v>3189</v>
      </c>
      <c r="AL1023" s="1">
        <v>1.3</v>
      </c>
      <c r="AM1023" s="1" t="s">
        <v>3204</v>
      </c>
      <c r="AO1023" s="1">
        <f>347+450</f>
        <v>797</v>
      </c>
      <c r="AP1023" s="89">
        <v>1.3</v>
      </c>
      <c r="AQ1023" s="89">
        <v>347</v>
      </c>
      <c r="AR1023" s="89">
        <v>150</v>
      </c>
      <c r="AS1023" s="89">
        <v>54</v>
      </c>
      <c r="AT1023" s="89"/>
      <c r="AU1023" s="89">
        <v>1</v>
      </c>
      <c r="AV1023" s="89">
        <v>450</v>
      </c>
      <c r="AW1023" s="89">
        <v>150</v>
      </c>
      <c r="AX1023" s="89">
        <v>69</v>
      </c>
      <c r="BG1023" s="165">
        <v>5917</v>
      </c>
      <c r="BH1023" s="165">
        <v>923</v>
      </c>
    </row>
    <row r="1024" spans="1:61" ht="18" hidden="1" customHeight="1">
      <c r="A1024" s="83">
        <v>180113</v>
      </c>
      <c r="B1024" s="84" t="s">
        <v>5492</v>
      </c>
      <c r="C1024" s="82" t="str">
        <f t="shared" si="48"/>
        <v>Open</v>
      </c>
      <c r="D1024" s="85"/>
      <c r="E1024" s="85" t="s">
        <v>5493</v>
      </c>
      <c r="F1024" s="110">
        <v>43305</v>
      </c>
      <c r="G1024" s="110">
        <v>43311</v>
      </c>
      <c r="H1024" s="87" t="s">
        <v>5494</v>
      </c>
      <c r="I1024" s="87" t="s">
        <v>5495</v>
      </c>
      <c r="J1024" s="87" t="s">
        <v>5496</v>
      </c>
      <c r="K1024" s="88"/>
      <c r="L1024" s="37" t="s">
        <v>15321</v>
      </c>
      <c r="M1024" s="86" t="s">
        <v>5489</v>
      </c>
      <c r="N1024" s="37" t="s">
        <v>13972</v>
      </c>
      <c r="O1024" s="37" t="s">
        <v>13973</v>
      </c>
      <c r="P1024" s="89">
        <v>0.04</v>
      </c>
      <c r="Q1024" s="89">
        <v>0.44</v>
      </c>
      <c r="R1024" s="90" t="str">
        <f t="shared" si="50"/>
        <v>山口県宇部市大字西沖ノ西沖</v>
      </c>
      <c r="S1024" s="59" t="s">
        <v>3928</v>
      </c>
      <c r="T1024" s="59"/>
      <c r="U1024" s="111" t="s">
        <v>5488</v>
      </c>
      <c r="V1024" s="91" t="str">
        <f t="shared" si="49"/>
        <v>Open map</v>
      </c>
      <c r="W1024" s="91" t="s">
        <v>4038</v>
      </c>
      <c r="X1024" s="89" t="s">
        <v>1840</v>
      </c>
      <c r="Y1024" s="89" t="s">
        <v>5497</v>
      </c>
      <c r="Z1024" s="89" t="s">
        <v>5498</v>
      </c>
      <c r="AA1024" s="89">
        <v>35</v>
      </c>
      <c r="AB1024" s="83">
        <v>25</v>
      </c>
      <c r="AC1024" s="83">
        <v>250</v>
      </c>
      <c r="AD1024" s="83">
        <v>250</v>
      </c>
      <c r="AE1024" s="89">
        <v>320</v>
      </c>
      <c r="AF1024" s="83">
        <v>319</v>
      </c>
      <c r="AG1024" s="89"/>
      <c r="AH1024" s="89"/>
      <c r="AI1024" s="89"/>
      <c r="AJ1024" s="83">
        <v>1.2</v>
      </c>
      <c r="AK1024" s="83" t="s">
        <v>3242</v>
      </c>
      <c r="AL1024" s="83">
        <v>1.5</v>
      </c>
      <c r="AM1024" s="83" t="s">
        <v>3203</v>
      </c>
      <c r="AN1024" s="83"/>
      <c r="AO1024" s="83">
        <v>787</v>
      </c>
      <c r="AP1024" s="89">
        <v>1.5</v>
      </c>
      <c r="AQ1024" s="89">
        <v>402</v>
      </c>
      <c r="AR1024" s="89">
        <v>100</v>
      </c>
      <c r="AS1024" s="89">
        <v>42</v>
      </c>
      <c r="AT1024" s="89" t="s">
        <v>5405</v>
      </c>
      <c r="AU1024" s="89">
        <v>1.2</v>
      </c>
      <c r="AV1024" s="89">
        <v>365</v>
      </c>
      <c r="AW1024" s="89">
        <v>80</v>
      </c>
      <c r="AX1024" s="89">
        <v>30</v>
      </c>
      <c r="AY1024" s="89" t="s">
        <v>5499</v>
      </c>
      <c r="AZ1024" s="89">
        <v>5400000</v>
      </c>
      <c r="BA1024" s="89">
        <v>4700000</v>
      </c>
      <c r="BB1024" s="89">
        <v>2800000</v>
      </c>
      <c r="BC1024" s="113"/>
      <c r="BG1024" s="165">
        <v>5918</v>
      </c>
      <c r="BH1024" s="165">
        <v>924</v>
      </c>
    </row>
    <row r="1025" spans="1:60" hidden="1">
      <c r="A1025" s="1">
        <v>180114</v>
      </c>
      <c r="B1025" s="6" t="s">
        <v>1083</v>
      </c>
      <c r="C1025" s="82" t="str">
        <f t="shared" si="48"/>
        <v>Open</v>
      </c>
      <c r="D1025" s="36" t="s">
        <v>4433</v>
      </c>
      <c r="E1025" s="36"/>
      <c r="F1025" s="140">
        <v>42865</v>
      </c>
      <c r="G1025" s="140">
        <v>42882</v>
      </c>
      <c r="H1025" s="38" t="s">
        <v>1305</v>
      </c>
      <c r="I1025" s="38" t="s">
        <v>1736</v>
      </c>
      <c r="J1025" s="38" t="s">
        <v>1737</v>
      </c>
      <c r="K1025" s="21"/>
      <c r="L1025" s="37" t="s">
        <v>15309</v>
      </c>
      <c r="M1025" s="37" t="s">
        <v>10240</v>
      </c>
      <c r="N1025" s="37" t="s">
        <v>13974</v>
      </c>
      <c r="O1025" s="37" t="s">
        <v>13975</v>
      </c>
      <c r="P1025" s="94">
        <v>0.14000000000000001</v>
      </c>
      <c r="Q1025" s="94">
        <v>17.03</v>
      </c>
      <c r="R1025" s="59" t="str">
        <f t="shared" si="50"/>
        <v>愛知県春日井市小野町</v>
      </c>
      <c r="S1025" s="59"/>
      <c r="T1025" s="59"/>
      <c r="U1025" s="111" t="s">
        <v>10241</v>
      </c>
      <c r="V1025" s="60" t="str">
        <f t="shared" si="49"/>
        <v>Open map</v>
      </c>
      <c r="W1025" s="60"/>
      <c r="X1025" t="s">
        <v>1840</v>
      </c>
      <c r="Y1025" t="s">
        <v>1844</v>
      </c>
      <c r="Z1025" t="s">
        <v>1841</v>
      </c>
      <c r="AB1025" s="1">
        <v>30</v>
      </c>
      <c r="AC1025" s="1">
        <v>30</v>
      </c>
      <c r="AD1025" s="1">
        <v>30</v>
      </c>
      <c r="AF1025" s="1">
        <v>30</v>
      </c>
      <c r="AJ1025" s="1">
        <v>0.8</v>
      </c>
      <c r="AK1025" s="1" t="s">
        <v>3198</v>
      </c>
      <c r="AL1025" s="1">
        <v>1</v>
      </c>
      <c r="AM1025" s="1" t="s">
        <v>3198</v>
      </c>
      <c r="BD1025" s="142" t="s">
        <v>14652</v>
      </c>
      <c r="BG1025" s="165">
        <v>5919</v>
      </c>
      <c r="BH1025" s="165">
        <v>925</v>
      </c>
    </row>
    <row r="1026" spans="1:60" ht="18" hidden="1" customHeight="1">
      <c r="A1026" s="83">
        <v>180115</v>
      </c>
      <c r="B1026" s="84" t="s">
        <v>5480</v>
      </c>
      <c r="C1026" s="82" t="str">
        <f t="shared" si="48"/>
        <v>Open</v>
      </c>
      <c r="D1026" s="85"/>
      <c r="E1026" s="85" t="s">
        <v>5479</v>
      </c>
      <c r="F1026" s="110">
        <v>43250</v>
      </c>
      <c r="G1026" s="110">
        <v>43257</v>
      </c>
      <c r="H1026" s="87" t="s">
        <v>5455</v>
      </c>
      <c r="I1026" s="87" t="s">
        <v>5481</v>
      </c>
      <c r="J1026" s="87" t="s">
        <v>5482</v>
      </c>
      <c r="K1026" s="88"/>
      <c r="L1026" s="37" t="s">
        <v>15516</v>
      </c>
      <c r="M1026" s="86" t="s">
        <v>5483</v>
      </c>
      <c r="N1026" s="37" t="s">
        <v>13976</v>
      </c>
      <c r="O1026" s="37" t="s">
        <v>13977</v>
      </c>
      <c r="P1026" s="89">
        <v>0.19</v>
      </c>
      <c r="Q1026" s="89">
        <v>14.71</v>
      </c>
      <c r="R1026" s="90" t="str">
        <f t="shared" si="50"/>
        <v>宮城県富谷市ひより台</v>
      </c>
      <c r="S1026" s="59" t="s">
        <v>3929</v>
      </c>
      <c r="T1026" s="59" t="s">
        <v>5469</v>
      </c>
      <c r="U1026" s="111" t="s">
        <v>5484</v>
      </c>
      <c r="V1026" s="91" t="str">
        <f t="shared" si="49"/>
        <v>Open map</v>
      </c>
      <c r="W1026" s="91" t="s">
        <v>4038</v>
      </c>
      <c r="X1026" s="89" t="s">
        <v>1840</v>
      </c>
      <c r="Y1026" s="89" t="s">
        <v>5485</v>
      </c>
      <c r="Z1026" s="89" t="s">
        <v>5486</v>
      </c>
      <c r="AA1026" s="89"/>
      <c r="AB1026" s="83">
        <v>40</v>
      </c>
      <c r="AC1026" s="83">
        <v>1116.33</v>
      </c>
      <c r="AD1026" s="83">
        <v>1038.0999999999999</v>
      </c>
      <c r="AE1026" s="89">
        <v>1323</v>
      </c>
      <c r="AF1026" s="83">
        <v>1323</v>
      </c>
      <c r="AG1026" s="89"/>
      <c r="AH1026" s="89"/>
      <c r="AI1026" s="89"/>
      <c r="AJ1026" s="83">
        <v>0.8</v>
      </c>
      <c r="AK1026" s="83" t="s">
        <v>3198</v>
      </c>
      <c r="AL1026" s="83">
        <v>1.2</v>
      </c>
      <c r="AM1026" s="83" t="s">
        <v>3198</v>
      </c>
      <c r="AN1026" s="83"/>
      <c r="AO1026" s="83">
        <v>2066</v>
      </c>
      <c r="AP1026" s="89">
        <v>1.2</v>
      </c>
      <c r="AQ1026" s="89">
        <v>1007</v>
      </c>
      <c r="AR1026" s="89">
        <v>100</v>
      </c>
      <c r="AS1026" s="89">
        <v>103</v>
      </c>
      <c r="AT1026" s="89" t="s">
        <v>5487</v>
      </c>
      <c r="AU1026" s="89">
        <v>0.8</v>
      </c>
      <c r="AV1026" s="89">
        <v>1059</v>
      </c>
      <c r="AW1026" s="89">
        <v>80</v>
      </c>
      <c r="AX1026" s="89">
        <v>87</v>
      </c>
      <c r="AY1026" s="89" t="s">
        <v>5487</v>
      </c>
      <c r="AZ1026" s="89">
        <v>12000000</v>
      </c>
      <c r="BA1026" s="89">
        <v>10200000</v>
      </c>
      <c r="BB1026" s="89">
        <v>6300000</v>
      </c>
      <c r="BC1026" s="113"/>
      <c r="BG1026" s="165">
        <v>5920</v>
      </c>
      <c r="BH1026" s="165">
        <v>926</v>
      </c>
    </row>
    <row r="1027" spans="1:60" ht="18" hidden="1" customHeight="1">
      <c r="A1027" s="83">
        <v>180116</v>
      </c>
      <c r="B1027" s="84" t="s">
        <v>5470</v>
      </c>
      <c r="C1027" s="82" t="str">
        <f t="shared" si="48"/>
        <v>Open</v>
      </c>
      <c r="D1027" s="85"/>
      <c r="E1027" s="85" t="s">
        <v>5471</v>
      </c>
      <c r="F1027" s="110">
        <v>43298</v>
      </c>
      <c r="G1027" s="110">
        <v>43308</v>
      </c>
      <c r="H1027" s="87" t="s">
        <v>5472</v>
      </c>
      <c r="I1027" s="87" t="s">
        <v>5473</v>
      </c>
      <c r="J1027" s="87" t="s">
        <v>5474</v>
      </c>
      <c r="K1027" s="88"/>
      <c r="L1027" s="37" t="s">
        <v>15517</v>
      </c>
      <c r="M1027" s="86" t="s">
        <v>5475</v>
      </c>
      <c r="N1027" s="37" t="s">
        <v>13978</v>
      </c>
      <c r="O1027" s="37" t="s">
        <v>13979</v>
      </c>
      <c r="P1027" s="89">
        <v>0.26</v>
      </c>
      <c r="Q1027" s="89">
        <v>0.43</v>
      </c>
      <c r="R1027" s="90" t="str">
        <f t="shared" si="50"/>
        <v>広島県豊田郡大崎上島町大串</v>
      </c>
      <c r="S1027" s="59" t="s">
        <v>3930</v>
      </c>
      <c r="T1027" s="59" t="s">
        <v>5476</v>
      </c>
      <c r="U1027" s="111" t="s">
        <v>5477</v>
      </c>
      <c r="V1027" s="91" t="str">
        <f t="shared" si="49"/>
        <v>Open map</v>
      </c>
      <c r="W1027" s="91" t="s">
        <v>4038</v>
      </c>
      <c r="X1027" s="89" t="s">
        <v>1840</v>
      </c>
      <c r="Y1027" s="89" t="s">
        <v>5275</v>
      </c>
      <c r="Z1027" s="89" t="s">
        <v>5478</v>
      </c>
      <c r="AA1027" s="89"/>
      <c r="AB1027" s="83">
        <v>20</v>
      </c>
      <c r="AC1027" s="83">
        <v>250</v>
      </c>
      <c r="AD1027" s="83">
        <v>500</v>
      </c>
      <c r="AE1027" s="89">
        <v>677</v>
      </c>
      <c r="AF1027" s="83">
        <v>676</v>
      </c>
      <c r="AG1027" s="89"/>
      <c r="AH1027" s="89"/>
      <c r="AI1027" s="89"/>
      <c r="AJ1027" s="83">
        <v>0.8</v>
      </c>
      <c r="AK1027" s="83" t="s">
        <v>3242</v>
      </c>
      <c r="AL1027" s="83">
        <v>1.5</v>
      </c>
      <c r="AM1027" s="83" t="s">
        <v>3242</v>
      </c>
      <c r="AN1027" s="83"/>
      <c r="AO1027" s="83">
        <v>1438</v>
      </c>
      <c r="AP1027" s="89">
        <v>1.5</v>
      </c>
      <c r="AQ1027" s="89">
        <f>473+424</f>
        <v>897</v>
      </c>
      <c r="AR1027" s="89">
        <v>100</v>
      </c>
      <c r="AS1027" s="89">
        <f>48+43</f>
        <v>91</v>
      </c>
      <c r="AT1027" s="89" t="s">
        <v>4602</v>
      </c>
      <c r="AU1027" s="89">
        <v>0.8</v>
      </c>
      <c r="AV1027" s="89">
        <f>290+251</f>
        <v>541</v>
      </c>
      <c r="AW1027" s="89">
        <v>80</v>
      </c>
      <c r="AX1027" s="89">
        <f>23+21</f>
        <v>44</v>
      </c>
      <c r="AY1027" s="89" t="s">
        <v>4602</v>
      </c>
      <c r="AZ1027" s="89">
        <v>9600000</v>
      </c>
      <c r="BA1027" s="89">
        <v>8400000</v>
      </c>
      <c r="BB1027" s="89">
        <v>5000000</v>
      </c>
      <c r="BC1027" s="113" t="s">
        <v>5468</v>
      </c>
      <c r="BG1027" s="165">
        <v>5921</v>
      </c>
      <c r="BH1027" s="165">
        <v>927</v>
      </c>
    </row>
    <row r="1028" spans="1:60" ht="18" hidden="1" customHeight="1">
      <c r="A1028" s="83">
        <v>180117</v>
      </c>
      <c r="B1028" s="84" t="s">
        <v>5454</v>
      </c>
      <c r="C1028" s="82" t="str">
        <f t="shared" ref="C1028:C1091" si="51">HYPERLINK(CONCATENATE("C:\CollectionOfDataForAI\",A1028),"Open")</f>
        <v>Open</v>
      </c>
      <c r="D1028" s="85"/>
      <c r="E1028" s="85" t="s">
        <v>5462</v>
      </c>
      <c r="F1028" s="110">
        <v>43402</v>
      </c>
      <c r="G1028" s="110">
        <v>43419</v>
      </c>
      <c r="H1028" s="87" t="s">
        <v>5463</v>
      </c>
      <c r="I1028" s="87" t="s">
        <v>5464</v>
      </c>
      <c r="J1028" s="87" t="s">
        <v>5456</v>
      </c>
      <c r="K1028" s="88"/>
      <c r="L1028" s="37" t="s">
        <v>15518</v>
      </c>
      <c r="M1028" s="86" t="s">
        <v>5465</v>
      </c>
      <c r="N1028" s="37" t="s">
        <v>13980</v>
      </c>
      <c r="O1028" s="37" t="s">
        <v>14570</v>
      </c>
      <c r="P1028" s="89">
        <v>0.32</v>
      </c>
      <c r="Q1028" s="89">
        <v>17.91</v>
      </c>
      <c r="R1028" s="90" t="str">
        <f t="shared" si="50"/>
        <v>宮城県柴田郡村田町大字村田字松崎</v>
      </c>
      <c r="S1028" s="59" t="s">
        <v>3931</v>
      </c>
      <c r="T1028" s="59" t="s">
        <v>5466</v>
      </c>
      <c r="U1028" s="111" t="s">
        <v>5467</v>
      </c>
      <c r="V1028" s="91" t="str">
        <f t="shared" ref="V1028:V1091" si="52">HYPERLINK(CONCATENATE("https://www.google.co.jp/maps/search/",IF(T1028="",IF(S1028 ="",R1028,S1028),T1028)),"Open map")</f>
        <v>Open map</v>
      </c>
      <c r="W1028" s="91" t="s">
        <v>12274</v>
      </c>
      <c r="X1028" s="89" t="s">
        <v>1840</v>
      </c>
      <c r="Y1028" s="89" t="s">
        <v>4401</v>
      </c>
      <c r="Z1028" s="89" t="s">
        <v>4376</v>
      </c>
      <c r="AA1028" s="89"/>
      <c r="AB1028" s="83">
        <v>45</v>
      </c>
      <c r="AC1028" s="83">
        <v>1425</v>
      </c>
      <c r="AD1028" s="83">
        <v>1323.6</v>
      </c>
      <c r="AE1028" s="89">
        <v>1957</v>
      </c>
      <c r="AF1028" s="83">
        <v>1657</v>
      </c>
      <c r="AG1028" s="89"/>
      <c r="AH1028" s="89"/>
      <c r="AI1028" s="89"/>
      <c r="AJ1028" s="83">
        <v>1</v>
      </c>
      <c r="AK1028" s="83" t="s">
        <v>3223</v>
      </c>
      <c r="AL1028" s="83">
        <v>1.5</v>
      </c>
      <c r="AM1028" s="83" t="s">
        <v>3197</v>
      </c>
      <c r="AN1028" s="83"/>
      <c r="AO1028" s="83">
        <v>1957</v>
      </c>
      <c r="AP1028" s="89">
        <v>1.5</v>
      </c>
      <c r="AQ1028" s="89">
        <v>1351</v>
      </c>
      <c r="AR1028" s="89">
        <v>160</v>
      </c>
      <c r="AS1028" s="89">
        <v>221</v>
      </c>
      <c r="AT1028" s="89" t="s">
        <v>4331</v>
      </c>
      <c r="AU1028" s="89">
        <v>1</v>
      </c>
      <c r="AV1028" s="89">
        <v>1957</v>
      </c>
      <c r="AW1028" s="89">
        <v>100</v>
      </c>
      <c r="AX1028" s="89">
        <v>200</v>
      </c>
      <c r="AY1028" s="89" t="s">
        <v>4331</v>
      </c>
      <c r="AZ1028" s="89">
        <v>24800000</v>
      </c>
      <c r="BA1028" s="89">
        <v>21000000</v>
      </c>
      <c r="BB1028" s="89">
        <v>12800000</v>
      </c>
      <c r="BC1028" s="113"/>
      <c r="BG1028" s="165">
        <v>5922</v>
      </c>
      <c r="BH1028" s="165">
        <v>928</v>
      </c>
    </row>
    <row r="1029" spans="1:60" ht="18" hidden="1" customHeight="1">
      <c r="A1029" s="83" t="s">
        <v>14649</v>
      </c>
      <c r="B1029" s="84" t="s">
        <v>5457</v>
      </c>
      <c r="C1029" s="82" t="str">
        <f t="shared" si="51"/>
        <v>Open</v>
      </c>
      <c r="D1029" s="85"/>
      <c r="E1029" s="85" t="s">
        <v>5432</v>
      </c>
      <c r="F1029" s="110">
        <v>43368</v>
      </c>
      <c r="G1029" s="110">
        <v>43409</v>
      </c>
      <c r="H1029" s="87" t="s">
        <v>5458</v>
      </c>
      <c r="I1029" s="87" t="s">
        <v>5459</v>
      </c>
      <c r="J1029" s="87" t="s">
        <v>5460</v>
      </c>
      <c r="K1029" s="88"/>
      <c r="L1029" s="37" t="s">
        <v>15519</v>
      </c>
      <c r="M1029" s="86" t="s">
        <v>5461</v>
      </c>
      <c r="N1029" s="37" t="s">
        <v>13981</v>
      </c>
      <c r="O1029" s="37" t="s">
        <v>14571</v>
      </c>
      <c r="P1029" s="89">
        <v>1.61</v>
      </c>
      <c r="Q1029" s="89">
        <v>4.46</v>
      </c>
      <c r="R1029" s="90" t="str">
        <f t="shared" si="50"/>
        <v>千葉県袖ヶ浦市代宿</v>
      </c>
      <c r="S1029" s="59" t="s">
        <v>3932</v>
      </c>
      <c r="T1029" s="59" t="s">
        <v>5442</v>
      </c>
      <c r="U1029" s="111" t="s">
        <v>5453</v>
      </c>
      <c r="V1029" s="91" t="str">
        <f t="shared" si="52"/>
        <v>Open map</v>
      </c>
      <c r="W1029" s="91" t="s">
        <v>4038</v>
      </c>
      <c r="X1029" s="89" t="s">
        <v>1840</v>
      </c>
      <c r="Y1029" s="89" t="s">
        <v>5439</v>
      </c>
      <c r="Z1029" s="89" t="s">
        <v>5440</v>
      </c>
      <c r="AA1029" s="89">
        <v>20.7</v>
      </c>
      <c r="AB1029" s="83">
        <v>30</v>
      </c>
      <c r="AC1029" s="83">
        <v>3600</v>
      </c>
      <c r="AD1029" s="83">
        <v>3600</v>
      </c>
      <c r="AE1029" s="89">
        <v>12684</v>
      </c>
      <c r="AF1029" s="83">
        <v>6366</v>
      </c>
      <c r="AG1029" s="89"/>
      <c r="AH1029" s="89"/>
      <c r="AI1029" s="89"/>
      <c r="AJ1029" s="83">
        <v>1</v>
      </c>
      <c r="AK1029" s="83" t="s">
        <v>3276</v>
      </c>
      <c r="AL1029" s="83">
        <v>1.5</v>
      </c>
      <c r="AM1029" s="83" t="s">
        <v>3268</v>
      </c>
      <c r="AN1029" s="83"/>
      <c r="AO1029" s="83">
        <f>5252+5666</f>
        <v>10918</v>
      </c>
      <c r="AP1029" s="89">
        <v>1.5</v>
      </c>
      <c r="AQ1029" s="89">
        <v>5252</v>
      </c>
      <c r="AR1029" s="89">
        <v>120</v>
      </c>
      <c r="AS1029" s="89">
        <v>643</v>
      </c>
      <c r="AT1029" s="89" t="s">
        <v>5373</v>
      </c>
      <c r="AU1029" s="89">
        <v>1</v>
      </c>
      <c r="AV1029" s="89">
        <v>5666</v>
      </c>
      <c r="AW1029" s="89">
        <v>80</v>
      </c>
      <c r="AX1029" s="89">
        <v>463</v>
      </c>
      <c r="AY1029" s="89" t="s">
        <v>5373</v>
      </c>
      <c r="AZ1029" s="89"/>
      <c r="BA1029" s="89"/>
      <c r="BB1029" s="89"/>
      <c r="BC1029" s="113" t="s">
        <v>8673</v>
      </c>
      <c r="BG1029" s="165">
        <v>5923</v>
      </c>
      <c r="BH1029" s="165">
        <v>929</v>
      </c>
    </row>
    <row r="1030" spans="1:60" hidden="1">
      <c r="A1030" s="1" t="s">
        <v>14650</v>
      </c>
      <c r="B1030" s="6" t="s">
        <v>1088</v>
      </c>
      <c r="C1030" s="82" t="str">
        <f t="shared" si="51"/>
        <v>Open</v>
      </c>
      <c r="D1030" s="36" t="s">
        <v>5451</v>
      </c>
      <c r="E1030" s="36"/>
      <c r="F1030" s="138">
        <v>43368</v>
      </c>
      <c r="G1030" s="138">
        <v>43409</v>
      </c>
      <c r="H1030" s="105" t="s">
        <v>1336</v>
      </c>
      <c r="I1030" s="105" t="s">
        <v>2847</v>
      </c>
      <c r="J1030" s="105" t="s">
        <v>2848</v>
      </c>
      <c r="K1030" s="106"/>
      <c r="L1030" s="37" t="s">
        <v>15519</v>
      </c>
      <c r="M1030" s="93" t="s">
        <v>5461</v>
      </c>
      <c r="N1030" s="37" t="s">
        <v>13981</v>
      </c>
      <c r="O1030" s="37" t="s">
        <v>14571</v>
      </c>
      <c r="P1030" s="94">
        <v>1.61</v>
      </c>
      <c r="Q1030" s="94">
        <v>4.46</v>
      </c>
      <c r="R1030" s="59" t="str">
        <f t="shared" si="50"/>
        <v>千葉県袖ヶ浦市代宿</v>
      </c>
      <c r="S1030" s="59"/>
      <c r="T1030" s="59"/>
      <c r="U1030" s="111" t="s">
        <v>5453</v>
      </c>
      <c r="V1030" s="60" t="str">
        <f t="shared" si="52"/>
        <v>Open map</v>
      </c>
      <c r="W1030" s="60"/>
      <c r="X1030" t="s">
        <v>1840</v>
      </c>
      <c r="Y1030" t="s">
        <v>1859</v>
      </c>
      <c r="Z1030" t="s">
        <v>1893</v>
      </c>
      <c r="AA1030">
        <v>13.75</v>
      </c>
      <c r="AB1030" s="1">
        <v>30</v>
      </c>
      <c r="AC1030" s="1">
        <v>3520</v>
      </c>
      <c r="AD1030" s="1">
        <v>7040</v>
      </c>
      <c r="AF1030" s="1">
        <v>4579</v>
      </c>
      <c r="AJ1030" s="1">
        <v>1</v>
      </c>
      <c r="AK1030" s="1" t="s">
        <v>3276</v>
      </c>
      <c r="AL1030" s="1">
        <v>1.5</v>
      </c>
      <c r="AM1030" s="1" t="s">
        <v>3268</v>
      </c>
      <c r="AO1030" s="1">
        <f>567+5590+4568</f>
        <v>10725</v>
      </c>
      <c r="AP1030" s="89">
        <v>1.5</v>
      </c>
      <c r="AQ1030">
        <f>567+5590</f>
        <v>6157</v>
      </c>
      <c r="AR1030" s="89">
        <v>100</v>
      </c>
      <c r="AS1030">
        <f>58+571</f>
        <v>629</v>
      </c>
      <c r="AT1030" s="89" t="s">
        <v>4235</v>
      </c>
      <c r="AU1030" s="89">
        <v>1</v>
      </c>
      <c r="AV1030" s="89">
        <v>4568</v>
      </c>
      <c r="AW1030" s="89">
        <v>80</v>
      </c>
      <c r="AX1030" s="89">
        <v>373</v>
      </c>
      <c r="AY1030" s="89" t="s">
        <v>4235</v>
      </c>
      <c r="BG1030" s="165">
        <v>5924</v>
      </c>
      <c r="BH1030" s="165">
        <v>930</v>
      </c>
    </row>
    <row r="1031" spans="1:60" hidden="1">
      <c r="A1031" s="1" t="s">
        <v>14651</v>
      </c>
      <c r="B1031" s="6" t="s">
        <v>1089</v>
      </c>
      <c r="C1031" s="82" t="str">
        <f t="shared" si="51"/>
        <v>Open</v>
      </c>
      <c r="D1031" s="36" t="s">
        <v>5403</v>
      </c>
      <c r="E1031" s="36"/>
      <c r="F1031" s="138">
        <v>43368</v>
      </c>
      <c r="G1031" s="138">
        <v>43409</v>
      </c>
      <c r="H1031" s="105" t="s">
        <v>1336</v>
      </c>
      <c r="I1031" s="105" t="s">
        <v>2847</v>
      </c>
      <c r="J1031" s="105" t="s">
        <v>2848</v>
      </c>
      <c r="K1031" s="106"/>
      <c r="L1031" s="37" t="s">
        <v>15519</v>
      </c>
      <c r="M1031" s="93" t="s">
        <v>5461</v>
      </c>
      <c r="N1031" s="37" t="s">
        <v>13981</v>
      </c>
      <c r="O1031" s="37" t="s">
        <v>14571</v>
      </c>
      <c r="P1031" s="94">
        <v>1.61</v>
      </c>
      <c r="Q1031" s="94">
        <v>4.46</v>
      </c>
      <c r="R1031" s="59" t="str">
        <f t="shared" si="50"/>
        <v>千葉県袖ヶ浦市代宿</v>
      </c>
      <c r="S1031" s="59"/>
      <c r="T1031" s="59"/>
      <c r="U1031" s="111" t="s">
        <v>5453</v>
      </c>
      <c r="V1031" s="60" t="str">
        <f t="shared" si="52"/>
        <v>Open map</v>
      </c>
      <c r="W1031" s="60"/>
      <c r="X1031" t="s">
        <v>1840</v>
      </c>
      <c r="Y1031" t="s">
        <v>1844</v>
      </c>
      <c r="Z1031" t="s">
        <v>1842</v>
      </c>
      <c r="AA1031">
        <v>16</v>
      </c>
      <c r="AB1031" s="1">
        <v>30</v>
      </c>
      <c r="AC1031" s="1">
        <v>860</v>
      </c>
      <c r="AD1031" s="1">
        <v>860</v>
      </c>
      <c r="AF1031" s="1">
        <v>1128</v>
      </c>
      <c r="AJ1031" s="1">
        <v>1</v>
      </c>
      <c r="AK1031" s="1" t="s">
        <v>3276</v>
      </c>
      <c r="AL1031" s="1">
        <v>1.5</v>
      </c>
      <c r="AM1031" s="1" t="s">
        <v>3268</v>
      </c>
      <c r="AO1031" s="1">
        <f>1278+371</f>
        <v>1649</v>
      </c>
      <c r="AP1031" s="89">
        <v>1.5</v>
      </c>
      <c r="AQ1031" s="89">
        <v>1278</v>
      </c>
      <c r="AR1031" s="89">
        <v>100</v>
      </c>
      <c r="AS1031" s="89">
        <v>131</v>
      </c>
      <c r="AT1031" s="89" t="s">
        <v>4235</v>
      </c>
      <c r="AU1031" s="89">
        <v>1</v>
      </c>
      <c r="AV1031" s="89">
        <v>1129</v>
      </c>
      <c r="AW1031" s="89">
        <v>80</v>
      </c>
      <c r="AX1031" s="89">
        <v>93</v>
      </c>
      <c r="AY1031" s="89" t="s">
        <v>8674</v>
      </c>
      <c r="BG1031" s="165">
        <v>5925</v>
      </c>
      <c r="BH1031" s="165">
        <v>931</v>
      </c>
    </row>
    <row r="1032" spans="1:60" ht="18" hidden="1" customHeight="1">
      <c r="A1032" s="83">
        <v>180119</v>
      </c>
      <c r="B1032" s="84" t="s">
        <v>5443</v>
      </c>
      <c r="C1032" s="82" t="str">
        <f t="shared" si="51"/>
        <v>Open</v>
      </c>
      <c r="D1032" s="85"/>
      <c r="E1032" s="85" t="s">
        <v>5444</v>
      </c>
      <c r="F1032" s="110">
        <v>43313</v>
      </c>
      <c r="G1032" s="110">
        <v>43322</v>
      </c>
      <c r="H1032" s="87" t="s">
        <v>5445</v>
      </c>
      <c r="I1032" s="87" t="s">
        <v>5429</v>
      </c>
      <c r="J1032" s="87" t="s">
        <v>5446</v>
      </c>
      <c r="K1032" s="88"/>
      <c r="L1032" s="37" t="s">
        <v>14852</v>
      </c>
      <c r="M1032" s="86" t="s">
        <v>5447</v>
      </c>
      <c r="N1032" s="37" t="s">
        <v>13982</v>
      </c>
      <c r="O1032" s="37" t="s">
        <v>13983</v>
      </c>
      <c r="P1032" s="89">
        <v>0.11</v>
      </c>
      <c r="Q1032" s="89">
        <v>20.170000000000002</v>
      </c>
      <c r="R1032" s="90" t="str">
        <f t="shared" si="50"/>
        <v>新潟県三条市三柳</v>
      </c>
      <c r="S1032" s="59" t="s">
        <v>3933</v>
      </c>
      <c r="T1032" s="59" t="s">
        <v>5430</v>
      </c>
      <c r="U1032" s="111" t="s">
        <v>5441</v>
      </c>
      <c r="V1032" s="91" t="str">
        <f t="shared" si="52"/>
        <v>Open map</v>
      </c>
      <c r="W1032" s="91" t="s">
        <v>4038</v>
      </c>
      <c r="X1032" s="89" t="s">
        <v>1840</v>
      </c>
      <c r="Y1032" s="89" t="s">
        <v>5448</v>
      </c>
      <c r="Z1032" s="89" t="s">
        <v>5449</v>
      </c>
      <c r="AA1032" s="89">
        <v>9</v>
      </c>
      <c r="AB1032" s="83">
        <v>200</v>
      </c>
      <c r="AC1032" s="83">
        <v>650</v>
      </c>
      <c r="AD1032" s="83">
        <v>650</v>
      </c>
      <c r="AE1032" s="89">
        <v>777</v>
      </c>
      <c r="AF1032" s="83">
        <v>789</v>
      </c>
      <c r="AG1032" s="89"/>
      <c r="AH1032" s="89"/>
      <c r="AI1032" s="89"/>
      <c r="AJ1032" s="83">
        <v>1.2</v>
      </c>
      <c r="AK1032" s="83" t="s">
        <v>3203</v>
      </c>
      <c r="AL1032" s="83">
        <v>1.6</v>
      </c>
      <c r="AM1032" s="83" t="s">
        <v>3197</v>
      </c>
      <c r="AN1032" s="83"/>
      <c r="AO1032" s="83">
        <v>1751</v>
      </c>
      <c r="AP1032" s="89">
        <v>1.6</v>
      </c>
      <c r="AQ1032" s="89">
        <v>819</v>
      </c>
      <c r="AR1032" s="89">
        <v>150</v>
      </c>
      <c r="AS1032" s="89">
        <v>126</v>
      </c>
      <c r="AT1032" s="89" t="s">
        <v>5450</v>
      </c>
      <c r="AU1032" s="89">
        <v>1.2</v>
      </c>
      <c r="AV1032" s="89">
        <v>932</v>
      </c>
      <c r="AW1032" s="89">
        <v>110</v>
      </c>
      <c r="AX1032" s="89">
        <v>105</v>
      </c>
      <c r="AY1032" s="89" t="s">
        <v>5450</v>
      </c>
      <c r="AZ1032" s="89">
        <v>12800000</v>
      </c>
      <c r="BA1032" s="89">
        <v>10900000</v>
      </c>
      <c r="BB1032" s="89">
        <v>6700000</v>
      </c>
      <c r="BC1032" s="113"/>
      <c r="BG1032" s="165">
        <v>5926</v>
      </c>
      <c r="BH1032" s="165">
        <v>932</v>
      </c>
    </row>
    <row r="1033" spans="1:60" ht="18" hidden="1" customHeight="1">
      <c r="A1033" s="83">
        <v>180120</v>
      </c>
      <c r="B1033" s="84" t="s">
        <v>5431</v>
      </c>
      <c r="C1033" s="82" t="str">
        <f t="shared" si="51"/>
        <v>Open</v>
      </c>
      <c r="D1033" s="85"/>
      <c r="E1033" s="85" t="s">
        <v>5432</v>
      </c>
      <c r="F1033" s="110">
        <v>43313</v>
      </c>
      <c r="G1033" s="110">
        <v>43343</v>
      </c>
      <c r="H1033" s="87" t="s">
        <v>5433</v>
      </c>
      <c r="I1033" s="87" t="s">
        <v>5434</v>
      </c>
      <c r="J1033" s="87" t="s">
        <v>5435</v>
      </c>
      <c r="K1033" s="88"/>
      <c r="L1033" s="37" t="s">
        <v>15520</v>
      </c>
      <c r="M1033" s="86" t="s">
        <v>5436</v>
      </c>
      <c r="N1033" s="37" t="s">
        <v>13984</v>
      </c>
      <c r="O1033" s="37" t="s">
        <v>13985</v>
      </c>
      <c r="P1033" s="89">
        <v>0.05</v>
      </c>
      <c r="Q1033" s="89">
        <v>8.5500000000000007</v>
      </c>
      <c r="R1033" s="90" t="str">
        <f t="shared" si="50"/>
        <v>島根県出雲市大津新崎町</v>
      </c>
      <c r="S1033" s="59" t="s">
        <v>3934</v>
      </c>
      <c r="T1033" s="59" t="s">
        <v>5437</v>
      </c>
      <c r="U1033" s="111" t="s">
        <v>5438</v>
      </c>
      <c r="V1033" s="91" t="str">
        <f t="shared" si="52"/>
        <v>Open map</v>
      </c>
      <c r="W1033" s="91" t="s">
        <v>4038</v>
      </c>
      <c r="X1033" s="89" t="s">
        <v>1840</v>
      </c>
      <c r="Y1033" s="89" t="s">
        <v>5439</v>
      </c>
      <c r="Z1033" s="89" t="s">
        <v>5440</v>
      </c>
      <c r="AA1033" s="89"/>
      <c r="AB1033" s="83">
        <v>61</v>
      </c>
      <c r="AC1033" s="83">
        <v>1096.1300000000001</v>
      </c>
      <c r="AD1033" s="83">
        <v>1380.86</v>
      </c>
      <c r="AE1033" s="89">
        <v>1605</v>
      </c>
      <c r="AF1033" s="83">
        <v>1604</v>
      </c>
      <c r="AG1033" s="89"/>
      <c r="AH1033" s="89"/>
      <c r="AI1033" s="89"/>
      <c r="AJ1033" s="83">
        <v>1</v>
      </c>
      <c r="AK1033" s="83" t="s">
        <v>3242</v>
      </c>
      <c r="AL1033" s="83">
        <v>1.5</v>
      </c>
      <c r="AM1033" s="83" t="s">
        <v>3236</v>
      </c>
      <c r="AN1033" s="83"/>
      <c r="AO1033" s="83">
        <v>3108</v>
      </c>
      <c r="AP1033" s="89">
        <v>1.5</v>
      </c>
      <c r="AQ1033" s="89">
        <v>1649</v>
      </c>
      <c r="AR1033" s="89">
        <v>100</v>
      </c>
      <c r="AS1033" s="89">
        <v>175</v>
      </c>
      <c r="AT1033" s="89" t="s">
        <v>4331</v>
      </c>
      <c r="AU1033" s="89">
        <v>1</v>
      </c>
      <c r="AV1033" s="89">
        <v>1406</v>
      </c>
      <c r="AW1033" s="89">
        <v>80</v>
      </c>
      <c r="AX1033" s="89">
        <v>114</v>
      </c>
      <c r="AY1033" s="89" t="s">
        <v>4331</v>
      </c>
      <c r="AZ1033" s="89">
        <v>17600000</v>
      </c>
      <c r="BA1033" s="89">
        <v>14900000</v>
      </c>
      <c r="BB1033" s="89">
        <v>9200000</v>
      </c>
      <c r="BC1033" s="113"/>
      <c r="BG1033" s="165">
        <v>5927</v>
      </c>
      <c r="BH1033" s="165">
        <v>933</v>
      </c>
    </row>
    <row r="1034" spans="1:60" ht="18" hidden="1" customHeight="1">
      <c r="A1034" s="83">
        <v>180121</v>
      </c>
      <c r="B1034" s="84" t="s">
        <v>5425</v>
      </c>
      <c r="C1034" s="82" t="str">
        <f t="shared" si="51"/>
        <v>Open</v>
      </c>
      <c r="D1034" s="85"/>
      <c r="E1034" s="85" t="s">
        <v>4327</v>
      </c>
      <c r="F1034" s="110">
        <v>43298</v>
      </c>
      <c r="G1034" s="110">
        <v>43314</v>
      </c>
      <c r="H1034" s="87" t="s">
        <v>4382</v>
      </c>
      <c r="I1034" s="87" t="s">
        <v>5426</v>
      </c>
      <c r="J1034" s="87" t="s">
        <v>5427</v>
      </c>
      <c r="K1034" s="88"/>
      <c r="L1034" s="37" t="s">
        <v>15521</v>
      </c>
      <c r="M1034" s="86" t="s">
        <v>5423</v>
      </c>
      <c r="N1034" s="37" t="s">
        <v>13986</v>
      </c>
      <c r="O1034" s="37" t="s">
        <v>13987</v>
      </c>
      <c r="P1034" s="89">
        <v>0.54</v>
      </c>
      <c r="Q1034" s="89">
        <v>13.91</v>
      </c>
      <c r="R1034" s="90" t="str">
        <f t="shared" si="50"/>
        <v>北海道帯広市西21条北</v>
      </c>
      <c r="S1034" s="59" t="s">
        <v>3935</v>
      </c>
      <c r="T1034" s="59" t="s">
        <v>5428</v>
      </c>
      <c r="U1034" s="111" t="s">
        <v>5424</v>
      </c>
      <c r="V1034" s="91" t="str">
        <f t="shared" si="52"/>
        <v>Open map</v>
      </c>
      <c r="W1034" s="91" t="s">
        <v>4038</v>
      </c>
      <c r="X1034" s="89" t="s">
        <v>1840</v>
      </c>
      <c r="Y1034" s="89" t="s">
        <v>4401</v>
      </c>
      <c r="Z1034" s="89" t="s">
        <v>4686</v>
      </c>
      <c r="AA1034" s="89">
        <v>10.8</v>
      </c>
      <c r="AB1034" s="83">
        <v>130</v>
      </c>
      <c r="AC1034" s="83">
        <v>1220</v>
      </c>
      <c r="AD1034" s="83">
        <v>1220</v>
      </c>
      <c r="AE1034" s="89">
        <v>1758</v>
      </c>
      <c r="AF1034" s="83">
        <v>1798</v>
      </c>
      <c r="AG1034" s="89"/>
      <c r="AH1034" s="89"/>
      <c r="AI1034" s="89"/>
      <c r="AJ1034" s="83">
        <v>1</v>
      </c>
      <c r="AK1034" s="83" t="s">
        <v>3253</v>
      </c>
      <c r="AL1034" s="83">
        <v>1.4</v>
      </c>
      <c r="AM1034" s="83" t="s">
        <v>3253</v>
      </c>
      <c r="AN1034" s="83"/>
      <c r="AO1034" s="83">
        <v>3390</v>
      </c>
      <c r="AP1034" s="89">
        <v>2.4</v>
      </c>
      <c r="AQ1034" s="89">
        <v>2797</v>
      </c>
      <c r="AR1034" s="89">
        <v>210</v>
      </c>
      <c r="AS1034" s="89">
        <v>600</v>
      </c>
      <c r="AT1034" s="89"/>
      <c r="AU1034" s="89">
        <v>1</v>
      </c>
      <c r="AV1034" s="89">
        <v>593</v>
      </c>
      <c r="AW1034" s="89">
        <v>210</v>
      </c>
      <c r="AX1034" s="89">
        <v>128</v>
      </c>
      <c r="AY1034" s="89"/>
      <c r="AZ1034" s="89">
        <v>30200000</v>
      </c>
      <c r="BA1034" s="89">
        <v>24500000</v>
      </c>
      <c r="BB1034" s="89">
        <v>14500000</v>
      </c>
      <c r="BC1034" s="113"/>
      <c r="BG1034" s="165">
        <v>5928</v>
      </c>
      <c r="BH1034" s="165">
        <v>934</v>
      </c>
    </row>
    <row r="1035" spans="1:60" ht="18" hidden="1" customHeight="1">
      <c r="A1035" s="83">
        <v>180122</v>
      </c>
      <c r="B1035" s="84" t="s">
        <v>5414</v>
      </c>
      <c r="C1035" s="82" t="str">
        <f t="shared" si="51"/>
        <v>Open</v>
      </c>
      <c r="D1035" s="85"/>
      <c r="E1035" s="85" t="s">
        <v>5415</v>
      </c>
      <c r="F1035" s="110">
        <v>43306</v>
      </c>
      <c r="G1035" s="110">
        <v>43319</v>
      </c>
      <c r="H1035" s="87" t="s">
        <v>4434</v>
      </c>
      <c r="I1035" s="87" t="s">
        <v>5416</v>
      </c>
      <c r="J1035" s="87" t="s">
        <v>5417</v>
      </c>
      <c r="K1035" s="88"/>
      <c r="L1035" s="37" t="s">
        <v>15522</v>
      </c>
      <c r="M1035" s="86" t="s">
        <v>5418</v>
      </c>
      <c r="N1035" s="37" t="s">
        <v>13988</v>
      </c>
      <c r="O1035" s="37" t="s">
        <v>13989</v>
      </c>
      <c r="P1035" s="89">
        <v>0.12</v>
      </c>
      <c r="Q1035" s="89">
        <v>27.69</v>
      </c>
      <c r="R1035" s="90" t="str">
        <f t="shared" si="50"/>
        <v>千葉県野田市山崎</v>
      </c>
      <c r="S1035" s="59" t="s">
        <v>3936</v>
      </c>
      <c r="T1035" s="59" t="s">
        <v>5419</v>
      </c>
      <c r="U1035" s="111" t="s">
        <v>5413</v>
      </c>
      <c r="V1035" s="91" t="str">
        <f t="shared" si="52"/>
        <v>Open map</v>
      </c>
      <c r="W1035" s="91" t="s">
        <v>4038</v>
      </c>
      <c r="X1035" s="89" t="s">
        <v>1854</v>
      </c>
      <c r="Y1035" s="89" t="s">
        <v>5420</v>
      </c>
      <c r="Z1035" s="89" t="s">
        <v>5421</v>
      </c>
      <c r="AA1035" s="89"/>
      <c r="AB1035" s="83">
        <v>25</v>
      </c>
      <c r="AC1035" s="83">
        <v>400</v>
      </c>
      <c r="AD1035" s="83">
        <v>1200</v>
      </c>
      <c r="AE1035" s="89">
        <v>469</v>
      </c>
      <c r="AF1035" s="83">
        <v>482</v>
      </c>
      <c r="AG1035" s="89"/>
      <c r="AH1035" s="89"/>
      <c r="AI1035" s="89"/>
      <c r="AJ1035" s="83">
        <v>1</v>
      </c>
      <c r="AK1035" s="83" t="s">
        <v>3189</v>
      </c>
      <c r="AL1035" s="83">
        <v>1.5</v>
      </c>
      <c r="AM1035" s="83" t="s">
        <v>3260</v>
      </c>
      <c r="AN1035" s="83"/>
      <c r="AO1035" s="83">
        <v>1084</v>
      </c>
      <c r="AP1035" s="89">
        <v>1.5</v>
      </c>
      <c r="AQ1035" s="89">
        <f>593+50</f>
        <v>643</v>
      </c>
      <c r="AR1035" s="89">
        <v>130</v>
      </c>
      <c r="AS1035" s="89">
        <f>81+7</f>
        <v>88</v>
      </c>
      <c r="AT1035" s="89" t="s">
        <v>5422</v>
      </c>
      <c r="AU1035" s="89">
        <v>1</v>
      </c>
      <c r="AV1035" s="89">
        <v>441</v>
      </c>
      <c r="AW1035" s="89">
        <v>150</v>
      </c>
      <c r="AX1035" s="89">
        <v>67</v>
      </c>
      <c r="AY1035" s="89" t="s">
        <v>5422</v>
      </c>
      <c r="AZ1035" s="89">
        <v>12800000</v>
      </c>
      <c r="BA1035" s="89">
        <v>10500000</v>
      </c>
      <c r="BB1035" s="89">
        <v>6500000</v>
      </c>
      <c r="BC1035" s="113"/>
      <c r="BG1035" s="165">
        <v>5929</v>
      </c>
      <c r="BH1035" s="165">
        <v>935</v>
      </c>
    </row>
    <row r="1036" spans="1:60" ht="18" hidden="1" customHeight="1">
      <c r="A1036" s="83">
        <v>180123</v>
      </c>
      <c r="B1036" s="84" t="s">
        <v>5406</v>
      </c>
      <c r="C1036" s="82" t="str">
        <f t="shared" si="51"/>
        <v>Open</v>
      </c>
      <c r="D1036" s="85"/>
      <c r="E1036" s="85" t="s">
        <v>4327</v>
      </c>
      <c r="F1036" s="110">
        <v>43357</v>
      </c>
      <c r="G1036" s="110">
        <v>43420</v>
      </c>
      <c r="H1036" s="87" t="s">
        <v>4434</v>
      </c>
      <c r="I1036" s="87" t="s">
        <v>5407</v>
      </c>
      <c r="J1036" s="87" t="s">
        <v>5408</v>
      </c>
      <c r="K1036" s="88"/>
      <c r="L1036" s="37" t="s">
        <v>15523</v>
      </c>
      <c r="M1036" s="86" t="s">
        <v>5404</v>
      </c>
      <c r="N1036" s="37" t="s">
        <v>13990</v>
      </c>
      <c r="O1036" s="37" t="s">
        <v>13991</v>
      </c>
      <c r="P1036" s="89">
        <v>0.68</v>
      </c>
      <c r="Q1036" s="89">
        <v>12.05</v>
      </c>
      <c r="R1036" s="90" t="str">
        <f t="shared" si="50"/>
        <v>千葉県茂原市にいはる工業団地</v>
      </c>
      <c r="S1036" s="59" t="s">
        <v>3937</v>
      </c>
      <c r="T1036" s="59" t="s">
        <v>5409</v>
      </c>
      <c r="U1036" s="111" t="s">
        <v>5410</v>
      </c>
      <c r="V1036" s="91" t="str">
        <f t="shared" si="52"/>
        <v>Open map</v>
      </c>
      <c r="W1036" s="91" t="s">
        <v>4042</v>
      </c>
      <c r="X1036" s="89" t="s">
        <v>1840</v>
      </c>
      <c r="Y1036" s="89" t="s">
        <v>4401</v>
      </c>
      <c r="Z1036" s="89" t="s">
        <v>5411</v>
      </c>
      <c r="AA1036" s="89"/>
      <c r="AB1036" s="83">
        <v>30</v>
      </c>
      <c r="AC1036" s="83">
        <v>788.4</v>
      </c>
      <c r="AD1036" s="83">
        <v>738</v>
      </c>
      <c r="AE1036" s="89">
        <v>1058</v>
      </c>
      <c r="AF1036" s="83">
        <v>1072</v>
      </c>
      <c r="AG1036" s="89"/>
      <c r="AH1036" s="89"/>
      <c r="AI1036" s="89"/>
      <c r="AJ1036" s="83">
        <v>0.8</v>
      </c>
      <c r="AK1036" s="83" t="s">
        <v>3204</v>
      </c>
      <c r="AL1036" s="83">
        <v>0.8</v>
      </c>
      <c r="AM1036" s="83" t="s">
        <v>3204</v>
      </c>
      <c r="AN1036" s="83"/>
      <c r="AO1036" s="83">
        <v>1058</v>
      </c>
      <c r="AP1036" s="89">
        <v>0.8</v>
      </c>
      <c r="AQ1036" s="89">
        <v>692</v>
      </c>
      <c r="AR1036" s="89">
        <v>100</v>
      </c>
      <c r="AS1036" s="89">
        <v>71</v>
      </c>
      <c r="AT1036" s="89" t="s">
        <v>5412</v>
      </c>
      <c r="AU1036" s="89">
        <v>0.8</v>
      </c>
      <c r="AV1036" s="89">
        <v>846</v>
      </c>
      <c r="AW1036" s="89">
        <v>100</v>
      </c>
      <c r="AX1036" s="89">
        <v>87</v>
      </c>
      <c r="AY1036" s="89" t="s">
        <v>5405</v>
      </c>
      <c r="AZ1036" s="89">
        <v>17700000</v>
      </c>
      <c r="BA1036" s="89">
        <v>16400000</v>
      </c>
      <c r="BB1036" s="89">
        <v>5500000</v>
      </c>
      <c r="BC1036" s="113"/>
      <c r="BG1036" s="165">
        <v>5930</v>
      </c>
      <c r="BH1036" s="165">
        <v>936</v>
      </c>
    </row>
    <row r="1037" spans="1:60" ht="18" hidden="1" customHeight="1">
      <c r="A1037" s="83">
        <v>180004</v>
      </c>
      <c r="B1037" s="84" t="s">
        <v>5387</v>
      </c>
      <c r="C1037" s="82" t="str">
        <f t="shared" si="51"/>
        <v>Open</v>
      </c>
      <c r="D1037" s="85"/>
      <c r="E1037" s="85" t="s">
        <v>5396</v>
      </c>
      <c r="F1037" s="110">
        <v>43388</v>
      </c>
      <c r="G1037" s="110">
        <v>43399</v>
      </c>
      <c r="H1037" s="87" t="s">
        <v>5397</v>
      </c>
      <c r="I1037" s="87" t="s">
        <v>5398</v>
      </c>
      <c r="J1037" s="87" t="s">
        <v>5399</v>
      </c>
      <c r="K1037" s="88"/>
      <c r="L1037" s="37" t="s">
        <v>15524</v>
      </c>
      <c r="M1037" s="86" t="s">
        <v>5395</v>
      </c>
      <c r="N1037" s="37" t="s">
        <v>13992</v>
      </c>
      <c r="O1037" s="37" t="s">
        <v>13993</v>
      </c>
      <c r="P1037" s="89">
        <v>0.53</v>
      </c>
      <c r="Q1037" s="89">
        <v>14.12</v>
      </c>
      <c r="R1037" s="90" t="str">
        <f t="shared" si="50"/>
        <v>宮城県柴田郡柴田町西船迫</v>
      </c>
      <c r="S1037" s="59" t="s">
        <v>3938</v>
      </c>
      <c r="T1037" s="59" t="s">
        <v>5400</v>
      </c>
      <c r="U1037" s="111" t="s">
        <v>5401</v>
      </c>
      <c r="V1037" s="91" t="str">
        <f t="shared" si="52"/>
        <v>Open map</v>
      </c>
      <c r="W1037" s="91" t="s">
        <v>4038</v>
      </c>
      <c r="X1037" s="89" t="s">
        <v>1840</v>
      </c>
      <c r="Y1037" s="89" t="s">
        <v>4401</v>
      </c>
      <c r="Z1037" s="89" t="s">
        <v>5402</v>
      </c>
      <c r="AA1037" s="89"/>
      <c r="AB1037" s="83">
        <v>40</v>
      </c>
      <c r="AC1037" s="83">
        <v>967.3</v>
      </c>
      <c r="AD1037" s="83">
        <v>980</v>
      </c>
      <c r="AE1037" s="89">
        <v>1111</v>
      </c>
      <c r="AF1037" s="83">
        <v>1363</v>
      </c>
      <c r="AG1037" s="89"/>
      <c r="AH1037" s="89"/>
      <c r="AI1037" s="89"/>
      <c r="AJ1037" s="83">
        <v>1</v>
      </c>
      <c r="AK1037" s="83" t="s">
        <v>3198</v>
      </c>
      <c r="AL1037" s="83">
        <v>1.5</v>
      </c>
      <c r="AM1037" s="83" t="s">
        <v>3238</v>
      </c>
      <c r="AN1037" s="83"/>
      <c r="AO1037" s="83">
        <v>2849</v>
      </c>
      <c r="AP1037" s="89">
        <v>1.5</v>
      </c>
      <c r="AQ1037" s="89">
        <f>819+284+88</f>
        <v>1191</v>
      </c>
      <c r="AR1037" s="89">
        <v>100</v>
      </c>
      <c r="AS1037" s="89">
        <f>84+29+9</f>
        <v>122</v>
      </c>
      <c r="AT1037" s="89" t="s">
        <v>5386</v>
      </c>
      <c r="AU1037" s="89">
        <v>1</v>
      </c>
      <c r="AV1037" s="89">
        <f>812+62</f>
        <v>874</v>
      </c>
      <c r="AW1037" s="89">
        <v>100</v>
      </c>
      <c r="AX1037" s="89">
        <f>83+7</f>
        <v>90</v>
      </c>
      <c r="AY1037" s="89" t="s">
        <v>4331</v>
      </c>
      <c r="AZ1037" s="89">
        <v>13500000</v>
      </c>
      <c r="BA1037" s="89">
        <v>11600000</v>
      </c>
      <c r="BB1037" s="89">
        <v>7200000</v>
      </c>
      <c r="BC1037" s="113"/>
      <c r="BG1037" s="165">
        <v>5931</v>
      </c>
      <c r="BH1037" s="165">
        <v>937</v>
      </c>
    </row>
    <row r="1038" spans="1:60" ht="18" hidden="1" customHeight="1">
      <c r="A1038" s="83" t="s">
        <v>14661</v>
      </c>
      <c r="B1038" s="84" t="s">
        <v>5388</v>
      </c>
      <c r="C1038" s="82" t="str">
        <f t="shared" si="51"/>
        <v>Open</v>
      </c>
      <c r="D1038" s="85"/>
      <c r="E1038" s="85" t="s">
        <v>5344</v>
      </c>
      <c r="F1038" s="110">
        <v>43305</v>
      </c>
      <c r="G1038" s="110">
        <v>43526</v>
      </c>
      <c r="H1038" s="87" t="s">
        <v>5389</v>
      </c>
      <c r="I1038" s="87" t="s">
        <v>5390</v>
      </c>
      <c r="J1038" s="87" t="s">
        <v>5391</v>
      </c>
      <c r="K1038" s="88"/>
      <c r="L1038" s="37" t="s">
        <v>15525</v>
      </c>
      <c r="M1038" s="86" t="s">
        <v>5392</v>
      </c>
      <c r="N1038" s="37" t="s">
        <v>13994</v>
      </c>
      <c r="O1038" s="37" t="s">
        <v>13995</v>
      </c>
      <c r="P1038" s="89" t="s">
        <v>5384</v>
      </c>
      <c r="Q1038" s="89">
        <v>0.28000000000000003</v>
      </c>
      <c r="R1038" s="90" t="str">
        <f t="shared" si="50"/>
        <v>愛知県名古屋市港区潮見町</v>
      </c>
      <c r="S1038" s="59" t="s">
        <v>3939</v>
      </c>
      <c r="T1038" s="59" t="s">
        <v>5393</v>
      </c>
      <c r="U1038" s="111" t="s">
        <v>5385</v>
      </c>
      <c r="V1038" s="91" t="str">
        <f t="shared" si="52"/>
        <v>Open map</v>
      </c>
      <c r="W1038" s="91" t="s">
        <v>4042</v>
      </c>
      <c r="X1038" s="89" t="s">
        <v>1840</v>
      </c>
      <c r="Y1038" s="89" t="s">
        <v>5394</v>
      </c>
      <c r="Z1038" s="89" t="s">
        <v>4686</v>
      </c>
      <c r="AA1038" s="89">
        <v>13.5</v>
      </c>
      <c r="AB1038" s="83">
        <v>30</v>
      </c>
      <c r="AC1038" s="83">
        <v>7400</v>
      </c>
      <c r="AD1038" s="83">
        <v>7400</v>
      </c>
      <c r="AE1038" s="89">
        <v>10113</v>
      </c>
      <c r="AF1038" s="83">
        <v>8598</v>
      </c>
      <c r="AG1038" s="89"/>
      <c r="AH1038" s="89"/>
      <c r="AI1038" s="89"/>
      <c r="AJ1038" s="83">
        <v>1</v>
      </c>
      <c r="AK1038" s="83" t="s">
        <v>3204</v>
      </c>
      <c r="AL1038" s="83">
        <v>1.5</v>
      </c>
      <c r="AM1038" s="83" t="s">
        <v>3204</v>
      </c>
      <c r="AN1038" s="83"/>
      <c r="AO1038" s="83"/>
      <c r="AP1038" s="89">
        <v>1.5</v>
      </c>
      <c r="AQ1038" s="89">
        <f>1047+1129+6696</f>
        <v>8872</v>
      </c>
      <c r="AR1038" s="89">
        <v>100</v>
      </c>
      <c r="AS1038" s="89">
        <f>107+116+683</f>
        <v>906</v>
      </c>
      <c r="AT1038" s="89" t="s">
        <v>5338</v>
      </c>
      <c r="AU1038" s="89">
        <v>1</v>
      </c>
      <c r="AV1038" s="89">
        <f>3690+2930+3633</f>
        <v>10253</v>
      </c>
      <c r="AW1038" s="89">
        <v>100</v>
      </c>
      <c r="AX1038" s="89">
        <f>377+299+371</f>
        <v>1047</v>
      </c>
      <c r="AY1038" s="89" t="s">
        <v>4331</v>
      </c>
      <c r="AZ1038" s="89"/>
      <c r="BA1038" s="89"/>
      <c r="BB1038" s="89"/>
      <c r="BC1038" s="113" t="s">
        <v>8667</v>
      </c>
      <c r="BG1038" s="165">
        <v>5932</v>
      </c>
      <c r="BH1038" s="165">
        <v>938</v>
      </c>
    </row>
    <row r="1039" spans="1:60" ht="16.899999999999999" hidden="1" customHeight="1">
      <c r="A1039" s="1" t="s">
        <v>14662</v>
      </c>
      <c r="B1039" s="6" t="s">
        <v>1097</v>
      </c>
      <c r="C1039" s="82" t="str">
        <f t="shared" si="51"/>
        <v>Open</v>
      </c>
      <c r="D1039" s="36" t="s">
        <v>5403</v>
      </c>
      <c r="E1039" s="36"/>
      <c r="F1039" s="138">
        <v>43305</v>
      </c>
      <c r="G1039" s="138">
        <v>43526</v>
      </c>
      <c r="H1039" s="105" t="s">
        <v>1305</v>
      </c>
      <c r="I1039" s="105" t="s">
        <v>2150</v>
      </c>
      <c r="J1039" s="105" t="s">
        <v>2855</v>
      </c>
      <c r="K1039" s="106"/>
      <c r="L1039" s="37" t="s">
        <v>15525</v>
      </c>
      <c r="M1039" s="93" t="s">
        <v>5392</v>
      </c>
      <c r="N1039" s="37" t="s">
        <v>13994</v>
      </c>
      <c r="O1039" s="37" t="s">
        <v>13995</v>
      </c>
      <c r="P1039" s="94" t="s">
        <v>5304</v>
      </c>
      <c r="Q1039" s="94">
        <v>0.28000000000000003</v>
      </c>
      <c r="R1039" s="59" t="str">
        <f t="shared" si="50"/>
        <v>愛知県名古屋市港区潮見町</v>
      </c>
      <c r="S1039" s="59"/>
      <c r="T1039" s="59"/>
      <c r="U1039" s="111" t="s">
        <v>5385</v>
      </c>
      <c r="V1039" s="60" t="str">
        <f t="shared" si="52"/>
        <v>Open map</v>
      </c>
      <c r="W1039" s="60"/>
      <c r="X1039" t="s">
        <v>1840</v>
      </c>
      <c r="Y1039" t="s">
        <v>1844</v>
      </c>
      <c r="Z1039" t="s">
        <v>1845</v>
      </c>
      <c r="AB1039" s="1">
        <v>30</v>
      </c>
      <c r="AC1039" s="1">
        <v>230</v>
      </c>
      <c r="AD1039" s="1">
        <v>460</v>
      </c>
      <c r="AF1039" s="1">
        <v>371</v>
      </c>
      <c r="AJ1039" s="1">
        <v>1</v>
      </c>
      <c r="AK1039" s="1" t="s">
        <v>3204</v>
      </c>
      <c r="AL1039" s="1">
        <v>1.5</v>
      </c>
      <c r="AM1039" s="1" t="s">
        <v>3204</v>
      </c>
      <c r="AP1039" s="89">
        <v>1.5</v>
      </c>
      <c r="AQ1039">
        <v>381</v>
      </c>
      <c r="AR1039" s="89">
        <v>100</v>
      </c>
      <c r="AS1039">
        <v>39</v>
      </c>
      <c r="AT1039" s="89" t="s">
        <v>8675</v>
      </c>
      <c r="AU1039" s="89">
        <v>1</v>
      </c>
      <c r="AV1039" s="89">
        <v>312</v>
      </c>
      <c r="AW1039" s="89">
        <v>100</v>
      </c>
      <c r="AX1039" s="89">
        <v>32</v>
      </c>
      <c r="AY1039" s="89" t="s">
        <v>4235</v>
      </c>
      <c r="BG1039" s="165">
        <v>5933</v>
      </c>
      <c r="BH1039" s="165">
        <v>939</v>
      </c>
    </row>
    <row r="1040" spans="1:60" hidden="1">
      <c r="A1040" s="1">
        <v>180126</v>
      </c>
      <c r="B1040" s="6" t="s">
        <v>10242</v>
      </c>
      <c r="C1040" s="82" t="str">
        <f t="shared" si="51"/>
        <v>Open</v>
      </c>
      <c r="D1040" s="36" t="s">
        <v>4555</v>
      </c>
      <c r="E1040" s="36"/>
      <c r="F1040" s="37"/>
      <c r="G1040" s="37"/>
      <c r="H1040" s="38" t="s">
        <v>5374</v>
      </c>
      <c r="I1040" s="38" t="s">
        <v>5375</v>
      </c>
      <c r="J1040" s="38" t="s">
        <v>5376</v>
      </c>
      <c r="K1040" s="21"/>
      <c r="L1040" s="37" t="s">
        <v>15526</v>
      </c>
      <c r="M1040" s="37" t="s">
        <v>12120</v>
      </c>
      <c r="N1040" s="37" t="s">
        <v>13996</v>
      </c>
      <c r="O1040" s="37" t="s">
        <v>13997</v>
      </c>
      <c r="P1040" s="89">
        <v>0.14000000000000001</v>
      </c>
      <c r="Q1040" s="89">
        <v>1.34</v>
      </c>
      <c r="R1040" s="59" t="str">
        <f t="shared" si="50"/>
        <v>沖縄県那覇市宇安謝</v>
      </c>
      <c r="S1040" s="59"/>
      <c r="T1040" s="59"/>
      <c r="U1040" s="108" t="s">
        <v>10243</v>
      </c>
      <c r="V1040" s="60" t="str">
        <f t="shared" si="52"/>
        <v>Open map</v>
      </c>
      <c r="W1040" s="60"/>
      <c r="X1040" t="s">
        <v>1846</v>
      </c>
      <c r="Y1040" t="s">
        <v>4496</v>
      </c>
      <c r="Z1040" t="s">
        <v>5377</v>
      </c>
      <c r="AB1040" s="1">
        <v>0</v>
      </c>
      <c r="AF1040" s="1"/>
      <c r="BD1040" s="142" t="s">
        <v>4217</v>
      </c>
      <c r="BG1040" s="165">
        <v>5934</v>
      </c>
    </row>
    <row r="1041" spans="1:61" ht="18" hidden="1" customHeight="1">
      <c r="A1041" s="83">
        <v>180127</v>
      </c>
      <c r="B1041" s="84" t="s">
        <v>5378</v>
      </c>
      <c r="C1041" s="82" t="str">
        <f t="shared" si="51"/>
        <v>Open</v>
      </c>
      <c r="D1041" s="85"/>
      <c r="E1041" s="85" t="s">
        <v>4433</v>
      </c>
      <c r="F1041" s="110">
        <v>43283</v>
      </c>
      <c r="G1041" s="110">
        <v>43290</v>
      </c>
      <c r="H1041" s="87" t="s">
        <v>5379</v>
      </c>
      <c r="I1041" s="87" t="s">
        <v>5045</v>
      </c>
      <c r="J1041" s="87" t="s">
        <v>5380</v>
      </c>
      <c r="K1041" s="88"/>
      <c r="L1041" s="37" t="s">
        <v>15004</v>
      </c>
      <c r="M1041" s="86" t="s">
        <v>5381</v>
      </c>
      <c r="N1041" s="37" t="s">
        <v>13998</v>
      </c>
      <c r="O1041" s="37" t="s">
        <v>13999</v>
      </c>
      <c r="P1041" s="89">
        <v>0.13</v>
      </c>
      <c r="Q1041" s="89">
        <v>0.18</v>
      </c>
      <c r="R1041" s="90" t="str">
        <f t="shared" si="50"/>
        <v>鳥取県境港市竹内団地</v>
      </c>
      <c r="S1041" s="59" t="s">
        <v>3940</v>
      </c>
      <c r="T1041" s="59" t="s">
        <v>5372</v>
      </c>
      <c r="U1041" s="111" t="s">
        <v>5372</v>
      </c>
      <c r="V1041" s="91" t="str">
        <f t="shared" si="52"/>
        <v>Open map</v>
      </c>
      <c r="W1041" s="91" t="s">
        <v>4038</v>
      </c>
      <c r="X1041" s="89" t="s">
        <v>3163</v>
      </c>
      <c r="Y1041" s="89" t="s">
        <v>5382</v>
      </c>
      <c r="Z1041" s="89" t="s">
        <v>4443</v>
      </c>
      <c r="AA1041" s="89"/>
      <c r="AB1041" s="83">
        <v>62</v>
      </c>
      <c r="AC1041" s="83">
        <v>321</v>
      </c>
      <c r="AD1041" s="83">
        <v>321</v>
      </c>
      <c r="AE1041" s="89">
        <v>496</v>
      </c>
      <c r="AF1041" s="83">
        <v>450</v>
      </c>
      <c r="AG1041" s="89"/>
      <c r="AH1041" s="89"/>
      <c r="AI1041" s="89"/>
      <c r="AJ1041" s="83">
        <v>1</v>
      </c>
      <c r="AK1041" s="83" t="s">
        <v>3277</v>
      </c>
      <c r="AL1041" s="83">
        <v>1.2</v>
      </c>
      <c r="AM1041" s="83" t="s">
        <v>3219</v>
      </c>
      <c r="AN1041" s="83"/>
      <c r="AO1041" s="83">
        <v>835</v>
      </c>
      <c r="AP1041" s="89">
        <v>1.2</v>
      </c>
      <c r="AQ1041" s="89">
        <v>339</v>
      </c>
      <c r="AR1041" s="89">
        <v>100</v>
      </c>
      <c r="AS1041" s="89">
        <v>36</v>
      </c>
      <c r="AT1041" s="89" t="s">
        <v>4331</v>
      </c>
      <c r="AU1041" s="89">
        <v>1</v>
      </c>
      <c r="AV1041" s="89">
        <v>496</v>
      </c>
      <c r="AW1041" s="89">
        <v>80</v>
      </c>
      <c r="AX1041" s="89">
        <v>40</v>
      </c>
      <c r="AY1041" s="89" t="s">
        <v>5383</v>
      </c>
      <c r="AZ1041" s="89">
        <v>5400000</v>
      </c>
      <c r="BA1041" s="89">
        <v>4700000</v>
      </c>
      <c r="BB1041" s="89">
        <v>2900000</v>
      </c>
      <c r="BC1041" s="113"/>
      <c r="BG1041" s="165">
        <v>5935</v>
      </c>
      <c r="BH1041" s="165">
        <v>940</v>
      </c>
    </row>
    <row r="1042" spans="1:61" ht="18" hidden="1" customHeight="1">
      <c r="A1042" s="83">
        <v>180128</v>
      </c>
      <c r="B1042" s="84" t="s">
        <v>5365</v>
      </c>
      <c r="C1042" s="82" t="str">
        <f t="shared" si="51"/>
        <v>Open</v>
      </c>
      <c r="D1042" s="85"/>
      <c r="E1042" s="85" t="s">
        <v>4327</v>
      </c>
      <c r="F1042" s="110">
        <v>43389</v>
      </c>
      <c r="G1042" s="110">
        <v>43399</v>
      </c>
      <c r="H1042" s="87" t="s">
        <v>5366</v>
      </c>
      <c r="I1042" s="87" t="s">
        <v>5367</v>
      </c>
      <c r="J1042" s="87" t="s">
        <v>5355</v>
      </c>
      <c r="K1042" s="88"/>
      <c r="L1042" s="37" t="s">
        <v>15527</v>
      </c>
      <c r="M1042" s="86" t="s">
        <v>5368</v>
      </c>
      <c r="N1042" s="37" t="s">
        <v>14000</v>
      </c>
      <c r="O1042" s="37" t="s">
        <v>14001</v>
      </c>
      <c r="P1042" s="89">
        <v>0.45</v>
      </c>
      <c r="Q1042" s="89">
        <v>5.44</v>
      </c>
      <c r="R1042" s="90" t="str">
        <f t="shared" si="50"/>
        <v>島根県出雲市白枝町</v>
      </c>
      <c r="S1042" s="59" t="s">
        <v>3941</v>
      </c>
      <c r="T1042" s="59" t="s">
        <v>5356</v>
      </c>
      <c r="U1042" s="111" t="s">
        <v>5369</v>
      </c>
      <c r="V1042" s="91" t="str">
        <f t="shared" si="52"/>
        <v>Open map</v>
      </c>
      <c r="W1042" s="91" t="s">
        <v>4038</v>
      </c>
      <c r="X1042" s="89" t="s">
        <v>1840</v>
      </c>
      <c r="Y1042" s="89" t="s">
        <v>4892</v>
      </c>
      <c r="Z1042" s="89" t="s">
        <v>5370</v>
      </c>
      <c r="AA1042" s="89"/>
      <c r="AB1042" s="83">
        <v>60</v>
      </c>
      <c r="AC1042" s="83">
        <v>202</v>
      </c>
      <c r="AD1042" s="83">
        <v>606</v>
      </c>
      <c r="AE1042" s="89">
        <v>279</v>
      </c>
      <c r="AF1042" s="83">
        <v>270</v>
      </c>
      <c r="AG1042" s="89"/>
      <c r="AH1042" s="89"/>
      <c r="AI1042" s="89"/>
      <c r="AJ1042" s="83">
        <v>1</v>
      </c>
      <c r="AK1042" s="83" t="s">
        <v>3246</v>
      </c>
      <c r="AL1042" s="83">
        <v>2.1</v>
      </c>
      <c r="AM1042" s="83" t="s">
        <v>3278</v>
      </c>
      <c r="AN1042" s="83"/>
      <c r="AO1042" s="83">
        <v>279</v>
      </c>
      <c r="AP1042" s="89">
        <v>2.1</v>
      </c>
      <c r="AQ1042" s="89">
        <v>531</v>
      </c>
      <c r="AR1042" s="89">
        <v>160</v>
      </c>
      <c r="AS1042" s="89">
        <v>86</v>
      </c>
      <c r="AT1042" s="89" t="s">
        <v>4331</v>
      </c>
      <c r="AU1042" s="89">
        <v>1</v>
      </c>
      <c r="AV1042" s="89">
        <v>279</v>
      </c>
      <c r="AW1042" s="89">
        <v>80</v>
      </c>
      <c r="AX1042" s="89">
        <v>23</v>
      </c>
      <c r="AY1042" s="89" t="s">
        <v>5371</v>
      </c>
      <c r="AZ1042" s="89">
        <v>7300000</v>
      </c>
      <c r="BA1042" s="89">
        <v>6500000</v>
      </c>
      <c r="BB1042" s="89">
        <v>4050000</v>
      </c>
      <c r="BC1042" s="113"/>
      <c r="BG1042" s="165">
        <v>5936</v>
      </c>
      <c r="BH1042" s="165">
        <v>941</v>
      </c>
    </row>
    <row r="1043" spans="1:61" ht="18" hidden="1" customHeight="1">
      <c r="A1043" s="83">
        <v>180129</v>
      </c>
      <c r="B1043" s="84" t="s">
        <v>5357</v>
      </c>
      <c r="C1043" s="82" t="str">
        <f t="shared" si="51"/>
        <v>Open</v>
      </c>
      <c r="D1043" s="85"/>
      <c r="E1043" s="85" t="s">
        <v>4327</v>
      </c>
      <c r="F1043" s="110">
        <v>43361</v>
      </c>
      <c r="G1043" s="110">
        <v>43367</v>
      </c>
      <c r="H1043" s="87" t="s">
        <v>5358</v>
      </c>
      <c r="I1043" s="87" t="s">
        <v>5359</v>
      </c>
      <c r="J1043" s="87" t="s">
        <v>5360</v>
      </c>
      <c r="K1043" s="88"/>
      <c r="L1043" s="37" t="s">
        <v>15528</v>
      </c>
      <c r="M1043" s="86" t="s">
        <v>5361</v>
      </c>
      <c r="N1043" s="37" t="s">
        <v>14002</v>
      </c>
      <c r="O1043" s="37" t="s">
        <v>14003</v>
      </c>
      <c r="P1043" s="89">
        <v>1.56</v>
      </c>
      <c r="Q1043" s="89">
        <v>9.67</v>
      </c>
      <c r="R1043" s="90" t="str">
        <f t="shared" si="50"/>
        <v>青森県上北郡七戸町</v>
      </c>
      <c r="S1043" s="59" t="s">
        <v>3942</v>
      </c>
      <c r="T1043" s="59" t="s">
        <v>5362</v>
      </c>
      <c r="U1043" s="111" t="s">
        <v>5363</v>
      </c>
      <c r="V1043" s="91" t="str">
        <f t="shared" si="52"/>
        <v>Open map</v>
      </c>
      <c r="W1043" s="91" t="s">
        <v>4038</v>
      </c>
      <c r="X1043" s="89" t="s">
        <v>1840</v>
      </c>
      <c r="Y1043" s="89" t="s">
        <v>4496</v>
      </c>
      <c r="Z1043" s="89" t="s">
        <v>5364</v>
      </c>
      <c r="AA1043" s="89"/>
      <c r="AB1043" s="83">
        <v>160</v>
      </c>
      <c r="AC1043" s="83">
        <v>420</v>
      </c>
      <c r="AD1043" s="83">
        <v>840</v>
      </c>
      <c r="AE1043" s="89">
        <v>766</v>
      </c>
      <c r="AF1043" s="83">
        <v>765.6</v>
      </c>
      <c r="AG1043" s="89"/>
      <c r="AH1043" s="89"/>
      <c r="AI1043" s="89"/>
      <c r="AJ1043" s="83">
        <v>0.8</v>
      </c>
      <c r="AK1043" s="83" t="s">
        <v>3232</v>
      </c>
      <c r="AL1043" s="83">
        <v>2.5</v>
      </c>
      <c r="AM1043" s="83" t="s">
        <v>3237</v>
      </c>
      <c r="AN1043" s="83"/>
      <c r="AO1043" s="83">
        <v>1566</v>
      </c>
      <c r="AP1043" s="89">
        <v>2.5</v>
      </c>
      <c r="AQ1043" s="89">
        <f>1060+289</f>
        <v>1349</v>
      </c>
      <c r="AR1043" s="89">
        <v>130</v>
      </c>
      <c r="AS1043" s="89">
        <f>141+39</f>
        <v>180</v>
      </c>
      <c r="AT1043" s="89" t="s">
        <v>4331</v>
      </c>
      <c r="AU1043" s="89">
        <v>1</v>
      </c>
      <c r="AV1043" s="89">
        <v>217</v>
      </c>
      <c r="AW1043" s="89">
        <v>100</v>
      </c>
      <c r="AX1043" s="89">
        <v>23</v>
      </c>
      <c r="AY1043" s="89" t="s">
        <v>4331</v>
      </c>
      <c r="AZ1043" s="89">
        <v>11000000</v>
      </c>
      <c r="BA1043" s="89">
        <v>9400000</v>
      </c>
      <c r="BB1043" s="89">
        <v>5800000</v>
      </c>
      <c r="BC1043" s="113"/>
      <c r="BG1043" s="165">
        <v>5937</v>
      </c>
      <c r="BH1043" s="165">
        <v>942</v>
      </c>
    </row>
    <row r="1044" spans="1:61" ht="18" hidden="1" customHeight="1">
      <c r="A1044" s="83">
        <v>180130</v>
      </c>
      <c r="B1044" s="84" t="s">
        <v>5339</v>
      </c>
      <c r="C1044" s="82" t="str">
        <f t="shared" si="51"/>
        <v>Open</v>
      </c>
      <c r="D1044" s="85"/>
      <c r="E1044" s="85" t="s">
        <v>5348</v>
      </c>
      <c r="F1044" s="110">
        <v>43332</v>
      </c>
      <c r="G1044" s="110">
        <v>43354</v>
      </c>
      <c r="H1044" s="87" t="s">
        <v>5349</v>
      </c>
      <c r="I1044" s="87" t="s">
        <v>5328</v>
      </c>
      <c r="J1044" s="87" t="s">
        <v>5341</v>
      </c>
      <c r="K1044" s="88"/>
      <c r="L1044" s="37" t="s">
        <v>15384</v>
      </c>
      <c r="M1044" s="86" t="s">
        <v>5350</v>
      </c>
      <c r="N1044" s="37" t="s">
        <v>14004</v>
      </c>
      <c r="O1044" s="37" t="s">
        <v>14005</v>
      </c>
      <c r="P1044" s="89" t="s">
        <v>5351</v>
      </c>
      <c r="Q1044" s="89">
        <v>0.39</v>
      </c>
      <c r="R1044" s="90" t="str">
        <f t="shared" ref="R1044:R1107" si="53">CONCATENATE(H1044,I1044,J1044)</f>
        <v>兵庫県神戸市中央区港島南</v>
      </c>
      <c r="S1044" s="59" t="s">
        <v>3943</v>
      </c>
      <c r="T1044" s="59" t="s">
        <v>5342</v>
      </c>
      <c r="U1044" s="111" t="s">
        <v>5352</v>
      </c>
      <c r="V1044" s="91" t="str">
        <f t="shared" si="52"/>
        <v>Open map</v>
      </c>
      <c r="W1044" s="91" t="s">
        <v>4038</v>
      </c>
      <c r="X1044" s="89" t="s">
        <v>1840</v>
      </c>
      <c r="Y1044" s="89" t="s">
        <v>5275</v>
      </c>
      <c r="Z1044" s="89" t="s">
        <v>5353</v>
      </c>
      <c r="AA1044" s="89"/>
      <c r="AB1044" s="83">
        <v>5</v>
      </c>
      <c r="AC1044" s="83">
        <v>950</v>
      </c>
      <c r="AD1044" s="83">
        <v>1814</v>
      </c>
      <c r="AE1044" s="89">
        <v>1281</v>
      </c>
      <c r="AF1044" s="83">
        <v>1303</v>
      </c>
      <c r="AG1044" s="89"/>
      <c r="AH1044" s="89"/>
      <c r="AI1044" s="89"/>
      <c r="AJ1044" s="83">
        <v>1</v>
      </c>
      <c r="AK1044" s="83" t="s">
        <v>3279</v>
      </c>
      <c r="AL1044" s="83">
        <v>1.5</v>
      </c>
      <c r="AM1044" s="83" t="s">
        <v>3205</v>
      </c>
      <c r="AN1044" s="83"/>
      <c r="AO1044" s="83">
        <v>2895</v>
      </c>
      <c r="AP1044" s="89">
        <v>1.5</v>
      </c>
      <c r="AQ1044" s="89">
        <v>1614</v>
      </c>
      <c r="AR1044" s="89">
        <v>100</v>
      </c>
      <c r="AS1044" s="89">
        <v>165</v>
      </c>
      <c r="AT1044" s="89" t="s">
        <v>4331</v>
      </c>
      <c r="AU1044" s="89">
        <v>1</v>
      </c>
      <c r="AV1044" s="89">
        <v>1281</v>
      </c>
      <c r="AW1044" s="89">
        <v>80</v>
      </c>
      <c r="AX1044" s="89">
        <v>105</v>
      </c>
      <c r="AY1044" s="89" t="s">
        <v>5354</v>
      </c>
      <c r="AZ1044" s="89">
        <v>17200000</v>
      </c>
      <c r="BA1044" s="89">
        <v>14800000</v>
      </c>
      <c r="BB1044" s="89">
        <v>9200000</v>
      </c>
      <c r="BC1044" s="113"/>
      <c r="BG1044" s="165">
        <v>5938</v>
      </c>
      <c r="BH1044" s="165">
        <v>943</v>
      </c>
    </row>
    <row r="1045" spans="1:61" hidden="1">
      <c r="A1045" s="1">
        <v>180131</v>
      </c>
      <c r="B1045" s="6" t="s">
        <v>10244</v>
      </c>
      <c r="C1045" s="82" t="str">
        <f t="shared" si="51"/>
        <v>Open</v>
      </c>
      <c r="D1045" s="36" t="s">
        <v>5403</v>
      </c>
      <c r="E1045" s="36"/>
      <c r="F1045" s="37"/>
      <c r="G1045" s="37"/>
      <c r="H1045" s="38" t="s">
        <v>1832</v>
      </c>
      <c r="I1045" s="38" t="s">
        <v>2862</v>
      </c>
      <c r="J1045" s="38" t="s">
        <v>2863</v>
      </c>
      <c r="K1045" s="21"/>
      <c r="L1045" s="37" t="s">
        <v>15529</v>
      </c>
      <c r="M1045" s="37" t="s">
        <v>12121</v>
      </c>
      <c r="N1045" s="37" t="s">
        <v>14006</v>
      </c>
      <c r="O1045" s="37" t="s">
        <v>14007</v>
      </c>
      <c r="P1045" s="89">
        <v>0.12</v>
      </c>
      <c r="Q1045" s="89">
        <v>64.67</v>
      </c>
      <c r="R1045" s="59" t="str">
        <f t="shared" si="53"/>
        <v>栃木県芳賀市芳賀郡稲毛田地</v>
      </c>
      <c r="S1045" s="59"/>
      <c r="T1045" s="59"/>
      <c r="U1045" s="111" t="s">
        <v>10245</v>
      </c>
      <c r="V1045" s="60" t="str">
        <f t="shared" si="52"/>
        <v>Open map</v>
      </c>
      <c r="W1045" s="60"/>
      <c r="X1045" t="s">
        <v>1857</v>
      </c>
      <c r="Y1045" t="s">
        <v>1857</v>
      </c>
      <c r="Z1045" t="s">
        <v>1895</v>
      </c>
      <c r="AB1045" s="1">
        <v>30</v>
      </c>
      <c r="AC1045" s="1">
        <v>2000</v>
      </c>
      <c r="AD1045" s="1">
        <v>2000</v>
      </c>
      <c r="AF1045" s="1">
        <v>2176</v>
      </c>
      <c r="AJ1045" s="1">
        <v>1</v>
      </c>
      <c r="AK1045" s="1" t="s">
        <v>3197</v>
      </c>
      <c r="AL1045" s="1">
        <v>1.5</v>
      </c>
      <c r="AM1045" s="1" t="s">
        <v>3233</v>
      </c>
      <c r="BD1045" s="142" t="s">
        <v>4217</v>
      </c>
      <c r="BG1045" s="165">
        <v>5939</v>
      </c>
    </row>
    <row r="1046" spans="1:61" ht="18" hidden="1" customHeight="1">
      <c r="A1046" s="83">
        <v>180132</v>
      </c>
      <c r="B1046" s="84" t="s">
        <v>5343</v>
      </c>
      <c r="C1046" s="82" t="str">
        <f t="shared" si="51"/>
        <v>Open</v>
      </c>
      <c r="D1046" s="85"/>
      <c r="E1046" s="85" t="s">
        <v>5344</v>
      </c>
      <c r="F1046" s="110">
        <v>43399</v>
      </c>
      <c r="G1046" s="110">
        <v>43424</v>
      </c>
      <c r="H1046" s="87" t="s">
        <v>5340</v>
      </c>
      <c r="I1046" s="87" t="s">
        <v>5345</v>
      </c>
      <c r="J1046" s="87" t="s">
        <v>5346</v>
      </c>
      <c r="K1046" s="88"/>
      <c r="L1046" s="37" t="s">
        <v>15022</v>
      </c>
      <c r="M1046" s="86" t="s">
        <v>5335</v>
      </c>
      <c r="N1046" s="37" t="s">
        <v>14008</v>
      </c>
      <c r="O1046" s="37" t="s">
        <v>14009</v>
      </c>
      <c r="P1046" s="89" t="s">
        <v>5336</v>
      </c>
      <c r="Q1046" s="89">
        <v>0.03</v>
      </c>
      <c r="R1046" s="90" t="str">
        <f t="shared" si="53"/>
        <v>兵庫県神戸市中央区神戸港</v>
      </c>
      <c r="S1046" s="59" t="s">
        <v>3944</v>
      </c>
      <c r="T1046" s="59" t="s">
        <v>5347</v>
      </c>
      <c r="U1046" s="111" t="s">
        <v>5337</v>
      </c>
      <c r="V1046" s="91" t="str">
        <f t="shared" si="52"/>
        <v>Open map</v>
      </c>
      <c r="W1046" s="91" t="s">
        <v>4038</v>
      </c>
      <c r="X1046" s="89" t="s">
        <v>1840</v>
      </c>
      <c r="Y1046" s="89" t="s">
        <v>4496</v>
      </c>
      <c r="Z1046" s="89" t="s">
        <v>5329</v>
      </c>
      <c r="AA1046" s="89"/>
      <c r="AB1046" s="83">
        <v>5</v>
      </c>
      <c r="AC1046" s="83">
        <v>1507.33</v>
      </c>
      <c r="AD1046" s="83">
        <v>2473.15</v>
      </c>
      <c r="AE1046" s="89">
        <v>2265</v>
      </c>
      <c r="AF1046" s="83">
        <v>2757</v>
      </c>
      <c r="AG1046" s="89"/>
      <c r="AH1046" s="89"/>
      <c r="AI1046" s="89"/>
      <c r="AJ1046" s="83">
        <v>1</v>
      </c>
      <c r="AK1046" s="83" t="s">
        <v>3198</v>
      </c>
      <c r="AL1046" s="83">
        <v>1</v>
      </c>
      <c r="AM1046" s="83" t="s">
        <v>3277</v>
      </c>
      <c r="AN1046" s="83"/>
      <c r="AO1046" s="83">
        <v>2265</v>
      </c>
      <c r="AP1046" s="89">
        <v>1</v>
      </c>
      <c r="AQ1046" s="89">
        <v>1849</v>
      </c>
      <c r="AR1046" s="89">
        <v>100</v>
      </c>
      <c r="AS1046" s="89">
        <v>189</v>
      </c>
      <c r="AT1046" s="89" t="s">
        <v>4331</v>
      </c>
      <c r="AU1046" s="89">
        <v>1</v>
      </c>
      <c r="AV1046" s="89">
        <v>2265</v>
      </c>
      <c r="AW1046" s="89">
        <v>80</v>
      </c>
      <c r="AX1046" s="89">
        <v>185</v>
      </c>
      <c r="AY1046" s="89" t="s">
        <v>5338</v>
      </c>
      <c r="AZ1046" s="89">
        <v>25900000</v>
      </c>
      <c r="BA1046" s="89">
        <v>22600000</v>
      </c>
      <c r="BB1046" s="89">
        <v>14400000</v>
      </c>
      <c r="BC1046" s="113"/>
      <c r="BG1046" s="165">
        <v>5940</v>
      </c>
      <c r="BH1046" s="165">
        <v>944</v>
      </c>
    </row>
    <row r="1047" spans="1:61" ht="18" hidden="1" customHeight="1">
      <c r="A1047" s="83">
        <v>180133</v>
      </c>
      <c r="B1047" s="84" t="s">
        <v>5330</v>
      </c>
      <c r="C1047" s="82" t="str">
        <f t="shared" si="51"/>
        <v>Open</v>
      </c>
      <c r="D1047" s="85"/>
      <c r="E1047" s="85" t="s">
        <v>5257</v>
      </c>
      <c r="F1047" s="110">
        <v>43292</v>
      </c>
      <c r="G1047" s="110">
        <v>43313</v>
      </c>
      <c r="H1047" s="87" t="s">
        <v>5253</v>
      </c>
      <c r="I1047" s="87" t="s">
        <v>5331</v>
      </c>
      <c r="J1047" s="87" t="s">
        <v>5332</v>
      </c>
      <c r="K1047" s="88"/>
      <c r="L1047" s="37" t="s">
        <v>14962</v>
      </c>
      <c r="M1047" s="86" t="s">
        <v>5333</v>
      </c>
      <c r="N1047" s="37" t="s">
        <v>14010</v>
      </c>
      <c r="O1047" s="37" t="s">
        <v>14011</v>
      </c>
      <c r="P1047" s="89">
        <v>1.26</v>
      </c>
      <c r="Q1047" s="89">
        <v>18.25</v>
      </c>
      <c r="R1047" s="90" t="str">
        <f t="shared" si="53"/>
        <v>東京都足立区保木間</v>
      </c>
      <c r="S1047" s="59" t="s">
        <v>3945</v>
      </c>
      <c r="T1047" s="59" t="s">
        <v>5327</v>
      </c>
      <c r="U1047" s="111" t="s">
        <v>5327</v>
      </c>
      <c r="V1047" s="91" t="str">
        <f t="shared" si="52"/>
        <v>Open map</v>
      </c>
      <c r="W1047" s="91" t="s">
        <v>4038</v>
      </c>
      <c r="X1047" s="89" t="s">
        <v>1840</v>
      </c>
      <c r="Y1047" s="89" t="s">
        <v>5334</v>
      </c>
      <c r="Z1047" s="89" t="s">
        <v>4376</v>
      </c>
      <c r="AA1047" s="89"/>
      <c r="AB1047" s="83">
        <v>40</v>
      </c>
      <c r="AC1047" s="83">
        <v>1150</v>
      </c>
      <c r="AD1047" s="83">
        <v>1150</v>
      </c>
      <c r="AE1047" s="89">
        <v>1662</v>
      </c>
      <c r="AF1047" s="83">
        <v>1424</v>
      </c>
      <c r="AG1047" s="89"/>
      <c r="AH1047" s="89"/>
      <c r="AI1047" s="89"/>
      <c r="AJ1047" s="83">
        <v>1</v>
      </c>
      <c r="AK1047" s="83" t="s">
        <v>3268</v>
      </c>
      <c r="AL1047" s="83">
        <v>2.5</v>
      </c>
      <c r="AM1047" s="83" t="s">
        <v>3268</v>
      </c>
      <c r="AN1047" s="83"/>
      <c r="AO1047" s="83">
        <v>3118</v>
      </c>
      <c r="AP1047" s="89">
        <v>2.5</v>
      </c>
      <c r="AQ1047" s="89">
        <v>2403</v>
      </c>
      <c r="AR1047" s="89">
        <v>140</v>
      </c>
      <c r="AS1047" s="89">
        <v>341</v>
      </c>
      <c r="AT1047" s="89" t="s">
        <v>4235</v>
      </c>
      <c r="AU1047" s="89">
        <v>1</v>
      </c>
      <c r="AV1047" s="89">
        <v>673</v>
      </c>
      <c r="AW1047" s="89">
        <v>210</v>
      </c>
      <c r="AX1047" s="89">
        <v>84</v>
      </c>
      <c r="AY1047" s="89" t="s">
        <v>4235</v>
      </c>
      <c r="AZ1047" s="89">
        <v>22800000</v>
      </c>
      <c r="BA1047" s="89">
        <v>18800000</v>
      </c>
      <c r="BB1047" s="89">
        <v>11200000</v>
      </c>
      <c r="BC1047" s="113"/>
      <c r="BG1047" s="165">
        <v>5941</v>
      </c>
      <c r="BH1047" s="165">
        <v>945</v>
      </c>
    </row>
    <row r="1048" spans="1:61" ht="18" hidden="1" customHeight="1">
      <c r="A1048" s="83">
        <v>180136</v>
      </c>
      <c r="B1048" s="84" t="s">
        <v>5318</v>
      </c>
      <c r="C1048" s="82" t="str">
        <f t="shared" si="51"/>
        <v>Open</v>
      </c>
      <c r="D1048" s="85"/>
      <c r="E1048" s="85" t="s">
        <v>4327</v>
      </c>
      <c r="F1048" s="110">
        <v>43535</v>
      </c>
      <c r="G1048" s="110">
        <v>43553</v>
      </c>
      <c r="H1048" s="87" t="s">
        <v>5319</v>
      </c>
      <c r="I1048" s="87" t="s">
        <v>5320</v>
      </c>
      <c r="J1048" s="87" t="s">
        <v>5321</v>
      </c>
      <c r="K1048" s="88"/>
      <c r="L1048" s="37" t="s">
        <v>15530</v>
      </c>
      <c r="M1048" s="86" t="s">
        <v>5322</v>
      </c>
      <c r="N1048" s="37" t="s">
        <v>14012</v>
      </c>
      <c r="O1048" s="37" t="s">
        <v>14572</v>
      </c>
      <c r="P1048" s="89">
        <v>0.13</v>
      </c>
      <c r="Q1048" s="89">
        <v>0.32</v>
      </c>
      <c r="R1048" s="90" t="str">
        <f t="shared" si="53"/>
        <v>岩手県大船渡市赤崎町字跡浜</v>
      </c>
      <c r="S1048" s="59" t="s">
        <v>3946</v>
      </c>
      <c r="T1048" s="59" t="s">
        <v>5323</v>
      </c>
      <c r="U1048" s="111" t="s">
        <v>5324</v>
      </c>
      <c r="V1048" s="91" t="str">
        <f t="shared" si="52"/>
        <v>Open map</v>
      </c>
      <c r="W1048" s="91" t="s">
        <v>4038</v>
      </c>
      <c r="X1048" s="89" t="s">
        <v>1840</v>
      </c>
      <c r="Y1048" s="89" t="s">
        <v>5325</v>
      </c>
      <c r="Z1048" s="89" t="s">
        <v>5326</v>
      </c>
      <c r="AA1048" s="89">
        <v>36</v>
      </c>
      <c r="AB1048" s="83">
        <v>40</v>
      </c>
      <c r="AC1048" s="83">
        <v>2600</v>
      </c>
      <c r="AD1048" s="83">
        <v>2600</v>
      </c>
      <c r="AE1048" s="89">
        <v>2536</v>
      </c>
      <c r="AF1048" s="83">
        <v>2922</v>
      </c>
      <c r="AG1048" s="89"/>
      <c r="AH1048" s="89"/>
      <c r="AI1048" s="89"/>
      <c r="AJ1048" s="83">
        <v>1</v>
      </c>
      <c r="AK1048" s="83" t="s">
        <v>3280</v>
      </c>
      <c r="AL1048" s="83">
        <v>1.5</v>
      </c>
      <c r="AM1048" s="83" t="s">
        <v>3280</v>
      </c>
      <c r="AN1048" s="83"/>
      <c r="AO1048" s="83">
        <v>2539</v>
      </c>
      <c r="AP1048" s="89">
        <v>1.5</v>
      </c>
      <c r="AQ1048" s="89">
        <v>2493</v>
      </c>
      <c r="AR1048" s="89">
        <v>120</v>
      </c>
      <c r="AS1048" s="89">
        <v>306</v>
      </c>
      <c r="AT1048" s="89" t="s">
        <v>4235</v>
      </c>
      <c r="AU1048" s="89">
        <v>1</v>
      </c>
      <c r="AV1048" s="89">
        <v>2390</v>
      </c>
      <c r="AW1048" s="89">
        <v>100</v>
      </c>
      <c r="AX1048" s="89">
        <v>244</v>
      </c>
      <c r="AY1048" s="89" t="s">
        <v>4235</v>
      </c>
      <c r="AZ1048" s="89">
        <v>28800000</v>
      </c>
      <c r="BA1048" s="89">
        <v>24400000</v>
      </c>
      <c r="BB1048" s="89">
        <v>15400000</v>
      </c>
      <c r="BC1048" s="113"/>
      <c r="BG1048" s="165">
        <v>5942</v>
      </c>
      <c r="BH1048" s="165">
        <v>946</v>
      </c>
    </row>
    <row r="1049" spans="1:61" ht="18" hidden="1" customHeight="1">
      <c r="A1049" s="83">
        <v>180137</v>
      </c>
      <c r="B1049" s="84" t="s">
        <v>5305</v>
      </c>
      <c r="C1049" s="82" t="str">
        <f t="shared" si="51"/>
        <v>Open</v>
      </c>
      <c r="D1049" s="85"/>
      <c r="E1049" s="85" t="s">
        <v>4433</v>
      </c>
      <c r="F1049" s="110">
        <v>43353</v>
      </c>
      <c r="G1049" s="110">
        <v>43361</v>
      </c>
      <c r="H1049" s="87" t="s">
        <v>5312</v>
      </c>
      <c r="I1049" s="87" t="s">
        <v>5313</v>
      </c>
      <c r="J1049" s="87" t="s">
        <v>5314</v>
      </c>
      <c r="K1049" s="88"/>
      <c r="L1049" s="37" t="s">
        <v>15531</v>
      </c>
      <c r="M1049" s="86" t="s">
        <v>5315</v>
      </c>
      <c r="N1049" s="37" t="s">
        <v>14013</v>
      </c>
      <c r="O1049" s="37" t="s">
        <v>14014</v>
      </c>
      <c r="P1049" s="89">
        <v>0.05</v>
      </c>
      <c r="Q1049" s="89">
        <v>5.01</v>
      </c>
      <c r="R1049" s="90" t="str">
        <f t="shared" si="53"/>
        <v>愛知県津島市神尾町蛤町</v>
      </c>
      <c r="S1049" s="59" t="s">
        <v>3947</v>
      </c>
      <c r="T1049" s="59" t="s">
        <v>5316</v>
      </c>
      <c r="U1049" s="111" t="s">
        <v>5570</v>
      </c>
      <c r="V1049" s="91" t="str">
        <f t="shared" si="52"/>
        <v>Open map</v>
      </c>
      <c r="W1049" s="91" t="s">
        <v>4038</v>
      </c>
      <c r="X1049" s="89" t="s">
        <v>1840</v>
      </c>
      <c r="Y1049" s="89" t="s">
        <v>4496</v>
      </c>
      <c r="Z1049" s="89" t="s">
        <v>5276</v>
      </c>
      <c r="AA1049" s="89">
        <v>10</v>
      </c>
      <c r="AB1049" s="83">
        <v>35</v>
      </c>
      <c r="AC1049" s="83">
        <v>1096</v>
      </c>
      <c r="AD1049" s="83">
        <v>1102</v>
      </c>
      <c r="AE1049" s="89">
        <v>1181</v>
      </c>
      <c r="AF1049" s="83">
        <v>1275</v>
      </c>
      <c r="AG1049" s="89"/>
      <c r="AH1049" s="89"/>
      <c r="AI1049" s="89"/>
      <c r="AJ1049" s="83">
        <v>1</v>
      </c>
      <c r="AK1049" s="83" t="s">
        <v>3198</v>
      </c>
      <c r="AL1049" s="83">
        <v>1.5</v>
      </c>
      <c r="AM1049" s="83" t="s">
        <v>3238</v>
      </c>
      <c r="AN1049" s="83"/>
      <c r="AO1049" s="83">
        <v>2682</v>
      </c>
      <c r="AP1049" s="89">
        <v>1.5</v>
      </c>
      <c r="AQ1049" s="89">
        <f>164+1314</f>
        <v>1478</v>
      </c>
      <c r="AR1049" s="89">
        <v>100</v>
      </c>
      <c r="AS1049" s="89">
        <f>17+135</f>
        <v>152</v>
      </c>
      <c r="AT1049" s="89" t="s">
        <v>4331</v>
      </c>
      <c r="AU1049" s="89">
        <v>1</v>
      </c>
      <c r="AV1049" s="89">
        <v>1204</v>
      </c>
      <c r="AW1049" s="89">
        <v>100</v>
      </c>
      <c r="AX1049" s="89">
        <v>123</v>
      </c>
      <c r="AY1049" s="89" t="s">
        <v>4331</v>
      </c>
      <c r="AZ1049" s="89">
        <v>16900000</v>
      </c>
      <c r="BA1049" s="89">
        <v>14500000</v>
      </c>
      <c r="BB1049" s="89">
        <v>9000000</v>
      </c>
      <c r="BC1049" s="113"/>
      <c r="BG1049" s="165">
        <v>5943</v>
      </c>
      <c r="BH1049" s="165">
        <v>947</v>
      </c>
    </row>
    <row r="1050" spans="1:61" hidden="1">
      <c r="A1050" s="116">
        <v>180138</v>
      </c>
      <c r="B1050" s="117" t="s">
        <v>10246</v>
      </c>
      <c r="C1050" s="156" t="str">
        <f t="shared" si="51"/>
        <v>Open</v>
      </c>
      <c r="D1050" s="118" t="s">
        <v>4433</v>
      </c>
      <c r="E1050" s="118"/>
      <c r="F1050" s="157"/>
      <c r="G1050" s="157"/>
      <c r="H1050" s="120" t="s">
        <v>1570</v>
      </c>
      <c r="I1050" s="120" t="s">
        <v>2869</v>
      </c>
      <c r="J1050" s="120" t="s">
        <v>2870</v>
      </c>
      <c r="K1050" s="121"/>
      <c r="L1050" s="157" t="s">
        <v>15532</v>
      </c>
      <c r="M1050" s="157" t="s">
        <v>10247</v>
      </c>
      <c r="N1050" s="157" t="s">
        <v>14015</v>
      </c>
      <c r="O1050" s="157" t="s">
        <v>14016</v>
      </c>
      <c r="P1050" s="123"/>
      <c r="Q1050" s="123"/>
      <c r="R1050" s="124" t="str">
        <f t="shared" si="53"/>
        <v>北海道十勝郡浦幌町</v>
      </c>
      <c r="S1050" s="124" t="s">
        <v>2869</v>
      </c>
      <c r="T1050" s="124"/>
      <c r="U1050" s="124"/>
      <c r="V1050" s="127" t="str">
        <f t="shared" si="52"/>
        <v>Open map</v>
      </c>
      <c r="W1050" s="127" t="s">
        <v>4043</v>
      </c>
      <c r="X1050" s="123" t="s">
        <v>1840</v>
      </c>
      <c r="Y1050" s="123"/>
      <c r="Z1050" s="123" t="s">
        <v>1847</v>
      </c>
      <c r="AA1050" s="123"/>
      <c r="AB1050" s="116"/>
      <c r="AC1050" s="116"/>
      <c r="AD1050" s="116"/>
      <c r="AE1050" s="123">
        <v>0</v>
      </c>
      <c r="AF1050" s="116"/>
      <c r="AG1050" s="123"/>
      <c r="AH1050" s="123"/>
      <c r="AI1050" s="123"/>
      <c r="AJ1050" s="116"/>
      <c r="AK1050" s="116"/>
      <c r="AL1050" s="116"/>
      <c r="AM1050" s="116"/>
      <c r="AN1050" s="116"/>
      <c r="AO1050" s="116">
        <v>0</v>
      </c>
      <c r="AP1050" s="123"/>
      <c r="AQ1050" s="123"/>
      <c r="AR1050" s="123"/>
      <c r="AS1050" s="123"/>
      <c r="AT1050" s="123"/>
      <c r="AU1050" s="123"/>
      <c r="AV1050" s="123"/>
      <c r="AW1050" s="123"/>
      <c r="AX1050" s="123"/>
      <c r="AY1050" s="123"/>
      <c r="AZ1050" s="123"/>
      <c r="BA1050" s="123"/>
      <c r="BB1050" s="123"/>
      <c r="BC1050" s="123"/>
      <c r="BD1050" s="158" t="s">
        <v>11223</v>
      </c>
      <c r="BE1050" s="123"/>
      <c r="BF1050" s="123"/>
      <c r="BG1050" s="123">
        <v>5944</v>
      </c>
      <c r="BH1050" s="123"/>
      <c r="BI1050" s="123"/>
    </row>
    <row r="1051" spans="1:61" ht="18" hidden="1" customHeight="1">
      <c r="A1051" s="83">
        <v>180139</v>
      </c>
      <c r="B1051" s="84" t="s">
        <v>5306</v>
      </c>
      <c r="C1051" s="82" t="str">
        <f t="shared" si="51"/>
        <v>Open</v>
      </c>
      <c r="D1051" s="85"/>
      <c r="E1051" s="85" t="s">
        <v>4327</v>
      </c>
      <c r="F1051" s="110">
        <v>43437</v>
      </c>
      <c r="G1051" s="110">
        <v>43448</v>
      </c>
      <c r="H1051" s="87" t="s">
        <v>4920</v>
      </c>
      <c r="I1051" s="87" t="s">
        <v>5307</v>
      </c>
      <c r="J1051" s="87" t="s">
        <v>5308</v>
      </c>
      <c r="K1051" s="88"/>
      <c r="L1051" s="37" t="s">
        <v>15533</v>
      </c>
      <c r="M1051" s="86" t="s">
        <v>5303</v>
      </c>
      <c r="N1051" s="37" t="s">
        <v>14017</v>
      </c>
      <c r="O1051" s="37" t="s">
        <v>14573</v>
      </c>
      <c r="P1051" s="89" t="s">
        <v>5304</v>
      </c>
      <c r="Q1051" s="89">
        <v>0.21</v>
      </c>
      <c r="R1051" s="90" t="str">
        <f t="shared" si="53"/>
        <v>大阪府堺市西区築港新町</v>
      </c>
      <c r="S1051" s="59" t="s">
        <v>3948</v>
      </c>
      <c r="T1051" s="59" t="s">
        <v>5309</v>
      </c>
      <c r="U1051" s="111" t="s">
        <v>5317</v>
      </c>
      <c r="V1051" s="91" t="str">
        <f>HYPERLINK(CONCATENATE("https://www.google.co.jp/maps/search/",IF(T1051="",IF(S1051 ="",R1051,S1051),T1051)),"Open map")</f>
        <v>Open map</v>
      </c>
      <c r="W1051" s="91" t="s">
        <v>4038</v>
      </c>
      <c r="X1051" s="89" t="s">
        <v>1840</v>
      </c>
      <c r="Y1051" s="89" t="s">
        <v>4401</v>
      </c>
      <c r="Z1051" s="89" t="s">
        <v>5310</v>
      </c>
      <c r="AA1051" s="89"/>
      <c r="AB1051" s="83">
        <v>30</v>
      </c>
      <c r="AC1051" s="83">
        <v>530</v>
      </c>
      <c r="AD1051" s="83">
        <v>535</v>
      </c>
      <c r="AE1051" s="89">
        <v>677</v>
      </c>
      <c r="AF1051" s="83">
        <v>1354.7</v>
      </c>
      <c r="AG1051" s="89"/>
      <c r="AH1051" s="89"/>
      <c r="AI1051" s="89"/>
      <c r="AJ1051" s="83">
        <v>1</v>
      </c>
      <c r="AK1051" s="83" t="s">
        <v>3239</v>
      </c>
      <c r="AL1051" s="83">
        <v>1.5</v>
      </c>
      <c r="AM1051" s="83" t="s">
        <v>3242</v>
      </c>
      <c r="AN1051" s="83"/>
      <c r="AO1051" s="83">
        <v>677</v>
      </c>
      <c r="AP1051" s="89">
        <v>1.5</v>
      </c>
      <c r="AQ1051" s="89">
        <v>768</v>
      </c>
      <c r="AR1051" s="89">
        <v>100</v>
      </c>
      <c r="AS1051" s="89">
        <v>79</v>
      </c>
      <c r="AT1051" s="89" t="s">
        <v>4462</v>
      </c>
      <c r="AU1051" s="89">
        <v>1</v>
      </c>
      <c r="AV1051" s="89">
        <v>677</v>
      </c>
      <c r="AW1051" s="89">
        <v>80</v>
      </c>
      <c r="AX1051" s="89">
        <v>56</v>
      </c>
      <c r="AY1051" s="89" t="s">
        <v>4462</v>
      </c>
      <c r="AZ1051" s="89">
        <v>10300000</v>
      </c>
      <c r="BA1051" s="89">
        <v>8700000</v>
      </c>
      <c r="BB1051" s="89">
        <v>5200000</v>
      </c>
      <c r="BC1051" s="113"/>
      <c r="BG1051" s="165">
        <v>5945</v>
      </c>
      <c r="BH1051" s="165">
        <v>948</v>
      </c>
    </row>
    <row r="1052" spans="1:61" ht="18" hidden="1" customHeight="1">
      <c r="A1052" s="83">
        <v>180140</v>
      </c>
      <c r="B1052" s="84" t="s">
        <v>5294</v>
      </c>
      <c r="C1052" s="82" t="str">
        <f t="shared" si="51"/>
        <v>Open</v>
      </c>
      <c r="D1052" s="85"/>
      <c r="E1052" s="85" t="s">
        <v>5295</v>
      </c>
      <c r="F1052" s="110">
        <v>43308</v>
      </c>
      <c r="G1052" s="110">
        <v>43320</v>
      </c>
      <c r="H1052" s="87" t="s">
        <v>5296</v>
      </c>
      <c r="I1052" s="87" t="s">
        <v>5297</v>
      </c>
      <c r="J1052" s="87" t="s">
        <v>5298</v>
      </c>
      <c r="K1052" s="88"/>
      <c r="L1052" s="37" t="s">
        <v>15534</v>
      </c>
      <c r="M1052" s="86" t="s">
        <v>5299</v>
      </c>
      <c r="N1052" s="37" t="s">
        <v>14018</v>
      </c>
      <c r="O1052" s="37" t="s">
        <v>14574</v>
      </c>
      <c r="P1052" s="89">
        <v>0.54</v>
      </c>
      <c r="Q1052" s="89">
        <v>3.89</v>
      </c>
      <c r="R1052" s="90" t="str">
        <f t="shared" si="53"/>
        <v>静岡県菊川市堂山新田字須揚揚</v>
      </c>
      <c r="S1052" s="59" t="s">
        <v>3949</v>
      </c>
      <c r="T1052" s="59" t="s">
        <v>5300</v>
      </c>
      <c r="U1052" s="111" t="s">
        <v>5301</v>
      </c>
      <c r="V1052" s="91" t="str">
        <f t="shared" si="52"/>
        <v>Open map</v>
      </c>
      <c r="W1052" s="91" t="s">
        <v>4038</v>
      </c>
      <c r="X1052" s="89" t="s">
        <v>1840</v>
      </c>
      <c r="Y1052" s="89" t="s">
        <v>5302</v>
      </c>
      <c r="Z1052" s="89" t="s">
        <v>4686</v>
      </c>
      <c r="AA1052" s="89">
        <v>10</v>
      </c>
      <c r="AB1052" s="83">
        <v>35</v>
      </c>
      <c r="AC1052" s="83">
        <v>1020</v>
      </c>
      <c r="AD1052" s="83">
        <v>1020</v>
      </c>
      <c r="AE1052" s="89">
        <v>1322</v>
      </c>
      <c r="AF1052" s="83">
        <v>1267</v>
      </c>
      <c r="AG1052" s="89"/>
      <c r="AH1052" s="89"/>
      <c r="AI1052" s="89"/>
      <c r="AJ1052" s="83">
        <v>1</v>
      </c>
      <c r="AK1052" s="83" t="s">
        <v>3198</v>
      </c>
      <c r="AL1052" s="83">
        <v>1.5</v>
      </c>
      <c r="AM1052" s="83" t="s">
        <v>3203</v>
      </c>
      <c r="AN1052" s="83"/>
      <c r="AO1052" s="83">
        <v>2728</v>
      </c>
      <c r="AP1052" s="89">
        <v>1.5</v>
      </c>
      <c r="AQ1052" s="89">
        <v>1406</v>
      </c>
      <c r="AR1052" s="89">
        <v>100</v>
      </c>
      <c r="AS1052" s="89">
        <v>146</v>
      </c>
      <c r="AT1052" s="89" t="s">
        <v>5293</v>
      </c>
      <c r="AU1052" s="89">
        <v>1</v>
      </c>
      <c r="AV1052" s="89">
        <v>1322</v>
      </c>
      <c r="AW1052" s="89">
        <v>100</v>
      </c>
      <c r="AX1052" s="89">
        <v>133</v>
      </c>
      <c r="AY1052" s="89" t="s">
        <v>4331</v>
      </c>
      <c r="AZ1052" s="89">
        <v>15900000</v>
      </c>
      <c r="BA1052" s="89">
        <v>13400000</v>
      </c>
      <c r="BB1052" s="89">
        <v>8200000</v>
      </c>
      <c r="BC1052" s="113"/>
      <c r="BG1052" s="165">
        <v>5946</v>
      </c>
      <c r="BH1052" s="165">
        <v>949</v>
      </c>
    </row>
    <row r="1053" spans="1:61" ht="18" hidden="1" customHeight="1">
      <c r="A1053" s="83">
        <v>180141</v>
      </c>
      <c r="B1053" s="84" t="s">
        <v>5288</v>
      </c>
      <c r="C1053" s="82" t="str">
        <f t="shared" si="51"/>
        <v>Open</v>
      </c>
      <c r="D1053" s="85"/>
      <c r="E1053" s="85" t="s">
        <v>4327</v>
      </c>
      <c r="F1053" s="110">
        <v>43298</v>
      </c>
      <c r="G1053" s="110">
        <v>43306</v>
      </c>
      <c r="H1053" s="87" t="s">
        <v>5279</v>
      </c>
      <c r="I1053" s="87" t="s">
        <v>5289</v>
      </c>
      <c r="J1053" s="87" t="s">
        <v>5290</v>
      </c>
      <c r="K1053" s="88"/>
      <c r="L1053" s="37" t="s">
        <v>15535</v>
      </c>
      <c r="M1053" s="86" t="s">
        <v>5286</v>
      </c>
      <c r="N1053" s="37" t="s">
        <v>14019</v>
      </c>
      <c r="O1053" s="37" t="s">
        <v>14020</v>
      </c>
      <c r="P1053" s="89">
        <v>0.79</v>
      </c>
      <c r="Q1053" s="89">
        <v>57.72</v>
      </c>
      <c r="R1053" s="90" t="str">
        <f t="shared" si="53"/>
        <v>山梨県甲府市向町</v>
      </c>
      <c r="S1053" s="59" t="s">
        <v>3950</v>
      </c>
      <c r="T1053" s="59" t="s">
        <v>5280</v>
      </c>
      <c r="U1053" s="111" t="s">
        <v>5291</v>
      </c>
      <c r="V1053" s="91" t="str">
        <f t="shared" si="52"/>
        <v>Open map</v>
      </c>
      <c r="W1053" s="91" t="s">
        <v>4038</v>
      </c>
      <c r="X1053" s="89" t="s">
        <v>1840</v>
      </c>
      <c r="Y1053" s="89" t="s">
        <v>5287</v>
      </c>
      <c r="Z1053" s="89" t="s">
        <v>5292</v>
      </c>
      <c r="AA1053" s="89"/>
      <c r="AB1053" s="83">
        <v>30</v>
      </c>
      <c r="AC1053" s="83">
        <v>1100</v>
      </c>
      <c r="AD1053" s="83">
        <v>1100</v>
      </c>
      <c r="AE1053" s="89">
        <v>1453</v>
      </c>
      <c r="AF1053" s="83">
        <v>1443.7</v>
      </c>
      <c r="AG1053" s="89"/>
      <c r="AH1053" s="89"/>
      <c r="AI1053" s="89"/>
      <c r="AJ1053" s="83">
        <v>1</v>
      </c>
      <c r="AK1053" s="83" t="s">
        <v>3198</v>
      </c>
      <c r="AL1053" s="83">
        <v>1.2</v>
      </c>
      <c r="AM1053" s="83" t="s">
        <v>3191</v>
      </c>
      <c r="AN1053" s="83"/>
      <c r="AO1053" s="83">
        <v>2301</v>
      </c>
      <c r="AP1053" s="89">
        <v>1.2</v>
      </c>
      <c r="AQ1053" s="89">
        <v>1118</v>
      </c>
      <c r="AR1053" s="89">
        <v>150</v>
      </c>
      <c r="AS1053" s="89">
        <v>115</v>
      </c>
      <c r="AT1053" s="89"/>
      <c r="AU1053" s="89">
        <v>1</v>
      </c>
      <c r="AV1053" s="89">
        <v>1183</v>
      </c>
      <c r="AW1053" s="89">
        <v>100</v>
      </c>
      <c r="AX1053" s="89">
        <v>134</v>
      </c>
      <c r="AY1053" s="89"/>
      <c r="AZ1053" s="89">
        <v>15500000</v>
      </c>
      <c r="BA1053" s="89">
        <v>13100000</v>
      </c>
      <c r="BB1053" s="89">
        <v>8100000</v>
      </c>
      <c r="BC1053" s="113"/>
      <c r="BG1053" s="165">
        <v>5947</v>
      </c>
      <c r="BH1053" s="165">
        <v>950</v>
      </c>
    </row>
    <row r="1054" spans="1:61" ht="18" hidden="1" customHeight="1">
      <c r="A1054" s="83">
        <v>180142</v>
      </c>
      <c r="B1054" s="84" t="s">
        <v>5281</v>
      </c>
      <c r="C1054" s="82" t="str">
        <f t="shared" si="51"/>
        <v>Open</v>
      </c>
      <c r="D1054" s="85"/>
      <c r="E1054" s="85" t="s">
        <v>5282</v>
      </c>
      <c r="F1054" s="110">
        <v>43483</v>
      </c>
      <c r="G1054" s="110">
        <v>43490</v>
      </c>
      <c r="H1054" s="87" t="s">
        <v>4583</v>
      </c>
      <c r="I1054" s="87" t="s">
        <v>4614</v>
      </c>
      <c r="J1054" s="87" t="s">
        <v>5266</v>
      </c>
      <c r="K1054" s="88"/>
      <c r="L1054" s="37" t="s">
        <v>15536</v>
      </c>
      <c r="M1054" s="86" t="s">
        <v>5283</v>
      </c>
      <c r="N1054" s="37" t="s">
        <v>14021</v>
      </c>
      <c r="O1054" s="37" t="s">
        <v>14022</v>
      </c>
      <c r="P1054" s="89">
        <v>1.19</v>
      </c>
      <c r="Q1054" s="89">
        <v>2.89</v>
      </c>
      <c r="R1054" s="90" t="str">
        <f t="shared" si="53"/>
        <v>愛知県名古屋市港区油屋町</v>
      </c>
      <c r="S1054" s="59" t="s">
        <v>3951</v>
      </c>
      <c r="T1054" s="59" t="s">
        <v>5267</v>
      </c>
      <c r="U1054" s="111" t="s">
        <v>5284</v>
      </c>
      <c r="V1054" s="91" t="str">
        <f t="shared" si="52"/>
        <v>Open map</v>
      </c>
      <c r="W1054" s="91" t="s">
        <v>4038</v>
      </c>
      <c r="X1054" s="89" t="s">
        <v>1840</v>
      </c>
      <c r="Y1054" s="89" t="s">
        <v>4401</v>
      </c>
      <c r="Z1054" s="89" t="s">
        <v>4376</v>
      </c>
      <c r="AA1054" s="89"/>
      <c r="AB1054" s="83">
        <v>30</v>
      </c>
      <c r="AC1054" s="83">
        <v>430.29</v>
      </c>
      <c r="AD1054" s="83">
        <v>487.52</v>
      </c>
      <c r="AE1054" s="89">
        <v>785</v>
      </c>
      <c r="AF1054" s="83">
        <v>472.7</v>
      </c>
      <c r="AG1054" s="89"/>
      <c r="AH1054" s="89"/>
      <c r="AI1054" s="89"/>
      <c r="AJ1054" s="83">
        <v>1</v>
      </c>
      <c r="AK1054" s="83" t="s">
        <v>3198</v>
      </c>
      <c r="AL1054" s="83">
        <v>1.5</v>
      </c>
      <c r="AM1054" s="83" t="s">
        <v>3215</v>
      </c>
      <c r="AN1054" s="83"/>
      <c r="AO1054" s="83">
        <v>785</v>
      </c>
      <c r="AP1054" s="89">
        <v>1.5</v>
      </c>
      <c r="AQ1054" s="89">
        <v>565</v>
      </c>
      <c r="AR1054" s="89">
        <v>100</v>
      </c>
      <c r="AS1054" s="89">
        <v>58</v>
      </c>
      <c r="AT1054" s="89" t="s">
        <v>5285</v>
      </c>
      <c r="AU1054" s="89">
        <v>1</v>
      </c>
      <c r="AV1054" s="89">
        <v>785</v>
      </c>
      <c r="AW1054" s="89">
        <v>80</v>
      </c>
      <c r="AX1054" s="89">
        <v>65</v>
      </c>
      <c r="AY1054" s="89" t="s">
        <v>4331</v>
      </c>
      <c r="AZ1054" s="89">
        <v>7700000</v>
      </c>
      <c r="BA1054" s="89">
        <v>6600000</v>
      </c>
      <c r="BB1054" s="89">
        <v>4000000</v>
      </c>
      <c r="BC1054" s="113"/>
      <c r="BG1054" s="165">
        <v>5948</v>
      </c>
      <c r="BH1054" s="165">
        <v>951</v>
      </c>
    </row>
    <row r="1055" spans="1:61" ht="18" hidden="1" customHeight="1">
      <c r="A1055" s="83">
        <v>180143</v>
      </c>
      <c r="B1055" s="84" t="s">
        <v>5268</v>
      </c>
      <c r="C1055" s="82" t="str">
        <f t="shared" si="51"/>
        <v>Open</v>
      </c>
      <c r="D1055" s="85"/>
      <c r="E1055" s="85" t="s">
        <v>5269</v>
      </c>
      <c r="F1055" s="110">
        <v>43357</v>
      </c>
      <c r="G1055" s="110">
        <v>43388</v>
      </c>
      <c r="H1055" s="87" t="s">
        <v>5270</v>
      </c>
      <c r="I1055" s="87" t="s">
        <v>5271</v>
      </c>
      <c r="J1055" s="87" t="s">
        <v>5272</v>
      </c>
      <c r="K1055" s="88"/>
      <c r="L1055" s="37" t="s">
        <v>15537</v>
      </c>
      <c r="M1055" s="86" t="s">
        <v>5273</v>
      </c>
      <c r="N1055" s="37" t="s">
        <v>14023</v>
      </c>
      <c r="O1055" s="37" t="s">
        <v>14024</v>
      </c>
      <c r="P1055" s="89">
        <v>0.01</v>
      </c>
      <c r="Q1055" s="89">
        <v>6.89</v>
      </c>
      <c r="R1055" s="90" t="str">
        <f t="shared" si="53"/>
        <v>福岡県柳川市西蒲池</v>
      </c>
      <c r="S1055" s="59" t="s">
        <v>3952</v>
      </c>
      <c r="T1055" s="59" t="s">
        <v>5274</v>
      </c>
      <c r="U1055" s="111" t="s">
        <v>5274</v>
      </c>
      <c r="V1055" s="91" t="str">
        <f t="shared" si="52"/>
        <v>Open map</v>
      </c>
      <c r="W1055" s="91" t="s">
        <v>12274</v>
      </c>
      <c r="X1055" s="89" t="s">
        <v>1840</v>
      </c>
      <c r="Y1055" s="89" t="s">
        <v>5275</v>
      </c>
      <c r="Z1055" s="89" t="s">
        <v>5276</v>
      </c>
      <c r="AA1055" s="89">
        <v>1</v>
      </c>
      <c r="AB1055" s="83">
        <v>30</v>
      </c>
      <c r="AC1055" s="83">
        <v>1500</v>
      </c>
      <c r="AD1055" s="83">
        <v>1800</v>
      </c>
      <c r="AE1055" s="89">
        <v>1819</v>
      </c>
      <c r="AF1055" s="83">
        <v>1900</v>
      </c>
      <c r="AG1055" s="89"/>
      <c r="AH1055" s="89"/>
      <c r="AI1055" s="89"/>
      <c r="AJ1055" s="83">
        <v>1</v>
      </c>
      <c r="AK1055" s="83" t="s">
        <v>3246</v>
      </c>
      <c r="AL1055" s="83">
        <v>1.6</v>
      </c>
      <c r="AM1055" s="83" t="s">
        <v>3246</v>
      </c>
      <c r="AN1055" s="83"/>
      <c r="AO1055" s="83">
        <v>1819</v>
      </c>
      <c r="AP1055" s="89">
        <v>1.5</v>
      </c>
      <c r="AQ1055" s="89">
        <f>1839+365+295</f>
        <v>2499</v>
      </c>
      <c r="AR1055" s="89">
        <v>100</v>
      </c>
      <c r="AS1055" s="89">
        <f>188+38+31</f>
        <v>257</v>
      </c>
      <c r="AT1055" s="89" t="s">
        <v>5277</v>
      </c>
      <c r="AU1055" s="89">
        <v>1</v>
      </c>
      <c r="AV1055" s="89">
        <f>1318+648+263</f>
        <v>2229</v>
      </c>
      <c r="AW1055" s="89">
        <v>100</v>
      </c>
      <c r="AX1055" s="89">
        <f>135+67+27</f>
        <v>229</v>
      </c>
      <c r="AY1055" s="89" t="s">
        <v>5278</v>
      </c>
      <c r="AZ1055" s="89">
        <v>31400000</v>
      </c>
      <c r="BA1055" s="89">
        <v>27200000</v>
      </c>
      <c r="BB1055" s="89">
        <v>16800000</v>
      </c>
      <c r="BC1055" s="113"/>
      <c r="BG1055" s="165">
        <v>5949</v>
      </c>
      <c r="BH1055" s="165">
        <v>952</v>
      </c>
    </row>
    <row r="1056" spans="1:61" ht="18" hidden="1" customHeight="1">
      <c r="A1056" s="83">
        <v>180144</v>
      </c>
      <c r="B1056" s="84" t="s">
        <v>5261</v>
      </c>
      <c r="C1056" s="82" t="str">
        <f t="shared" si="51"/>
        <v>Open</v>
      </c>
      <c r="D1056" s="85"/>
      <c r="E1056" s="85" t="s">
        <v>4327</v>
      </c>
      <c r="F1056" s="110">
        <v>43306</v>
      </c>
      <c r="G1056" s="110">
        <v>43315</v>
      </c>
      <c r="H1056" s="87" t="s">
        <v>5262</v>
      </c>
      <c r="I1056" s="87" t="s">
        <v>5254</v>
      </c>
      <c r="J1056" s="87" t="s">
        <v>5255</v>
      </c>
      <c r="K1056" s="88"/>
      <c r="L1056" s="37" t="s">
        <v>15538</v>
      </c>
      <c r="M1056" s="86" t="s">
        <v>5263</v>
      </c>
      <c r="N1056" s="37" t="s">
        <v>14025</v>
      </c>
      <c r="O1056" s="37" t="s">
        <v>14026</v>
      </c>
      <c r="P1056" s="89">
        <v>0.62</v>
      </c>
      <c r="Q1056" s="89">
        <v>4.53</v>
      </c>
      <c r="R1056" s="90" t="str">
        <f t="shared" si="53"/>
        <v>東京都江戸川区西瑞江</v>
      </c>
      <c r="S1056" s="59" t="s">
        <v>3953</v>
      </c>
      <c r="T1056" s="59" t="s">
        <v>5256</v>
      </c>
      <c r="U1056" s="111" t="s">
        <v>5264</v>
      </c>
      <c r="V1056" s="91" t="str">
        <f t="shared" si="52"/>
        <v>Open map</v>
      </c>
      <c r="W1056" s="91" t="s">
        <v>4038</v>
      </c>
      <c r="X1056" s="89" t="s">
        <v>1840</v>
      </c>
      <c r="Y1056" s="89" t="s">
        <v>4401</v>
      </c>
      <c r="Z1056" s="89" t="s">
        <v>5265</v>
      </c>
      <c r="AA1056" s="89"/>
      <c r="AB1056" s="83">
        <v>40</v>
      </c>
      <c r="AC1056" s="83">
        <v>1100</v>
      </c>
      <c r="AD1056" s="83">
        <v>1100</v>
      </c>
      <c r="AE1056" s="89">
        <v>1435</v>
      </c>
      <c r="AF1056" s="83">
        <v>1391</v>
      </c>
      <c r="AG1056" s="89"/>
      <c r="AH1056" s="89"/>
      <c r="AI1056" s="89"/>
      <c r="AJ1056" s="83">
        <v>1</v>
      </c>
      <c r="AK1056" s="83" t="s">
        <v>3198</v>
      </c>
      <c r="AL1056" s="83">
        <v>1.5</v>
      </c>
      <c r="AM1056" s="83" t="s">
        <v>3198</v>
      </c>
      <c r="AN1056" s="83"/>
      <c r="AO1056" s="83">
        <v>2739</v>
      </c>
      <c r="AP1056" s="89">
        <v>1.5</v>
      </c>
      <c r="AQ1056" s="89">
        <v>1304</v>
      </c>
      <c r="AR1056" s="89">
        <v>120</v>
      </c>
      <c r="AS1056" s="89">
        <v>160</v>
      </c>
      <c r="AT1056" s="89" t="s">
        <v>4462</v>
      </c>
      <c r="AU1056" s="89">
        <v>1</v>
      </c>
      <c r="AV1056" s="89">
        <v>1435</v>
      </c>
      <c r="AW1056" s="89">
        <v>100</v>
      </c>
      <c r="AX1056" s="89">
        <v>147</v>
      </c>
      <c r="AY1056" s="89" t="s">
        <v>4462</v>
      </c>
      <c r="AZ1056" s="89">
        <v>24200000</v>
      </c>
      <c r="BA1056" s="89">
        <v>20100000</v>
      </c>
      <c r="BB1056" s="89">
        <v>12000000</v>
      </c>
      <c r="BC1056" s="113"/>
      <c r="BG1056" s="165">
        <v>5950</v>
      </c>
      <c r="BH1056" s="165">
        <v>953</v>
      </c>
    </row>
    <row r="1057" spans="1:60" ht="18" hidden="1" customHeight="1">
      <c r="A1057" s="83">
        <v>180145</v>
      </c>
      <c r="B1057" s="84" t="s">
        <v>5245</v>
      </c>
      <c r="C1057" s="82" t="str">
        <f t="shared" si="51"/>
        <v>Open</v>
      </c>
      <c r="D1057" s="85"/>
      <c r="E1057" s="85" t="s">
        <v>5257</v>
      </c>
      <c r="F1057" s="110">
        <v>43404</v>
      </c>
      <c r="G1057" s="110">
        <v>43423</v>
      </c>
      <c r="H1057" s="87" t="s">
        <v>5258</v>
      </c>
      <c r="I1057" s="87" t="s">
        <v>5246</v>
      </c>
      <c r="J1057" s="87" t="s">
        <v>2879</v>
      </c>
      <c r="K1057" s="88"/>
      <c r="L1057" s="37" t="s">
        <v>15771</v>
      </c>
      <c r="M1057" s="86" t="s">
        <v>5259</v>
      </c>
      <c r="N1057" s="37" t="s">
        <v>14027</v>
      </c>
      <c r="O1057" s="37" t="s">
        <v>14028</v>
      </c>
      <c r="P1057" s="89">
        <v>0.51</v>
      </c>
      <c r="Q1057" s="89">
        <v>1.04</v>
      </c>
      <c r="R1057" s="90" t="str">
        <f t="shared" si="53"/>
        <v>広島県三原市本郷南</v>
      </c>
      <c r="S1057" s="59" t="s">
        <v>3954</v>
      </c>
      <c r="T1057" s="59" t="s">
        <v>5247</v>
      </c>
      <c r="U1057" s="111" t="s">
        <v>5251</v>
      </c>
      <c r="V1057" s="91" t="str">
        <f t="shared" si="52"/>
        <v>Open map</v>
      </c>
      <c r="W1057" s="91" t="s">
        <v>4038</v>
      </c>
      <c r="X1057" s="89" t="s">
        <v>1840</v>
      </c>
      <c r="Y1057" s="89" t="s">
        <v>5260</v>
      </c>
      <c r="Z1057" s="89" t="s">
        <v>4429</v>
      </c>
      <c r="AA1057" s="89">
        <v>8</v>
      </c>
      <c r="AB1057" s="83">
        <v>30</v>
      </c>
      <c r="AC1057" s="83">
        <v>355.25</v>
      </c>
      <c r="AD1057" s="83">
        <v>710.5</v>
      </c>
      <c r="AE1057" s="89">
        <v>872</v>
      </c>
      <c r="AF1057" s="83">
        <v>603</v>
      </c>
      <c r="AG1057" s="89"/>
      <c r="AH1057" s="89"/>
      <c r="AI1057" s="89"/>
      <c r="AJ1057" s="83">
        <v>1</v>
      </c>
      <c r="AK1057" s="83" t="s">
        <v>3242</v>
      </c>
      <c r="AL1057" s="83">
        <v>1.2</v>
      </c>
      <c r="AM1057" s="83" t="s">
        <v>3235</v>
      </c>
      <c r="AN1057" s="83"/>
      <c r="AO1057" s="83">
        <v>853</v>
      </c>
      <c r="AP1057" s="89">
        <v>1.2</v>
      </c>
      <c r="AQ1057" s="89">
        <f>27+484+154</f>
        <v>665</v>
      </c>
      <c r="AR1057" s="89">
        <v>100</v>
      </c>
      <c r="AS1057" s="89">
        <f>3+50+15</f>
        <v>68</v>
      </c>
      <c r="AT1057" s="89" t="s">
        <v>4602</v>
      </c>
      <c r="AU1057" s="89">
        <v>1</v>
      </c>
      <c r="AV1057" s="89">
        <f>578+414</f>
        <v>992</v>
      </c>
      <c r="AW1057" s="89">
        <v>80</v>
      </c>
      <c r="AX1057" s="89">
        <f>48+34</f>
        <v>82</v>
      </c>
      <c r="AY1057" s="89" t="s">
        <v>4602</v>
      </c>
      <c r="AZ1057" s="89">
        <v>15800000</v>
      </c>
      <c r="BA1057" s="89">
        <v>14500000</v>
      </c>
      <c r="BB1057" s="89">
        <v>9600000</v>
      </c>
      <c r="BC1057" s="113"/>
      <c r="BG1057" s="165">
        <v>5951</v>
      </c>
      <c r="BH1057" s="165">
        <v>954</v>
      </c>
    </row>
    <row r="1058" spans="1:60" hidden="1">
      <c r="A1058" s="1" t="s">
        <v>54</v>
      </c>
      <c r="B1058" s="6" t="s">
        <v>1115</v>
      </c>
      <c r="C1058" s="82" t="str">
        <f t="shared" si="51"/>
        <v>Open</v>
      </c>
      <c r="D1058" s="36" t="s">
        <v>5311</v>
      </c>
      <c r="E1058" s="19"/>
      <c r="F1058" s="19">
        <v>43404</v>
      </c>
      <c r="G1058" s="138">
        <v>43423</v>
      </c>
      <c r="H1058" s="105" t="s">
        <v>1387</v>
      </c>
      <c r="I1058" s="105" t="s">
        <v>1715</v>
      </c>
      <c r="J1058" s="105" t="s">
        <v>2879</v>
      </c>
      <c r="K1058" s="106"/>
      <c r="L1058" s="37" t="s">
        <v>15771</v>
      </c>
      <c r="M1058" s="93" t="s">
        <v>5259</v>
      </c>
      <c r="N1058" s="37" t="s">
        <v>14027</v>
      </c>
      <c r="O1058" s="37" t="s">
        <v>14028</v>
      </c>
      <c r="P1058" s="89">
        <v>0.09</v>
      </c>
      <c r="Q1058" s="89">
        <v>3.23</v>
      </c>
      <c r="R1058" s="59" t="str">
        <f t="shared" si="53"/>
        <v>広島県三原市本郷南</v>
      </c>
      <c r="S1058" s="59"/>
      <c r="T1058" s="59"/>
      <c r="U1058" s="111" t="s">
        <v>5251</v>
      </c>
      <c r="V1058" s="60" t="str">
        <f t="shared" si="52"/>
        <v>Open map</v>
      </c>
      <c r="W1058" s="60"/>
      <c r="X1058" t="s">
        <v>1846</v>
      </c>
      <c r="Y1058" t="s">
        <v>1844</v>
      </c>
      <c r="Z1058" t="s">
        <v>1896</v>
      </c>
      <c r="AA1058">
        <v>20</v>
      </c>
      <c r="AB1058" s="1">
        <v>30</v>
      </c>
      <c r="AC1058" s="1">
        <v>134.53749999999999</v>
      </c>
      <c r="AD1058" s="1">
        <v>134.53749999999999</v>
      </c>
      <c r="AF1058" s="1">
        <v>294.8</v>
      </c>
      <c r="AJ1058" s="1">
        <v>1</v>
      </c>
      <c r="AK1058" s="1" t="s">
        <v>3242</v>
      </c>
      <c r="AL1058" s="1">
        <v>1.2</v>
      </c>
      <c r="AM1058" s="1" t="s">
        <v>3235</v>
      </c>
      <c r="BG1058" s="165">
        <v>5952</v>
      </c>
      <c r="BH1058" s="165">
        <v>955</v>
      </c>
    </row>
    <row r="1059" spans="1:60" ht="18" hidden="1" customHeight="1">
      <c r="A1059" s="83">
        <v>180146</v>
      </c>
      <c r="B1059" s="84" t="s">
        <v>5234</v>
      </c>
      <c r="C1059" s="82" t="str">
        <f t="shared" si="51"/>
        <v>Open</v>
      </c>
      <c r="D1059" s="85"/>
      <c r="E1059" s="85" t="s">
        <v>4217</v>
      </c>
      <c r="F1059" s="110">
        <v>43314</v>
      </c>
      <c r="G1059" s="110">
        <v>43322</v>
      </c>
      <c r="H1059" s="87" t="s">
        <v>1539</v>
      </c>
      <c r="I1059" s="87" t="s">
        <v>5235</v>
      </c>
      <c r="J1059" s="87" t="s">
        <v>5236</v>
      </c>
      <c r="K1059" s="88"/>
      <c r="L1059" s="37" t="s">
        <v>15539</v>
      </c>
      <c r="M1059" s="86" t="s">
        <v>5244</v>
      </c>
      <c r="N1059" s="37" t="s">
        <v>14029</v>
      </c>
      <c r="O1059" s="37" t="s">
        <v>14030</v>
      </c>
      <c r="P1059" s="89">
        <v>0.39</v>
      </c>
      <c r="Q1059" s="89">
        <v>2.02</v>
      </c>
      <c r="R1059" s="90" t="str">
        <f t="shared" si="53"/>
        <v>鳥取県鳥取市晩稲</v>
      </c>
      <c r="S1059" s="59" t="s">
        <v>3955</v>
      </c>
      <c r="T1059" s="59" t="s">
        <v>5248</v>
      </c>
      <c r="U1059" s="111" t="s">
        <v>5237</v>
      </c>
      <c r="V1059" s="91" t="str">
        <f t="shared" si="52"/>
        <v>Open map</v>
      </c>
      <c r="W1059" s="91" t="s">
        <v>4038</v>
      </c>
      <c r="X1059" s="89" t="s">
        <v>1840</v>
      </c>
      <c r="Y1059" s="89" t="s">
        <v>4381</v>
      </c>
      <c r="Z1059" s="89" t="s">
        <v>5249</v>
      </c>
      <c r="AA1059" s="89">
        <v>2.9</v>
      </c>
      <c r="AB1059" s="83">
        <v>100</v>
      </c>
      <c r="AC1059" s="83">
        <v>711</v>
      </c>
      <c r="AD1059" s="83">
        <v>700</v>
      </c>
      <c r="AE1059" s="89">
        <v>1007</v>
      </c>
      <c r="AF1059" s="83">
        <v>962</v>
      </c>
      <c r="AG1059" s="89"/>
      <c r="AH1059" s="89"/>
      <c r="AI1059" s="89"/>
      <c r="AJ1059" s="83">
        <v>1</v>
      </c>
      <c r="AK1059" s="83" t="s">
        <v>3242</v>
      </c>
      <c r="AL1059" s="83">
        <v>1.5</v>
      </c>
      <c r="AM1059" s="83" t="s">
        <v>3250</v>
      </c>
      <c r="AN1059" s="83"/>
      <c r="AO1059" s="83">
        <v>1997</v>
      </c>
      <c r="AP1059" s="89">
        <v>1.5</v>
      </c>
      <c r="AQ1059" s="89">
        <v>990</v>
      </c>
      <c r="AR1059" s="89">
        <v>130</v>
      </c>
      <c r="AS1059" s="89">
        <v>132</v>
      </c>
      <c r="AT1059" s="89" t="s">
        <v>4235</v>
      </c>
      <c r="AU1059" s="89">
        <v>1</v>
      </c>
      <c r="AV1059" s="89">
        <v>1007</v>
      </c>
      <c r="AW1059" s="89">
        <v>80</v>
      </c>
      <c r="AX1059" s="89">
        <v>83</v>
      </c>
      <c r="AY1059" s="89" t="s">
        <v>5250</v>
      </c>
      <c r="AZ1059" s="89">
        <v>13300000</v>
      </c>
      <c r="BA1059" s="89">
        <v>11500000</v>
      </c>
      <c r="BB1059" s="89">
        <v>6400000</v>
      </c>
      <c r="BC1059" s="113"/>
      <c r="BG1059" s="165">
        <v>5953</v>
      </c>
      <c r="BH1059" s="165">
        <v>956</v>
      </c>
    </row>
    <row r="1060" spans="1:60" ht="18" hidden="1" customHeight="1">
      <c r="A1060" s="83">
        <v>180147</v>
      </c>
      <c r="B1060" s="84" t="s">
        <v>5225</v>
      </c>
      <c r="C1060" s="82" t="str">
        <f t="shared" si="51"/>
        <v>Open</v>
      </c>
      <c r="D1060" s="85"/>
      <c r="E1060" s="85" t="s">
        <v>5238</v>
      </c>
      <c r="F1060" s="110">
        <v>43343</v>
      </c>
      <c r="G1060" s="110">
        <v>43375</v>
      </c>
      <c r="H1060" s="87" t="s">
        <v>5239</v>
      </c>
      <c r="I1060" s="87" t="s">
        <v>5226</v>
      </c>
      <c r="J1060" s="87" t="s">
        <v>5240</v>
      </c>
      <c r="K1060" s="88"/>
      <c r="L1060" s="37" t="s">
        <v>15540</v>
      </c>
      <c r="M1060" s="86" t="s">
        <v>5233</v>
      </c>
      <c r="N1060" s="37" t="s">
        <v>14031</v>
      </c>
      <c r="O1060" s="37" t="s">
        <v>14032</v>
      </c>
      <c r="P1060" s="89">
        <v>0.68</v>
      </c>
      <c r="Q1060" s="89">
        <v>13.71</v>
      </c>
      <c r="R1060" s="90" t="str">
        <f t="shared" si="53"/>
        <v>大阪府東大阪市長田西</v>
      </c>
      <c r="S1060" s="59" t="s">
        <v>3956</v>
      </c>
      <c r="T1060" s="59" t="s">
        <v>5227</v>
      </c>
      <c r="U1060" s="111" t="s">
        <v>5233</v>
      </c>
      <c r="V1060" s="91" t="str">
        <f t="shared" si="52"/>
        <v>Open map</v>
      </c>
      <c r="W1060" s="91" t="s">
        <v>4038</v>
      </c>
      <c r="X1060" s="89" t="s">
        <v>1840</v>
      </c>
      <c r="Y1060" s="89" t="s">
        <v>5241</v>
      </c>
      <c r="Z1060" s="89" t="s">
        <v>5242</v>
      </c>
      <c r="AA1060" s="89"/>
      <c r="AB1060" s="83">
        <v>20</v>
      </c>
      <c r="AC1060" s="83">
        <v>3200</v>
      </c>
      <c r="AD1060" s="83">
        <v>6400</v>
      </c>
      <c r="AE1060" s="89">
        <v>3434</v>
      </c>
      <c r="AF1060" s="83">
        <v>3413</v>
      </c>
      <c r="AG1060" s="89"/>
      <c r="AH1060" s="89"/>
      <c r="AI1060" s="89"/>
      <c r="AJ1060" s="83">
        <v>1</v>
      </c>
      <c r="AK1060" s="83" t="s">
        <v>3189</v>
      </c>
      <c r="AL1060" s="83">
        <v>1.5</v>
      </c>
      <c r="AM1060" s="83" t="s">
        <v>3203</v>
      </c>
      <c r="AN1060" s="83"/>
      <c r="AO1060" s="83">
        <v>3437</v>
      </c>
      <c r="AP1060" s="89">
        <v>1.5</v>
      </c>
      <c r="AQ1060" s="89">
        <f>834+1141+2671</f>
        <v>4646</v>
      </c>
      <c r="AR1060" s="89">
        <v>100</v>
      </c>
      <c r="AS1060" s="89">
        <f>86+117+273</f>
        <v>476</v>
      </c>
      <c r="AT1060" s="89" t="s">
        <v>5243</v>
      </c>
      <c r="AU1060" s="89">
        <v>1</v>
      </c>
      <c r="AV1060" s="89">
        <v>3414</v>
      </c>
      <c r="AW1060" s="89">
        <v>80</v>
      </c>
      <c r="AX1060" s="89">
        <v>279</v>
      </c>
      <c r="AY1060" s="89" t="s">
        <v>4235</v>
      </c>
      <c r="AZ1060" s="89">
        <v>45550000</v>
      </c>
      <c r="BA1060" s="89">
        <v>38750000</v>
      </c>
      <c r="BB1060" s="89">
        <v>24700000</v>
      </c>
      <c r="BC1060" s="113"/>
      <c r="BG1060" s="165">
        <v>5954</v>
      </c>
      <c r="BH1060" s="165">
        <v>957</v>
      </c>
    </row>
    <row r="1061" spans="1:60" hidden="1">
      <c r="A1061" s="1">
        <v>180148</v>
      </c>
      <c r="B1061" s="6" t="s">
        <v>10248</v>
      </c>
      <c r="C1061" s="82" t="str">
        <f t="shared" si="51"/>
        <v>Open</v>
      </c>
      <c r="D1061" s="36" t="s">
        <v>4241</v>
      </c>
      <c r="E1061" s="36"/>
      <c r="F1061" s="37"/>
      <c r="G1061" s="37"/>
      <c r="H1061" s="38" t="s">
        <v>1295</v>
      </c>
      <c r="I1061" s="38" t="s">
        <v>2158</v>
      </c>
      <c r="J1061" s="38" t="s">
        <v>2882</v>
      </c>
      <c r="K1061" s="21"/>
      <c r="L1061" s="37" t="s">
        <v>15541</v>
      </c>
      <c r="M1061" s="37"/>
      <c r="N1061" s="37" t="s">
        <v>14366</v>
      </c>
      <c r="O1061" s="37" t="s">
        <v>14366</v>
      </c>
      <c r="R1061" s="59" t="str">
        <f t="shared" si="53"/>
        <v>東京都荒川区南千住</v>
      </c>
      <c r="S1061" s="59"/>
      <c r="T1061" s="59"/>
      <c r="U1061" s="108"/>
      <c r="V1061" s="60" t="str">
        <f t="shared" si="52"/>
        <v>Open map</v>
      </c>
      <c r="W1061" s="60"/>
      <c r="X1061" t="s">
        <v>1856</v>
      </c>
      <c r="Y1061" t="s">
        <v>1860</v>
      </c>
      <c r="Z1061" t="s">
        <v>1855</v>
      </c>
      <c r="AB1061" s="1" t="s">
        <v>1857</v>
      </c>
      <c r="AC1061" s="1">
        <v>135</v>
      </c>
      <c r="AD1061" s="1">
        <v>405</v>
      </c>
      <c r="AF1061" s="1">
        <v>159</v>
      </c>
      <c r="AJ1061" s="1">
        <v>1</v>
      </c>
      <c r="AK1061" s="1" t="s">
        <v>3250</v>
      </c>
      <c r="AL1061" s="1">
        <v>1</v>
      </c>
      <c r="AM1061" s="1" t="s">
        <v>3203</v>
      </c>
      <c r="BD1061" s="142" t="s">
        <v>14613</v>
      </c>
      <c r="BG1061" s="165">
        <v>5955</v>
      </c>
    </row>
    <row r="1062" spans="1:60" ht="18" hidden="1" customHeight="1">
      <c r="A1062" s="83">
        <v>180149</v>
      </c>
      <c r="B1062" s="84" t="s">
        <v>5216</v>
      </c>
      <c r="C1062" s="82" t="str">
        <f t="shared" si="51"/>
        <v>Open</v>
      </c>
      <c r="D1062" s="85"/>
      <c r="E1062" s="85" t="s">
        <v>5228</v>
      </c>
      <c r="F1062" s="110">
        <v>43283</v>
      </c>
      <c r="G1062" s="110">
        <v>43290</v>
      </c>
      <c r="H1062" s="87" t="s">
        <v>4283</v>
      </c>
      <c r="I1062" s="87" t="s">
        <v>5229</v>
      </c>
      <c r="J1062" s="87" t="s">
        <v>5217</v>
      </c>
      <c r="K1062" s="88"/>
      <c r="L1062" s="37" t="s">
        <v>15542</v>
      </c>
      <c r="M1062" s="86" t="s">
        <v>5230</v>
      </c>
      <c r="N1062" s="37" t="s">
        <v>14033</v>
      </c>
      <c r="O1062" s="37" t="s">
        <v>14034</v>
      </c>
      <c r="P1062" s="89">
        <v>0.38</v>
      </c>
      <c r="Q1062" s="89">
        <v>0.24</v>
      </c>
      <c r="R1062" s="90" t="str">
        <f t="shared" si="53"/>
        <v>沖縄県糸満市潮崎町</v>
      </c>
      <c r="S1062" s="59" t="s">
        <v>3957</v>
      </c>
      <c r="T1062" s="59" t="s">
        <v>5231</v>
      </c>
      <c r="U1062" s="111" t="s">
        <v>5232</v>
      </c>
      <c r="V1062" s="91" t="str">
        <f t="shared" si="52"/>
        <v>Open map</v>
      </c>
      <c r="W1062" s="91" t="s">
        <v>4038</v>
      </c>
      <c r="X1062" s="89" t="s">
        <v>1854</v>
      </c>
      <c r="Y1062" s="89" t="s">
        <v>4381</v>
      </c>
      <c r="Z1062" s="89" t="s">
        <v>4792</v>
      </c>
      <c r="AA1062" s="89"/>
      <c r="AB1062" s="83">
        <v>0</v>
      </c>
      <c r="AC1062" s="83">
        <v>211.36</v>
      </c>
      <c r="AD1062" s="83">
        <v>100</v>
      </c>
      <c r="AE1062" s="89">
        <v>237</v>
      </c>
      <c r="AF1062" s="83">
        <v>247.3</v>
      </c>
      <c r="AG1062" s="89"/>
      <c r="AH1062" s="89"/>
      <c r="AI1062" s="89"/>
      <c r="AJ1062" s="83">
        <v>1</v>
      </c>
      <c r="AK1062" s="83" t="s">
        <v>3281</v>
      </c>
      <c r="AL1062" s="83">
        <v>1</v>
      </c>
      <c r="AM1062" s="83" t="s">
        <v>3281</v>
      </c>
      <c r="AN1062" s="83"/>
      <c r="AO1062" s="83">
        <v>193</v>
      </c>
      <c r="AP1062" s="89">
        <v>1</v>
      </c>
      <c r="AQ1062" s="89">
        <f>72+77</f>
        <v>149</v>
      </c>
      <c r="AR1062" s="89">
        <v>100</v>
      </c>
      <c r="AS1062" s="89">
        <f>8+8</f>
        <v>16</v>
      </c>
      <c r="AT1062" s="89" t="s">
        <v>4337</v>
      </c>
      <c r="AU1062" s="89">
        <v>1</v>
      </c>
      <c r="AV1062" s="89">
        <f>121+116</f>
        <v>237</v>
      </c>
      <c r="AW1062" s="89">
        <v>80</v>
      </c>
      <c r="AX1062" s="89">
        <v>20</v>
      </c>
      <c r="AY1062" s="89">
        <v>2600000</v>
      </c>
      <c r="AZ1062" s="89">
        <v>4700000</v>
      </c>
      <c r="BA1062" s="89">
        <v>4700000</v>
      </c>
      <c r="BB1062" s="89">
        <v>2600000</v>
      </c>
      <c r="BC1062" s="113"/>
      <c r="BG1062" s="165">
        <v>5956</v>
      </c>
      <c r="BH1062" s="165">
        <v>958</v>
      </c>
    </row>
    <row r="1063" spans="1:60" hidden="1">
      <c r="A1063" s="130">
        <v>180150</v>
      </c>
      <c r="B1063" s="6" t="s">
        <v>10249</v>
      </c>
      <c r="C1063" s="82" t="str">
        <f t="shared" si="51"/>
        <v>Open</v>
      </c>
      <c r="D1063" s="36" t="s">
        <v>5224</v>
      </c>
      <c r="E1063" s="36"/>
      <c r="F1063" s="138">
        <v>43387</v>
      </c>
      <c r="G1063" s="138">
        <v>43524</v>
      </c>
      <c r="H1063" s="38" t="s">
        <v>1305</v>
      </c>
      <c r="I1063" s="38" t="s">
        <v>2885</v>
      </c>
      <c r="J1063" s="38" t="s">
        <v>2886</v>
      </c>
      <c r="K1063" s="21"/>
      <c r="L1063" s="37" t="s">
        <v>15543</v>
      </c>
      <c r="M1063" s="37" t="s">
        <v>12122</v>
      </c>
      <c r="N1063" s="37" t="s">
        <v>14035</v>
      </c>
      <c r="O1063" s="37" t="s">
        <v>14036</v>
      </c>
      <c r="R1063" s="59" t="str">
        <f t="shared" si="53"/>
        <v>愛知県蒲郡市海陽町</v>
      </c>
      <c r="S1063" s="59" t="s">
        <v>3958</v>
      </c>
      <c r="T1063" s="59"/>
      <c r="U1063" s="108" t="s">
        <v>10250</v>
      </c>
      <c r="V1063" s="60" t="str">
        <f t="shared" si="52"/>
        <v>Open map</v>
      </c>
      <c r="W1063" s="60" t="s">
        <v>4044</v>
      </c>
      <c r="X1063" t="s">
        <v>1840</v>
      </c>
      <c r="Y1063" t="s">
        <v>1844</v>
      </c>
      <c r="Z1063" t="s">
        <v>1897</v>
      </c>
      <c r="AB1063" s="1">
        <v>30</v>
      </c>
      <c r="AE1063">
        <v>882</v>
      </c>
      <c r="AF1063" s="1">
        <v>776</v>
      </c>
      <c r="AJ1063" s="1">
        <v>1</v>
      </c>
      <c r="AK1063" s="1" t="s">
        <v>3282</v>
      </c>
      <c r="AL1063" s="1">
        <v>1.5</v>
      </c>
      <c r="AM1063" s="1" t="s">
        <v>3283</v>
      </c>
      <c r="AO1063" s="1">
        <v>681</v>
      </c>
      <c r="BC1063" t="s">
        <v>8607</v>
      </c>
      <c r="BG1063" s="165">
        <v>5957</v>
      </c>
      <c r="BH1063" s="165">
        <v>959</v>
      </c>
    </row>
    <row r="1064" spans="1:60" ht="18" hidden="1" customHeight="1">
      <c r="A1064" s="83">
        <v>180151</v>
      </c>
      <c r="B1064" s="84" t="s">
        <v>5208</v>
      </c>
      <c r="C1064" s="82" t="str">
        <f t="shared" si="51"/>
        <v>Open</v>
      </c>
      <c r="D1064" s="85"/>
      <c r="E1064" s="85" t="s">
        <v>4217</v>
      </c>
      <c r="F1064" s="110">
        <v>43333</v>
      </c>
      <c r="G1064" s="110">
        <v>43362</v>
      </c>
      <c r="H1064" s="87" t="s">
        <v>5218</v>
      </c>
      <c r="I1064" s="87" t="s">
        <v>5219</v>
      </c>
      <c r="J1064" s="87" t="s">
        <v>5220</v>
      </c>
      <c r="K1064" s="88"/>
      <c r="L1064" s="37" t="s">
        <v>15544</v>
      </c>
      <c r="M1064" s="86" t="s">
        <v>5221</v>
      </c>
      <c r="N1064" s="37" t="s">
        <v>14037</v>
      </c>
      <c r="O1064" s="37" t="s">
        <v>14038</v>
      </c>
      <c r="P1064" s="89">
        <v>1.89</v>
      </c>
      <c r="Q1064" s="89">
        <v>0.81</v>
      </c>
      <c r="R1064" s="90" t="str">
        <f t="shared" si="53"/>
        <v>千葉県市原市八幡海岸通</v>
      </c>
      <c r="S1064" s="59" t="s">
        <v>3959</v>
      </c>
      <c r="T1064" s="59" t="s">
        <v>5222</v>
      </c>
      <c r="U1064" s="111" t="s">
        <v>5214</v>
      </c>
      <c r="V1064" s="91" t="str">
        <f t="shared" si="52"/>
        <v>Open map</v>
      </c>
      <c r="W1064" s="91" t="s">
        <v>4042</v>
      </c>
      <c r="X1064" s="89" t="s">
        <v>1840</v>
      </c>
      <c r="Y1064" s="89" t="s">
        <v>4381</v>
      </c>
      <c r="Z1064" s="89" t="s">
        <v>5223</v>
      </c>
      <c r="AA1064" s="89">
        <v>4</v>
      </c>
      <c r="AB1064" s="83">
        <v>36</v>
      </c>
      <c r="AC1064" s="83">
        <v>455.7</v>
      </c>
      <c r="AD1064" s="83">
        <v>444</v>
      </c>
      <c r="AE1064" s="89">
        <v>593</v>
      </c>
      <c r="AF1064" s="83">
        <v>629.1</v>
      </c>
      <c r="AG1064" s="89"/>
      <c r="AH1064" s="89"/>
      <c r="AI1064" s="89"/>
      <c r="AJ1064" s="83">
        <v>1</v>
      </c>
      <c r="AK1064" s="83" t="s">
        <v>3284</v>
      </c>
      <c r="AL1064" s="83">
        <v>1.5</v>
      </c>
      <c r="AM1064" s="83" t="s">
        <v>3284</v>
      </c>
      <c r="AN1064" s="83"/>
      <c r="AO1064" s="83">
        <v>1264</v>
      </c>
      <c r="AP1064" s="89">
        <v>1.5</v>
      </c>
      <c r="AQ1064" s="89">
        <v>671</v>
      </c>
      <c r="AR1064" s="89">
        <v>100</v>
      </c>
      <c r="AS1064" s="89">
        <v>69</v>
      </c>
      <c r="AT1064" s="89" t="s">
        <v>5092</v>
      </c>
      <c r="AU1064" s="89">
        <v>1</v>
      </c>
      <c r="AV1064" s="89">
        <v>593</v>
      </c>
      <c r="AW1064" s="89">
        <v>130</v>
      </c>
      <c r="AX1064" s="89">
        <v>79</v>
      </c>
      <c r="AY1064" s="89" t="s">
        <v>5215</v>
      </c>
      <c r="AZ1064" s="89">
        <v>8800000</v>
      </c>
      <c r="BA1064" s="89">
        <v>7600000</v>
      </c>
      <c r="BB1064" s="89">
        <v>4600000</v>
      </c>
      <c r="BC1064" s="113"/>
      <c r="BG1064" s="165">
        <v>5958</v>
      </c>
      <c r="BH1064" s="165">
        <v>960</v>
      </c>
    </row>
    <row r="1065" spans="1:60" ht="18" hidden="1" customHeight="1">
      <c r="A1065" s="83">
        <v>180152</v>
      </c>
      <c r="B1065" s="84" t="s">
        <v>5209</v>
      </c>
      <c r="C1065" s="82" t="str">
        <f t="shared" si="51"/>
        <v>Open</v>
      </c>
      <c r="D1065" s="85"/>
      <c r="E1065" s="85" t="s">
        <v>4217</v>
      </c>
      <c r="F1065" s="110">
        <v>43393</v>
      </c>
      <c r="G1065" s="110">
        <v>43490</v>
      </c>
      <c r="H1065" s="87" t="s">
        <v>5210</v>
      </c>
      <c r="I1065" s="87" t="s">
        <v>5198</v>
      </c>
      <c r="J1065" s="87" t="s">
        <v>5211</v>
      </c>
      <c r="K1065" s="88"/>
      <c r="L1065" s="37" t="s">
        <v>15545</v>
      </c>
      <c r="M1065" s="86" t="s">
        <v>5212</v>
      </c>
      <c r="N1065" s="37" t="s">
        <v>14039</v>
      </c>
      <c r="O1065" s="37" t="s">
        <v>14575</v>
      </c>
      <c r="P1065" s="89">
        <v>0.04</v>
      </c>
      <c r="Q1065" s="89">
        <v>8.56</v>
      </c>
      <c r="R1065" s="90" t="str">
        <f t="shared" si="53"/>
        <v>愛媛県宇和島市三間町中野中</v>
      </c>
      <c r="S1065" s="59" t="s">
        <v>3960</v>
      </c>
      <c r="T1065" s="59" t="s">
        <v>5213</v>
      </c>
      <c r="U1065" s="111" t="s">
        <v>5207</v>
      </c>
      <c r="V1065" s="91" t="str">
        <f t="shared" si="52"/>
        <v>Open map</v>
      </c>
      <c r="W1065" s="91" t="s">
        <v>15</v>
      </c>
      <c r="X1065" s="89" t="s">
        <v>1840</v>
      </c>
      <c r="Y1065" s="89" t="s">
        <v>4452</v>
      </c>
      <c r="Z1065" s="89" t="s">
        <v>4443</v>
      </c>
      <c r="AA1065" s="89"/>
      <c r="AB1065" s="83">
        <v>40</v>
      </c>
      <c r="AC1065" s="83">
        <v>1068</v>
      </c>
      <c r="AD1065" s="83">
        <v>1314</v>
      </c>
      <c r="AE1065" s="89">
        <v>1537</v>
      </c>
      <c r="AF1065" s="83">
        <v>2995</v>
      </c>
      <c r="AG1065" s="89"/>
      <c r="AH1065" s="89"/>
      <c r="AI1065" s="89"/>
      <c r="AJ1065" s="83">
        <v>1</v>
      </c>
      <c r="AK1065" s="83" t="s">
        <v>3198</v>
      </c>
      <c r="AL1065" s="83">
        <v>1.2</v>
      </c>
      <c r="AM1065" s="83" t="s">
        <v>3285</v>
      </c>
      <c r="AN1065" s="83"/>
      <c r="AO1065" s="83">
        <v>1527</v>
      </c>
      <c r="AP1065" s="89">
        <v>1.2</v>
      </c>
      <c r="AQ1065" s="89">
        <v>1455</v>
      </c>
      <c r="AR1065" s="89">
        <v>100</v>
      </c>
      <c r="AS1065" s="89">
        <v>149</v>
      </c>
      <c r="AT1065" s="89"/>
      <c r="AU1065" s="89">
        <v>1</v>
      </c>
      <c r="AV1065" s="89">
        <v>1537</v>
      </c>
      <c r="AW1065" s="89">
        <v>80</v>
      </c>
      <c r="AX1065" s="89">
        <v>126</v>
      </c>
      <c r="AY1065" s="89"/>
      <c r="AZ1065" s="89">
        <v>24600000</v>
      </c>
      <c r="BA1065" s="89">
        <v>20700000</v>
      </c>
      <c r="BB1065" s="89">
        <v>12700000</v>
      </c>
      <c r="BC1065" s="113"/>
      <c r="BG1065" s="165">
        <v>5959</v>
      </c>
      <c r="BH1065" s="165">
        <v>961</v>
      </c>
    </row>
    <row r="1066" spans="1:60" ht="18" hidden="1" customHeight="1">
      <c r="A1066" s="83">
        <v>180153</v>
      </c>
      <c r="B1066" s="84" t="s">
        <v>5199</v>
      </c>
      <c r="C1066" s="82" t="str">
        <f t="shared" si="51"/>
        <v>Open</v>
      </c>
      <c r="D1066" s="85"/>
      <c r="E1066" s="85" t="s">
        <v>5200</v>
      </c>
      <c r="F1066" s="110">
        <v>43374</v>
      </c>
      <c r="G1066" s="110">
        <v>43398</v>
      </c>
      <c r="H1066" s="87" t="s">
        <v>4328</v>
      </c>
      <c r="I1066" s="87" t="s">
        <v>5201</v>
      </c>
      <c r="J1066" s="87" t="s">
        <v>5202</v>
      </c>
      <c r="K1066" s="88"/>
      <c r="L1066" s="37" t="s">
        <v>15546</v>
      </c>
      <c r="M1066" s="86" t="s">
        <v>5203</v>
      </c>
      <c r="N1066" s="37" t="s">
        <v>14040</v>
      </c>
      <c r="O1066" s="37" t="s">
        <v>14041</v>
      </c>
      <c r="P1066" s="89">
        <v>3.17</v>
      </c>
      <c r="Q1066" s="89">
        <v>82.92</v>
      </c>
      <c r="R1066" s="90" t="str">
        <f t="shared" si="53"/>
        <v>福島県耶麻郡猪苗代町長瀬川仮番地</v>
      </c>
      <c r="S1066" s="59" t="s">
        <v>3961</v>
      </c>
      <c r="T1066" s="59" t="s">
        <v>5188</v>
      </c>
      <c r="U1066" s="111" t="s">
        <v>5188</v>
      </c>
      <c r="V1066" s="91" t="str">
        <f t="shared" si="52"/>
        <v>Open map</v>
      </c>
      <c r="W1066" s="91" t="s">
        <v>12274</v>
      </c>
      <c r="X1066" s="89" t="s">
        <v>1840</v>
      </c>
      <c r="Y1066" s="89" t="s">
        <v>5204</v>
      </c>
      <c r="Z1066" s="89" t="s">
        <v>5205</v>
      </c>
      <c r="AA1066" s="89">
        <v>40</v>
      </c>
      <c r="AB1066" s="83">
        <v>200</v>
      </c>
      <c r="AC1066" s="83">
        <v>1470</v>
      </c>
      <c r="AD1066" s="83">
        <v>1470</v>
      </c>
      <c r="AE1066" s="89">
        <v>1955</v>
      </c>
      <c r="AF1066" s="83">
        <v>2075.6</v>
      </c>
      <c r="AG1066" s="89"/>
      <c r="AH1066" s="89"/>
      <c r="AI1066" s="89"/>
      <c r="AJ1066" s="83">
        <v>1.2</v>
      </c>
      <c r="AK1066" s="83" t="s">
        <v>3198</v>
      </c>
      <c r="AL1066" s="83">
        <v>1.5</v>
      </c>
      <c r="AM1066" s="83" t="s">
        <v>3207</v>
      </c>
      <c r="AN1066" s="83"/>
      <c r="AO1066" s="83">
        <v>1955</v>
      </c>
      <c r="AP1066" s="89">
        <v>1.5</v>
      </c>
      <c r="AQ1066" s="89">
        <v>2262</v>
      </c>
      <c r="AR1066" s="89">
        <v>180</v>
      </c>
      <c r="AS1066" s="89">
        <v>416</v>
      </c>
      <c r="AT1066" s="89" t="s">
        <v>4235</v>
      </c>
      <c r="AU1066" s="89">
        <v>1.2</v>
      </c>
      <c r="AV1066" s="89">
        <v>2321</v>
      </c>
      <c r="AW1066" s="89">
        <v>120</v>
      </c>
      <c r="AX1066" s="89">
        <v>285</v>
      </c>
      <c r="AY1066" s="89" t="s">
        <v>5206</v>
      </c>
      <c r="AZ1066" s="89">
        <v>41800000</v>
      </c>
      <c r="BA1066" s="89">
        <v>35500000</v>
      </c>
      <c r="BB1066" s="89">
        <v>21800000</v>
      </c>
      <c r="BC1066" s="113"/>
      <c r="BG1066" s="165">
        <v>5960</v>
      </c>
      <c r="BH1066" s="165">
        <v>962</v>
      </c>
    </row>
    <row r="1067" spans="1:60" ht="18" hidden="1" customHeight="1">
      <c r="A1067" s="83">
        <v>180154</v>
      </c>
      <c r="B1067" s="84" t="s">
        <v>5189</v>
      </c>
      <c r="C1067" s="82" t="str">
        <f t="shared" si="51"/>
        <v>Open</v>
      </c>
      <c r="D1067" s="85"/>
      <c r="E1067" s="85" t="s">
        <v>5190</v>
      </c>
      <c r="F1067" s="110">
        <v>43399</v>
      </c>
      <c r="G1067" s="110">
        <v>43414</v>
      </c>
      <c r="H1067" s="87" t="s">
        <v>4535</v>
      </c>
      <c r="I1067" s="87" t="s">
        <v>5191</v>
      </c>
      <c r="J1067" s="87" t="s">
        <v>5192</v>
      </c>
      <c r="K1067" s="88"/>
      <c r="L1067" s="37" t="s">
        <v>15547</v>
      </c>
      <c r="M1067" s="86" t="s">
        <v>5193</v>
      </c>
      <c r="N1067" s="37" t="s">
        <v>14042</v>
      </c>
      <c r="O1067" s="37" t="s">
        <v>14576</v>
      </c>
      <c r="P1067" s="89">
        <v>0.67</v>
      </c>
      <c r="Q1067" s="89">
        <v>21.69</v>
      </c>
      <c r="R1067" s="90" t="str">
        <f t="shared" si="53"/>
        <v>愛知県名古屋市守山区中志段味</v>
      </c>
      <c r="S1067" s="59" t="s">
        <v>3962</v>
      </c>
      <c r="T1067" s="59" t="s">
        <v>5194</v>
      </c>
      <c r="U1067" s="111" t="s">
        <v>5195</v>
      </c>
      <c r="V1067" s="91" t="str">
        <f t="shared" si="52"/>
        <v>Open map</v>
      </c>
      <c r="W1067" s="91" t="s">
        <v>4038</v>
      </c>
      <c r="X1067" s="89" t="s">
        <v>1840</v>
      </c>
      <c r="Y1067" s="89" t="s">
        <v>4381</v>
      </c>
      <c r="Z1067" s="89" t="s">
        <v>4358</v>
      </c>
      <c r="AA1067" s="89"/>
      <c r="AB1067" s="83">
        <v>30</v>
      </c>
      <c r="AC1067" s="83">
        <v>4055</v>
      </c>
      <c r="AD1067" s="83">
        <v>4055</v>
      </c>
      <c r="AE1067" s="89">
        <v>5215</v>
      </c>
      <c r="AF1067" s="83">
        <v>5214.7759999999998</v>
      </c>
      <c r="AG1067" s="89"/>
      <c r="AH1067" s="89"/>
      <c r="AI1067" s="89"/>
      <c r="AJ1067" s="83">
        <v>0.8</v>
      </c>
      <c r="AK1067" s="83" t="s">
        <v>3198</v>
      </c>
      <c r="AL1067" s="83">
        <v>1</v>
      </c>
      <c r="AM1067" s="83" t="s">
        <v>3268</v>
      </c>
      <c r="AN1067" s="83"/>
      <c r="AO1067" s="83">
        <v>5215</v>
      </c>
      <c r="AP1067" s="89">
        <v>1</v>
      </c>
      <c r="AQ1067" s="89">
        <v>3222</v>
      </c>
      <c r="AR1067" s="89">
        <v>100</v>
      </c>
      <c r="AS1067" s="89">
        <v>329</v>
      </c>
      <c r="AT1067" s="89" t="s">
        <v>5196</v>
      </c>
      <c r="AU1067" s="89">
        <v>0.8</v>
      </c>
      <c r="AV1067" s="89">
        <v>4172</v>
      </c>
      <c r="AW1067" s="89">
        <v>100</v>
      </c>
      <c r="AX1067" s="89">
        <v>426</v>
      </c>
      <c r="AY1067" s="89" t="s">
        <v>5197</v>
      </c>
      <c r="AZ1067" s="89">
        <v>41600000</v>
      </c>
      <c r="BA1067" s="89">
        <v>35000000</v>
      </c>
      <c r="BB1067" s="89">
        <v>21200000</v>
      </c>
      <c r="BC1067" s="113"/>
      <c r="BG1067" s="165">
        <v>5961</v>
      </c>
      <c r="BH1067" s="165">
        <v>963</v>
      </c>
    </row>
    <row r="1068" spans="1:60" ht="18" hidden="1" customHeight="1">
      <c r="A1068" s="83">
        <v>180155</v>
      </c>
      <c r="B1068" s="84" t="s">
        <v>5171</v>
      </c>
      <c r="C1068" s="82" t="str">
        <f t="shared" si="51"/>
        <v>Open</v>
      </c>
      <c r="D1068" s="85"/>
      <c r="E1068" s="85" t="s">
        <v>4217</v>
      </c>
      <c r="F1068" s="110">
        <v>43412</v>
      </c>
      <c r="G1068" s="110">
        <v>43432</v>
      </c>
      <c r="H1068" s="87" t="s">
        <v>4446</v>
      </c>
      <c r="I1068" s="87" t="s">
        <v>5172</v>
      </c>
      <c r="J1068" s="87" t="s">
        <v>5173</v>
      </c>
      <c r="K1068" s="88"/>
      <c r="L1068" s="37" t="s">
        <v>15548</v>
      </c>
      <c r="M1068" s="86" t="s">
        <v>5184</v>
      </c>
      <c r="N1068" s="37" t="s">
        <v>14043</v>
      </c>
      <c r="O1068" s="37" t="s">
        <v>14577</v>
      </c>
      <c r="P1068" s="89">
        <v>0.21</v>
      </c>
      <c r="Q1068" s="89">
        <v>13.29</v>
      </c>
      <c r="R1068" s="90" t="str">
        <f t="shared" si="53"/>
        <v>山形県鶴岡市柳久瀬字大坪</v>
      </c>
      <c r="S1068" s="59" t="s">
        <v>3963</v>
      </c>
      <c r="T1068" s="59" t="s">
        <v>5185</v>
      </c>
      <c r="U1068" s="111" t="s">
        <v>5186</v>
      </c>
      <c r="V1068" s="91" t="str">
        <f t="shared" si="52"/>
        <v>Open map</v>
      </c>
      <c r="W1068" s="91" t="s">
        <v>4038</v>
      </c>
      <c r="X1068" s="89" t="s">
        <v>1840</v>
      </c>
      <c r="Y1068" s="89" t="s">
        <v>4381</v>
      </c>
      <c r="Z1068" s="89" t="s">
        <v>5187</v>
      </c>
      <c r="AA1068" s="89">
        <v>35</v>
      </c>
      <c r="AB1068" s="83">
        <v>100</v>
      </c>
      <c r="AC1068" s="83">
        <v>1980</v>
      </c>
      <c r="AD1068" s="83">
        <v>1980</v>
      </c>
      <c r="AE1068" s="89">
        <v>3254</v>
      </c>
      <c r="AF1068" s="83">
        <v>2513</v>
      </c>
      <c r="AG1068" s="89"/>
      <c r="AH1068" s="89"/>
      <c r="AI1068" s="89"/>
      <c r="AJ1068" s="83">
        <v>1</v>
      </c>
      <c r="AK1068" s="83" t="s">
        <v>3198</v>
      </c>
      <c r="AL1068" s="83">
        <v>1.5</v>
      </c>
      <c r="AM1068" s="83" t="s">
        <v>3198</v>
      </c>
      <c r="AN1068" s="83"/>
      <c r="AO1068" s="83">
        <v>3254</v>
      </c>
      <c r="AP1068" s="89">
        <v>1.5</v>
      </c>
      <c r="AQ1068" s="89">
        <v>3151</v>
      </c>
      <c r="AR1068" s="89">
        <v>110</v>
      </c>
      <c r="AS1068" s="89">
        <v>354</v>
      </c>
      <c r="AT1068" s="89" t="s">
        <v>4235</v>
      </c>
      <c r="AU1068" s="89">
        <v>1</v>
      </c>
      <c r="AV1068" s="89">
        <v>3254</v>
      </c>
      <c r="AW1068" s="89">
        <v>100</v>
      </c>
      <c r="AX1068" s="89">
        <v>332</v>
      </c>
      <c r="AY1068" s="89" t="s">
        <v>4235</v>
      </c>
      <c r="AZ1068" s="89">
        <v>37000000</v>
      </c>
      <c r="BA1068" s="89">
        <v>31100000</v>
      </c>
      <c r="BB1068" s="89">
        <v>19100000</v>
      </c>
      <c r="BC1068" s="113"/>
      <c r="BG1068" s="165">
        <v>5962</v>
      </c>
      <c r="BH1068" s="165">
        <v>964</v>
      </c>
    </row>
    <row r="1069" spans="1:60" hidden="1">
      <c r="A1069" s="1">
        <v>180156</v>
      </c>
      <c r="B1069" s="6" t="s">
        <v>11129</v>
      </c>
      <c r="C1069" s="82" t="str">
        <f t="shared" si="51"/>
        <v>Open</v>
      </c>
      <c r="D1069" s="36" t="s">
        <v>5090</v>
      </c>
      <c r="E1069" s="36"/>
      <c r="F1069" s="37"/>
      <c r="G1069" s="37"/>
      <c r="H1069" s="38" t="s">
        <v>1357</v>
      </c>
      <c r="I1069" s="38" t="s">
        <v>2288</v>
      </c>
      <c r="J1069" s="38" t="s">
        <v>2894</v>
      </c>
      <c r="K1069" s="21"/>
      <c r="L1069" s="37" t="s">
        <v>15549</v>
      </c>
      <c r="M1069" s="37" t="s">
        <v>11130</v>
      </c>
      <c r="N1069" s="37" t="s">
        <v>14044</v>
      </c>
      <c r="O1069" s="37" t="s">
        <v>14578</v>
      </c>
      <c r="P1069" s="89">
        <v>0.12</v>
      </c>
      <c r="Q1069" s="89">
        <v>0.17</v>
      </c>
      <c r="R1069" s="59" t="str">
        <f t="shared" si="53"/>
        <v>埼玉県さいたま市緑区玄蕃新田</v>
      </c>
      <c r="S1069" s="59"/>
      <c r="T1069" s="59"/>
      <c r="U1069" s="108" t="s">
        <v>11131</v>
      </c>
      <c r="V1069" s="60" t="str">
        <f t="shared" si="52"/>
        <v>Open map</v>
      </c>
      <c r="W1069" s="60"/>
      <c r="X1069" t="s">
        <v>1840</v>
      </c>
      <c r="Y1069" t="s">
        <v>1844</v>
      </c>
      <c r="Z1069" t="s">
        <v>1841</v>
      </c>
      <c r="AB1069" s="1">
        <v>40</v>
      </c>
      <c r="AC1069" s="1">
        <v>1920</v>
      </c>
      <c r="AD1069" s="1">
        <v>1920</v>
      </c>
      <c r="AF1069" s="1">
        <v>4308</v>
      </c>
      <c r="AJ1069" s="1">
        <v>0.8</v>
      </c>
      <c r="AK1069" s="1" t="s">
        <v>3198</v>
      </c>
      <c r="AL1069" s="1">
        <v>1.5</v>
      </c>
      <c r="AM1069" s="1" t="s">
        <v>3198</v>
      </c>
      <c r="BD1069" s="142" t="s">
        <v>4217</v>
      </c>
      <c r="BG1069" s="165">
        <v>5963</v>
      </c>
    </row>
    <row r="1070" spans="1:60" ht="18" hidden="1" customHeight="1">
      <c r="A1070" s="83">
        <v>180157</v>
      </c>
      <c r="B1070" s="84" t="s">
        <v>5174</v>
      </c>
      <c r="C1070" s="82" t="str">
        <f t="shared" si="51"/>
        <v>Open</v>
      </c>
      <c r="D1070" s="85"/>
      <c r="E1070" s="85" t="s">
        <v>5175</v>
      </c>
      <c r="F1070" s="110">
        <v>43368</v>
      </c>
      <c r="G1070" s="110">
        <v>43376</v>
      </c>
      <c r="H1070" s="87" t="s">
        <v>5176</v>
      </c>
      <c r="I1070" s="87" t="s">
        <v>5177</v>
      </c>
      <c r="J1070" s="87" t="s">
        <v>5178</v>
      </c>
      <c r="K1070" s="88"/>
      <c r="L1070" s="37" t="s">
        <v>15550</v>
      </c>
      <c r="M1070" s="86" t="s">
        <v>5179</v>
      </c>
      <c r="N1070" s="37" t="s">
        <v>14045</v>
      </c>
      <c r="O1070" s="37" t="s">
        <v>14579</v>
      </c>
      <c r="P1070" s="89">
        <v>0.37</v>
      </c>
      <c r="Q1070" s="89">
        <v>0.84</v>
      </c>
      <c r="R1070" s="90" t="str">
        <f t="shared" si="53"/>
        <v>愛媛県八幡浜市本町</v>
      </c>
      <c r="S1070" s="59" t="s">
        <v>3964</v>
      </c>
      <c r="T1070" s="59" t="s">
        <v>5180</v>
      </c>
      <c r="U1070" s="111" t="s">
        <v>5181</v>
      </c>
      <c r="V1070" s="91" t="str">
        <f t="shared" si="52"/>
        <v>Open map</v>
      </c>
      <c r="W1070" s="91" t="s">
        <v>4038</v>
      </c>
      <c r="X1070" s="89" t="s">
        <v>1846</v>
      </c>
      <c r="Y1070" s="89" t="s">
        <v>5182</v>
      </c>
      <c r="Z1070" s="89" t="s">
        <v>5163</v>
      </c>
      <c r="AA1070" s="89"/>
      <c r="AB1070" s="83">
        <v>20</v>
      </c>
      <c r="AC1070" s="83">
        <v>263.86</v>
      </c>
      <c r="AD1070" s="83">
        <v>499.98</v>
      </c>
      <c r="AE1070" s="89">
        <v>319</v>
      </c>
      <c r="AF1070" s="83">
        <v>510</v>
      </c>
      <c r="AG1070" s="89"/>
      <c r="AH1070" s="89"/>
      <c r="AI1070" s="89"/>
      <c r="AJ1070" s="83">
        <v>1.8</v>
      </c>
      <c r="AK1070" s="83" t="s">
        <v>3214</v>
      </c>
      <c r="AL1070" s="83">
        <v>0.6</v>
      </c>
      <c r="AM1070" s="83" t="s">
        <v>3214</v>
      </c>
      <c r="AN1070" s="83"/>
      <c r="AO1070" s="83">
        <v>319</v>
      </c>
      <c r="AP1070" s="89">
        <v>0.6</v>
      </c>
      <c r="AQ1070" s="89">
        <v>162</v>
      </c>
      <c r="AR1070" s="89">
        <v>100</v>
      </c>
      <c r="AS1070" s="89">
        <v>17</v>
      </c>
      <c r="AT1070" s="89" t="s">
        <v>5183</v>
      </c>
      <c r="AU1070" s="89">
        <v>1.8</v>
      </c>
      <c r="AV1070" s="89">
        <v>547</v>
      </c>
      <c r="AW1070" s="89">
        <v>100</v>
      </c>
      <c r="AX1070" s="89">
        <v>56</v>
      </c>
      <c r="AY1070" s="89" t="s">
        <v>5183</v>
      </c>
      <c r="AZ1070" s="89">
        <v>5700000</v>
      </c>
      <c r="BA1070" s="89">
        <v>5000000</v>
      </c>
      <c r="BB1070" s="89">
        <v>3100000</v>
      </c>
      <c r="BC1070" s="113"/>
      <c r="BG1070" s="165">
        <v>5964</v>
      </c>
      <c r="BH1070" s="165">
        <v>965</v>
      </c>
    </row>
    <row r="1071" spans="1:60" ht="18" hidden="1" customHeight="1">
      <c r="A1071" s="83">
        <v>180158</v>
      </c>
      <c r="B1071" s="84" t="s">
        <v>5164</v>
      </c>
      <c r="C1071" s="82" t="str">
        <f t="shared" si="51"/>
        <v>Open</v>
      </c>
      <c r="D1071" s="85"/>
      <c r="E1071" s="85" t="s">
        <v>4241</v>
      </c>
      <c r="F1071" s="110">
        <v>43365</v>
      </c>
      <c r="G1071" s="110">
        <v>43376</v>
      </c>
      <c r="H1071" s="87" t="s">
        <v>5165</v>
      </c>
      <c r="I1071" s="87" t="s">
        <v>5156</v>
      </c>
      <c r="J1071" s="87" t="s">
        <v>2897</v>
      </c>
      <c r="K1071" s="88"/>
      <c r="L1071" s="37" t="s">
        <v>15551</v>
      </c>
      <c r="M1071" s="86" t="s">
        <v>5166</v>
      </c>
      <c r="N1071" s="37" t="s">
        <v>14046</v>
      </c>
      <c r="O1071" s="37" t="s">
        <v>14580</v>
      </c>
      <c r="P1071" s="89">
        <v>1.57</v>
      </c>
      <c r="Q1071" s="89">
        <v>7.34</v>
      </c>
      <c r="R1071" s="90" t="str">
        <f t="shared" si="53"/>
        <v>北海道天塩郡天塩町サロペツ</v>
      </c>
      <c r="S1071" s="59" t="s">
        <v>3965</v>
      </c>
      <c r="T1071" s="59" t="s">
        <v>5167</v>
      </c>
      <c r="U1071" s="111" t="s">
        <v>5167</v>
      </c>
      <c r="V1071" s="91" t="str">
        <f t="shared" si="52"/>
        <v>Open map</v>
      </c>
      <c r="W1071" s="91" t="s">
        <v>4038</v>
      </c>
      <c r="X1071" s="89" t="s">
        <v>1846</v>
      </c>
      <c r="Y1071" s="89" t="s">
        <v>5168</v>
      </c>
      <c r="Z1071" s="89" t="s">
        <v>5169</v>
      </c>
      <c r="AA1071" s="89"/>
      <c r="AB1071" s="83">
        <v>90</v>
      </c>
      <c r="AC1071" s="83">
        <v>750</v>
      </c>
      <c r="AD1071" s="83">
        <v>750</v>
      </c>
      <c r="AE1071" s="89">
        <v>903</v>
      </c>
      <c r="AF1071" s="83">
        <v>902</v>
      </c>
      <c r="AG1071" s="89"/>
      <c r="AH1071" s="89"/>
      <c r="AI1071" s="89"/>
      <c r="AJ1071" s="83">
        <v>1.2</v>
      </c>
      <c r="AK1071" s="83" t="s">
        <v>3204</v>
      </c>
      <c r="AL1071" s="83">
        <v>2.4</v>
      </c>
      <c r="AM1071" s="83" t="s">
        <v>3197</v>
      </c>
      <c r="AN1071" s="83"/>
      <c r="AO1071" s="83">
        <v>903</v>
      </c>
      <c r="AP1071" s="89">
        <v>2.4</v>
      </c>
      <c r="AQ1071" s="89">
        <f>716+930</f>
        <v>1646</v>
      </c>
      <c r="AR1071" s="89">
        <v>130</v>
      </c>
      <c r="AS1071" s="89">
        <f>110+124</f>
        <v>234</v>
      </c>
      <c r="AT1071" s="89" t="s">
        <v>5170</v>
      </c>
      <c r="AU1071" s="89">
        <v>1.2</v>
      </c>
      <c r="AV1071" s="89">
        <v>261</v>
      </c>
      <c r="AW1071" s="89">
        <v>150</v>
      </c>
      <c r="AX1071" s="89">
        <v>40</v>
      </c>
      <c r="AY1071" s="89" t="s">
        <v>5170</v>
      </c>
      <c r="AZ1071" s="89">
        <v>12000000</v>
      </c>
      <c r="BA1071" s="89">
        <v>9800000</v>
      </c>
      <c r="BB1071" s="89">
        <v>5700000</v>
      </c>
      <c r="BC1071" s="113"/>
      <c r="BG1071" s="165">
        <v>5965</v>
      </c>
      <c r="BH1071" s="165">
        <v>966</v>
      </c>
    </row>
    <row r="1072" spans="1:60" ht="18" hidden="1" customHeight="1">
      <c r="A1072" s="83">
        <v>180159</v>
      </c>
      <c r="B1072" s="84" t="s">
        <v>5157</v>
      </c>
      <c r="C1072" s="82" t="str">
        <f t="shared" si="51"/>
        <v>Open</v>
      </c>
      <c r="D1072" s="85"/>
      <c r="E1072" s="85" t="s">
        <v>4217</v>
      </c>
      <c r="F1072" s="110">
        <v>43423</v>
      </c>
      <c r="G1072" s="110">
        <v>43442</v>
      </c>
      <c r="H1072" s="87" t="s">
        <v>4722</v>
      </c>
      <c r="I1072" s="87" t="s">
        <v>5152</v>
      </c>
      <c r="J1072" s="87" t="s">
        <v>5158</v>
      </c>
      <c r="K1072" s="88"/>
      <c r="L1072" s="37" t="s">
        <v>15552</v>
      </c>
      <c r="M1072" s="86" t="s">
        <v>5159</v>
      </c>
      <c r="N1072" s="37" t="s">
        <v>14047</v>
      </c>
      <c r="O1072" s="37" t="s">
        <v>14048</v>
      </c>
      <c r="P1072" s="89">
        <v>0.08</v>
      </c>
      <c r="Q1072" s="89">
        <v>15.11</v>
      </c>
      <c r="R1072" s="90" t="str">
        <f t="shared" si="53"/>
        <v>静岡県掛川市下垂木</v>
      </c>
      <c r="S1072" s="59" t="s">
        <v>3966</v>
      </c>
      <c r="T1072" s="59" t="s">
        <v>5160</v>
      </c>
      <c r="U1072" s="111" t="s">
        <v>5161</v>
      </c>
      <c r="V1072" s="91" t="str">
        <f t="shared" si="52"/>
        <v>Open map</v>
      </c>
      <c r="W1072" s="91" t="s">
        <v>4038</v>
      </c>
      <c r="X1072" s="89" t="s">
        <v>1840</v>
      </c>
      <c r="Y1072" s="89" t="s">
        <v>4381</v>
      </c>
      <c r="Z1072" s="89" t="s">
        <v>4358</v>
      </c>
      <c r="AA1072" s="89"/>
      <c r="AB1072" s="83">
        <v>40</v>
      </c>
      <c r="AC1072" s="83">
        <v>7520</v>
      </c>
      <c r="AD1072" s="83">
        <v>7520</v>
      </c>
      <c r="AE1072" s="89">
        <v>1451</v>
      </c>
      <c r="AF1072" s="83">
        <v>8395</v>
      </c>
      <c r="AG1072" s="89"/>
      <c r="AH1072" s="89"/>
      <c r="AI1072" s="89"/>
      <c r="AJ1072" s="83">
        <v>0.8</v>
      </c>
      <c r="AK1072" s="83" t="s">
        <v>3198</v>
      </c>
      <c r="AL1072" s="83">
        <v>1.5</v>
      </c>
      <c r="AM1072" s="83" t="s">
        <v>3197</v>
      </c>
      <c r="AN1072" s="83"/>
      <c r="AO1072" s="83">
        <v>8514</v>
      </c>
      <c r="AP1072" s="89">
        <v>1.5</v>
      </c>
      <c r="AQ1072" s="89">
        <f>2452+4389</f>
        <v>6841</v>
      </c>
      <c r="AR1072" s="89">
        <v>100</v>
      </c>
      <c r="AS1072" s="89">
        <f>253+445</f>
        <v>698</v>
      </c>
      <c r="AT1072" s="89" t="s">
        <v>4235</v>
      </c>
      <c r="AU1072" s="89">
        <v>0.8</v>
      </c>
      <c r="AV1072" s="89">
        <f>3124+3799</f>
        <v>6923</v>
      </c>
      <c r="AW1072" s="89">
        <v>100</v>
      </c>
      <c r="AX1072" s="89">
        <f>313+386</f>
        <v>699</v>
      </c>
      <c r="AY1072" s="89" t="s">
        <v>5162</v>
      </c>
      <c r="AZ1072" s="89">
        <v>40000000</v>
      </c>
      <c r="BA1072" s="89">
        <v>40000000</v>
      </c>
      <c r="BB1072" s="89">
        <v>41900000</v>
      </c>
      <c r="BC1072" s="113"/>
      <c r="BG1072" s="165">
        <v>5966</v>
      </c>
      <c r="BH1072" s="165">
        <v>967</v>
      </c>
    </row>
    <row r="1073" spans="1:60" ht="18" hidden="1" customHeight="1">
      <c r="A1073" s="83">
        <v>180160</v>
      </c>
      <c r="B1073" s="84" t="s">
        <v>5153</v>
      </c>
      <c r="C1073" s="82" t="str">
        <f t="shared" si="51"/>
        <v>Open</v>
      </c>
      <c r="D1073" s="85"/>
      <c r="E1073" s="85" t="s">
        <v>4217</v>
      </c>
      <c r="F1073" s="110">
        <v>43361</v>
      </c>
      <c r="G1073" s="110">
        <v>43369</v>
      </c>
      <c r="H1073" s="87" t="s">
        <v>4705</v>
      </c>
      <c r="I1073" s="87" t="s">
        <v>5154</v>
      </c>
      <c r="J1073" s="87" t="s">
        <v>5145</v>
      </c>
      <c r="K1073" s="88"/>
      <c r="L1073" s="37" t="s">
        <v>15454</v>
      </c>
      <c r="M1073" s="86" t="s">
        <v>5155</v>
      </c>
      <c r="N1073" s="37" t="s">
        <v>14049</v>
      </c>
      <c r="O1073" s="37" t="s">
        <v>14050</v>
      </c>
      <c r="P1073" s="89">
        <v>0.46</v>
      </c>
      <c r="Q1073" s="89">
        <v>6.29</v>
      </c>
      <c r="R1073" s="90" t="str">
        <f t="shared" si="53"/>
        <v>新潟県村上市松喜和</v>
      </c>
      <c r="S1073" s="59" t="s">
        <v>3967</v>
      </c>
      <c r="T1073" s="59" t="s">
        <v>5146</v>
      </c>
      <c r="U1073" s="111" t="s">
        <v>5150</v>
      </c>
      <c r="V1073" s="91" t="str">
        <f t="shared" si="52"/>
        <v>Open map</v>
      </c>
      <c r="W1073" s="91" t="s">
        <v>4038</v>
      </c>
      <c r="X1073" s="89" t="s">
        <v>1840</v>
      </c>
      <c r="Y1073" s="89" t="s">
        <v>4381</v>
      </c>
      <c r="Z1073" s="89" t="s">
        <v>4358</v>
      </c>
      <c r="AA1073" s="89"/>
      <c r="AB1073" s="83">
        <v>130</v>
      </c>
      <c r="AC1073" s="83">
        <v>1082.73</v>
      </c>
      <c r="AD1073" s="83">
        <v>1101</v>
      </c>
      <c r="AE1073" s="89">
        <v>1570</v>
      </c>
      <c r="AF1073" s="83">
        <v>1497</v>
      </c>
      <c r="AG1073" s="89"/>
      <c r="AH1073" s="89"/>
      <c r="AI1073" s="89"/>
      <c r="AJ1073" s="83">
        <v>1</v>
      </c>
      <c r="AK1073" s="83" t="s">
        <v>3198</v>
      </c>
      <c r="AL1073" s="83">
        <v>0.7</v>
      </c>
      <c r="AM1073" s="83" t="s">
        <v>3198</v>
      </c>
      <c r="AN1073" s="83"/>
      <c r="AO1073" s="83">
        <v>2326</v>
      </c>
      <c r="AP1073" s="89">
        <v>0.7</v>
      </c>
      <c r="AQ1073" s="89">
        <v>756</v>
      </c>
      <c r="AR1073" s="89">
        <v>120</v>
      </c>
      <c r="AS1073" s="89">
        <v>93</v>
      </c>
      <c r="AT1073" s="89" t="s">
        <v>5151</v>
      </c>
      <c r="AU1073" s="89">
        <v>1</v>
      </c>
      <c r="AV1073" s="89">
        <v>1570</v>
      </c>
      <c r="AW1073" s="89">
        <v>120</v>
      </c>
      <c r="AX1073" s="89">
        <v>193</v>
      </c>
      <c r="AY1073" s="89" t="s">
        <v>4235</v>
      </c>
      <c r="AZ1073" s="89">
        <v>16200000</v>
      </c>
      <c r="BA1073" s="89">
        <v>13800000</v>
      </c>
      <c r="BB1073" s="89">
        <v>8600000</v>
      </c>
      <c r="BC1073" s="113"/>
      <c r="BG1073" s="165">
        <v>5967</v>
      </c>
      <c r="BH1073" s="165">
        <v>968</v>
      </c>
    </row>
    <row r="1074" spans="1:60" ht="18" hidden="1" customHeight="1">
      <c r="A1074" s="83">
        <v>180161</v>
      </c>
      <c r="B1074" s="84" t="s">
        <v>5147</v>
      </c>
      <c r="C1074" s="82" t="str">
        <f t="shared" si="51"/>
        <v>Open</v>
      </c>
      <c r="D1074" s="85"/>
      <c r="E1074" s="85" t="s">
        <v>4217</v>
      </c>
      <c r="F1074" s="110">
        <v>43556</v>
      </c>
      <c r="G1074" s="110">
        <v>43573</v>
      </c>
      <c r="H1074" s="87" t="s">
        <v>4266</v>
      </c>
      <c r="I1074" s="87" t="s">
        <v>4852</v>
      </c>
      <c r="J1074" s="87" t="s">
        <v>5135</v>
      </c>
      <c r="K1074" s="88"/>
      <c r="L1074" s="37" t="s">
        <v>15553</v>
      </c>
      <c r="M1074" s="86" t="s">
        <v>5148</v>
      </c>
      <c r="N1074" s="37" t="s">
        <v>14051</v>
      </c>
      <c r="O1074" s="37" t="s">
        <v>14052</v>
      </c>
      <c r="P1074" s="89">
        <v>0.41</v>
      </c>
      <c r="Q1074" s="89">
        <v>2.11</v>
      </c>
      <c r="R1074" s="90" t="str">
        <f t="shared" si="53"/>
        <v>青森県五所川原市大字栳萢字船橋</v>
      </c>
      <c r="S1074" s="59" t="s">
        <v>3968</v>
      </c>
      <c r="T1074" s="59" t="s">
        <v>5149</v>
      </c>
      <c r="U1074" s="111" t="s">
        <v>5144</v>
      </c>
      <c r="V1074" s="91" t="str">
        <f t="shared" si="52"/>
        <v>Open map</v>
      </c>
      <c r="W1074" s="91" t="s">
        <v>4038</v>
      </c>
      <c r="X1074" s="89" t="s">
        <v>1840</v>
      </c>
      <c r="Y1074" s="89" t="s">
        <v>4452</v>
      </c>
      <c r="Z1074" s="89" t="s">
        <v>5136</v>
      </c>
      <c r="AA1074" s="89"/>
      <c r="AB1074" s="83">
        <v>160</v>
      </c>
      <c r="AC1074" s="83">
        <v>1161.83</v>
      </c>
      <c r="AD1074" s="83">
        <v>1218.1300000000001</v>
      </c>
      <c r="AE1074" s="89">
        <v>1735</v>
      </c>
      <c r="AF1074" s="83">
        <v>1699</v>
      </c>
      <c r="AG1074" s="89"/>
      <c r="AH1074" s="89"/>
      <c r="AI1074" s="89"/>
      <c r="AJ1074" s="83">
        <v>1</v>
      </c>
      <c r="AK1074" s="83" t="s">
        <v>3204</v>
      </c>
      <c r="AL1074" s="83">
        <v>1.5</v>
      </c>
      <c r="AM1074" s="83" t="s">
        <v>3197</v>
      </c>
      <c r="AN1074" s="83"/>
      <c r="AO1074" s="83">
        <v>1735</v>
      </c>
      <c r="AP1074" s="89">
        <v>1.5</v>
      </c>
      <c r="AQ1074" s="89">
        <f>1058+114+739</f>
        <v>1911</v>
      </c>
      <c r="AR1074" s="89">
        <v>150</v>
      </c>
      <c r="AS1074" s="89">
        <f>162+18+114</f>
        <v>294</v>
      </c>
      <c r="AT1074" s="89"/>
      <c r="AU1074" s="89">
        <v>1</v>
      </c>
      <c r="AV1074" s="89">
        <f>1030+798</f>
        <v>1828</v>
      </c>
      <c r="AW1074" s="89">
        <v>110</v>
      </c>
      <c r="AX1074" s="89">
        <f>106+82</f>
        <v>188</v>
      </c>
      <c r="AY1074" s="89"/>
      <c r="AZ1074" s="89">
        <v>24000000</v>
      </c>
      <c r="BA1074" s="89">
        <v>20100000</v>
      </c>
      <c r="BB1074" s="89">
        <v>12700000</v>
      </c>
      <c r="BC1074" s="113"/>
      <c r="BG1074" s="165">
        <v>5968</v>
      </c>
      <c r="BH1074" s="165">
        <v>969</v>
      </c>
    </row>
    <row r="1075" spans="1:60" ht="18" hidden="1" customHeight="1">
      <c r="A1075" s="83">
        <v>180162</v>
      </c>
      <c r="B1075" s="84" t="s">
        <v>5127</v>
      </c>
      <c r="C1075" s="82" t="str">
        <f t="shared" si="51"/>
        <v>Open</v>
      </c>
      <c r="D1075" s="85"/>
      <c r="E1075" s="85" t="s">
        <v>4217</v>
      </c>
      <c r="F1075" s="110">
        <v>43383</v>
      </c>
      <c r="G1075" s="110">
        <v>43392</v>
      </c>
      <c r="H1075" s="87" t="s">
        <v>5137</v>
      </c>
      <c r="I1075" s="87" t="s">
        <v>5138</v>
      </c>
      <c r="J1075" s="87" t="s">
        <v>5139</v>
      </c>
      <c r="K1075" s="88"/>
      <c r="L1075" s="37" t="s">
        <v>15554</v>
      </c>
      <c r="M1075" s="86" t="s">
        <v>5129</v>
      </c>
      <c r="N1075" s="37" t="s">
        <v>14053</v>
      </c>
      <c r="O1075" s="37" t="s">
        <v>14054</v>
      </c>
      <c r="P1075" s="89">
        <v>0.08</v>
      </c>
      <c r="Q1075" s="89">
        <v>26.28</v>
      </c>
      <c r="R1075" s="90" t="str">
        <f t="shared" si="53"/>
        <v>埼玉県越谷市東町</v>
      </c>
      <c r="S1075" s="59" t="s">
        <v>3969</v>
      </c>
      <c r="T1075" s="59" t="s">
        <v>5140</v>
      </c>
      <c r="U1075" s="111" t="s">
        <v>5141</v>
      </c>
      <c r="V1075" s="91" t="str">
        <f t="shared" si="52"/>
        <v>Open map</v>
      </c>
      <c r="W1075" s="91" t="s">
        <v>4038</v>
      </c>
      <c r="X1075" s="89" t="s">
        <v>1840</v>
      </c>
      <c r="Y1075" s="89" t="s">
        <v>4381</v>
      </c>
      <c r="Z1075" s="89" t="s">
        <v>5142</v>
      </c>
      <c r="AA1075" s="89"/>
      <c r="AB1075" s="83">
        <v>30</v>
      </c>
      <c r="AC1075" s="83">
        <v>781</v>
      </c>
      <c r="AD1075" s="83">
        <v>851</v>
      </c>
      <c r="AE1075" s="89">
        <v>763</v>
      </c>
      <c r="AF1075" s="83">
        <v>1187</v>
      </c>
      <c r="AG1075" s="89"/>
      <c r="AH1075" s="89"/>
      <c r="AI1075" s="89"/>
      <c r="AJ1075" s="83">
        <v>1</v>
      </c>
      <c r="AK1075" s="83" t="s">
        <v>3198</v>
      </c>
      <c r="AL1075" s="83">
        <v>1.5</v>
      </c>
      <c r="AM1075" s="83" t="s">
        <v>3203</v>
      </c>
      <c r="AN1075" s="83"/>
      <c r="AO1075" s="83">
        <v>763</v>
      </c>
      <c r="AP1075" s="89">
        <v>1.5</v>
      </c>
      <c r="AQ1075" s="89">
        <v>957</v>
      </c>
      <c r="AR1075" s="89">
        <v>100</v>
      </c>
      <c r="AS1075" s="89">
        <v>98</v>
      </c>
      <c r="AT1075" s="89" t="s">
        <v>4235</v>
      </c>
      <c r="AU1075" s="89">
        <v>1</v>
      </c>
      <c r="AV1075" s="89">
        <v>763</v>
      </c>
      <c r="AW1075" s="89">
        <v>80</v>
      </c>
      <c r="AX1075" s="89">
        <v>63</v>
      </c>
      <c r="AY1075" s="89" t="s">
        <v>5143</v>
      </c>
      <c r="AZ1075" s="89">
        <v>10400000</v>
      </c>
      <c r="BA1075" s="89">
        <v>9000000</v>
      </c>
      <c r="BB1075" s="89">
        <v>5500000</v>
      </c>
      <c r="BC1075" s="113"/>
      <c r="BG1075" s="165">
        <v>5969</v>
      </c>
      <c r="BH1075" s="165">
        <v>970</v>
      </c>
    </row>
    <row r="1076" spans="1:60" ht="18" hidden="1" customHeight="1">
      <c r="A1076" s="83">
        <v>180163</v>
      </c>
      <c r="B1076" s="84" t="s">
        <v>5132</v>
      </c>
      <c r="C1076" s="82" t="str">
        <f t="shared" si="51"/>
        <v>Open</v>
      </c>
      <c r="D1076" s="85"/>
      <c r="E1076" s="85" t="s">
        <v>4241</v>
      </c>
      <c r="F1076" s="110">
        <v>43378</v>
      </c>
      <c r="G1076" s="110">
        <v>43386</v>
      </c>
      <c r="H1076" s="87" t="s">
        <v>5128</v>
      </c>
      <c r="I1076" s="87" t="s">
        <v>4475</v>
      </c>
      <c r="J1076" s="87" t="s">
        <v>2902</v>
      </c>
      <c r="K1076" s="88"/>
      <c r="L1076" s="37" t="s">
        <v>15554</v>
      </c>
      <c r="M1076" s="86" t="s">
        <v>5134</v>
      </c>
      <c r="N1076" s="37" t="s">
        <v>14053</v>
      </c>
      <c r="O1076" s="37" t="s">
        <v>14054</v>
      </c>
      <c r="P1076" s="89">
        <v>0.08</v>
      </c>
      <c r="Q1076" s="89">
        <v>26.28</v>
      </c>
      <c r="R1076" s="90" t="str">
        <f t="shared" si="53"/>
        <v>埼玉県越谷市レイクタウン</v>
      </c>
      <c r="S1076" s="59" t="s">
        <v>3970</v>
      </c>
      <c r="T1076" s="59" t="s">
        <v>5117</v>
      </c>
      <c r="U1076" s="111" t="s">
        <v>5133</v>
      </c>
      <c r="V1076" s="91" t="str">
        <f t="shared" si="52"/>
        <v>Open map</v>
      </c>
      <c r="W1076" s="91" t="s">
        <v>4038</v>
      </c>
      <c r="X1076" s="89" t="s">
        <v>1840</v>
      </c>
      <c r="Y1076" s="89" t="s">
        <v>5130</v>
      </c>
      <c r="Z1076" s="89" t="s">
        <v>4358</v>
      </c>
      <c r="AA1076" s="89"/>
      <c r="AB1076" s="83">
        <v>30</v>
      </c>
      <c r="AC1076" s="83">
        <v>797</v>
      </c>
      <c r="AD1076" s="83">
        <v>398</v>
      </c>
      <c r="AE1076" s="89">
        <v>1187</v>
      </c>
      <c r="AF1076" s="83">
        <v>749</v>
      </c>
      <c r="AG1076" s="89"/>
      <c r="AH1076" s="89"/>
      <c r="AI1076" s="89"/>
      <c r="AJ1076" s="83">
        <v>1</v>
      </c>
      <c r="AK1076" s="83" t="s">
        <v>3198</v>
      </c>
      <c r="AL1076" s="83">
        <v>1.5</v>
      </c>
      <c r="AM1076" s="83" t="s">
        <v>3197</v>
      </c>
      <c r="AN1076" s="83"/>
      <c r="AO1076" s="83">
        <v>1187</v>
      </c>
      <c r="AP1076" s="89">
        <v>1.5</v>
      </c>
      <c r="AQ1076" s="89">
        <v>1002</v>
      </c>
      <c r="AR1076" s="89">
        <v>110</v>
      </c>
      <c r="AS1076" s="89">
        <v>113</v>
      </c>
      <c r="AT1076" s="89" t="s">
        <v>4462</v>
      </c>
      <c r="AU1076" s="89">
        <v>1</v>
      </c>
      <c r="AV1076" s="89">
        <f>1117+38</f>
        <v>1155</v>
      </c>
      <c r="AW1076" s="89">
        <v>100</v>
      </c>
      <c r="AX1076" s="89">
        <f>114+4</f>
        <v>118</v>
      </c>
      <c r="AY1076" s="89" t="s">
        <v>5131</v>
      </c>
      <c r="AZ1076" s="89">
        <v>13300000</v>
      </c>
      <c r="BA1076" s="89">
        <v>11300000</v>
      </c>
      <c r="BB1076" s="89">
        <v>9500000</v>
      </c>
      <c r="BC1076" s="113"/>
      <c r="BG1076" s="165">
        <v>5970</v>
      </c>
      <c r="BH1076" s="165">
        <v>971</v>
      </c>
    </row>
    <row r="1077" spans="1:60" ht="18" hidden="1" customHeight="1">
      <c r="A1077" s="83">
        <v>180164</v>
      </c>
      <c r="B1077" s="84" t="s">
        <v>5118</v>
      </c>
      <c r="C1077" s="82" t="str">
        <f t="shared" si="51"/>
        <v>Open</v>
      </c>
      <c r="D1077" s="85"/>
      <c r="E1077" s="85" t="s">
        <v>5119</v>
      </c>
      <c r="F1077" s="110">
        <v>43361</v>
      </c>
      <c r="G1077" s="110">
        <v>43419</v>
      </c>
      <c r="H1077" s="87" t="s">
        <v>5120</v>
      </c>
      <c r="I1077" s="87" t="s">
        <v>5121</v>
      </c>
      <c r="J1077" s="87" t="s">
        <v>5122</v>
      </c>
      <c r="K1077" s="88"/>
      <c r="L1077" s="37" t="s">
        <v>15555</v>
      </c>
      <c r="M1077" s="86" t="s">
        <v>5123</v>
      </c>
      <c r="N1077" s="37" t="s">
        <v>14055</v>
      </c>
      <c r="O1077" s="37" t="s">
        <v>14056</v>
      </c>
      <c r="P1077" s="89">
        <v>1.39</v>
      </c>
      <c r="Q1077" s="89">
        <v>3.53</v>
      </c>
      <c r="R1077" s="90" t="str">
        <f t="shared" si="53"/>
        <v>三重県四日市市泊小柳町</v>
      </c>
      <c r="S1077" s="59" t="s">
        <v>3971</v>
      </c>
      <c r="T1077" s="59" t="s">
        <v>5124</v>
      </c>
      <c r="U1077" s="108" t="s">
        <v>5125</v>
      </c>
      <c r="V1077" s="91" t="str">
        <f t="shared" si="52"/>
        <v>Open map</v>
      </c>
      <c r="W1077" s="91" t="s">
        <v>4038</v>
      </c>
      <c r="X1077" s="89" t="s">
        <v>1840</v>
      </c>
      <c r="Y1077" s="89" t="s">
        <v>4381</v>
      </c>
      <c r="Z1077" s="89" t="s">
        <v>5126</v>
      </c>
      <c r="AA1077" s="89"/>
      <c r="AB1077" s="83">
        <v>30</v>
      </c>
      <c r="AC1077" s="83">
        <v>17653.599999999999</v>
      </c>
      <c r="AD1077" s="83">
        <v>14022.13</v>
      </c>
      <c r="AE1077" s="89">
        <v>20154</v>
      </c>
      <c r="AF1077" s="83">
        <v>19601.163</v>
      </c>
      <c r="AG1077" s="89"/>
      <c r="AH1077" s="89"/>
      <c r="AI1077" s="89"/>
      <c r="AJ1077" s="83">
        <v>1</v>
      </c>
      <c r="AK1077" s="83" t="s">
        <v>3198</v>
      </c>
      <c r="AL1077" s="83">
        <v>1.5</v>
      </c>
      <c r="AM1077" s="83" t="s">
        <v>3198</v>
      </c>
      <c r="AN1077" s="83"/>
      <c r="AO1077" s="83">
        <v>20154</v>
      </c>
      <c r="AP1077" s="89">
        <v>1.5</v>
      </c>
      <c r="AQ1077" s="89">
        <v>24657</v>
      </c>
      <c r="AR1077" s="89">
        <v>100</v>
      </c>
      <c r="AS1077" s="89">
        <v>2516</v>
      </c>
      <c r="AT1077" s="89" t="s">
        <v>5116</v>
      </c>
      <c r="AU1077" s="89">
        <v>1</v>
      </c>
      <c r="AV1077" s="89">
        <v>20154</v>
      </c>
      <c r="AW1077" s="89">
        <v>100</v>
      </c>
      <c r="AX1077" s="89">
        <v>2056</v>
      </c>
      <c r="AY1077" s="89" t="s">
        <v>5115</v>
      </c>
      <c r="AZ1077" s="89">
        <v>250200000</v>
      </c>
      <c r="BA1077" s="89">
        <v>210000000</v>
      </c>
      <c r="BB1077" s="89">
        <v>130000000</v>
      </c>
      <c r="BC1077" s="113"/>
      <c r="BG1077" s="165">
        <v>5971</v>
      </c>
      <c r="BH1077" s="165">
        <v>972</v>
      </c>
    </row>
    <row r="1078" spans="1:60" ht="18" hidden="1" customHeight="1">
      <c r="A1078" s="83">
        <v>180165</v>
      </c>
      <c r="B1078" s="84" t="s">
        <v>5105</v>
      </c>
      <c r="C1078" s="82" t="str">
        <f t="shared" si="51"/>
        <v>Open</v>
      </c>
      <c r="D1078" s="85"/>
      <c r="E1078" s="85" t="s">
        <v>5106</v>
      </c>
      <c r="F1078" s="110">
        <v>43542</v>
      </c>
      <c r="G1078" s="110">
        <v>43554</v>
      </c>
      <c r="H1078" s="87" t="s">
        <v>5107</v>
      </c>
      <c r="I1078" s="87" t="s">
        <v>5108</v>
      </c>
      <c r="J1078" s="87" t="s">
        <v>5109</v>
      </c>
      <c r="K1078" s="88"/>
      <c r="L1078" s="37" t="s">
        <v>15556</v>
      </c>
      <c r="M1078" s="86" t="s">
        <v>5110</v>
      </c>
      <c r="N1078" s="37" t="s">
        <v>14057</v>
      </c>
      <c r="O1078" s="37" t="s">
        <v>14581</v>
      </c>
      <c r="P1078" s="89">
        <v>0.39</v>
      </c>
      <c r="Q1078" s="89">
        <v>3.34</v>
      </c>
      <c r="R1078" s="90" t="str">
        <f t="shared" si="53"/>
        <v>青森県八戸市南類家</v>
      </c>
      <c r="S1078" s="59" t="s">
        <v>3972</v>
      </c>
      <c r="T1078" s="59" t="s">
        <v>5111</v>
      </c>
      <c r="U1078" s="108" t="s">
        <v>5104</v>
      </c>
      <c r="V1078" s="91" t="str">
        <f t="shared" si="52"/>
        <v>Open map</v>
      </c>
      <c r="W1078" s="91" t="s">
        <v>12274</v>
      </c>
      <c r="X1078" s="89" t="s">
        <v>1840</v>
      </c>
      <c r="Y1078" s="89" t="s">
        <v>4381</v>
      </c>
      <c r="Z1078" s="89" t="s">
        <v>5112</v>
      </c>
      <c r="AA1078" s="89">
        <v>33.5</v>
      </c>
      <c r="AB1078" s="83">
        <v>110</v>
      </c>
      <c r="AC1078" s="83">
        <v>445.1</v>
      </c>
      <c r="AD1078" s="83">
        <v>422.8</v>
      </c>
      <c r="AE1078" s="89">
        <v>747</v>
      </c>
      <c r="AF1078" s="83">
        <v>635</v>
      </c>
      <c r="AG1078" s="89"/>
      <c r="AH1078" s="89"/>
      <c r="AI1078" s="89"/>
      <c r="AJ1078" s="83">
        <v>1.2</v>
      </c>
      <c r="AK1078" s="83" t="s">
        <v>3198</v>
      </c>
      <c r="AL1078" s="83">
        <v>1.7</v>
      </c>
      <c r="AM1078" s="83" t="s">
        <v>3207</v>
      </c>
      <c r="AN1078" s="83"/>
      <c r="AO1078" s="83">
        <v>747</v>
      </c>
      <c r="AP1078" s="89">
        <v>1.7</v>
      </c>
      <c r="AQ1078" s="89">
        <f>908+182</f>
        <v>1090</v>
      </c>
      <c r="AR1078" s="89">
        <v>190</v>
      </c>
      <c r="AS1078" s="89">
        <f>176+36</f>
        <v>212</v>
      </c>
      <c r="AT1078" s="89" t="s">
        <v>5113</v>
      </c>
      <c r="AU1078" s="89">
        <v>1.45</v>
      </c>
      <c r="AV1078" s="89">
        <f>763+162</f>
        <v>925</v>
      </c>
      <c r="AW1078" s="89">
        <v>170</v>
      </c>
      <c r="AX1078" s="89">
        <f>133+29</f>
        <v>162</v>
      </c>
      <c r="AY1078" s="89" t="s">
        <v>5114</v>
      </c>
      <c r="AZ1078" s="89">
        <v>17200000</v>
      </c>
      <c r="BA1078" s="89">
        <v>14400000</v>
      </c>
      <c r="BB1078" s="89">
        <v>8800000</v>
      </c>
      <c r="BC1078" s="113"/>
      <c r="BG1078" s="165">
        <v>5972</v>
      </c>
      <c r="BH1078" s="165">
        <v>973</v>
      </c>
    </row>
    <row r="1079" spans="1:60" ht="18" hidden="1" customHeight="1">
      <c r="A1079" s="83">
        <v>180166</v>
      </c>
      <c r="B1079" s="84" t="s">
        <v>5093</v>
      </c>
      <c r="C1079" s="82" t="str">
        <f t="shared" si="51"/>
        <v>Open</v>
      </c>
      <c r="D1079" s="85"/>
      <c r="E1079" s="85" t="s">
        <v>4217</v>
      </c>
      <c r="F1079" s="110">
        <v>43383</v>
      </c>
      <c r="G1079" s="110">
        <v>43407</v>
      </c>
      <c r="H1079" s="87" t="s">
        <v>4434</v>
      </c>
      <c r="I1079" s="87" t="s">
        <v>5094</v>
      </c>
      <c r="J1079" s="87" t="s">
        <v>5095</v>
      </c>
      <c r="K1079" s="88"/>
      <c r="L1079" s="37" t="s">
        <v>15557</v>
      </c>
      <c r="M1079" s="86" t="s">
        <v>5102</v>
      </c>
      <c r="N1079" s="37" t="s">
        <v>14058</v>
      </c>
      <c r="O1079" s="37" t="s">
        <v>14059</v>
      </c>
      <c r="P1079" s="89">
        <v>0.41</v>
      </c>
      <c r="Q1079" s="89">
        <v>1.92</v>
      </c>
      <c r="R1079" s="90" t="str">
        <f t="shared" si="53"/>
        <v>千葉県千葉市中央区南町</v>
      </c>
      <c r="S1079" s="59" t="s">
        <v>3973</v>
      </c>
      <c r="T1079" s="59" t="s">
        <v>5103</v>
      </c>
      <c r="U1079" s="108" t="s">
        <v>5101</v>
      </c>
      <c r="V1079" s="91" t="str">
        <f t="shared" si="52"/>
        <v>Open map</v>
      </c>
      <c r="W1079" s="91" t="s">
        <v>4038</v>
      </c>
      <c r="X1079" s="89" t="s">
        <v>1840</v>
      </c>
      <c r="Y1079" s="89" t="s">
        <v>4381</v>
      </c>
      <c r="Z1079" s="89" t="s">
        <v>4858</v>
      </c>
      <c r="AA1079" s="89"/>
      <c r="AB1079" s="83">
        <v>30</v>
      </c>
      <c r="AC1079" s="83">
        <v>1444.6</v>
      </c>
      <c r="AD1079" s="83">
        <v>1420.5</v>
      </c>
      <c r="AE1079" s="89">
        <v>2138</v>
      </c>
      <c r="AF1079" s="83">
        <v>1284</v>
      </c>
      <c r="AG1079" s="89"/>
      <c r="AH1079" s="89"/>
      <c r="AI1079" s="89"/>
      <c r="AJ1079" s="83">
        <v>1.5</v>
      </c>
      <c r="AK1079" s="83" t="s">
        <v>3189</v>
      </c>
      <c r="AL1079" s="83">
        <v>1.8</v>
      </c>
      <c r="AM1079" s="83" t="s">
        <v>3215</v>
      </c>
      <c r="AN1079" s="83"/>
      <c r="AO1079" s="83">
        <v>2138</v>
      </c>
      <c r="AP1079" s="89">
        <v>1.8</v>
      </c>
      <c r="AQ1079" s="89">
        <f>112+2432+350</f>
        <v>2894</v>
      </c>
      <c r="AR1079" s="89">
        <v>140</v>
      </c>
      <c r="AS1079" s="89">
        <f>12+348+36</f>
        <v>396</v>
      </c>
      <c r="AT1079" s="89" t="s">
        <v>4235</v>
      </c>
      <c r="AU1079" s="89">
        <v>1.5</v>
      </c>
      <c r="AV1079" s="89">
        <f>423+1279</f>
        <v>1702</v>
      </c>
      <c r="AW1079" s="89">
        <v>140</v>
      </c>
      <c r="AX1079" s="89">
        <f>61+183</f>
        <v>244</v>
      </c>
      <c r="AY1079" s="89" t="s">
        <v>4235</v>
      </c>
      <c r="AZ1079" s="89">
        <v>30100000</v>
      </c>
      <c r="BA1079" s="89">
        <v>24900000</v>
      </c>
      <c r="BB1079" s="89">
        <v>15200000</v>
      </c>
      <c r="BC1079" s="113"/>
      <c r="BG1079" s="165">
        <v>5973</v>
      </c>
      <c r="BH1079" s="165">
        <v>974</v>
      </c>
    </row>
    <row r="1080" spans="1:60" ht="18" hidden="1" customHeight="1">
      <c r="A1080" s="83">
        <v>180167</v>
      </c>
      <c r="B1080" s="84" t="s">
        <v>5096</v>
      </c>
      <c r="C1080" s="82" t="str">
        <f t="shared" si="51"/>
        <v>Open</v>
      </c>
      <c r="D1080" s="85"/>
      <c r="E1080" s="85" t="s">
        <v>4217</v>
      </c>
      <c r="F1080" s="110">
        <v>43444</v>
      </c>
      <c r="G1080" s="110">
        <v>43451</v>
      </c>
      <c r="H1080" s="87" t="s">
        <v>5097</v>
      </c>
      <c r="I1080" s="87" t="s">
        <v>5083</v>
      </c>
      <c r="J1080" s="87" t="s">
        <v>5084</v>
      </c>
      <c r="K1080" s="88"/>
      <c r="L1080" s="37" t="s">
        <v>15558</v>
      </c>
      <c r="M1080" s="86" t="s">
        <v>5091</v>
      </c>
      <c r="N1080" s="37" t="s">
        <v>14060</v>
      </c>
      <c r="O1080" s="37" t="s">
        <v>14582</v>
      </c>
      <c r="P1080" s="89">
        <v>0.48</v>
      </c>
      <c r="Q1080" s="89">
        <v>13.69</v>
      </c>
      <c r="R1080" s="90" t="str">
        <f t="shared" si="53"/>
        <v>静岡県袋井市上山梨</v>
      </c>
      <c r="S1080" s="59" t="s">
        <v>3974</v>
      </c>
      <c r="T1080" s="59" t="s">
        <v>5098</v>
      </c>
      <c r="U1080" s="108" t="s">
        <v>5099</v>
      </c>
      <c r="V1080" s="91" t="str">
        <f t="shared" si="52"/>
        <v>Open map</v>
      </c>
      <c r="W1080" s="91" t="s">
        <v>4038</v>
      </c>
      <c r="X1080" s="89" t="s">
        <v>1840</v>
      </c>
      <c r="Y1080" s="89" t="s">
        <v>4381</v>
      </c>
      <c r="Z1080" s="89" t="s">
        <v>5100</v>
      </c>
      <c r="AA1080" s="89"/>
      <c r="AB1080" s="83">
        <v>30</v>
      </c>
      <c r="AC1080" s="83">
        <v>950</v>
      </c>
      <c r="AD1080" s="83">
        <v>950</v>
      </c>
      <c r="AE1080" s="89">
        <v>1222</v>
      </c>
      <c r="AF1080" s="83">
        <v>1188</v>
      </c>
      <c r="AG1080" s="89"/>
      <c r="AH1080" s="89"/>
      <c r="AI1080" s="89"/>
      <c r="AJ1080" s="83">
        <v>1.5</v>
      </c>
      <c r="AK1080" s="83" t="s">
        <v>3198</v>
      </c>
      <c r="AL1080" s="83">
        <v>0.8</v>
      </c>
      <c r="AM1080" s="83" t="s">
        <v>3197</v>
      </c>
      <c r="AN1080" s="83"/>
      <c r="AO1080" s="83">
        <v>1222</v>
      </c>
      <c r="AP1080" s="89">
        <v>1.5</v>
      </c>
      <c r="AQ1080" s="89">
        <v>1375</v>
      </c>
      <c r="AR1080" s="89">
        <v>100</v>
      </c>
      <c r="AS1080" s="89">
        <v>141</v>
      </c>
      <c r="AT1080" s="89" t="s">
        <v>4235</v>
      </c>
      <c r="AU1080" s="89">
        <v>0.8</v>
      </c>
      <c r="AV1080" s="89">
        <v>978</v>
      </c>
      <c r="AW1080" s="89">
        <v>80</v>
      </c>
      <c r="AX1080" s="89">
        <v>80</v>
      </c>
      <c r="AY1080" s="89" t="s">
        <v>4235</v>
      </c>
      <c r="AZ1080" s="89">
        <v>13200000</v>
      </c>
      <c r="BA1080" s="89">
        <v>11300000</v>
      </c>
      <c r="BB1080" s="89">
        <v>6900000</v>
      </c>
      <c r="BC1080" s="113"/>
      <c r="BG1080" s="165">
        <v>5974</v>
      </c>
      <c r="BH1080" s="165">
        <v>975</v>
      </c>
    </row>
    <row r="1081" spans="1:60" ht="18" hidden="1" customHeight="1">
      <c r="A1081" s="83">
        <v>180168</v>
      </c>
      <c r="B1081" s="84" t="s">
        <v>5085</v>
      </c>
      <c r="C1081" s="82" t="str">
        <f t="shared" si="51"/>
        <v>Open</v>
      </c>
      <c r="D1081" s="85"/>
      <c r="E1081" s="85" t="s">
        <v>5086</v>
      </c>
      <c r="F1081" s="110">
        <v>43376</v>
      </c>
      <c r="G1081" s="110">
        <v>43397</v>
      </c>
      <c r="H1081" s="87" t="s">
        <v>4249</v>
      </c>
      <c r="I1081" s="87" t="s">
        <v>5087</v>
      </c>
      <c r="J1081" s="87" t="s">
        <v>5075</v>
      </c>
      <c r="K1081" s="88"/>
      <c r="L1081" s="37" t="s">
        <v>15559</v>
      </c>
      <c r="M1081" s="86" t="s">
        <v>5081</v>
      </c>
      <c r="N1081" s="37" t="s">
        <v>14061</v>
      </c>
      <c r="O1081" s="37" t="s">
        <v>14062</v>
      </c>
      <c r="P1081" s="89">
        <v>0.99</v>
      </c>
      <c r="Q1081" s="89">
        <v>0.08</v>
      </c>
      <c r="R1081" s="90" t="str">
        <f t="shared" si="53"/>
        <v>北海道宗谷郡猿払村浜猿払</v>
      </c>
      <c r="S1081" s="59" t="s">
        <v>3975</v>
      </c>
      <c r="T1081" s="59" t="s">
        <v>5082</v>
      </c>
      <c r="U1081" s="108" t="s">
        <v>5082</v>
      </c>
      <c r="V1081" s="91" t="str">
        <f t="shared" si="52"/>
        <v>Open map</v>
      </c>
      <c r="W1081" s="91" t="s">
        <v>4038</v>
      </c>
      <c r="X1081" s="89" t="s">
        <v>1840</v>
      </c>
      <c r="Y1081" s="89" t="s">
        <v>4381</v>
      </c>
      <c r="Z1081" s="89" t="s">
        <v>4443</v>
      </c>
      <c r="AA1081" s="89">
        <v>11</v>
      </c>
      <c r="AB1081" s="83">
        <v>110</v>
      </c>
      <c r="AC1081" s="83">
        <v>930.29</v>
      </c>
      <c r="AD1081" s="83">
        <v>925.11</v>
      </c>
      <c r="AE1081" s="89">
        <v>1319</v>
      </c>
      <c r="AF1081" s="83">
        <v>1404.7</v>
      </c>
      <c r="AG1081" s="89"/>
      <c r="AH1081" s="89"/>
      <c r="AI1081" s="89"/>
      <c r="AJ1081" s="83">
        <v>0.8</v>
      </c>
      <c r="AK1081" s="83" t="s">
        <v>3238</v>
      </c>
      <c r="AL1081" s="83">
        <v>1.6</v>
      </c>
      <c r="AM1081" s="83" t="s">
        <v>3238</v>
      </c>
      <c r="AN1081" s="83"/>
      <c r="AO1081" s="83">
        <v>1319</v>
      </c>
      <c r="AP1081" s="89">
        <v>1.6</v>
      </c>
      <c r="AQ1081" s="89">
        <f>337+1325</f>
        <v>1662</v>
      </c>
      <c r="AR1081" s="89">
        <v>230</v>
      </c>
      <c r="AS1081" s="89">
        <f>80+311</f>
        <v>391</v>
      </c>
      <c r="AT1081" s="89" t="s">
        <v>5088</v>
      </c>
      <c r="AU1081" s="89">
        <v>0.8</v>
      </c>
      <c r="AV1081" s="89">
        <f>13+302</f>
        <v>315</v>
      </c>
      <c r="AW1081" s="89">
        <v>200</v>
      </c>
      <c r="AX1081" s="89">
        <f>3+62</f>
        <v>65</v>
      </c>
      <c r="AY1081" s="89" t="s">
        <v>4250</v>
      </c>
      <c r="AZ1081" s="89">
        <v>18300000</v>
      </c>
      <c r="BA1081" s="89">
        <v>15000000</v>
      </c>
      <c r="BB1081" s="89">
        <v>8900000</v>
      </c>
      <c r="BC1081" s="113"/>
      <c r="BG1081" s="165">
        <v>5975</v>
      </c>
      <c r="BH1081" s="165">
        <v>976</v>
      </c>
    </row>
    <row r="1082" spans="1:60" ht="18" hidden="1" customHeight="1">
      <c r="A1082" s="83">
        <v>180169</v>
      </c>
      <c r="B1082" s="84" t="s">
        <v>5076</v>
      </c>
      <c r="C1082" s="82" t="str">
        <f t="shared" si="51"/>
        <v>Open</v>
      </c>
      <c r="D1082" s="85"/>
      <c r="E1082" s="85" t="s">
        <v>4217</v>
      </c>
      <c r="F1082" s="110">
        <v>43747</v>
      </c>
      <c r="G1082" s="110">
        <v>43500</v>
      </c>
      <c r="H1082" s="87" t="s">
        <v>4312</v>
      </c>
      <c r="I1082" s="87" t="s">
        <v>5077</v>
      </c>
      <c r="J1082" s="87" t="s">
        <v>5078</v>
      </c>
      <c r="K1082" s="88"/>
      <c r="L1082" s="37" t="s">
        <v>15560</v>
      </c>
      <c r="M1082" s="86" t="s">
        <v>5074</v>
      </c>
      <c r="N1082" s="37" t="s">
        <v>14063</v>
      </c>
      <c r="O1082" s="37" t="s">
        <v>14064</v>
      </c>
      <c r="P1082" s="89">
        <v>2.83</v>
      </c>
      <c r="Q1082" s="89">
        <v>89.82</v>
      </c>
      <c r="R1082" s="90" t="str">
        <f t="shared" si="53"/>
        <v>埼玉県本庄市下野堂字七本木境</v>
      </c>
      <c r="S1082" s="59" t="s">
        <v>3976</v>
      </c>
      <c r="T1082" s="59" t="s">
        <v>5079</v>
      </c>
      <c r="U1082" s="108" t="s">
        <v>5080</v>
      </c>
      <c r="V1082" s="91" t="str">
        <f t="shared" si="52"/>
        <v>Open map</v>
      </c>
      <c r="W1082" s="91" t="s">
        <v>15</v>
      </c>
      <c r="X1082" s="89" t="s">
        <v>1840</v>
      </c>
      <c r="Y1082" s="89" t="s">
        <v>4381</v>
      </c>
      <c r="Z1082" s="89" t="s">
        <v>4443</v>
      </c>
      <c r="AA1082" s="89">
        <v>8</v>
      </c>
      <c r="AB1082" s="83">
        <v>32</v>
      </c>
      <c r="AC1082" s="83">
        <v>2781.2</v>
      </c>
      <c r="AD1082" s="83">
        <v>2781.2</v>
      </c>
      <c r="AE1082" s="89">
        <v>3210</v>
      </c>
      <c r="AF1082" s="83">
        <v>3214</v>
      </c>
      <c r="AG1082" s="89"/>
      <c r="AH1082" s="89"/>
      <c r="AI1082" s="89"/>
      <c r="AJ1082" s="83">
        <v>1.2</v>
      </c>
      <c r="AK1082" s="83" t="s">
        <v>3189</v>
      </c>
      <c r="AL1082" s="83">
        <v>1.3</v>
      </c>
      <c r="AM1082" s="83" t="s">
        <v>3191</v>
      </c>
      <c r="AN1082" s="83"/>
      <c r="AO1082" s="83">
        <v>3210</v>
      </c>
      <c r="AP1082" s="89">
        <v>1.3</v>
      </c>
      <c r="AQ1082" s="89">
        <v>3361</v>
      </c>
      <c r="AR1082" s="89">
        <v>100</v>
      </c>
      <c r="AS1082" s="89">
        <v>343</v>
      </c>
      <c r="AT1082" s="89" t="s">
        <v>5054</v>
      </c>
      <c r="AU1082" s="89">
        <v>1.2</v>
      </c>
      <c r="AV1082" s="89">
        <v>3852</v>
      </c>
      <c r="AW1082" s="89">
        <v>100</v>
      </c>
      <c r="AX1082" s="89">
        <v>393</v>
      </c>
      <c r="AY1082" s="89" t="s">
        <v>4235</v>
      </c>
      <c r="AZ1082" s="89">
        <v>45400000</v>
      </c>
      <c r="BA1082" s="89">
        <v>39000000</v>
      </c>
      <c r="BB1082" s="89">
        <v>25000000</v>
      </c>
      <c r="BC1082" s="113"/>
      <c r="BG1082" s="165">
        <v>5976</v>
      </c>
      <c r="BH1082" s="165">
        <v>977</v>
      </c>
    </row>
    <row r="1083" spans="1:60" ht="18" hidden="1" customHeight="1">
      <c r="A1083" s="83">
        <v>180170</v>
      </c>
      <c r="B1083" s="84" t="s">
        <v>5062</v>
      </c>
      <c r="C1083" s="82" t="str">
        <f t="shared" si="51"/>
        <v>Open</v>
      </c>
      <c r="D1083" s="85"/>
      <c r="E1083" s="85" t="s">
        <v>4217</v>
      </c>
      <c r="F1083" s="110">
        <v>43573</v>
      </c>
      <c r="G1083" s="110">
        <v>43581</v>
      </c>
      <c r="H1083" s="87" t="s">
        <v>4504</v>
      </c>
      <c r="I1083" s="87" t="s">
        <v>5069</v>
      </c>
      <c r="J1083" s="87" t="s">
        <v>5070</v>
      </c>
      <c r="K1083" s="88"/>
      <c r="L1083" s="37" t="s">
        <v>15561</v>
      </c>
      <c r="M1083" s="86" t="s">
        <v>5068</v>
      </c>
      <c r="N1083" s="37" t="s">
        <v>14065</v>
      </c>
      <c r="O1083" s="37" t="s">
        <v>14583</v>
      </c>
      <c r="P1083" s="89">
        <v>0.02</v>
      </c>
      <c r="Q1083" s="89">
        <v>8.67</v>
      </c>
      <c r="R1083" s="90" t="str">
        <f t="shared" si="53"/>
        <v>岡山県岡山市北区今保</v>
      </c>
      <c r="S1083" s="59" t="s">
        <v>3977</v>
      </c>
      <c r="T1083" s="59" t="s">
        <v>5063</v>
      </c>
      <c r="U1083" s="108" t="s">
        <v>5071</v>
      </c>
      <c r="V1083" s="91" t="str">
        <f t="shared" si="52"/>
        <v>Open map</v>
      </c>
      <c r="W1083" s="91" t="s">
        <v>4038</v>
      </c>
      <c r="X1083" s="89" t="s">
        <v>1840</v>
      </c>
      <c r="Y1083" s="89" t="s">
        <v>5072</v>
      </c>
      <c r="Z1083" s="89" t="s">
        <v>4443</v>
      </c>
      <c r="AA1083" s="89"/>
      <c r="AB1083" s="83">
        <v>31</v>
      </c>
      <c r="AC1083" s="83">
        <v>251</v>
      </c>
      <c r="AD1083" s="83">
        <v>314.18</v>
      </c>
      <c r="AE1083" s="89">
        <v>324</v>
      </c>
      <c r="AF1083" s="83">
        <v>311</v>
      </c>
      <c r="AG1083" s="89"/>
      <c r="AH1083" s="89"/>
      <c r="AI1083" s="89"/>
      <c r="AJ1083" s="83">
        <v>1</v>
      </c>
      <c r="AK1083" s="83" t="s">
        <v>3191</v>
      </c>
      <c r="AL1083" s="83">
        <v>2</v>
      </c>
      <c r="AM1083" s="83" t="s">
        <v>3203</v>
      </c>
      <c r="AN1083" s="83"/>
      <c r="AO1083" s="83">
        <v>325</v>
      </c>
      <c r="AP1083" s="89">
        <v>2</v>
      </c>
      <c r="AQ1083" s="89">
        <v>508</v>
      </c>
      <c r="AR1083" s="89">
        <v>100</v>
      </c>
      <c r="AS1083" s="89">
        <v>52</v>
      </c>
      <c r="AT1083" s="89" t="s">
        <v>5073</v>
      </c>
      <c r="AU1083" s="89">
        <v>1</v>
      </c>
      <c r="AV1083" s="89">
        <v>324</v>
      </c>
      <c r="AW1083" s="89">
        <v>120</v>
      </c>
      <c r="AX1083" s="89">
        <v>40</v>
      </c>
      <c r="AY1083" s="89" t="s">
        <v>4235</v>
      </c>
      <c r="AZ1083" s="89">
        <v>6500000</v>
      </c>
      <c r="BA1083" s="89">
        <v>5600000</v>
      </c>
      <c r="BB1083" s="89">
        <v>6800000</v>
      </c>
      <c r="BC1083" s="113"/>
      <c r="BG1083" s="165">
        <v>5977</v>
      </c>
      <c r="BH1083" s="165">
        <v>978</v>
      </c>
    </row>
    <row r="1084" spans="1:60" ht="18" hidden="1" customHeight="1">
      <c r="A1084" s="83">
        <v>180171</v>
      </c>
      <c r="B1084" s="84" t="s">
        <v>5056</v>
      </c>
      <c r="C1084" s="82" t="str">
        <f t="shared" si="51"/>
        <v>Open</v>
      </c>
      <c r="D1084" s="85"/>
      <c r="E1084" s="85" t="s">
        <v>4241</v>
      </c>
      <c r="F1084" s="110">
        <v>43346</v>
      </c>
      <c r="G1084" s="110">
        <v>43360</v>
      </c>
      <c r="H1084" s="87" t="s">
        <v>5064</v>
      </c>
      <c r="I1084" s="87" t="s">
        <v>5065</v>
      </c>
      <c r="J1084" s="87" t="s">
        <v>5066</v>
      </c>
      <c r="K1084" s="88"/>
      <c r="L1084" s="37" t="s">
        <v>15562</v>
      </c>
      <c r="M1084" s="86" t="s">
        <v>5061</v>
      </c>
      <c r="N1084" s="37" t="s">
        <v>14066</v>
      </c>
      <c r="O1084" s="37" t="s">
        <v>14067</v>
      </c>
      <c r="P1084" s="89">
        <v>0.12</v>
      </c>
      <c r="Q1084" s="89">
        <v>3.65</v>
      </c>
      <c r="R1084" s="90" t="str">
        <f t="shared" si="53"/>
        <v>鳥取県米子市旗ヶ崎</v>
      </c>
      <c r="S1084" s="59" t="s">
        <v>3978</v>
      </c>
      <c r="T1084" s="59" t="s">
        <v>5067</v>
      </c>
      <c r="U1084" s="108" t="s">
        <v>5057</v>
      </c>
      <c r="V1084" s="91" t="str">
        <f t="shared" si="52"/>
        <v>Open map</v>
      </c>
      <c r="W1084" s="91" t="s">
        <v>4038</v>
      </c>
      <c r="X1084" s="89" t="s">
        <v>3163</v>
      </c>
      <c r="Y1084" s="89" t="s">
        <v>4452</v>
      </c>
      <c r="Z1084" s="89" t="s">
        <v>4429</v>
      </c>
      <c r="AA1084" s="89"/>
      <c r="AB1084" s="83">
        <v>60</v>
      </c>
      <c r="AC1084" s="83">
        <v>480.18</v>
      </c>
      <c r="AD1084" s="83">
        <v>573.17999999999995</v>
      </c>
      <c r="AE1084" s="89">
        <v>772</v>
      </c>
      <c r="AF1084" s="83">
        <v>771.7</v>
      </c>
      <c r="AG1084" s="89"/>
      <c r="AH1084" s="89"/>
      <c r="AI1084" s="89"/>
      <c r="AJ1084" s="83">
        <v>1</v>
      </c>
      <c r="AK1084" s="83" t="s">
        <v>3198</v>
      </c>
      <c r="AL1084" s="83">
        <v>2.2000000000000002</v>
      </c>
      <c r="AM1084" s="83" t="s">
        <v>3198</v>
      </c>
      <c r="AN1084" s="83"/>
      <c r="AO1084" s="83">
        <v>1769</v>
      </c>
      <c r="AP1084" s="89">
        <v>2.2000000000000002</v>
      </c>
      <c r="AQ1084" s="89">
        <v>997</v>
      </c>
      <c r="AR1084" s="89">
        <v>100</v>
      </c>
      <c r="AS1084" s="89">
        <v>102</v>
      </c>
      <c r="AT1084" s="89" t="s">
        <v>4235</v>
      </c>
      <c r="AU1084" s="89">
        <v>1</v>
      </c>
      <c r="AV1084" s="89">
        <v>772</v>
      </c>
      <c r="AW1084" s="89">
        <v>80</v>
      </c>
      <c r="AX1084" s="89">
        <v>63</v>
      </c>
      <c r="AY1084" s="89" t="s">
        <v>5054</v>
      </c>
      <c r="AZ1084" s="89">
        <v>9700000</v>
      </c>
      <c r="BA1084" s="89">
        <v>8200000</v>
      </c>
      <c r="BB1084" s="89">
        <v>4900000</v>
      </c>
      <c r="BC1084" s="113"/>
      <c r="BG1084" s="165">
        <v>5978</v>
      </c>
      <c r="BH1084" s="165">
        <v>979</v>
      </c>
    </row>
    <row r="1085" spans="1:60" ht="18" hidden="1" customHeight="1">
      <c r="A1085" s="83">
        <v>180172</v>
      </c>
      <c r="B1085" s="84" t="s">
        <v>5049</v>
      </c>
      <c r="C1085" s="82" t="str">
        <f t="shared" si="51"/>
        <v>Open</v>
      </c>
      <c r="D1085" s="85"/>
      <c r="E1085" s="85" t="s">
        <v>4217</v>
      </c>
      <c r="F1085" s="110">
        <v>43668</v>
      </c>
      <c r="G1085" s="110">
        <v>43673</v>
      </c>
      <c r="H1085" s="87" t="s">
        <v>5058</v>
      </c>
      <c r="I1085" s="87" t="s">
        <v>5059</v>
      </c>
      <c r="J1085" s="87" t="s">
        <v>5050</v>
      </c>
      <c r="K1085" s="88"/>
      <c r="L1085" s="37" t="s">
        <v>15563</v>
      </c>
      <c r="M1085" s="86" t="s">
        <v>5055</v>
      </c>
      <c r="N1085" s="37" t="s">
        <v>14068</v>
      </c>
      <c r="O1085" s="37" t="s">
        <v>14584</v>
      </c>
      <c r="P1085" s="89">
        <v>1.93</v>
      </c>
      <c r="Q1085" s="89">
        <v>1.57</v>
      </c>
      <c r="R1085" s="90" t="str">
        <f t="shared" si="53"/>
        <v>青森県青森市大野北片岡</v>
      </c>
      <c r="S1085" s="59"/>
      <c r="T1085" s="59" t="s">
        <v>5060</v>
      </c>
      <c r="U1085" s="108" t="s">
        <v>5060</v>
      </c>
      <c r="V1085" s="91" t="str">
        <f t="shared" si="52"/>
        <v>Open map</v>
      </c>
      <c r="W1085" s="91"/>
      <c r="X1085" s="89" t="s">
        <v>1840</v>
      </c>
      <c r="Y1085" s="89" t="s">
        <v>5048</v>
      </c>
      <c r="Z1085" s="89" t="s">
        <v>4390</v>
      </c>
      <c r="AA1085" s="89">
        <v>5.5</v>
      </c>
      <c r="AB1085" s="83">
        <v>180</v>
      </c>
      <c r="AC1085" s="83">
        <v>192</v>
      </c>
      <c r="AD1085" s="83">
        <v>192</v>
      </c>
      <c r="AE1085" s="89">
        <v>373</v>
      </c>
      <c r="AF1085" s="83">
        <v>372</v>
      </c>
      <c r="AG1085" s="89"/>
      <c r="AH1085" s="89"/>
      <c r="AI1085" s="89"/>
      <c r="AJ1085" s="83">
        <v>1.1000000000000001</v>
      </c>
      <c r="AK1085" s="83" t="s">
        <v>3275</v>
      </c>
      <c r="AL1085" s="83">
        <v>1.4</v>
      </c>
      <c r="AM1085" s="83" t="s">
        <v>3275</v>
      </c>
      <c r="AN1085" s="83"/>
      <c r="AO1085" s="83"/>
      <c r="AP1085" s="89">
        <v>1.4</v>
      </c>
      <c r="AQ1085" s="89">
        <v>370</v>
      </c>
      <c r="AR1085" s="89">
        <v>110</v>
      </c>
      <c r="AS1085" s="89">
        <v>42</v>
      </c>
      <c r="AT1085" s="89" t="s">
        <v>5054</v>
      </c>
      <c r="AU1085" s="89">
        <v>1.1000000000000001</v>
      </c>
      <c r="AV1085" s="89">
        <v>404</v>
      </c>
      <c r="AW1085" s="89">
        <v>100</v>
      </c>
      <c r="AX1085" s="89">
        <v>42</v>
      </c>
      <c r="AY1085" s="89" t="s">
        <v>5054</v>
      </c>
      <c r="AZ1085" s="89">
        <v>5500000</v>
      </c>
      <c r="BA1085" s="89">
        <v>4800000</v>
      </c>
      <c r="BB1085" s="89">
        <v>3000000</v>
      </c>
      <c r="BC1085" s="113"/>
      <c r="BG1085" s="165">
        <v>5979</v>
      </c>
      <c r="BH1085" s="165">
        <v>980</v>
      </c>
    </row>
    <row r="1086" spans="1:60" ht="18" hidden="1" customHeight="1">
      <c r="A1086" s="83">
        <v>180173</v>
      </c>
      <c r="B1086" s="84" t="s">
        <v>5051</v>
      </c>
      <c r="C1086" s="82" t="str">
        <f t="shared" si="51"/>
        <v>Open</v>
      </c>
      <c r="D1086" s="85"/>
      <c r="E1086" s="85" t="s">
        <v>4241</v>
      </c>
      <c r="F1086" s="110">
        <v>43370</v>
      </c>
      <c r="G1086" s="110">
        <v>43377</v>
      </c>
      <c r="H1086" s="87" t="s">
        <v>4303</v>
      </c>
      <c r="I1086" s="87" t="s">
        <v>5052</v>
      </c>
      <c r="J1086" s="87" t="s">
        <v>5043</v>
      </c>
      <c r="K1086" s="88"/>
      <c r="L1086" s="37" t="s">
        <v>15564</v>
      </c>
      <c r="M1086" s="86" t="s">
        <v>5053</v>
      </c>
      <c r="N1086" s="37" t="s">
        <v>14069</v>
      </c>
      <c r="O1086" s="37" t="s">
        <v>14585</v>
      </c>
      <c r="P1086" s="89">
        <v>0.02</v>
      </c>
      <c r="Q1086" s="89">
        <v>13.35</v>
      </c>
      <c r="R1086" s="90" t="str">
        <f t="shared" si="53"/>
        <v>東京都足立区小台</v>
      </c>
      <c r="S1086" s="59" t="s">
        <v>3979</v>
      </c>
      <c r="T1086" s="59" t="s">
        <v>5044</v>
      </c>
      <c r="U1086" s="108" t="s">
        <v>5044</v>
      </c>
      <c r="V1086" s="91" t="str">
        <f t="shared" si="52"/>
        <v>Open map</v>
      </c>
      <c r="W1086" s="91" t="s">
        <v>4038</v>
      </c>
      <c r="X1086" s="89" t="s">
        <v>3163</v>
      </c>
      <c r="Y1086" s="89" t="s">
        <v>4496</v>
      </c>
      <c r="Z1086" s="89" t="s">
        <v>4429</v>
      </c>
      <c r="AA1086" s="89"/>
      <c r="AB1086" s="83">
        <v>30</v>
      </c>
      <c r="AC1086" s="83">
        <v>179</v>
      </c>
      <c r="AD1086" s="83">
        <v>338.3</v>
      </c>
      <c r="AE1086" s="89">
        <v>231</v>
      </c>
      <c r="AF1086" s="83">
        <v>230.9</v>
      </c>
      <c r="AG1086" s="89"/>
      <c r="AH1086" s="89"/>
      <c r="AI1086" s="89"/>
      <c r="AJ1086" s="83">
        <v>1</v>
      </c>
      <c r="AK1086" s="83" t="s">
        <v>3198</v>
      </c>
      <c r="AL1086" s="83">
        <v>3.4</v>
      </c>
      <c r="AM1086" s="83" t="s">
        <v>3198</v>
      </c>
      <c r="AN1086" s="83"/>
      <c r="AO1086" s="83">
        <v>231</v>
      </c>
      <c r="AP1086" s="89">
        <v>3.4</v>
      </c>
      <c r="AQ1086" s="89">
        <f>483+109</f>
        <v>592</v>
      </c>
      <c r="AR1086" s="89">
        <v>100</v>
      </c>
      <c r="AS1086" s="89">
        <f>50+12</f>
        <v>62</v>
      </c>
      <c r="AT1086" s="89" t="s">
        <v>4235</v>
      </c>
      <c r="AU1086" s="89">
        <v>1</v>
      </c>
      <c r="AV1086" s="89">
        <v>198</v>
      </c>
      <c r="AW1086" s="89">
        <v>100</v>
      </c>
      <c r="AX1086" s="89">
        <v>21</v>
      </c>
      <c r="AY1086" s="89" t="s">
        <v>5054</v>
      </c>
      <c r="AZ1086" s="89">
        <v>5300000</v>
      </c>
      <c r="BA1086" s="89">
        <v>4600000</v>
      </c>
      <c r="BB1086" s="89">
        <v>2700000</v>
      </c>
      <c r="BC1086" s="113"/>
      <c r="BG1086" s="165">
        <v>5980</v>
      </c>
      <c r="BH1086" s="165">
        <v>981</v>
      </c>
    </row>
    <row r="1087" spans="1:60" hidden="1">
      <c r="A1087" s="1">
        <v>180174</v>
      </c>
      <c r="B1087" s="6" t="s">
        <v>10251</v>
      </c>
      <c r="C1087" s="82" t="str">
        <f t="shared" si="51"/>
        <v>Open</v>
      </c>
      <c r="D1087" s="36" t="s">
        <v>4241</v>
      </c>
      <c r="E1087" s="36"/>
      <c r="F1087" s="37"/>
      <c r="G1087" s="37"/>
      <c r="H1087" s="38" t="s">
        <v>1295</v>
      </c>
      <c r="I1087" s="38" t="s">
        <v>1338</v>
      </c>
      <c r="J1087" s="38" t="s">
        <v>1725</v>
      </c>
      <c r="K1087" s="21"/>
      <c r="L1087" s="37" t="s">
        <v>15284</v>
      </c>
      <c r="M1087" s="37" t="s">
        <v>12123</v>
      </c>
      <c r="N1087" s="37" t="s">
        <v>14070</v>
      </c>
      <c r="O1087" s="37" t="s">
        <v>14071</v>
      </c>
      <c r="P1087" s="89">
        <v>2.42</v>
      </c>
      <c r="Q1087" s="89">
        <v>15.99</v>
      </c>
      <c r="R1087" s="59" t="str">
        <f t="shared" si="53"/>
        <v>東京都足立区西新井</v>
      </c>
      <c r="S1087" s="59"/>
      <c r="T1087" s="59"/>
      <c r="U1087" s="108" t="s">
        <v>10252</v>
      </c>
      <c r="V1087" s="60" t="str">
        <f t="shared" si="52"/>
        <v>Open map</v>
      </c>
      <c r="W1087" s="60"/>
      <c r="X1087" t="s">
        <v>1840</v>
      </c>
      <c r="Y1087" t="s">
        <v>1844</v>
      </c>
      <c r="Z1087" t="s">
        <v>1841</v>
      </c>
      <c r="AB1087" s="1">
        <v>30</v>
      </c>
      <c r="AC1087" s="1">
        <v>1000</v>
      </c>
      <c r="AD1087" s="1">
        <v>1000</v>
      </c>
      <c r="AF1087" s="1">
        <v>1299</v>
      </c>
      <c r="AJ1087" s="1">
        <v>0.8</v>
      </c>
      <c r="AK1087" s="1" t="s">
        <v>3197</v>
      </c>
      <c r="AL1087" s="1">
        <v>1.4</v>
      </c>
      <c r="AM1087" s="1" t="s">
        <v>3237</v>
      </c>
      <c r="BD1087" s="142" t="s">
        <v>11223</v>
      </c>
      <c r="BG1087" s="165">
        <v>5981</v>
      </c>
    </row>
    <row r="1088" spans="1:60" hidden="1">
      <c r="A1088" s="1">
        <v>180175</v>
      </c>
      <c r="B1088" s="6" t="s">
        <v>10253</v>
      </c>
      <c r="C1088" s="82" t="str">
        <f t="shared" si="51"/>
        <v>Open</v>
      </c>
      <c r="D1088" s="36" t="s">
        <v>5089</v>
      </c>
      <c r="E1088" s="36"/>
      <c r="F1088" s="37"/>
      <c r="G1088" s="37"/>
      <c r="H1088" s="38" t="s">
        <v>1426</v>
      </c>
      <c r="I1088" s="38" t="s">
        <v>1534</v>
      </c>
      <c r="J1088" s="38" t="s">
        <v>1607</v>
      </c>
      <c r="K1088" s="21"/>
      <c r="L1088" s="37" t="s">
        <v>15105</v>
      </c>
      <c r="M1088" s="37" t="s">
        <v>10254</v>
      </c>
      <c r="N1088" s="37" t="s">
        <v>14072</v>
      </c>
      <c r="O1088" s="37" t="s">
        <v>14073</v>
      </c>
      <c r="P1088" s="89">
        <v>4.3600000000000003</v>
      </c>
      <c r="Q1088" s="89">
        <v>5.1100000000000003</v>
      </c>
      <c r="R1088" s="59" t="str">
        <f t="shared" si="53"/>
        <v>青森県八戸市北インター工業団地</v>
      </c>
      <c r="S1088" s="59"/>
      <c r="T1088" s="59"/>
      <c r="U1088" s="108" t="s">
        <v>10255</v>
      </c>
      <c r="V1088" s="60" t="str">
        <f t="shared" si="52"/>
        <v>Open map</v>
      </c>
      <c r="W1088" s="60"/>
      <c r="X1088" t="s">
        <v>1840</v>
      </c>
      <c r="Y1088" t="s">
        <v>1863</v>
      </c>
      <c r="Z1088" t="s">
        <v>1843</v>
      </c>
      <c r="AB1088" s="1">
        <v>70</v>
      </c>
      <c r="AF1088" s="1">
        <v>5364</v>
      </c>
      <c r="AJ1088" s="1">
        <v>1</v>
      </c>
      <c r="AK1088" s="1" t="s">
        <v>3198</v>
      </c>
      <c r="AL1088" s="1">
        <v>1.4</v>
      </c>
      <c r="AM1088" s="1" t="s">
        <v>3198</v>
      </c>
      <c r="BD1088" s="142" t="s">
        <v>4217</v>
      </c>
      <c r="BG1088" s="165">
        <v>5982</v>
      </c>
    </row>
    <row r="1089" spans="1:60" ht="18" hidden="1" customHeight="1">
      <c r="A1089" s="83">
        <v>180176</v>
      </c>
      <c r="B1089" s="84" t="s">
        <v>5028</v>
      </c>
      <c r="C1089" s="82" t="str">
        <f t="shared" si="51"/>
        <v>Open</v>
      </c>
      <c r="D1089" s="85"/>
      <c r="E1089" s="85" t="s">
        <v>4217</v>
      </c>
      <c r="F1089" s="110">
        <v>43368</v>
      </c>
      <c r="G1089" s="110">
        <v>43396</v>
      </c>
      <c r="H1089" s="87" t="s">
        <v>5029</v>
      </c>
      <c r="I1089" s="87" t="s">
        <v>5045</v>
      </c>
      <c r="J1089" s="87" t="s">
        <v>5046</v>
      </c>
      <c r="K1089" s="88"/>
      <c r="L1089" s="37" t="s">
        <v>15338</v>
      </c>
      <c r="M1089" s="86" t="s">
        <v>5042</v>
      </c>
      <c r="N1089" s="37" t="s">
        <v>14074</v>
      </c>
      <c r="O1089" s="37" t="s">
        <v>14075</v>
      </c>
      <c r="P1089" s="89"/>
      <c r="Q1089" s="89">
        <v>0.11</v>
      </c>
      <c r="R1089" s="90" t="str">
        <f t="shared" si="53"/>
        <v>鳥取県境港市昭和町</v>
      </c>
      <c r="S1089" s="59" t="s">
        <v>3980</v>
      </c>
      <c r="T1089" s="59" t="s">
        <v>5030</v>
      </c>
      <c r="U1089" s="108" t="s">
        <v>5047</v>
      </c>
      <c r="V1089" s="91" t="str">
        <f t="shared" si="52"/>
        <v>Open map</v>
      </c>
      <c r="W1089" s="91" t="s">
        <v>4038</v>
      </c>
      <c r="X1089" s="89" t="s">
        <v>1840</v>
      </c>
      <c r="Y1089" s="89" t="s">
        <v>5048</v>
      </c>
      <c r="Z1089" s="89" t="s">
        <v>5031</v>
      </c>
      <c r="AA1089" s="89">
        <v>23</v>
      </c>
      <c r="AB1089" s="83">
        <v>30</v>
      </c>
      <c r="AC1089" s="83">
        <v>2100</v>
      </c>
      <c r="AD1089" s="83">
        <v>2100</v>
      </c>
      <c r="AE1089" s="89">
        <v>2849</v>
      </c>
      <c r="AF1089" s="83">
        <v>2848</v>
      </c>
      <c r="AG1089" s="89"/>
      <c r="AH1089" s="89"/>
      <c r="AI1089" s="89"/>
      <c r="AJ1089" s="83">
        <v>1</v>
      </c>
      <c r="AK1089" s="83" t="s">
        <v>3238</v>
      </c>
      <c r="AL1089" s="83">
        <v>1.5</v>
      </c>
      <c r="AM1089" s="83" t="s">
        <v>3238</v>
      </c>
      <c r="AN1089" s="83"/>
      <c r="AO1089" s="83">
        <v>2849</v>
      </c>
      <c r="AP1089" s="89">
        <v>1.5</v>
      </c>
      <c r="AQ1089" s="89">
        <f>1175+1309+587</f>
        <v>3071</v>
      </c>
      <c r="AR1089" s="89">
        <v>100</v>
      </c>
      <c r="AS1089" s="89">
        <f>120+134+60</f>
        <v>314</v>
      </c>
      <c r="AT1089" s="89" t="s">
        <v>4235</v>
      </c>
      <c r="AU1089" s="89">
        <v>1</v>
      </c>
      <c r="AV1089" s="89">
        <f>1048+1082+684</f>
        <v>2814</v>
      </c>
      <c r="AW1089" s="89">
        <v>80</v>
      </c>
      <c r="AX1089" s="89">
        <f>89+89+56</f>
        <v>234</v>
      </c>
      <c r="AY1089" s="89" t="s">
        <v>4235</v>
      </c>
      <c r="AZ1089" s="89">
        <v>30500000</v>
      </c>
      <c r="BA1089" s="89">
        <v>25600000</v>
      </c>
      <c r="BB1089" s="89">
        <v>15600000</v>
      </c>
      <c r="BC1089" s="113"/>
      <c r="BG1089" s="165">
        <v>5983</v>
      </c>
      <c r="BH1089" s="165">
        <v>982</v>
      </c>
    </row>
    <row r="1090" spans="1:60" ht="18" hidden="1" customHeight="1">
      <c r="A1090" s="83">
        <v>180177</v>
      </c>
      <c r="B1090" s="84" t="s">
        <v>5032</v>
      </c>
      <c r="C1090" s="82" t="str">
        <f t="shared" si="51"/>
        <v>Open</v>
      </c>
      <c r="D1090" s="85"/>
      <c r="E1090" s="85" t="s">
        <v>4217</v>
      </c>
      <c r="F1090" s="110">
        <v>43417</v>
      </c>
      <c r="G1090" s="110">
        <v>43443</v>
      </c>
      <c r="H1090" s="87" t="s">
        <v>4663</v>
      </c>
      <c r="I1090" s="87" t="s">
        <v>5033</v>
      </c>
      <c r="J1090" s="87" t="s">
        <v>5034</v>
      </c>
      <c r="K1090" s="88"/>
      <c r="L1090" s="37" t="s">
        <v>15565</v>
      </c>
      <c r="M1090" s="86" t="s">
        <v>5035</v>
      </c>
      <c r="N1090" s="37" t="s">
        <v>14076</v>
      </c>
      <c r="O1090" s="37" t="s">
        <v>14077</v>
      </c>
      <c r="P1090" s="89">
        <v>0.28999999999999998</v>
      </c>
      <c r="Q1090" s="89">
        <v>4.59</v>
      </c>
      <c r="R1090" s="90" t="str">
        <f t="shared" si="53"/>
        <v>秋田県由利本荘市上大野薬師堂字八街森</v>
      </c>
      <c r="S1090" s="59" t="s">
        <v>3981</v>
      </c>
      <c r="T1090" s="59" t="s">
        <v>5036</v>
      </c>
      <c r="U1090" s="108" t="s">
        <v>5037</v>
      </c>
      <c r="V1090" s="91" t="str">
        <f t="shared" si="52"/>
        <v>Open map</v>
      </c>
      <c r="W1090" s="91" t="s">
        <v>4038</v>
      </c>
      <c r="X1090" s="89" t="s">
        <v>1840</v>
      </c>
      <c r="Y1090" s="89" t="s">
        <v>5038</v>
      </c>
      <c r="Z1090" s="89" t="s">
        <v>5039</v>
      </c>
      <c r="AA1090" s="89"/>
      <c r="AB1090" s="83">
        <v>100</v>
      </c>
      <c r="AC1090" s="83">
        <v>3682</v>
      </c>
      <c r="AD1090" s="83">
        <v>3681.71</v>
      </c>
      <c r="AE1090" s="89">
        <v>4679</v>
      </c>
      <c r="AF1090" s="83">
        <v>4651.4949999999999</v>
      </c>
      <c r="AG1090" s="89"/>
      <c r="AH1090" s="89"/>
      <c r="AI1090" s="89"/>
      <c r="AJ1090" s="83">
        <v>1.2</v>
      </c>
      <c r="AK1090" s="83" t="s">
        <v>3286</v>
      </c>
      <c r="AL1090" s="83">
        <v>1.3</v>
      </c>
      <c r="AM1090" s="83" t="s">
        <v>3197</v>
      </c>
      <c r="AN1090" s="83"/>
      <c r="AO1090" s="83">
        <v>9655</v>
      </c>
      <c r="AP1090" s="89">
        <v>1.3</v>
      </c>
      <c r="AQ1090" s="89">
        <v>4116</v>
      </c>
      <c r="AR1090" s="89">
        <v>160</v>
      </c>
      <c r="AS1090" s="89">
        <v>672</v>
      </c>
      <c r="AT1090" s="89" t="s">
        <v>5040</v>
      </c>
      <c r="AU1090" s="89">
        <v>1.2</v>
      </c>
      <c r="AV1090" s="89">
        <v>5497</v>
      </c>
      <c r="AW1090" s="89">
        <v>130</v>
      </c>
      <c r="AX1090" s="89">
        <v>729</v>
      </c>
      <c r="AY1090" s="89" t="s">
        <v>5041</v>
      </c>
      <c r="AZ1090" s="89">
        <v>67800000</v>
      </c>
      <c r="BA1090" s="89">
        <v>56700000</v>
      </c>
      <c r="BB1090" s="89">
        <v>34700000</v>
      </c>
      <c r="BC1090" s="113"/>
      <c r="BG1090" s="165">
        <v>5984</v>
      </c>
      <c r="BH1090" s="165">
        <v>983</v>
      </c>
    </row>
    <row r="1091" spans="1:60" ht="18" hidden="1" customHeight="1">
      <c r="A1091" s="83">
        <v>180178</v>
      </c>
      <c r="B1091" s="84" t="s">
        <v>5016</v>
      </c>
      <c r="C1091" s="82" t="str">
        <f t="shared" si="51"/>
        <v>Open</v>
      </c>
      <c r="D1091" s="85"/>
      <c r="E1091" s="85" t="s">
        <v>4217</v>
      </c>
      <c r="F1091" s="110">
        <v>43817</v>
      </c>
      <c r="G1091" s="110">
        <v>43494</v>
      </c>
      <c r="H1091" s="87" t="s">
        <v>4274</v>
      </c>
      <c r="I1091" s="87" t="s">
        <v>5023</v>
      </c>
      <c r="J1091" s="87" t="s">
        <v>5024</v>
      </c>
      <c r="K1091" s="88"/>
      <c r="L1091" s="37" t="s">
        <v>15566</v>
      </c>
      <c r="M1091" s="86" t="s">
        <v>5022</v>
      </c>
      <c r="N1091" s="37" t="s">
        <v>14078</v>
      </c>
      <c r="O1091" s="37" t="s">
        <v>14079</v>
      </c>
      <c r="P1091" s="89">
        <v>0.22</v>
      </c>
      <c r="Q1091" s="89">
        <v>9.77</v>
      </c>
      <c r="R1091" s="90" t="str">
        <f t="shared" si="53"/>
        <v>茨城県潮来市須賀南</v>
      </c>
      <c r="S1091" s="59" t="s">
        <v>3982</v>
      </c>
      <c r="T1091" s="59" t="s">
        <v>5025</v>
      </c>
      <c r="U1091" s="108" t="s">
        <v>5026</v>
      </c>
      <c r="V1091" s="91" t="str">
        <f t="shared" si="52"/>
        <v>Open map</v>
      </c>
      <c r="W1091" s="91" t="s">
        <v>4038</v>
      </c>
      <c r="X1091" s="89" t="s">
        <v>1840</v>
      </c>
      <c r="Y1091" s="89" t="s">
        <v>4381</v>
      </c>
      <c r="Z1091" s="89" t="s">
        <v>5027</v>
      </c>
      <c r="AA1091" s="89"/>
      <c r="AB1091" s="83">
        <v>20</v>
      </c>
      <c r="AC1091" s="83">
        <v>8700</v>
      </c>
      <c r="AD1091" s="83">
        <v>8700</v>
      </c>
      <c r="AE1091" s="89">
        <v>9365</v>
      </c>
      <c r="AF1091" s="83">
        <v>10225</v>
      </c>
      <c r="AG1091" s="89"/>
      <c r="AH1091" s="89"/>
      <c r="AI1091" s="89"/>
      <c r="AJ1091" s="83">
        <v>0.8</v>
      </c>
      <c r="AK1091" s="83" t="s">
        <v>3198</v>
      </c>
      <c r="AL1091" s="83">
        <v>1.2</v>
      </c>
      <c r="AM1091" s="83" t="s">
        <v>3287</v>
      </c>
      <c r="AN1091" s="83"/>
      <c r="AO1091" s="83">
        <v>9319</v>
      </c>
      <c r="AP1091" s="89">
        <v>1.2</v>
      </c>
      <c r="AQ1091" s="89">
        <f>3644+3843</f>
        <v>7487</v>
      </c>
      <c r="AR1091" s="89">
        <v>190</v>
      </c>
      <c r="AS1091" s="89">
        <f>707+745</f>
        <v>1452</v>
      </c>
      <c r="AT1091" s="89" t="s">
        <v>4235</v>
      </c>
      <c r="AU1091" s="89">
        <v>0.8</v>
      </c>
      <c r="AV1091" s="89">
        <f>4748+3657</f>
        <v>8405</v>
      </c>
      <c r="AW1091" s="89">
        <v>80</v>
      </c>
      <c r="AX1091" s="89">
        <f>388+299</f>
        <v>687</v>
      </c>
      <c r="AY1091" s="89" t="s">
        <v>4235</v>
      </c>
      <c r="AZ1091" s="89">
        <v>103100000</v>
      </c>
      <c r="BA1091" s="89">
        <v>85800000</v>
      </c>
      <c r="BB1091" s="89">
        <v>51400000</v>
      </c>
      <c r="BC1091" s="113"/>
      <c r="BG1091" s="165">
        <v>5985</v>
      </c>
      <c r="BH1091" s="165">
        <v>984</v>
      </c>
    </row>
    <row r="1092" spans="1:60" ht="18" hidden="1" customHeight="1">
      <c r="A1092" s="83">
        <v>180179</v>
      </c>
      <c r="B1092" s="84" t="s">
        <v>5010</v>
      </c>
      <c r="C1092" s="82" t="str">
        <f t="shared" ref="C1092:C1155" si="54">HYPERLINK(CONCATENATE("C:\CollectionOfDataForAI\",A1092),"Open")</f>
        <v>Open</v>
      </c>
      <c r="D1092" s="85"/>
      <c r="E1092" s="85" t="s">
        <v>4217</v>
      </c>
      <c r="F1092" s="110">
        <v>43432</v>
      </c>
      <c r="G1092" s="110">
        <v>43453</v>
      </c>
      <c r="H1092" s="87" t="s">
        <v>4266</v>
      </c>
      <c r="I1092" s="87" t="s">
        <v>4527</v>
      </c>
      <c r="J1092" s="87" t="s">
        <v>5017</v>
      </c>
      <c r="K1092" s="88"/>
      <c r="L1092" s="37" t="s">
        <v>15272</v>
      </c>
      <c r="M1092" s="86" t="s">
        <v>5018</v>
      </c>
      <c r="N1092" s="37" t="s">
        <v>14080</v>
      </c>
      <c r="O1092" s="37" t="s">
        <v>14081</v>
      </c>
      <c r="P1092" s="89">
        <v>1.24</v>
      </c>
      <c r="Q1092" s="89">
        <v>0.92</v>
      </c>
      <c r="R1092" s="90" t="str">
        <f t="shared" si="53"/>
        <v>青森県青森市青森港</v>
      </c>
      <c r="S1092" s="59" t="s">
        <v>3983</v>
      </c>
      <c r="T1092" s="59" t="s">
        <v>5019</v>
      </c>
      <c r="U1092" s="108" t="s">
        <v>5015</v>
      </c>
      <c r="V1092" s="91" t="str">
        <f t="shared" ref="V1092:V1155" si="55">HYPERLINK(CONCATENATE("https://www.google.co.jp/maps/search/",IF(T1092="",IF(S1092 ="",R1092,S1092),T1092)),"Open map")</f>
        <v>Open map</v>
      </c>
      <c r="W1092" s="91" t="s">
        <v>4038</v>
      </c>
      <c r="X1092" s="89" t="s">
        <v>1840</v>
      </c>
      <c r="Y1092" s="89" t="s">
        <v>5020</v>
      </c>
      <c r="Z1092" s="89" t="s">
        <v>5011</v>
      </c>
      <c r="AA1092" s="89"/>
      <c r="AB1092" s="83">
        <v>180</v>
      </c>
      <c r="AC1092" s="83">
        <v>1400</v>
      </c>
      <c r="AD1092" s="83">
        <v>1400</v>
      </c>
      <c r="AE1092" s="89">
        <v>2114</v>
      </c>
      <c r="AF1092" s="83">
        <v>2080</v>
      </c>
      <c r="AG1092" s="89"/>
      <c r="AH1092" s="89"/>
      <c r="AI1092" s="89"/>
      <c r="AJ1092" s="83">
        <v>1</v>
      </c>
      <c r="AK1092" s="83" t="s">
        <v>3204</v>
      </c>
      <c r="AL1092" s="83">
        <v>1.5</v>
      </c>
      <c r="AM1092" s="83" t="s">
        <v>3204</v>
      </c>
      <c r="AN1092" s="83"/>
      <c r="AO1092" s="83">
        <v>2114</v>
      </c>
      <c r="AP1092" s="89">
        <v>1.5</v>
      </c>
      <c r="AQ1092" s="89">
        <f>1197+1317</f>
        <v>2514</v>
      </c>
      <c r="AR1092" s="89">
        <v>100</v>
      </c>
      <c r="AS1092" s="89">
        <f>123+135</f>
        <v>258</v>
      </c>
      <c r="AT1092" s="89" t="s">
        <v>4235</v>
      </c>
      <c r="AU1092" s="89">
        <v>1</v>
      </c>
      <c r="AV1092" s="89">
        <v>2023</v>
      </c>
      <c r="AW1092" s="89">
        <v>100</v>
      </c>
      <c r="AX1092" s="89">
        <v>207</v>
      </c>
      <c r="AY1092" s="89" t="s">
        <v>5021</v>
      </c>
      <c r="AZ1092" s="89">
        <v>27800000</v>
      </c>
      <c r="BA1092" s="89">
        <v>23400000</v>
      </c>
      <c r="BB1092" s="89">
        <v>14500000</v>
      </c>
      <c r="BC1092" s="113"/>
      <c r="BG1092" s="165">
        <v>5986</v>
      </c>
      <c r="BH1092" s="165">
        <v>985</v>
      </c>
    </row>
    <row r="1093" spans="1:60" ht="18" hidden="1" customHeight="1">
      <c r="A1093" s="83">
        <v>180180</v>
      </c>
      <c r="B1093" s="84" t="s">
        <v>5012</v>
      </c>
      <c r="C1093" s="82" t="str">
        <f t="shared" si="54"/>
        <v>Open</v>
      </c>
      <c r="D1093" s="85"/>
      <c r="E1093" s="85" t="s">
        <v>4217</v>
      </c>
      <c r="F1093" s="110">
        <v>43475</v>
      </c>
      <c r="G1093" s="110">
        <v>43538</v>
      </c>
      <c r="H1093" s="87" t="s">
        <v>4446</v>
      </c>
      <c r="I1093" s="87" t="s">
        <v>5000</v>
      </c>
      <c r="J1093" s="87" t="s">
        <v>5001</v>
      </c>
      <c r="K1093" s="88"/>
      <c r="L1093" s="37" t="s">
        <v>15567</v>
      </c>
      <c r="M1093" s="86" t="s">
        <v>5013</v>
      </c>
      <c r="N1093" s="37" t="s">
        <v>14082</v>
      </c>
      <c r="O1093" s="37" t="s">
        <v>14083</v>
      </c>
      <c r="P1093" s="89">
        <v>0.48</v>
      </c>
      <c r="Q1093" s="89">
        <v>6.45</v>
      </c>
      <c r="R1093" s="90" t="str">
        <f t="shared" si="53"/>
        <v>山形県東田川郡三川町大字神花天神堂</v>
      </c>
      <c r="S1093" s="59" t="s">
        <v>3984</v>
      </c>
      <c r="T1093" s="59" t="s">
        <v>5002</v>
      </c>
      <c r="U1093" s="108" t="s">
        <v>5002</v>
      </c>
      <c r="V1093" s="91" t="str">
        <f t="shared" si="55"/>
        <v>Open map</v>
      </c>
      <c r="W1093" s="91" t="s">
        <v>4038</v>
      </c>
      <c r="X1093" s="89" t="s">
        <v>1840</v>
      </c>
      <c r="Y1093" s="89" t="s">
        <v>4381</v>
      </c>
      <c r="Z1093" s="89" t="s">
        <v>4390</v>
      </c>
      <c r="AA1093" s="89">
        <v>45</v>
      </c>
      <c r="AB1093" s="83">
        <v>95</v>
      </c>
      <c r="AC1093" s="83">
        <v>13000</v>
      </c>
      <c r="AD1093" s="83">
        <v>13000</v>
      </c>
      <c r="AE1093" s="89">
        <v>16374</v>
      </c>
      <c r="AF1093" s="83">
        <v>14140</v>
      </c>
      <c r="AG1093" s="89"/>
      <c r="AH1093" s="89"/>
      <c r="AI1093" s="89"/>
      <c r="AJ1093" s="83">
        <v>1.2</v>
      </c>
      <c r="AK1093" s="83" t="s">
        <v>3288</v>
      </c>
      <c r="AL1093" s="83">
        <v>1.5</v>
      </c>
      <c r="AM1093" s="83" t="s">
        <v>3203</v>
      </c>
      <c r="AN1093" s="83"/>
      <c r="AO1093" s="83">
        <v>16374</v>
      </c>
      <c r="AP1093" s="89">
        <v>1.5</v>
      </c>
      <c r="AQ1093" s="89">
        <v>14829</v>
      </c>
      <c r="AR1093" s="89">
        <v>170</v>
      </c>
      <c r="AS1093" s="89">
        <v>2572</v>
      </c>
      <c r="AT1093" s="89" t="s">
        <v>5014</v>
      </c>
      <c r="AU1093" s="89">
        <v>1.2</v>
      </c>
      <c r="AV1093" s="89">
        <v>19250</v>
      </c>
      <c r="AW1093" s="89">
        <v>120</v>
      </c>
      <c r="AX1093" s="89">
        <v>2357</v>
      </c>
      <c r="AY1093" s="89" t="s">
        <v>4235</v>
      </c>
      <c r="AZ1093" s="89">
        <v>234300000</v>
      </c>
      <c r="BA1093" s="89">
        <v>191100000</v>
      </c>
      <c r="BB1093" s="89">
        <v>115600000</v>
      </c>
      <c r="BC1093" s="113"/>
      <c r="BG1093" s="165">
        <v>5987</v>
      </c>
      <c r="BH1093" s="165">
        <v>986</v>
      </c>
    </row>
    <row r="1094" spans="1:60" ht="18" hidden="1" customHeight="1">
      <c r="A1094" s="83" t="s">
        <v>14656</v>
      </c>
      <c r="B1094" s="84" t="s">
        <v>4995</v>
      </c>
      <c r="C1094" s="82" t="str">
        <f t="shared" si="54"/>
        <v>Open</v>
      </c>
      <c r="D1094" s="85"/>
      <c r="E1094" s="85" t="s">
        <v>4217</v>
      </c>
      <c r="F1094" s="110">
        <v>43494</v>
      </c>
      <c r="G1094" s="110">
        <v>43522</v>
      </c>
      <c r="H1094" s="87" t="s">
        <v>5003</v>
      </c>
      <c r="I1094" s="87" t="s">
        <v>5004</v>
      </c>
      <c r="J1094" s="87" t="s">
        <v>5005</v>
      </c>
      <c r="K1094" s="88"/>
      <c r="L1094" s="37" t="s">
        <v>15568</v>
      </c>
      <c r="M1094" s="86" t="s">
        <v>5008</v>
      </c>
      <c r="N1094" s="37" t="s">
        <v>14084</v>
      </c>
      <c r="O1094" s="37" t="s">
        <v>14085</v>
      </c>
      <c r="P1094" s="89">
        <v>0.41</v>
      </c>
      <c r="Q1094" s="89">
        <v>53.46</v>
      </c>
      <c r="R1094" s="90" t="str">
        <f t="shared" si="53"/>
        <v>滋賀県蒲生郡竜王町</v>
      </c>
      <c r="S1094" s="59" t="s">
        <v>3985</v>
      </c>
      <c r="T1094" s="59" t="s">
        <v>5006</v>
      </c>
      <c r="U1094" s="108" t="s">
        <v>5009</v>
      </c>
      <c r="V1094" s="91" t="str">
        <f t="shared" si="55"/>
        <v>Open map</v>
      </c>
      <c r="W1094" s="91" t="s">
        <v>4038</v>
      </c>
      <c r="X1094" s="89" t="s">
        <v>1840</v>
      </c>
      <c r="Y1094" s="89" t="s">
        <v>4381</v>
      </c>
      <c r="Z1094" s="89" t="s">
        <v>4390</v>
      </c>
      <c r="AA1094" s="89"/>
      <c r="AB1094" s="83">
        <v>30</v>
      </c>
      <c r="AC1094" s="83">
        <v>3200</v>
      </c>
      <c r="AD1094" s="83">
        <v>3200</v>
      </c>
      <c r="AE1094" s="89">
        <v>7077</v>
      </c>
      <c r="AF1094" s="83">
        <v>6339</v>
      </c>
      <c r="AG1094" s="89"/>
      <c r="AH1094" s="89"/>
      <c r="AI1094" s="89"/>
      <c r="AJ1094" s="83">
        <v>1</v>
      </c>
      <c r="AK1094" s="83" t="s">
        <v>3204</v>
      </c>
      <c r="AL1094" s="83">
        <v>1.2</v>
      </c>
      <c r="AM1094" s="83" t="s">
        <v>3204</v>
      </c>
      <c r="AN1094" s="83"/>
      <c r="AO1094" s="83">
        <v>7077</v>
      </c>
      <c r="AP1094" s="89">
        <v>1.2</v>
      </c>
      <c r="AQ1094" s="89">
        <f>2636+2374</f>
        <v>5010</v>
      </c>
      <c r="AR1094" s="89">
        <v>100</v>
      </c>
      <c r="AS1094" s="89">
        <f>269+243</f>
        <v>512</v>
      </c>
      <c r="AT1094" s="89" t="s">
        <v>4235</v>
      </c>
      <c r="AU1094" s="89">
        <v>1</v>
      </c>
      <c r="AV1094" s="89">
        <f>1783+4574</f>
        <v>6357</v>
      </c>
      <c r="AW1094" s="89">
        <v>80</v>
      </c>
      <c r="AX1094" s="89">
        <f>146+374</f>
        <v>520</v>
      </c>
      <c r="AY1094" s="89" t="s">
        <v>5007</v>
      </c>
      <c r="AZ1094" s="89"/>
      <c r="BA1094" s="89"/>
      <c r="BB1094" s="89"/>
      <c r="BC1094" s="113" t="s">
        <v>8667</v>
      </c>
      <c r="BG1094" s="165">
        <v>5988</v>
      </c>
      <c r="BH1094" s="165">
        <v>987</v>
      </c>
    </row>
    <row r="1095" spans="1:60" hidden="1">
      <c r="A1095" s="1" t="s">
        <v>14657</v>
      </c>
      <c r="B1095" s="6" t="s">
        <v>10256</v>
      </c>
      <c r="C1095" s="82" t="str">
        <f t="shared" si="54"/>
        <v>Open</v>
      </c>
      <c r="D1095" s="36" t="s">
        <v>5090</v>
      </c>
      <c r="E1095" s="36"/>
      <c r="F1095" s="138">
        <v>43494</v>
      </c>
      <c r="G1095" s="138">
        <v>43522</v>
      </c>
      <c r="H1095" s="105" t="s">
        <v>1412</v>
      </c>
      <c r="I1095" s="105" t="s">
        <v>2918</v>
      </c>
      <c r="J1095" s="105" t="s">
        <v>2919</v>
      </c>
      <c r="K1095" s="106"/>
      <c r="L1095" s="37" t="s">
        <v>15568</v>
      </c>
      <c r="M1095" s="93" t="s">
        <v>5008</v>
      </c>
      <c r="N1095" s="37" t="s">
        <v>14084</v>
      </c>
      <c r="O1095" s="37" t="s">
        <v>14085</v>
      </c>
      <c r="R1095" s="59" t="str">
        <f t="shared" si="53"/>
        <v>滋賀県蒲生郡竜王町</v>
      </c>
      <c r="S1095" s="59"/>
      <c r="T1095" s="59"/>
      <c r="U1095" s="108" t="s">
        <v>5009</v>
      </c>
      <c r="V1095" s="60" t="str">
        <f t="shared" si="55"/>
        <v>Open map</v>
      </c>
      <c r="W1095" s="60"/>
      <c r="X1095" t="s">
        <v>1840</v>
      </c>
      <c r="Y1095" t="s">
        <v>1859</v>
      </c>
      <c r="Z1095" t="s">
        <v>1845</v>
      </c>
      <c r="AB1095" s="1">
        <v>30</v>
      </c>
      <c r="AC1095" s="1">
        <v>367</v>
      </c>
      <c r="AD1095" s="1">
        <v>665</v>
      </c>
      <c r="AF1095" s="1">
        <v>629.20000000000005</v>
      </c>
      <c r="AJ1095" s="1">
        <v>1</v>
      </c>
      <c r="AK1095" s="1" t="s">
        <v>3204</v>
      </c>
      <c r="AL1095" s="1">
        <v>1</v>
      </c>
      <c r="AM1095" s="1" t="s">
        <v>3204</v>
      </c>
      <c r="AP1095" s="89">
        <v>1.2</v>
      </c>
      <c r="AQ1095">
        <v>497</v>
      </c>
      <c r="AR1095" s="89">
        <v>100</v>
      </c>
      <c r="AS1095">
        <v>51</v>
      </c>
      <c r="AT1095" s="89" t="s">
        <v>8676</v>
      </c>
      <c r="AU1095" s="89">
        <v>1</v>
      </c>
      <c r="AV1095" s="89">
        <v>522</v>
      </c>
      <c r="AW1095" s="89">
        <v>80</v>
      </c>
      <c r="AX1095" s="89">
        <v>43</v>
      </c>
      <c r="AY1095" s="89" t="s">
        <v>4235</v>
      </c>
      <c r="BG1095" s="165">
        <v>5989</v>
      </c>
      <c r="BH1095" s="165">
        <v>988</v>
      </c>
    </row>
    <row r="1096" spans="1:60" hidden="1">
      <c r="A1096" s="1" t="s">
        <v>14658</v>
      </c>
      <c r="B1096" s="6" t="s">
        <v>1153</v>
      </c>
      <c r="C1096" s="82" t="str">
        <f t="shared" si="54"/>
        <v>Open</v>
      </c>
      <c r="D1096" s="36" t="s">
        <v>4241</v>
      </c>
      <c r="E1096" s="36"/>
      <c r="F1096" s="138">
        <v>43494</v>
      </c>
      <c r="G1096" s="138">
        <v>43522</v>
      </c>
      <c r="H1096" s="105" t="s">
        <v>1412</v>
      </c>
      <c r="I1096" s="105" t="s">
        <v>2918</v>
      </c>
      <c r="J1096" s="105" t="s">
        <v>2919</v>
      </c>
      <c r="K1096" s="106"/>
      <c r="L1096" s="37" t="s">
        <v>15568</v>
      </c>
      <c r="M1096" s="93" t="s">
        <v>5008</v>
      </c>
      <c r="N1096" s="37" t="s">
        <v>14084</v>
      </c>
      <c r="O1096" s="37" t="s">
        <v>14085</v>
      </c>
      <c r="R1096" s="59" t="str">
        <f t="shared" si="53"/>
        <v>滋賀県蒲生郡竜王町</v>
      </c>
      <c r="S1096" s="59"/>
      <c r="T1096" s="59"/>
      <c r="U1096" s="108" t="s">
        <v>5009</v>
      </c>
      <c r="V1096" s="60" t="str">
        <f t="shared" si="55"/>
        <v>Open map</v>
      </c>
      <c r="W1096" s="60"/>
      <c r="X1096" t="s">
        <v>1840</v>
      </c>
      <c r="Y1096" t="s">
        <v>1859</v>
      </c>
      <c r="Z1096" t="s">
        <v>1898</v>
      </c>
      <c r="AB1096" s="1">
        <v>30</v>
      </c>
      <c r="AC1096" s="1">
        <v>42</v>
      </c>
      <c r="AD1096" s="1">
        <v>84</v>
      </c>
      <c r="AF1096" s="1">
        <v>98</v>
      </c>
      <c r="AJ1096" s="1">
        <v>0.8</v>
      </c>
      <c r="AK1096" s="1" t="s">
        <v>3204</v>
      </c>
      <c r="AL1096" s="1">
        <v>1.2</v>
      </c>
      <c r="AM1096" s="1" t="s">
        <v>3204</v>
      </c>
      <c r="AP1096" s="89">
        <v>1.2</v>
      </c>
      <c r="AQ1096">
        <v>97</v>
      </c>
      <c r="AR1096" s="89">
        <v>100</v>
      </c>
      <c r="AS1096">
        <v>10</v>
      </c>
      <c r="AT1096" s="89" t="s">
        <v>4235</v>
      </c>
      <c r="AU1096" s="89">
        <v>0.8</v>
      </c>
      <c r="AV1096" s="89">
        <v>75</v>
      </c>
      <c r="AW1096" s="89">
        <v>80</v>
      </c>
      <c r="AX1096" s="89">
        <v>7</v>
      </c>
      <c r="AY1096" s="89" t="s">
        <v>8677</v>
      </c>
      <c r="BG1096" s="165">
        <v>5990</v>
      </c>
      <c r="BH1096" s="165">
        <v>989</v>
      </c>
    </row>
    <row r="1097" spans="1:60" ht="18" hidden="1" customHeight="1">
      <c r="A1097" s="83">
        <v>180182</v>
      </c>
      <c r="B1097" s="84" t="s">
        <v>4985</v>
      </c>
      <c r="C1097" s="82" t="str">
        <f t="shared" si="54"/>
        <v>Open</v>
      </c>
      <c r="D1097" s="85"/>
      <c r="E1097" s="85" t="s">
        <v>4996</v>
      </c>
      <c r="F1097" s="110">
        <v>43710</v>
      </c>
      <c r="G1097" s="110">
        <v>43724</v>
      </c>
      <c r="H1097" s="87" t="s">
        <v>4283</v>
      </c>
      <c r="I1097" s="87" t="s">
        <v>4997</v>
      </c>
      <c r="J1097" s="87" t="s">
        <v>4986</v>
      </c>
      <c r="K1097" s="88"/>
      <c r="L1097" s="37" t="s">
        <v>15569</v>
      </c>
      <c r="M1097" s="86" t="s">
        <v>4993</v>
      </c>
      <c r="N1097" s="37" t="s">
        <v>14086</v>
      </c>
      <c r="O1097" s="37" t="s">
        <v>14087</v>
      </c>
      <c r="P1097" s="89">
        <v>0</v>
      </c>
      <c r="Q1097" s="89">
        <v>0.14000000000000001</v>
      </c>
      <c r="R1097" s="90" t="str">
        <f t="shared" si="53"/>
        <v>沖縄県うるま市勝連町字南風原</v>
      </c>
      <c r="S1097" s="59"/>
      <c r="T1097" s="59" t="s">
        <v>4998</v>
      </c>
      <c r="U1097" s="108" t="s">
        <v>4987</v>
      </c>
      <c r="V1097" s="91" t="str">
        <f t="shared" si="55"/>
        <v>Open map</v>
      </c>
      <c r="W1097" s="91"/>
      <c r="X1097" s="89" t="s">
        <v>1840</v>
      </c>
      <c r="Y1097" s="89" t="s">
        <v>4999</v>
      </c>
      <c r="Z1097" s="89" t="s">
        <v>4443</v>
      </c>
      <c r="AA1097" s="89">
        <v>7</v>
      </c>
      <c r="AB1097" s="83">
        <v>0</v>
      </c>
      <c r="AC1097" s="83">
        <v>1045</v>
      </c>
      <c r="AD1097" s="83">
        <v>1462</v>
      </c>
      <c r="AE1097" s="89">
        <v>2212</v>
      </c>
      <c r="AF1097" s="83">
        <v>1688</v>
      </c>
      <c r="AG1097" s="89"/>
      <c r="AH1097" s="89"/>
      <c r="AI1097" s="89"/>
      <c r="AJ1097" s="83">
        <v>1</v>
      </c>
      <c r="AK1097" s="83" t="s">
        <v>3289</v>
      </c>
      <c r="AL1097" s="83">
        <v>1.5</v>
      </c>
      <c r="AM1097" s="83" t="s">
        <v>3289</v>
      </c>
      <c r="AN1097" s="83"/>
      <c r="AO1097" s="83"/>
      <c r="AP1097" s="89">
        <v>1.5</v>
      </c>
      <c r="AQ1097" s="89">
        <v>1533</v>
      </c>
      <c r="AR1097" s="89">
        <v>100</v>
      </c>
      <c r="AS1097" s="89">
        <v>157</v>
      </c>
      <c r="AT1097" s="89" t="s">
        <v>4994</v>
      </c>
      <c r="AU1097" s="89">
        <v>1</v>
      </c>
      <c r="AV1097" s="89">
        <v>2212</v>
      </c>
      <c r="AW1097" s="89">
        <v>80</v>
      </c>
      <c r="AX1097" s="89">
        <v>181</v>
      </c>
      <c r="AY1097" s="89" t="s">
        <v>4994</v>
      </c>
      <c r="AZ1097" s="89">
        <v>27800000</v>
      </c>
      <c r="BA1097" s="89">
        <v>24000000</v>
      </c>
      <c r="BB1097" s="89">
        <v>14800000</v>
      </c>
      <c r="BC1097" s="113"/>
      <c r="BG1097" s="165">
        <v>5991</v>
      </c>
      <c r="BH1097" s="165">
        <v>990</v>
      </c>
    </row>
    <row r="1098" spans="1:60" hidden="1">
      <c r="A1098" s="1">
        <v>180183</v>
      </c>
      <c r="B1098" s="6" t="s">
        <v>10257</v>
      </c>
      <c r="C1098" s="82" t="str">
        <f t="shared" si="54"/>
        <v>Open</v>
      </c>
      <c r="D1098" s="36" t="s">
        <v>4241</v>
      </c>
      <c r="E1098" s="36"/>
      <c r="F1098" s="37"/>
      <c r="G1098" s="37"/>
      <c r="H1098" s="38" t="s">
        <v>1387</v>
      </c>
      <c r="I1098" s="38" t="s">
        <v>1401</v>
      </c>
      <c r="J1098" s="38" t="s">
        <v>2921</v>
      </c>
      <c r="K1098" s="21"/>
      <c r="L1098" s="37" t="s">
        <v>15570</v>
      </c>
      <c r="M1098" s="37" t="s">
        <v>10258</v>
      </c>
      <c r="N1098" s="37" t="s">
        <v>14088</v>
      </c>
      <c r="O1098" s="37" t="s">
        <v>14089</v>
      </c>
      <c r="R1098" s="59" t="str">
        <f t="shared" si="53"/>
        <v>広島県福山市西新涯町</v>
      </c>
      <c r="S1098" s="59"/>
      <c r="T1098" s="59"/>
      <c r="U1098" s="108" t="s">
        <v>10259</v>
      </c>
      <c r="V1098" s="60" t="str">
        <f t="shared" si="55"/>
        <v>Open map</v>
      </c>
      <c r="W1098" s="60"/>
      <c r="X1098" t="s">
        <v>1840</v>
      </c>
      <c r="Y1098" t="s">
        <v>1844</v>
      </c>
      <c r="Z1098" t="s">
        <v>1845</v>
      </c>
      <c r="AB1098" s="1">
        <v>30</v>
      </c>
      <c r="AC1098" s="1">
        <v>86.6</v>
      </c>
      <c r="AD1098" s="1">
        <v>86.6</v>
      </c>
      <c r="AF1098" s="1">
        <v>141</v>
      </c>
      <c r="AJ1098" s="1">
        <v>1</v>
      </c>
      <c r="AK1098" s="1" t="s">
        <v>3290</v>
      </c>
      <c r="AL1098" s="1">
        <v>1.5</v>
      </c>
      <c r="AM1098" s="1" t="s">
        <v>3219</v>
      </c>
      <c r="BD1098" s="142" t="s">
        <v>4217</v>
      </c>
      <c r="BG1098" s="165">
        <v>5992</v>
      </c>
    </row>
    <row r="1099" spans="1:60" ht="18" hidden="1" customHeight="1">
      <c r="A1099" s="83">
        <v>180184</v>
      </c>
      <c r="B1099" s="84" t="s">
        <v>4988</v>
      </c>
      <c r="C1099" s="82" t="str">
        <f t="shared" si="54"/>
        <v>Open</v>
      </c>
      <c r="D1099" s="85"/>
      <c r="E1099" s="85" t="s">
        <v>4217</v>
      </c>
      <c r="F1099" s="110">
        <v>43398</v>
      </c>
      <c r="G1099" s="110">
        <v>43410</v>
      </c>
      <c r="H1099" s="87" t="s">
        <v>4989</v>
      </c>
      <c r="I1099" s="87" t="s">
        <v>4990</v>
      </c>
      <c r="J1099" s="87" t="s">
        <v>4991</v>
      </c>
      <c r="K1099" s="88"/>
      <c r="L1099" s="37" t="s">
        <v>15373</v>
      </c>
      <c r="M1099" s="86" t="s">
        <v>4992</v>
      </c>
      <c r="N1099" s="37" t="s">
        <v>14090</v>
      </c>
      <c r="O1099" s="37" t="s">
        <v>14091</v>
      </c>
      <c r="P1099" s="89">
        <v>0.02</v>
      </c>
      <c r="Q1099" s="89">
        <v>14.79</v>
      </c>
      <c r="R1099" s="90" t="str">
        <f t="shared" si="53"/>
        <v>福井県福井市西開発</v>
      </c>
      <c r="S1099" s="59" t="s">
        <v>3986</v>
      </c>
      <c r="T1099" s="59" t="s">
        <v>4984</v>
      </c>
      <c r="U1099" s="108" t="s">
        <v>4984</v>
      </c>
      <c r="V1099" s="91" t="str">
        <f t="shared" si="55"/>
        <v>Open map</v>
      </c>
      <c r="W1099" s="91" t="s">
        <v>4038</v>
      </c>
      <c r="X1099" s="89" t="s">
        <v>1840</v>
      </c>
      <c r="Y1099" s="89" t="s">
        <v>4381</v>
      </c>
      <c r="Z1099" s="89" t="s">
        <v>4443</v>
      </c>
      <c r="AA1099" s="89"/>
      <c r="AB1099" s="83">
        <v>130</v>
      </c>
      <c r="AC1099" s="83">
        <v>290</v>
      </c>
      <c r="AD1099" s="83">
        <v>290</v>
      </c>
      <c r="AE1099" s="89">
        <v>1002</v>
      </c>
      <c r="AF1099" s="83">
        <v>1010</v>
      </c>
      <c r="AG1099" s="89"/>
      <c r="AH1099" s="89"/>
      <c r="AI1099" s="89"/>
      <c r="AJ1099" s="83">
        <v>1</v>
      </c>
      <c r="AK1099" s="83" t="s">
        <v>3242</v>
      </c>
      <c r="AL1099" s="83">
        <v>2</v>
      </c>
      <c r="AM1099" s="83" t="s">
        <v>3191</v>
      </c>
      <c r="AN1099" s="83"/>
      <c r="AO1099" s="83">
        <v>1002</v>
      </c>
      <c r="AP1099" s="89">
        <v>2</v>
      </c>
      <c r="AQ1099" s="89">
        <f>666+658</f>
        <v>1324</v>
      </c>
      <c r="AR1099" s="89">
        <v>120</v>
      </c>
      <c r="AS1099" s="89">
        <f>82+81</f>
        <v>163</v>
      </c>
      <c r="AT1099" s="89" t="s">
        <v>4235</v>
      </c>
      <c r="AU1099" s="89">
        <v>1</v>
      </c>
      <c r="AV1099" s="89">
        <f>490+512</f>
        <v>1002</v>
      </c>
      <c r="AW1099" s="89">
        <v>120</v>
      </c>
      <c r="AX1099" s="89">
        <f>60+63</f>
        <v>123</v>
      </c>
      <c r="AY1099" s="89" t="s">
        <v>4235</v>
      </c>
      <c r="AZ1099" s="89">
        <v>15600000</v>
      </c>
      <c r="BA1099" s="89">
        <v>13200000</v>
      </c>
      <c r="BB1099" s="89">
        <v>7900000</v>
      </c>
      <c r="BC1099" s="113"/>
      <c r="BG1099" s="165">
        <v>5993</v>
      </c>
      <c r="BH1099" s="165">
        <v>991</v>
      </c>
    </row>
    <row r="1100" spans="1:60" ht="18" hidden="1" customHeight="1">
      <c r="A1100" s="83" t="s">
        <v>14653</v>
      </c>
      <c r="B1100" s="84" t="s">
        <v>4981</v>
      </c>
      <c r="C1100" s="82" t="str">
        <f t="shared" si="54"/>
        <v>Open</v>
      </c>
      <c r="D1100" s="85"/>
      <c r="E1100" s="85" t="s">
        <v>4217</v>
      </c>
      <c r="F1100" s="110">
        <v>43437</v>
      </c>
      <c r="G1100" s="110">
        <v>43448</v>
      </c>
      <c r="H1100" s="87" t="s">
        <v>4249</v>
      </c>
      <c r="I1100" s="87" t="s">
        <v>4969</v>
      </c>
      <c r="J1100" s="87" t="s">
        <v>4970</v>
      </c>
      <c r="K1100" s="88"/>
      <c r="L1100" s="37" t="s">
        <v>15571</v>
      </c>
      <c r="M1100" s="86" t="s">
        <v>4982</v>
      </c>
      <c r="N1100" s="37" t="s">
        <v>14092</v>
      </c>
      <c r="O1100" s="37" t="s">
        <v>14093</v>
      </c>
      <c r="P1100" s="89">
        <v>0.27</v>
      </c>
      <c r="Q1100" s="89">
        <v>23.44</v>
      </c>
      <c r="R1100" s="90" t="str">
        <f t="shared" si="53"/>
        <v>北海道虻田郡倶知安町八幡</v>
      </c>
      <c r="S1100" s="59" t="s">
        <v>3987</v>
      </c>
      <c r="T1100" s="59" t="s">
        <v>4980</v>
      </c>
      <c r="U1100" s="108" t="s">
        <v>4983</v>
      </c>
      <c r="V1100" s="91" t="str">
        <f t="shared" si="55"/>
        <v>Open map</v>
      </c>
      <c r="W1100" s="91" t="s">
        <v>4038</v>
      </c>
      <c r="X1100" s="89" t="s">
        <v>1840</v>
      </c>
      <c r="Y1100" s="89" t="s">
        <v>4496</v>
      </c>
      <c r="Z1100" s="89" t="s">
        <v>4429</v>
      </c>
      <c r="AA1100" s="89"/>
      <c r="AB1100" s="83">
        <v>230</v>
      </c>
      <c r="AC1100" s="83">
        <v>235</v>
      </c>
      <c r="AD1100" s="83">
        <v>470</v>
      </c>
      <c r="AE1100" s="89">
        <v>253</v>
      </c>
      <c r="AF1100" s="83">
        <v>430</v>
      </c>
      <c r="AG1100" s="89"/>
      <c r="AH1100" s="89"/>
      <c r="AI1100" s="89"/>
      <c r="AJ1100" s="83">
        <v>0.8</v>
      </c>
      <c r="AK1100" s="83" t="s">
        <v>3198</v>
      </c>
      <c r="AL1100" s="83">
        <v>1.2</v>
      </c>
      <c r="AM1100" s="83" t="s">
        <v>3291</v>
      </c>
      <c r="AN1100" s="83"/>
      <c r="AO1100" s="83">
        <v>1273</v>
      </c>
      <c r="AP1100" s="89">
        <v>1.2</v>
      </c>
      <c r="AQ1100" s="89">
        <v>498</v>
      </c>
      <c r="AR1100" s="89">
        <v>150</v>
      </c>
      <c r="AS1100" s="89">
        <v>77</v>
      </c>
      <c r="AT1100" s="89"/>
      <c r="AU1100" s="89">
        <v>0.8</v>
      </c>
      <c r="AV1100" s="89">
        <v>354</v>
      </c>
      <c r="AW1100" s="89">
        <v>150</v>
      </c>
      <c r="AX1100" s="89">
        <v>55</v>
      </c>
      <c r="AY1100" s="89"/>
      <c r="AZ1100" s="89"/>
      <c r="BA1100" s="89"/>
      <c r="BB1100" s="89"/>
      <c r="BC1100" s="94" t="s">
        <v>8678</v>
      </c>
      <c r="BG1100" s="165">
        <v>5994</v>
      </c>
      <c r="BH1100" s="165">
        <v>992</v>
      </c>
    </row>
    <row r="1101" spans="1:60" hidden="1">
      <c r="A1101" s="1" t="s">
        <v>14654</v>
      </c>
      <c r="B1101" s="6" t="s">
        <v>1158</v>
      </c>
      <c r="C1101" s="82" t="str">
        <f t="shared" si="54"/>
        <v>Open</v>
      </c>
      <c r="D1101" s="36"/>
      <c r="E1101" s="36"/>
      <c r="F1101" s="138">
        <v>43437</v>
      </c>
      <c r="G1101" s="138">
        <v>43448</v>
      </c>
      <c r="H1101" s="105" t="s">
        <v>1570</v>
      </c>
      <c r="I1101" s="105" t="s">
        <v>2712</v>
      </c>
      <c r="J1101" s="105" t="s">
        <v>2922</v>
      </c>
      <c r="K1101" s="106"/>
      <c r="L1101" s="37" t="s">
        <v>15571</v>
      </c>
      <c r="M1101" s="93" t="s">
        <v>4982</v>
      </c>
      <c r="N1101" s="37" t="s">
        <v>14092</v>
      </c>
      <c r="O1101" s="37" t="s">
        <v>14093</v>
      </c>
      <c r="P1101" s="94">
        <v>0.27</v>
      </c>
      <c r="Q1101" s="94">
        <v>23.44</v>
      </c>
      <c r="R1101" s="59" t="str">
        <f t="shared" si="53"/>
        <v>北海道虻田郡倶知安町八幡</v>
      </c>
      <c r="S1101" s="59"/>
      <c r="T1101" s="59"/>
      <c r="U1101" s="108" t="s">
        <v>4980</v>
      </c>
      <c r="V1101" s="60" t="str">
        <f t="shared" si="55"/>
        <v>Open map</v>
      </c>
      <c r="W1101" s="60"/>
      <c r="X1101" t="s">
        <v>1840</v>
      </c>
      <c r="Y1101" t="s">
        <v>1863</v>
      </c>
      <c r="Z1101" t="s">
        <v>1842</v>
      </c>
      <c r="AA1101">
        <v>3</v>
      </c>
      <c r="AB1101" s="1">
        <v>230</v>
      </c>
      <c r="AC1101" s="1">
        <v>170</v>
      </c>
      <c r="AD1101" s="1">
        <v>235</v>
      </c>
      <c r="AF1101" s="1">
        <v>576</v>
      </c>
      <c r="AJ1101" s="1">
        <v>1</v>
      </c>
      <c r="AK1101" s="1" t="s">
        <v>3198</v>
      </c>
      <c r="AL1101" s="1">
        <v>1</v>
      </c>
      <c r="AM1101" s="1" t="s">
        <v>3291</v>
      </c>
      <c r="AP1101" s="89">
        <v>1</v>
      </c>
      <c r="AQ1101" s="89">
        <v>214</v>
      </c>
      <c r="AR1101" s="89">
        <v>150</v>
      </c>
      <c r="AS1101" s="89">
        <v>33</v>
      </c>
      <c r="AU1101" s="89">
        <v>1</v>
      </c>
      <c r="AV1101" s="89">
        <v>292</v>
      </c>
      <c r="AW1101" s="89">
        <v>150</v>
      </c>
      <c r="AX1101" s="89">
        <v>45</v>
      </c>
      <c r="BG1101" s="165">
        <v>5995</v>
      </c>
      <c r="BH1101" s="165">
        <v>993</v>
      </c>
    </row>
    <row r="1102" spans="1:60" hidden="1">
      <c r="A1102" s="1" t="s">
        <v>14655</v>
      </c>
      <c r="B1102" s="6" t="s">
        <v>1159</v>
      </c>
      <c r="C1102" s="82" t="str">
        <f t="shared" si="54"/>
        <v>Open</v>
      </c>
      <c r="D1102" s="36"/>
      <c r="E1102" s="36"/>
      <c r="F1102" s="138">
        <v>43437</v>
      </c>
      <c r="G1102" s="138">
        <v>43448</v>
      </c>
      <c r="H1102" s="105" t="s">
        <v>1570</v>
      </c>
      <c r="I1102" s="105" t="s">
        <v>2712</v>
      </c>
      <c r="J1102" s="105" t="s">
        <v>2922</v>
      </c>
      <c r="K1102" s="106"/>
      <c r="L1102" s="37" t="s">
        <v>15571</v>
      </c>
      <c r="M1102" s="93" t="s">
        <v>4982</v>
      </c>
      <c r="N1102" s="37" t="s">
        <v>14092</v>
      </c>
      <c r="O1102" s="37" t="s">
        <v>14093</v>
      </c>
      <c r="P1102" s="94">
        <v>0.27</v>
      </c>
      <c r="Q1102" s="94">
        <v>23.44</v>
      </c>
      <c r="R1102" s="59" t="str">
        <f t="shared" si="53"/>
        <v>北海道虻田郡倶知安町八幡</v>
      </c>
      <c r="S1102" s="59"/>
      <c r="T1102" s="59"/>
      <c r="U1102" s="108" t="s">
        <v>4980</v>
      </c>
      <c r="V1102" s="60" t="str">
        <f t="shared" si="55"/>
        <v>Open map</v>
      </c>
      <c r="W1102" s="60"/>
      <c r="X1102" t="s">
        <v>1840</v>
      </c>
      <c r="Y1102" t="s">
        <v>1863</v>
      </c>
      <c r="Z1102" t="s">
        <v>1843</v>
      </c>
      <c r="AA1102">
        <v>3</v>
      </c>
      <c r="AB1102" s="1">
        <v>230</v>
      </c>
      <c r="AC1102" s="1">
        <v>325</v>
      </c>
      <c r="AD1102" s="1">
        <v>365</v>
      </c>
      <c r="AF1102" s="1">
        <v>291</v>
      </c>
      <c r="AJ1102" s="1">
        <v>1</v>
      </c>
      <c r="AK1102" s="1" t="s">
        <v>3198</v>
      </c>
      <c r="AL1102" s="1">
        <v>1</v>
      </c>
      <c r="AM1102" s="1" t="s">
        <v>3291</v>
      </c>
      <c r="AP1102" s="89">
        <v>1</v>
      </c>
      <c r="AQ1102" s="89">
        <v>376</v>
      </c>
      <c r="AR1102" s="89">
        <v>150</v>
      </c>
      <c r="AS1102" s="89">
        <v>58</v>
      </c>
      <c r="AU1102" s="89">
        <v>1</v>
      </c>
      <c r="AV1102" s="89">
        <v>734</v>
      </c>
      <c r="AW1102" s="89">
        <v>150</v>
      </c>
      <c r="AX1102" s="89">
        <v>33</v>
      </c>
      <c r="BG1102" s="165">
        <v>5996</v>
      </c>
      <c r="BH1102" s="165">
        <v>994</v>
      </c>
    </row>
    <row r="1103" spans="1:60" hidden="1">
      <c r="A1103" s="1">
        <v>180186</v>
      </c>
      <c r="B1103" s="6" t="s">
        <v>10260</v>
      </c>
      <c r="C1103" s="82" t="str">
        <f t="shared" si="54"/>
        <v>Open</v>
      </c>
      <c r="D1103" s="36"/>
      <c r="E1103" s="36"/>
      <c r="F1103" s="37"/>
      <c r="G1103" s="37"/>
      <c r="H1103" s="38" t="s">
        <v>1357</v>
      </c>
      <c r="I1103" s="38" t="s">
        <v>2288</v>
      </c>
      <c r="J1103" s="38" t="s">
        <v>2923</v>
      </c>
      <c r="K1103" s="21"/>
      <c r="L1103" s="37" t="s">
        <v>15572</v>
      </c>
      <c r="M1103" s="37"/>
      <c r="N1103" s="37" t="s">
        <v>14366</v>
      </c>
      <c r="O1103" s="37" t="s">
        <v>14366</v>
      </c>
      <c r="R1103" s="59" t="str">
        <f t="shared" si="53"/>
        <v>埼玉県さいたま市大宮区天沼町</v>
      </c>
      <c r="S1103" s="59"/>
      <c r="T1103" s="59"/>
      <c r="U1103" s="108"/>
      <c r="V1103" s="60" t="str">
        <f t="shared" si="55"/>
        <v>Open map</v>
      </c>
      <c r="W1103" s="60"/>
      <c r="X1103" t="s">
        <v>1846</v>
      </c>
      <c r="Y1103" t="s">
        <v>1860</v>
      </c>
      <c r="Z1103" t="s">
        <v>1867</v>
      </c>
      <c r="AF1103" s="1"/>
      <c r="BD1103" s="142" t="s">
        <v>4217</v>
      </c>
      <c r="BG1103" s="165">
        <v>5997</v>
      </c>
    </row>
    <row r="1104" spans="1:60" ht="18" hidden="1" customHeight="1">
      <c r="A1104" s="83">
        <v>180187</v>
      </c>
      <c r="B1104" s="84" t="s">
        <v>4961</v>
      </c>
      <c r="C1104" s="82" t="str">
        <f t="shared" si="54"/>
        <v>Open</v>
      </c>
      <c r="D1104" s="85"/>
      <c r="E1104" s="85" t="s">
        <v>4971</v>
      </c>
      <c r="F1104" s="110">
        <v>43433</v>
      </c>
      <c r="G1104" s="110">
        <v>43474</v>
      </c>
      <c r="H1104" s="87" t="s">
        <v>4972</v>
      </c>
      <c r="I1104" s="87" t="s">
        <v>4973</v>
      </c>
      <c r="J1104" s="87" t="s">
        <v>4974</v>
      </c>
      <c r="K1104" s="88"/>
      <c r="L1104" s="37" t="s">
        <v>15573</v>
      </c>
      <c r="M1104" s="86" t="s">
        <v>4975</v>
      </c>
      <c r="N1104" s="37" t="s">
        <v>14094</v>
      </c>
      <c r="O1104" s="37" t="s">
        <v>14095</v>
      </c>
      <c r="P1104" s="89">
        <v>1.19</v>
      </c>
      <c r="Q1104" s="89">
        <v>1.1499999999999999</v>
      </c>
      <c r="R1104" s="90" t="str">
        <f t="shared" si="53"/>
        <v>山形県酒田市大字広野字榎橋</v>
      </c>
      <c r="S1104" s="59" t="s">
        <v>3988</v>
      </c>
      <c r="T1104" s="59" t="s">
        <v>4976</v>
      </c>
      <c r="U1104" s="108" t="s">
        <v>4977</v>
      </c>
      <c r="V1104" s="91" t="str">
        <f t="shared" si="55"/>
        <v>Open map</v>
      </c>
      <c r="W1104" s="91" t="s">
        <v>4038</v>
      </c>
      <c r="X1104" s="89" t="s">
        <v>1840</v>
      </c>
      <c r="Y1104" s="89" t="s">
        <v>4978</v>
      </c>
      <c r="Z1104" s="89" t="s">
        <v>4979</v>
      </c>
      <c r="AA1104" s="89">
        <v>50</v>
      </c>
      <c r="AB1104" s="83">
        <v>100</v>
      </c>
      <c r="AC1104" s="83">
        <v>4300</v>
      </c>
      <c r="AD1104" s="83">
        <v>4300</v>
      </c>
      <c r="AE1104" s="89">
        <v>4768</v>
      </c>
      <c r="AF1104" s="83">
        <v>4767</v>
      </c>
      <c r="AG1104" s="89"/>
      <c r="AH1104" s="89"/>
      <c r="AI1104" s="89"/>
      <c r="AJ1104" s="83">
        <v>1</v>
      </c>
      <c r="AK1104" s="83" t="s">
        <v>3271</v>
      </c>
      <c r="AL1104" s="83">
        <v>1.5</v>
      </c>
      <c r="AM1104" s="83" t="s">
        <v>3197</v>
      </c>
      <c r="AN1104" s="83"/>
      <c r="AO1104" s="83">
        <v>4768</v>
      </c>
      <c r="AP1104" s="89">
        <v>1.5</v>
      </c>
      <c r="AQ1104" s="89">
        <v>4723</v>
      </c>
      <c r="AR1104" s="89">
        <v>150</v>
      </c>
      <c r="AS1104" s="89">
        <v>723</v>
      </c>
      <c r="AT1104" s="89"/>
      <c r="AU1104" s="89">
        <v>1</v>
      </c>
      <c r="AV1104" s="89">
        <v>4768</v>
      </c>
      <c r="AW1104" s="89">
        <v>100</v>
      </c>
      <c r="AX1104" s="89">
        <v>487</v>
      </c>
      <c r="AY1104" s="89"/>
      <c r="AZ1104" s="89">
        <v>60300000</v>
      </c>
      <c r="BA1104" s="89">
        <v>50300000</v>
      </c>
      <c r="BB1104" s="89">
        <v>30900000</v>
      </c>
      <c r="BC1104" s="94"/>
      <c r="BG1104" s="165">
        <v>5998</v>
      </c>
      <c r="BH1104" s="165">
        <v>995</v>
      </c>
    </row>
    <row r="1105" spans="1:60" ht="18" hidden="1" customHeight="1">
      <c r="A1105" s="83">
        <v>180188</v>
      </c>
      <c r="B1105" s="84" t="s">
        <v>4951</v>
      </c>
      <c r="C1105" s="82" t="str">
        <f t="shared" si="54"/>
        <v>Open</v>
      </c>
      <c r="D1105" s="85"/>
      <c r="E1105" s="85" t="s">
        <v>4962</v>
      </c>
      <c r="F1105" s="110">
        <v>43448</v>
      </c>
      <c r="G1105" s="110">
        <v>43476</v>
      </c>
      <c r="H1105" s="87" t="s">
        <v>4963</v>
      </c>
      <c r="I1105" s="87" t="s">
        <v>4964</v>
      </c>
      <c r="J1105" s="87" t="s">
        <v>4965</v>
      </c>
      <c r="K1105" s="88"/>
      <c r="L1105" s="37" t="s">
        <v>15574</v>
      </c>
      <c r="M1105" s="86" t="s">
        <v>4966</v>
      </c>
      <c r="N1105" s="37" t="s">
        <v>14096</v>
      </c>
      <c r="O1105" s="37" t="s">
        <v>14586</v>
      </c>
      <c r="P1105" s="89">
        <v>0.51</v>
      </c>
      <c r="Q1105" s="89">
        <v>0.15</v>
      </c>
      <c r="R1105" s="90" t="str">
        <f t="shared" si="53"/>
        <v>千葉県浦安市舞浜</v>
      </c>
      <c r="S1105" s="59" t="s">
        <v>3989</v>
      </c>
      <c r="T1105" s="59" t="s">
        <v>4967</v>
      </c>
      <c r="U1105" s="108" t="s">
        <v>4967</v>
      </c>
      <c r="V1105" s="91" t="str">
        <f t="shared" si="55"/>
        <v>Open map</v>
      </c>
      <c r="W1105" s="91" t="s">
        <v>4038</v>
      </c>
      <c r="X1105" s="89" t="s">
        <v>1840</v>
      </c>
      <c r="Y1105" s="89" t="s">
        <v>4565</v>
      </c>
      <c r="Z1105" s="89" t="s">
        <v>4968</v>
      </c>
      <c r="AA1105" s="89"/>
      <c r="AB1105" s="83">
        <v>30</v>
      </c>
      <c r="AC1105" s="83">
        <v>2400</v>
      </c>
      <c r="AD1105" s="83">
        <v>2400</v>
      </c>
      <c r="AE1105" s="89">
        <v>2467</v>
      </c>
      <c r="AF1105" s="83">
        <v>2492</v>
      </c>
      <c r="AG1105" s="89"/>
      <c r="AH1105" s="89"/>
      <c r="AI1105" s="89"/>
      <c r="AJ1105" s="83">
        <v>1</v>
      </c>
      <c r="AK1105" s="83" t="s">
        <v>3282</v>
      </c>
      <c r="AL1105" s="83">
        <v>1.5</v>
      </c>
      <c r="AM1105" s="83" t="s">
        <v>3282</v>
      </c>
      <c r="AN1105" s="83"/>
      <c r="AO1105" s="83">
        <v>2467</v>
      </c>
      <c r="AP1105" s="89">
        <v>1.5</v>
      </c>
      <c r="AQ1105" s="89">
        <v>3044</v>
      </c>
      <c r="AR1105" s="89">
        <v>100</v>
      </c>
      <c r="AS1105" s="89">
        <v>311</v>
      </c>
      <c r="AT1105" s="89" t="s">
        <v>4235</v>
      </c>
      <c r="AU1105" s="89">
        <v>1</v>
      </c>
      <c r="AV1105" s="89">
        <v>2467</v>
      </c>
      <c r="AW1105" s="89">
        <v>80</v>
      </c>
      <c r="AX1105" s="89">
        <v>199</v>
      </c>
      <c r="AY1105" s="89" t="s">
        <v>4960</v>
      </c>
      <c r="AZ1105" s="89">
        <v>31700000</v>
      </c>
      <c r="BA1105" s="89">
        <v>27100000</v>
      </c>
      <c r="BB1105" s="89">
        <v>17200000</v>
      </c>
      <c r="BC1105" s="94"/>
      <c r="BG1105" s="165">
        <v>5999</v>
      </c>
      <c r="BH1105" s="165">
        <v>996</v>
      </c>
    </row>
    <row r="1106" spans="1:60" ht="18" hidden="1" customHeight="1">
      <c r="A1106" s="83">
        <v>180189</v>
      </c>
      <c r="B1106" s="84" t="s">
        <v>4952</v>
      </c>
      <c r="C1106" s="82" t="str">
        <f t="shared" si="54"/>
        <v>Open</v>
      </c>
      <c r="D1106" s="85"/>
      <c r="E1106" s="85" t="s">
        <v>4953</v>
      </c>
      <c r="F1106" s="110">
        <v>43600</v>
      </c>
      <c r="G1106" s="110">
        <v>43622</v>
      </c>
      <c r="H1106" s="87" t="s">
        <v>4954</v>
      </c>
      <c r="I1106" s="87" t="s">
        <v>4955</v>
      </c>
      <c r="J1106" s="87" t="s">
        <v>4956</v>
      </c>
      <c r="K1106" s="88"/>
      <c r="L1106" s="37" t="s">
        <v>15575</v>
      </c>
      <c r="M1106" s="86" t="s">
        <v>4957</v>
      </c>
      <c r="N1106" s="37" t="s">
        <v>14097</v>
      </c>
      <c r="O1106" s="37" t="s">
        <v>14098</v>
      </c>
      <c r="P1106" s="89">
        <v>0.05</v>
      </c>
      <c r="Q1106" s="89">
        <v>32.049999999999997</v>
      </c>
      <c r="R1106" s="90" t="str">
        <f t="shared" si="53"/>
        <v>大阪府枚方市長尾家具町</v>
      </c>
      <c r="S1106" s="59" t="s">
        <v>3990</v>
      </c>
      <c r="T1106" s="59" t="s">
        <v>4945</v>
      </c>
      <c r="U1106" s="108" t="s">
        <v>4958</v>
      </c>
      <c r="V1106" s="91" t="str">
        <f t="shared" si="55"/>
        <v>Open map</v>
      </c>
      <c r="W1106" s="91" t="s">
        <v>4038</v>
      </c>
      <c r="X1106" s="89" t="s">
        <v>1840</v>
      </c>
      <c r="Y1106" s="89" t="s">
        <v>4959</v>
      </c>
      <c r="Z1106" s="89" t="s">
        <v>4443</v>
      </c>
      <c r="AA1106" s="89"/>
      <c r="AB1106" s="83">
        <v>20</v>
      </c>
      <c r="AC1106" s="83">
        <v>1700</v>
      </c>
      <c r="AD1106" s="83">
        <v>2200</v>
      </c>
      <c r="AE1106" s="89">
        <v>2138</v>
      </c>
      <c r="AF1106" s="83">
        <v>2247</v>
      </c>
      <c r="AG1106" s="89"/>
      <c r="AH1106" s="89"/>
      <c r="AI1106" s="89"/>
      <c r="AJ1106" s="83">
        <v>1</v>
      </c>
      <c r="AK1106" s="83" t="s">
        <v>3292</v>
      </c>
      <c r="AL1106" s="83">
        <v>1.5</v>
      </c>
      <c r="AM1106" s="83" t="s">
        <v>3293</v>
      </c>
      <c r="AN1106" s="83"/>
      <c r="AO1106" s="83">
        <v>4539</v>
      </c>
      <c r="AP1106" s="89">
        <v>1.5</v>
      </c>
      <c r="AQ1106" s="89">
        <v>2401</v>
      </c>
      <c r="AR1106" s="89">
        <v>100</v>
      </c>
      <c r="AS1106" s="89">
        <v>245</v>
      </c>
      <c r="AT1106" s="89" t="s">
        <v>12213</v>
      </c>
      <c r="AU1106" s="89">
        <v>1</v>
      </c>
      <c r="AV1106" s="89">
        <v>2138</v>
      </c>
      <c r="AW1106" s="89">
        <v>80</v>
      </c>
      <c r="AX1106" s="89">
        <v>175</v>
      </c>
      <c r="AY1106" s="89" t="s">
        <v>12174</v>
      </c>
      <c r="AZ1106" s="89">
        <v>25400000</v>
      </c>
      <c r="BA1106" s="89">
        <v>21600000</v>
      </c>
      <c r="BB1106" s="89">
        <v>13500000</v>
      </c>
      <c r="BC1106" s="94"/>
      <c r="BG1106" s="165">
        <v>6000</v>
      </c>
      <c r="BH1106" s="165">
        <v>997</v>
      </c>
    </row>
    <row r="1107" spans="1:60" ht="18" hidden="1" customHeight="1">
      <c r="A1107" s="83">
        <v>180190</v>
      </c>
      <c r="B1107" s="84" t="s">
        <v>4937</v>
      </c>
      <c r="C1107" s="82" t="str">
        <f t="shared" si="54"/>
        <v>Open</v>
      </c>
      <c r="D1107" s="85"/>
      <c r="E1107" s="85" t="s">
        <v>4217</v>
      </c>
      <c r="F1107" s="110">
        <v>43549</v>
      </c>
      <c r="G1107" s="110">
        <v>43565</v>
      </c>
      <c r="H1107" s="87" t="s">
        <v>4946</v>
      </c>
      <c r="I1107" s="87" t="s">
        <v>4947</v>
      </c>
      <c r="J1107" s="87" t="s">
        <v>4948</v>
      </c>
      <c r="K1107" s="88"/>
      <c r="L1107" s="37" t="s">
        <v>15576</v>
      </c>
      <c r="M1107" s="86" t="s">
        <v>4949</v>
      </c>
      <c r="N1107" s="37" t="s">
        <v>14099</v>
      </c>
      <c r="O1107" s="37" t="s">
        <v>14100</v>
      </c>
      <c r="P1107" s="89">
        <v>0.45</v>
      </c>
      <c r="Q1107" s="89">
        <v>15.29</v>
      </c>
      <c r="R1107" s="90" t="str">
        <f t="shared" si="53"/>
        <v>青森県五所川原市栄町</v>
      </c>
      <c r="S1107" s="59" t="s">
        <v>3991</v>
      </c>
      <c r="T1107" s="59" t="s">
        <v>4938</v>
      </c>
      <c r="U1107" s="108" t="s">
        <v>4938</v>
      </c>
      <c r="V1107" s="91" t="str">
        <f t="shared" si="55"/>
        <v>Open map</v>
      </c>
      <c r="W1107" s="91" t="s">
        <v>12274</v>
      </c>
      <c r="X1107" s="89" t="s">
        <v>1840</v>
      </c>
      <c r="Y1107" s="89" t="s">
        <v>4496</v>
      </c>
      <c r="Z1107" s="89" t="s">
        <v>4939</v>
      </c>
      <c r="AA1107" s="89"/>
      <c r="AB1107" s="83">
        <v>160</v>
      </c>
      <c r="AC1107" s="83">
        <v>830</v>
      </c>
      <c r="AD1107" s="83">
        <v>1660</v>
      </c>
      <c r="AE1107" s="89">
        <v>1283</v>
      </c>
      <c r="AF1107" s="83">
        <v>2624</v>
      </c>
      <c r="AG1107" s="89"/>
      <c r="AH1107" s="89"/>
      <c r="AI1107" s="89"/>
      <c r="AJ1107" s="83">
        <v>0.8</v>
      </c>
      <c r="AK1107" s="83" t="s">
        <v>3242</v>
      </c>
      <c r="AL1107" s="83">
        <v>1.5</v>
      </c>
      <c r="AM1107" s="83" t="s">
        <v>3204</v>
      </c>
      <c r="AN1107" s="83"/>
      <c r="AO1107" s="83">
        <v>1283</v>
      </c>
      <c r="AP1107" s="89">
        <v>1.5</v>
      </c>
      <c r="AQ1107" s="89">
        <f>712+702</f>
        <v>1414</v>
      </c>
      <c r="AR1107" s="89">
        <v>130</v>
      </c>
      <c r="AS1107" s="89">
        <f>94+95</f>
        <v>189</v>
      </c>
      <c r="AT1107" s="89" t="s">
        <v>4235</v>
      </c>
      <c r="AU1107" s="89">
        <v>1</v>
      </c>
      <c r="AV1107" s="89">
        <f>412+802</f>
        <v>1214</v>
      </c>
      <c r="AW1107" s="89">
        <v>80</v>
      </c>
      <c r="AX1107" s="89">
        <f>34+66</f>
        <v>100</v>
      </c>
      <c r="AY1107" s="89" t="s">
        <v>4950</v>
      </c>
      <c r="AZ1107" s="89">
        <v>22000000</v>
      </c>
      <c r="BA1107" s="89">
        <v>18900000</v>
      </c>
      <c r="BB1107" s="89">
        <v>11900000</v>
      </c>
      <c r="BC1107" s="94"/>
      <c r="BG1107" s="165">
        <v>6001</v>
      </c>
      <c r="BH1107" s="165">
        <v>998</v>
      </c>
    </row>
    <row r="1108" spans="1:60" ht="18" hidden="1" customHeight="1">
      <c r="A1108" s="83">
        <v>180191</v>
      </c>
      <c r="B1108" s="84" t="s">
        <v>4940</v>
      </c>
      <c r="C1108" s="82" t="str">
        <f t="shared" si="54"/>
        <v>Open</v>
      </c>
      <c r="D1108" s="85"/>
      <c r="E1108" s="85" t="s">
        <v>4862</v>
      </c>
      <c r="F1108" s="110"/>
      <c r="G1108" s="110"/>
      <c r="H1108" s="87" t="s">
        <v>4941</v>
      </c>
      <c r="I1108" s="87" t="s">
        <v>4928</v>
      </c>
      <c r="J1108" s="87" t="s">
        <v>4929</v>
      </c>
      <c r="K1108" s="88"/>
      <c r="L1108" s="37" t="s">
        <v>15577</v>
      </c>
      <c r="M1108" s="86" t="s">
        <v>4942</v>
      </c>
      <c r="N1108" s="37" t="s">
        <v>14101</v>
      </c>
      <c r="O1108" s="37" t="s">
        <v>14102</v>
      </c>
      <c r="P1108" s="89">
        <v>0.36</v>
      </c>
      <c r="Q1108" s="89">
        <v>5.79</v>
      </c>
      <c r="R1108" s="90" t="str">
        <f t="shared" ref="R1108:R1171" si="56">CONCATENATE(H1108,I1108,J1108)</f>
        <v>宮崎県宮崎市霧島</v>
      </c>
      <c r="S1108" s="59"/>
      <c r="T1108" s="59" t="s">
        <v>4930</v>
      </c>
      <c r="U1108" s="108" t="s">
        <v>4943</v>
      </c>
      <c r="V1108" s="91" t="str">
        <f t="shared" si="55"/>
        <v>Open map</v>
      </c>
      <c r="W1108" s="91"/>
      <c r="X1108" s="89" t="s">
        <v>1840</v>
      </c>
      <c r="Y1108" s="89" t="s">
        <v>4452</v>
      </c>
      <c r="Z1108" s="89" t="s">
        <v>4358</v>
      </c>
      <c r="AA1108" s="89"/>
      <c r="AB1108" s="83">
        <v>20</v>
      </c>
      <c r="AC1108" s="83">
        <v>1800</v>
      </c>
      <c r="AD1108" s="83">
        <v>1800</v>
      </c>
      <c r="AE1108" s="89">
        <v>2036</v>
      </c>
      <c r="AF1108" s="83">
        <v>2078.6</v>
      </c>
      <c r="AG1108" s="89"/>
      <c r="AH1108" s="89"/>
      <c r="AI1108" s="89"/>
      <c r="AJ1108" s="83">
        <v>0.8</v>
      </c>
      <c r="AK1108" s="83" t="s">
        <v>3198</v>
      </c>
      <c r="AL1108" s="83">
        <v>1.5</v>
      </c>
      <c r="AM1108" s="83" t="s">
        <v>3202</v>
      </c>
      <c r="AN1108" s="83"/>
      <c r="AO1108" s="83">
        <v>1.5</v>
      </c>
      <c r="AP1108" s="89">
        <v>1.5</v>
      </c>
      <c r="AQ1108" s="89">
        <v>2232</v>
      </c>
      <c r="AR1108" s="89">
        <v>140</v>
      </c>
      <c r="AS1108" s="89">
        <v>319</v>
      </c>
      <c r="AT1108" s="89" t="s">
        <v>4944</v>
      </c>
      <c r="AU1108" s="89">
        <v>0.8</v>
      </c>
      <c r="AV1108" s="89">
        <v>1629</v>
      </c>
      <c r="AW1108" s="89">
        <v>140</v>
      </c>
      <c r="AX1108" s="89">
        <v>233</v>
      </c>
      <c r="AY1108" s="89" t="s">
        <v>4235</v>
      </c>
      <c r="AZ1108" s="89">
        <v>26400000</v>
      </c>
      <c r="BA1108" s="89">
        <v>22000000</v>
      </c>
      <c r="BB1108" s="89">
        <v>13300000</v>
      </c>
      <c r="BC1108" s="94"/>
      <c r="BG1108" s="165">
        <v>6002</v>
      </c>
    </row>
    <row r="1109" spans="1:60" ht="18" hidden="1" customHeight="1">
      <c r="A1109" s="83">
        <v>180192</v>
      </c>
      <c r="B1109" s="84" t="s">
        <v>4931</v>
      </c>
      <c r="C1109" s="82" t="str">
        <f t="shared" si="54"/>
        <v>Open</v>
      </c>
      <c r="D1109" s="85"/>
      <c r="E1109" s="85" t="s">
        <v>4217</v>
      </c>
      <c r="F1109" s="110">
        <v>43437</v>
      </c>
      <c r="G1109" s="110">
        <v>43444</v>
      </c>
      <c r="H1109" s="87" t="s">
        <v>4266</v>
      </c>
      <c r="I1109" s="87" t="s">
        <v>4932</v>
      </c>
      <c r="J1109" s="87" t="s">
        <v>4933</v>
      </c>
      <c r="K1109" s="88"/>
      <c r="L1109" s="37" t="s">
        <v>15578</v>
      </c>
      <c r="M1109" s="86" t="s">
        <v>4927</v>
      </c>
      <c r="N1109" s="37" t="s">
        <v>14103</v>
      </c>
      <c r="O1109" s="37" t="s">
        <v>14104</v>
      </c>
      <c r="P1109" s="89">
        <v>1.37</v>
      </c>
      <c r="Q1109" s="89">
        <v>5.62</v>
      </c>
      <c r="R1109" s="90" t="str">
        <f t="shared" si="56"/>
        <v>青森県八戸市卸センター</v>
      </c>
      <c r="S1109" s="59" t="s">
        <v>3992</v>
      </c>
      <c r="T1109" s="59" t="s">
        <v>4934</v>
      </c>
      <c r="U1109" s="108" t="s">
        <v>4934</v>
      </c>
      <c r="V1109" s="91" t="str">
        <f t="shared" si="55"/>
        <v>Open map</v>
      </c>
      <c r="W1109" s="91" t="s">
        <v>4038</v>
      </c>
      <c r="X1109" s="89" t="s">
        <v>1840</v>
      </c>
      <c r="Y1109" s="89" t="s">
        <v>4935</v>
      </c>
      <c r="Z1109" s="89" t="s">
        <v>4358</v>
      </c>
      <c r="AA1109" s="89">
        <v>5.4</v>
      </c>
      <c r="AB1109" s="83">
        <v>85</v>
      </c>
      <c r="AC1109" s="83">
        <v>220</v>
      </c>
      <c r="AD1109" s="83">
        <v>220</v>
      </c>
      <c r="AE1109" s="89">
        <v>362</v>
      </c>
      <c r="AF1109" s="83">
        <v>362</v>
      </c>
      <c r="AG1109" s="89"/>
      <c r="AH1109" s="89"/>
      <c r="AI1109" s="89"/>
      <c r="AJ1109" s="83">
        <v>1</v>
      </c>
      <c r="AK1109" s="83" t="s">
        <v>3290</v>
      </c>
      <c r="AL1109" s="83">
        <v>2.5</v>
      </c>
      <c r="AM1109" s="83" t="s">
        <v>3215</v>
      </c>
      <c r="AN1109" s="83"/>
      <c r="AO1109" s="83">
        <v>625</v>
      </c>
      <c r="AP1109" s="89">
        <v>2.5</v>
      </c>
      <c r="AQ1109" s="89">
        <v>625</v>
      </c>
      <c r="AR1109" s="89">
        <v>170</v>
      </c>
      <c r="AS1109" s="89">
        <v>109</v>
      </c>
      <c r="AT1109" s="89" t="s">
        <v>4936</v>
      </c>
      <c r="AU1109" s="89">
        <v>1</v>
      </c>
      <c r="AV1109" s="89">
        <v>112</v>
      </c>
      <c r="AW1109" s="89">
        <v>100</v>
      </c>
      <c r="AX1109" s="89">
        <v>12</v>
      </c>
      <c r="AY1109" s="89" t="s">
        <v>4271</v>
      </c>
      <c r="AZ1109" s="89">
        <v>6100000</v>
      </c>
      <c r="BA1109" s="89">
        <v>5100000</v>
      </c>
      <c r="BB1109" s="89">
        <v>3100000</v>
      </c>
      <c r="BC1109" s="94"/>
      <c r="BG1109" s="165">
        <v>6003</v>
      </c>
      <c r="BH1109" s="165">
        <v>999</v>
      </c>
    </row>
    <row r="1110" spans="1:60" ht="18" hidden="1" customHeight="1">
      <c r="A1110" s="83">
        <v>180193</v>
      </c>
      <c r="B1110" s="84" t="s">
        <v>4918</v>
      </c>
      <c r="C1110" s="82" t="str">
        <f t="shared" si="54"/>
        <v>Open</v>
      </c>
      <c r="D1110" s="85"/>
      <c r="E1110" s="85" t="s">
        <v>4919</v>
      </c>
      <c r="F1110" s="110">
        <v>43598</v>
      </c>
      <c r="G1110" s="110">
        <v>43617</v>
      </c>
      <c r="H1110" s="87" t="s">
        <v>4920</v>
      </c>
      <c r="I1110" s="87" t="s">
        <v>4921</v>
      </c>
      <c r="J1110" s="87" t="s">
        <v>4922</v>
      </c>
      <c r="K1110" s="88"/>
      <c r="L1110" s="37" t="s">
        <v>15579</v>
      </c>
      <c r="M1110" s="86" t="s">
        <v>4923</v>
      </c>
      <c r="N1110" s="37" t="s">
        <v>14105</v>
      </c>
      <c r="O1110" s="37" t="s">
        <v>14106</v>
      </c>
      <c r="P1110" s="89">
        <v>0.41</v>
      </c>
      <c r="Q1110" s="89">
        <v>8.64</v>
      </c>
      <c r="R1110" s="90" t="str">
        <f t="shared" si="56"/>
        <v>大阪府大阪市西淀川区御幣島</v>
      </c>
      <c r="S1110" s="59" t="s">
        <v>3993</v>
      </c>
      <c r="T1110" s="59" t="s">
        <v>4924</v>
      </c>
      <c r="U1110" s="108" t="s">
        <v>4925</v>
      </c>
      <c r="V1110" s="91" t="str">
        <f t="shared" si="55"/>
        <v>Open map</v>
      </c>
      <c r="W1110" s="91" t="s">
        <v>4038</v>
      </c>
      <c r="X1110" s="89" t="s">
        <v>1840</v>
      </c>
      <c r="Y1110" s="89" t="s">
        <v>4381</v>
      </c>
      <c r="Z1110" s="89" t="s">
        <v>4926</v>
      </c>
      <c r="AA1110" s="89"/>
      <c r="AB1110" s="83">
        <v>27.5</v>
      </c>
      <c r="AC1110" s="83">
        <v>1183.9000000000001</v>
      </c>
      <c r="AD1110" s="83">
        <v>1205.29</v>
      </c>
      <c r="AE1110" s="89">
        <v>1746</v>
      </c>
      <c r="AF1110" s="83">
        <v>1746</v>
      </c>
      <c r="AG1110" s="89"/>
      <c r="AH1110" s="89"/>
      <c r="AI1110" s="89"/>
      <c r="AJ1110" s="83">
        <v>1</v>
      </c>
      <c r="AK1110" s="83" t="s">
        <v>3242</v>
      </c>
      <c r="AL1110" s="83">
        <v>1.5</v>
      </c>
      <c r="AM1110" s="83" t="s">
        <v>3242</v>
      </c>
      <c r="AN1110" s="83"/>
      <c r="AO1110" s="83">
        <v>1746</v>
      </c>
      <c r="AP1110" s="89">
        <v>1.5</v>
      </c>
      <c r="AQ1110" s="89">
        <v>1769</v>
      </c>
      <c r="AR1110" s="89">
        <v>100</v>
      </c>
      <c r="AS1110" s="89">
        <v>181</v>
      </c>
      <c r="AT1110" s="89" t="s">
        <v>4235</v>
      </c>
      <c r="AU1110" s="89">
        <v>1</v>
      </c>
      <c r="AV1110" s="89">
        <v>1746</v>
      </c>
      <c r="AW1110" s="89">
        <v>80</v>
      </c>
      <c r="AX1110" s="89">
        <v>143</v>
      </c>
      <c r="AY1110" s="89" t="s">
        <v>4235</v>
      </c>
      <c r="AZ1110" s="89">
        <v>19500000</v>
      </c>
      <c r="BA1110" s="89">
        <v>16500000</v>
      </c>
      <c r="BB1110" s="89">
        <v>10200000</v>
      </c>
      <c r="BC1110" s="94"/>
      <c r="BG1110" s="165">
        <v>6004</v>
      </c>
      <c r="BH1110" s="165">
        <v>1000</v>
      </c>
    </row>
    <row r="1111" spans="1:60" ht="18" hidden="1" customHeight="1">
      <c r="A1111" s="83">
        <v>180194</v>
      </c>
      <c r="B1111" s="84" t="s">
        <v>4910</v>
      </c>
      <c r="C1111" s="82" t="str">
        <f t="shared" si="54"/>
        <v>Open</v>
      </c>
      <c r="D1111" s="85"/>
      <c r="E1111" s="85" t="s">
        <v>4217</v>
      </c>
      <c r="F1111" s="110">
        <v>43567</v>
      </c>
      <c r="G1111" s="110">
        <v>43635</v>
      </c>
      <c r="H1111" s="87" t="s">
        <v>4911</v>
      </c>
      <c r="I1111" s="87" t="s">
        <v>4912</v>
      </c>
      <c r="J1111" s="87" t="s">
        <v>4913</v>
      </c>
      <c r="K1111" s="88"/>
      <c r="L1111" s="37" t="s">
        <v>15580</v>
      </c>
      <c r="M1111" s="86" t="s">
        <v>4914</v>
      </c>
      <c r="N1111" s="37" t="s">
        <v>14107</v>
      </c>
      <c r="O1111" s="37" t="s">
        <v>14108</v>
      </c>
      <c r="P1111" s="89">
        <v>0.62</v>
      </c>
      <c r="Q1111" s="89">
        <v>8.48</v>
      </c>
      <c r="R1111" s="90" t="str">
        <f t="shared" si="56"/>
        <v>新潟県新潟市江南区西町</v>
      </c>
      <c r="S1111" s="59" t="s">
        <v>3994</v>
      </c>
      <c r="T1111" s="59" t="s">
        <v>4915</v>
      </c>
      <c r="U1111" s="108" t="s">
        <v>4916</v>
      </c>
      <c r="V1111" s="91" t="str">
        <f t="shared" si="55"/>
        <v>Open map</v>
      </c>
      <c r="W1111" s="91" t="s">
        <v>4038</v>
      </c>
      <c r="X1111" s="89" t="s">
        <v>1840</v>
      </c>
      <c r="Y1111" s="89" t="s">
        <v>4917</v>
      </c>
      <c r="Z1111" s="89" t="s">
        <v>4358</v>
      </c>
      <c r="AA1111" s="89"/>
      <c r="AB1111" s="83">
        <v>120</v>
      </c>
      <c r="AC1111" s="83">
        <v>2625</v>
      </c>
      <c r="AD1111" s="83">
        <v>2625</v>
      </c>
      <c r="AE1111" s="89">
        <v>4986</v>
      </c>
      <c r="AF1111" s="83">
        <v>4157</v>
      </c>
      <c r="AG1111" s="89"/>
      <c r="AH1111" s="89"/>
      <c r="AI1111" s="89"/>
      <c r="AJ1111" s="83">
        <v>0.8</v>
      </c>
      <c r="AK1111" s="83" t="s">
        <v>3205</v>
      </c>
      <c r="AL1111" s="83">
        <v>1.5</v>
      </c>
      <c r="AM1111" s="83" t="s">
        <v>3224</v>
      </c>
      <c r="AN1111" s="83"/>
      <c r="AO1111" s="83">
        <v>3281</v>
      </c>
      <c r="AP1111" s="89">
        <v>1.5</v>
      </c>
      <c r="AQ1111" s="89">
        <v>4041</v>
      </c>
      <c r="AR1111" s="89">
        <v>150</v>
      </c>
      <c r="AS1111" s="89">
        <v>619</v>
      </c>
      <c r="AT1111" s="89"/>
      <c r="AU1111" s="89">
        <v>0.8</v>
      </c>
      <c r="AV1111" s="89">
        <v>3989</v>
      </c>
      <c r="AW1111" s="89">
        <v>100</v>
      </c>
      <c r="AX1111" s="89">
        <v>407</v>
      </c>
      <c r="AY1111" s="89"/>
      <c r="AZ1111" s="89">
        <v>50000000</v>
      </c>
      <c r="BA1111" s="89">
        <v>41600000</v>
      </c>
      <c r="BB1111" s="89">
        <v>25100000</v>
      </c>
      <c r="BC1111" s="94"/>
      <c r="BG1111" s="165">
        <v>6005</v>
      </c>
      <c r="BH1111" s="165">
        <v>1001</v>
      </c>
    </row>
    <row r="1112" spans="1:60" ht="18" hidden="1" customHeight="1">
      <c r="A1112" s="83">
        <v>180195</v>
      </c>
      <c r="B1112" s="84" t="s">
        <v>4905</v>
      </c>
      <c r="C1112" s="82" t="str">
        <f t="shared" si="54"/>
        <v>Open</v>
      </c>
      <c r="D1112" s="85"/>
      <c r="E1112" s="85" t="s">
        <v>4217</v>
      </c>
      <c r="F1112" s="110">
        <v>43493</v>
      </c>
      <c r="G1112" s="110">
        <v>43515</v>
      </c>
      <c r="H1112" s="87" t="s">
        <v>4303</v>
      </c>
      <c r="I1112" s="87" t="s">
        <v>4899</v>
      </c>
      <c r="J1112" s="87" t="s">
        <v>4906</v>
      </c>
      <c r="K1112" s="88"/>
      <c r="L1112" s="37" t="s">
        <v>15581</v>
      </c>
      <c r="M1112" s="86" t="s">
        <v>4903</v>
      </c>
      <c r="N1112" s="37" t="s">
        <v>14109</v>
      </c>
      <c r="O1112" s="37" t="s">
        <v>14110</v>
      </c>
      <c r="P1112" s="89">
        <v>0.42</v>
      </c>
      <c r="Q1112" s="89">
        <v>19.3</v>
      </c>
      <c r="R1112" s="90" t="str">
        <f t="shared" si="56"/>
        <v>東京都町田市原町田</v>
      </c>
      <c r="S1112" s="59" t="s">
        <v>3995</v>
      </c>
      <c r="T1112" s="59" t="s">
        <v>4904</v>
      </c>
      <c r="U1112" s="108" t="s">
        <v>4904</v>
      </c>
      <c r="V1112" s="91" t="str">
        <f t="shared" si="55"/>
        <v>Open map</v>
      </c>
      <c r="W1112" s="91" t="s">
        <v>4038</v>
      </c>
      <c r="X1112" s="89" t="s">
        <v>1840</v>
      </c>
      <c r="Y1112" s="89" t="s">
        <v>4907</v>
      </c>
      <c r="Z1112" s="89" t="s">
        <v>4908</v>
      </c>
      <c r="AA1112" s="89"/>
      <c r="AB1112" s="83">
        <v>30</v>
      </c>
      <c r="AC1112" s="83">
        <v>1500</v>
      </c>
      <c r="AD1112" s="83">
        <v>6000</v>
      </c>
      <c r="AE1112" s="89">
        <v>1839</v>
      </c>
      <c r="AF1112" s="83">
        <v>496</v>
      </c>
      <c r="AG1112" s="89"/>
      <c r="AH1112" s="89"/>
      <c r="AI1112" s="89"/>
      <c r="AJ1112" s="83">
        <v>1</v>
      </c>
      <c r="AK1112" s="83" t="s">
        <v>3294</v>
      </c>
      <c r="AL1112" s="83">
        <v>2.8</v>
      </c>
      <c r="AM1112" s="83" t="s">
        <v>3294</v>
      </c>
      <c r="AN1112" s="83"/>
      <c r="AO1112" s="83">
        <v>1839</v>
      </c>
      <c r="AP1112" s="89">
        <v>2.8</v>
      </c>
      <c r="AQ1112" s="89">
        <v>4453</v>
      </c>
      <c r="AR1112" s="89">
        <v>130</v>
      </c>
      <c r="AS1112" s="89">
        <v>591</v>
      </c>
      <c r="AT1112" s="89" t="s">
        <v>4235</v>
      </c>
      <c r="AU1112" s="89">
        <v>1</v>
      </c>
      <c r="AV1112" s="89">
        <v>248</v>
      </c>
      <c r="AW1112" s="89">
        <v>100</v>
      </c>
      <c r="AX1112" s="89">
        <v>26</v>
      </c>
      <c r="AY1112" s="89" t="s">
        <v>4909</v>
      </c>
      <c r="AZ1112" s="89">
        <v>31700000</v>
      </c>
      <c r="BA1112" s="89">
        <v>26700000</v>
      </c>
      <c r="BB1112" s="89">
        <v>16800000</v>
      </c>
      <c r="BC1112" s="94"/>
      <c r="BG1112" s="165">
        <v>6006</v>
      </c>
      <c r="BH1112" s="165">
        <v>1002</v>
      </c>
    </row>
    <row r="1113" spans="1:60" ht="18" hidden="1" customHeight="1">
      <c r="A1113" s="83">
        <v>180196</v>
      </c>
      <c r="B1113" s="84" t="s">
        <v>4890</v>
      </c>
      <c r="C1113" s="82" t="str">
        <f t="shared" si="54"/>
        <v>Open</v>
      </c>
      <c r="D1113" s="85"/>
      <c r="E1113" s="85" t="s">
        <v>4217</v>
      </c>
      <c r="F1113" s="110">
        <v>43453</v>
      </c>
      <c r="G1113" s="110">
        <v>43477</v>
      </c>
      <c r="H1113" s="87" t="s">
        <v>4338</v>
      </c>
      <c r="I1113" s="87" t="s">
        <v>4875</v>
      </c>
      <c r="J1113" s="87" t="s">
        <v>4891</v>
      </c>
      <c r="K1113" s="88"/>
      <c r="L1113" s="37" t="s">
        <v>15582</v>
      </c>
      <c r="M1113" s="86" t="s">
        <v>4900</v>
      </c>
      <c r="N1113" s="37" t="s">
        <v>14111</v>
      </c>
      <c r="O1113" s="37" t="s">
        <v>14112</v>
      </c>
      <c r="P1113" s="89">
        <v>0.38</v>
      </c>
      <c r="Q1113" s="89">
        <v>3.89</v>
      </c>
      <c r="R1113" s="90" t="str">
        <f t="shared" si="56"/>
        <v>広島県広島市西区庚午南</v>
      </c>
      <c r="S1113" s="59" t="s">
        <v>3996</v>
      </c>
      <c r="T1113" s="59" t="s">
        <v>4901</v>
      </c>
      <c r="U1113" s="108" t="s">
        <v>4902</v>
      </c>
      <c r="V1113" s="91" t="str">
        <f t="shared" si="55"/>
        <v>Open map</v>
      </c>
      <c r="W1113" s="91" t="s">
        <v>4038</v>
      </c>
      <c r="X1113" s="89" t="s">
        <v>1846</v>
      </c>
      <c r="Y1113" s="89" t="s">
        <v>4892</v>
      </c>
      <c r="Z1113" s="89" t="s">
        <v>4893</v>
      </c>
      <c r="AA1113" s="89"/>
      <c r="AB1113" s="83">
        <v>30</v>
      </c>
      <c r="AC1113" s="83">
        <v>208</v>
      </c>
      <c r="AD1113" s="83">
        <v>528</v>
      </c>
      <c r="AE1113" s="89">
        <v>345</v>
      </c>
      <c r="AF1113" s="83">
        <v>344</v>
      </c>
      <c r="AG1113" s="89"/>
      <c r="AH1113" s="89"/>
      <c r="AI1113" s="89"/>
      <c r="AJ1113" s="83">
        <v>1</v>
      </c>
      <c r="AK1113" s="83" t="s">
        <v>3295</v>
      </c>
      <c r="AL1113" s="83">
        <v>2.5</v>
      </c>
      <c r="AM1113" s="83" t="s">
        <v>3295</v>
      </c>
      <c r="AN1113" s="83"/>
      <c r="AO1113" s="83">
        <v>346</v>
      </c>
      <c r="AP1113" s="89">
        <v>2.5</v>
      </c>
      <c r="AQ1113" s="89">
        <v>733</v>
      </c>
      <c r="AR1113" s="89">
        <v>100</v>
      </c>
      <c r="AS1113" s="89">
        <v>75</v>
      </c>
      <c r="AT1113" s="89" t="s">
        <v>4871</v>
      </c>
      <c r="AU1113" s="89">
        <v>1</v>
      </c>
      <c r="AV1113" s="89">
        <v>53</v>
      </c>
      <c r="AW1113" s="89">
        <v>80</v>
      </c>
      <c r="AX1113" s="89">
        <v>5</v>
      </c>
      <c r="AY1113" s="89" t="s">
        <v>4871</v>
      </c>
      <c r="AZ1113" s="89">
        <v>6100000</v>
      </c>
      <c r="BA1113" s="89">
        <v>5400000</v>
      </c>
      <c r="BB1113" s="89">
        <v>3600000</v>
      </c>
      <c r="BC1113" s="94"/>
      <c r="BG1113" s="165">
        <v>6007</v>
      </c>
      <c r="BH1113" s="165">
        <v>1003</v>
      </c>
    </row>
    <row r="1114" spans="1:60" ht="18" hidden="1" customHeight="1">
      <c r="A1114" s="83">
        <v>180197</v>
      </c>
      <c r="B1114" s="84" t="s">
        <v>4894</v>
      </c>
      <c r="C1114" s="82" t="str">
        <f t="shared" si="54"/>
        <v>Open</v>
      </c>
      <c r="D1114" s="85"/>
      <c r="E1114" s="85" t="s">
        <v>4217</v>
      </c>
      <c r="F1114" s="110">
        <v>43656</v>
      </c>
      <c r="G1114" s="110">
        <v>43721</v>
      </c>
      <c r="H1114" s="87" t="s">
        <v>4303</v>
      </c>
      <c r="I1114" s="87" t="s">
        <v>4895</v>
      </c>
      <c r="J1114" s="87" t="s">
        <v>4882</v>
      </c>
      <c r="K1114" s="88"/>
      <c r="L1114" s="37" t="s">
        <v>15583</v>
      </c>
      <c r="M1114" s="86" t="s">
        <v>4896</v>
      </c>
      <c r="N1114" s="37" t="s">
        <v>14113</v>
      </c>
      <c r="O1114" s="37" t="s">
        <v>14587</v>
      </c>
      <c r="P1114" s="89">
        <v>0.23</v>
      </c>
      <c r="Q1114" s="89">
        <v>13.27</v>
      </c>
      <c r="R1114" s="90" t="str">
        <f t="shared" si="56"/>
        <v>東京都葛飾区新宿</v>
      </c>
      <c r="S1114" s="59"/>
      <c r="T1114" s="59" t="s">
        <v>4897</v>
      </c>
      <c r="U1114" s="108" t="s">
        <v>4897</v>
      </c>
      <c r="V1114" s="91" t="str">
        <f t="shared" si="55"/>
        <v>Open map</v>
      </c>
      <c r="W1114" s="91"/>
      <c r="X1114" s="89" t="s">
        <v>1840</v>
      </c>
      <c r="Y1114" s="89" t="s">
        <v>4496</v>
      </c>
      <c r="Z1114" s="89" t="s">
        <v>4358</v>
      </c>
      <c r="AA1114" s="89"/>
      <c r="AB1114" s="83">
        <v>30</v>
      </c>
      <c r="AC1114" s="83">
        <v>3600</v>
      </c>
      <c r="AD1114" s="83">
        <v>1800</v>
      </c>
      <c r="AE1114" s="89">
        <v>945</v>
      </c>
      <c r="AF1114" s="83">
        <v>2450</v>
      </c>
      <c r="AG1114" s="89"/>
      <c r="AH1114" s="89"/>
      <c r="AI1114" s="89"/>
      <c r="AJ1114" s="83">
        <v>1.2</v>
      </c>
      <c r="AK1114" s="83" t="s">
        <v>3189</v>
      </c>
      <c r="AL1114" s="83">
        <v>1.5</v>
      </c>
      <c r="AM1114" s="83" t="s">
        <v>3204</v>
      </c>
      <c r="AN1114" s="83"/>
      <c r="AO1114" s="83"/>
      <c r="AP1114" s="89">
        <v>1.5</v>
      </c>
      <c r="AQ1114" s="89">
        <v>2494</v>
      </c>
      <c r="AR1114" s="89">
        <v>100</v>
      </c>
      <c r="AS1114" s="89">
        <v>255</v>
      </c>
      <c r="AT1114" s="89" t="s">
        <v>4235</v>
      </c>
      <c r="AU1114" s="89">
        <v>1.2</v>
      </c>
      <c r="AV1114" s="89">
        <v>2658</v>
      </c>
      <c r="AW1114" s="89">
        <v>100</v>
      </c>
      <c r="AX1114" s="89">
        <v>272</v>
      </c>
      <c r="AY1114" s="89" t="s">
        <v>12210</v>
      </c>
      <c r="AZ1114" s="89">
        <v>63000000</v>
      </c>
      <c r="BA1114" s="89">
        <v>58400000</v>
      </c>
      <c r="BB1114" s="89">
        <v>39900000</v>
      </c>
      <c r="BC1114" s="94"/>
      <c r="BG1114" s="165">
        <v>6008</v>
      </c>
      <c r="BH1114" s="165">
        <v>1004</v>
      </c>
    </row>
    <row r="1115" spans="1:60" hidden="1">
      <c r="A1115" s="1">
        <v>180198</v>
      </c>
      <c r="B1115" s="6" t="s">
        <v>11132</v>
      </c>
      <c r="C1115" s="82" t="str">
        <f t="shared" si="54"/>
        <v>Open</v>
      </c>
      <c r="D1115" s="36" t="s">
        <v>4889</v>
      </c>
      <c r="E1115" s="36"/>
      <c r="F1115" s="37"/>
      <c r="G1115" s="37"/>
      <c r="H1115" s="38" t="s">
        <v>1426</v>
      </c>
      <c r="I1115" s="38" t="s">
        <v>1440</v>
      </c>
      <c r="J1115" s="38" t="s">
        <v>2935</v>
      </c>
      <c r="K1115" s="21"/>
      <c r="L1115" s="37" t="s">
        <v>15584</v>
      </c>
      <c r="M1115" s="37" t="s">
        <v>12124</v>
      </c>
      <c r="N1115" s="37" t="s">
        <v>14114</v>
      </c>
      <c r="O1115" s="37" t="s">
        <v>14115</v>
      </c>
      <c r="P1115" s="89">
        <v>0.43</v>
      </c>
      <c r="Q1115" s="89">
        <v>6.71</v>
      </c>
      <c r="R1115" s="59" t="str">
        <f t="shared" si="56"/>
        <v>青森県青森市大字野木山口</v>
      </c>
      <c r="S1115" s="59"/>
      <c r="T1115" s="59"/>
      <c r="U1115" s="108" t="s">
        <v>11133</v>
      </c>
      <c r="V1115" s="60" t="str">
        <f t="shared" si="55"/>
        <v>Open map</v>
      </c>
      <c r="W1115" s="60"/>
      <c r="X1115" t="s">
        <v>1840</v>
      </c>
      <c r="Y1115" t="s">
        <v>1844</v>
      </c>
      <c r="Z1115" t="s">
        <v>1843</v>
      </c>
      <c r="AA1115">
        <v>10</v>
      </c>
      <c r="AB1115" s="1">
        <v>180</v>
      </c>
      <c r="AC1115" s="1">
        <v>3570</v>
      </c>
      <c r="AD1115" s="1">
        <v>3570</v>
      </c>
      <c r="AF1115" s="1">
        <v>4114</v>
      </c>
      <c r="AJ1115" s="1">
        <v>1</v>
      </c>
      <c r="AK1115" s="1" t="s">
        <v>3296</v>
      </c>
      <c r="AL1115" s="1">
        <v>0.8</v>
      </c>
      <c r="AM1115" s="1" t="s">
        <v>3296</v>
      </c>
      <c r="BD1115" s="142" t="s">
        <v>11876</v>
      </c>
      <c r="BG1115" s="165">
        <v>6009</v>
      </c>
    </row>
    <row r="1116" spans="1:60" hidden="1">
      <c r="A1116" s="1">
        <v>180199</v>
      </c>
      <c r="B1116" s="6" t="s">
        <v>10261</v>
      </c>
      <c r="C1116" s="82" t="str">
        <f t="shared" si="54"/>
        <v>Open</v>
      </c>
      <c r="D1116" s="36" t="s">
        <v>4241</v>
      </c>
      <c r="E1116" s="36"/>
      <c r="F1116" s="37"/>
      <c r="G1116" s="37"/>
      <c r="H1116" s="38" t="s">
        <v>1539</v>
      </c>
      <c r="I1116" s="38" t="s">
        <v>1700</v>
      </c>
      <c r="J1116" s="38" t="s">
        <v>2880</v>
      </c>
      <c r="K1116" s="21"/>
      <c r="L1116" s="37" t="s">
        <v>15539</v>
      </c>
      <c r="M1116" s="37"/>
      <c r="N1116" s="37" t="s">
        <v>14366</v>
      </c>
      <c r="O1116" s="37" t="s">
        <v>14366</v>
      </c>
      <c r="R1116" s="59" t="str">
        <f t="shared" si="56"/>
        <v>鳥取県鳥取市晩稲</v>
      </c>
      <c r="S1116" s="59"/>
      <c r="T1116" s="59"/>
      <c r="U1116" s="108"/>
      <c r="V1116" s="60" t="str">
        <f t="shared" si="55"/>
        <v>Open map</v>
      </c>
      <c r="W1116" s="60"/>
      <c r="X1116" t="s">
        <v>1840</v>
      </c>
      <c r="Y1116" t="s">
        <v>1859</v>
      </c>
      <c r="Z1116" t="s">
        <v>1894</v>
      </c>
      <c r="AB1116" s="1">
        <v>100</v>
      </c>
      <c r="AC1116" s="1">
        <v>340</v>
      </c>
      <c r="AD1116" s="1">
        <v>680</v>
      </c>
      <c r="AF1116" s="1">
        <v>477</v>
      </c>
      <c r="AJ1116" s="1">
        <v>0.8</v>
      </c>
      <c r="AK1116" s="1" t="s">
        <v>3242</v>
      </c>
      <c r="AL1116" s="1">
        <v>1.7</v>
      </c>
      <c r="AM1116" s="1" t="s">
        <v>3250</v>
      </c>
      <c r="BG1116" s="165">
        <v>6010</v>
      </c>
    </row>
    <row r="1117" spans="1:60" ht="18" hidden="1" customHeight="1">
      <c r="A1117" s="83">
        <v>180200</v>
      </c>
      <c r="B1117" s="84" t="s">
        <v>4883</v>
      </c>
      <c r="C1117" s="82" t="str">
        <f t="shared" si="54"/>
        <v>Open</v>
      </c>
      <c r="D1117" s="85"/>
      <c r="E1117" s="85" t="s">
        <v>4884</v>
      </c>
      <c r="F1117" s="110">
        <v>43444</v>
      </c>
      <c r="G1117" s="110">
        <v>43451</v>
      </c>
      <c r="H1117" s="87" t="s">
        <v>4446</v>
      </c>
      <c r="I1117" s="87" t="s">
        <v>4885</v>
      </c>
      <c r="J1117" s="87" t="s">
        <v>4886</v>
      </c>
      <c r="K1117" s="88"/>
      <c r="L1117" s="37" t="s">
        <v>15585</v>
      </c>
      <c r="M1117" s="86" t="s">
        <v>4881</v>
      </c>
      <c r="N1117" s="37" t="s">
        <v>14116</v>
      </c>
      <c r="O1117" s="37" t="s">
        <v>14117</v>
      </c>
      <c r="P1117" s="89">
        <v>1.7</v>
      </c>
      <c r="Q1117" s="89">
        <v>14.29</v>
      </c>
      <c r="R1117" s="90" t="str">
        <f t="shared" si="56"/>
        <v>山形県酒田市字西田</v>
      </c>
      <c r="S1117" s="59" t="s">
        <v>3997</v>
      </c>
      <c r="T1117" s="59" t="s">
        <v>4887</v>
      </c>
      <c r="U1117" s="108" t="s">
        <v>4888</v>
      </c>
      <c r="V1117" s="91" t="str">
        <f t="shared" si="55"/>
        <v>Open map</v>
      </c>
      <c r="W1117" s="91" t="s">
        <v>4038</v>
      </c>
      <c r="X1117" s="89" t="s">
        <v>1840</v>
      </c>
      <c r="Y1117" s="89" t="s">
        <v>4381</v>
      </c>
      <c r="Z1117" s="89" t="s">
        <v>4443</v>
      </c>
      <c r="AA1117" s="89"/>
      <c r="AB1117" s="83">
        <v>100</v>
      </c>
      <c r="AC1117" s="83">
        <v>276</v>
      </c>
      <c r="AD1117" s="83">
        <v>270</v>
      </c>
      <c r="AE1117" s="89">
        <v>437</v>
      </c>
      <c r="AF1117" s="83">
        <v>441</v>
      </c>
      <c r="AG1117" s="89"/>
      <c r="AH1117" s="89"/>
      <c r="AI1117" s="89"/>
      <c r="AJ1117" s="83">
        <v>1</v>
      </c>
      <c r="AK1117" s="83" t="s">
        <v>3198</v>
      </c>
      <c r="AL1117" s="83">
        <v>1.5</v>
      </c>
      <c r="AM1117" s="83" t="s">
        <v>3297</v>
      </c>
      <c r="AN1117" s="83"/>
      <c r="AO1117" s="83">
        <v>437</v>
      </c>
      <c r="AP1117" s="89">
        <v>1.5</v>
      </c>
      <c r="AQ1117" s="89">
        <v>486</v>
      </c>
      <c r="AR1117" s="89">
        <v>100</v>
      </c>
      <c r="AS1117" s="89">
        <v>50</v>
      </c>
      <c r="AT1117" s="89" t="s">
        <v>4235</v>
      </c>
      <c r="AU1117" s="89">
        <v>1</v>
      </c>
      <c r="AV1117" s="89">
        <v>437</v>
      </c>
      <c r="AW1117" s="89">
        <v>100</v>
      </c>
      <c r="AX1117" s="89">
        <v>45</v>
      </c>
      <c r="AY1117" s="89" t="s">
        <v>4235</v>
      </c>
      <c r="AZ1117" s="89">
        <v>6200000</v>
      </c>
      <c r="BA1117" s="89">
        <v>5400000</v>
      </c>
      <c r="BB1117" s="89">
        <v>3300000</v>
      </c>
      <c r="BC1117" s="94"/>
      <c r="BG1117" s="165">
        <v>6011</v>
      </c>
      <c r="BH1117" s="165">
        <v>1005</v>
      </c>
    </row>
    <row r="1118" spans="1:60" ht="18" hidden="1" customHeight="1">
      <c r="A1118" s="83">
        <v>180201</v>
      </c>
      <c r="B1118" s="84" t="s">
        <v>4872</v>
      </c>
      <c r="C1118" s="82" t="str">
        <f t="shared" si="54"/>
        <v>Open</v>
      </c>
      <c r="D1118" s="85"/>
      <c r="E1118" s="85" t="s">
        <v>4873</v>
      </c>
      <c r="F1118" s="110">
        <v>43501</v>
      </c>
      <c r="G1118" s="110">
        <v>43508</v>
      </c>
      <c r="H1118" s="87" t="s">
        <v>4874</v>
      </c>
      <c r="I1118" s="87" t="s">
        <v>4875</v>
      </c>
      <c r="J1118" s="87" t="s">
        <v>4876</v>
      </c>
      <c r="K1118" s="88"/>
      <c r="L1118" s="37" t="s">
        <v>15586</v>
      </c>
      <c r="M1118" s="86" t="s">
        <v>4877</v>
      </c>
      <c r="N1118" s="37" t="s">
        <v>14118</v>
      </c>
      <c r="O1118" s="37" t="s">
        <v>14119</v>
      </c>
      <c r="P1118" s="89">
        <v>0.28999999999999998</v>
      </c>
      <c r="Q1118" s="89">
        <v>0.28000000000000003</v>
      </c>
      <c r="R1118" s="90" t="str">
        <f t="shared" si="56"/>
        <v>広島県広島市西区商工センター</v>
      </c>
      <c r="S1118" s="59" t="s">
        <v>3998</v>
      </c>
      <c r="T1118" s="59" t="s">
        <v>4878</v>
      </c>
      <c r="U1118" s="108" t="s">
        <v>4879</v>
      </c>
      <c r="V1118" s="91" t="str">
        <f t="shared" si="55"/>
        <v>Open map</v>
      </c>
      <c r="W1118" s="91" t="s">
        <v>4038</v>
      </c>
      <c r="X1118" s="89" t="s">
        <v>1840</v>
      </c>
      <c r="Y1118" s="89" t="s">
        <v>4880</v>
      </c>
      <c r="Z1118" s="89" t="s">
        <v>4429</v>
      </c>
      <c r="AA1118" s="89"/>
      <c r="AB1118" s="83">
        <v>30</v>
      </c>
      <c r="AC1118" s="83">
        <v>150</v>
      </c>
      <c r="AD1118" s="83">
        <v>300</v>
      </c>
      <c r="AE1118" s="89">
        <v>191</v>
      </c>
      <c r="AF1118" s="83">
        <v>190</v>
      </c>
      <c r="AG1118" s="89"/>
      <c r="AH1118" s="89"/>
      <c r="AI1118" s="89"/>
      <c r="AJ1118" s="83">
        <v>1</v>
      </c>
      <c r="AK1118" s="83" t="s">
        <v>3275</v>
      </c>
      <c r="AL1118" s="83">
        <v>1.5</v>
      </c>
      <c r="AM1118" s="83" t="s">
        <v>3275</v>
      </c>
      <c r="AN1118" s="83"/>
      <c r="AO1118" s="83">
        <v>191</v>
      </c>
      <c r="AP1118" s="89">
        <v>1.5</v>
      </c>
      <c r="AQ1118" s="89">
        <v>257</v>
      </c>
      <c r="AR1118" s="89">
        <v>100</v>
      </c>
      <c r="AS1118" s="89">
        <v>27</v>
      </c>
      <c r="AT1118" s="89" t="s">
        <v>4871</v>
      </c>
      <c r="AU1118" s="89">
        <v>1</v>
      </c>
      <c r="AV1118" s="89">
        <v>191</v>
      </c>
      <c r="AW1118" s="89">
        <v>80</v>
      </c>
      <c r="AX1118" s="89">
        <v>16</v>
      </c>
      <c r="AY1118" s="89" t="s">
        <v>4871</v>
      </c>
      <c r="AZ1118" s="89">
        <v>3600000</v>
      </c>
      <c r="BA1118" s="89">
        <v>3200000</v>
      </c>
      <c r="BB1118" s="89">
        <v>2000000</v>
      </c>
      <c r="BC1118" s="94"/>
      <c r="BG1118" s="165">
        <v>6012</v>
      </c>
      <c r="BH1118" s="165">
        <v>1006</v>
      </c>
    </row>
    <row r="1119" spans="1:60" ht="18" hidden="1" customHeight="1">
      <c r="A1119" s="83">
        <v>180202</v>
      </c>
      <c r="B1119" s="84" t="s">
        <v>4859</v>
      </c>
      <c r="C1119" s="82" t="str">
        <f t="shared" si="54"/>
        <v>Open</v>
      </c>
      <c r="D1119" s="85"/>
      <c r="E1119" s="85" t="s">
        <v>4217</v>
      </c>
      <c r="F1119" s="110">
        <v>43564</v>
      </c>
      <c r="G1119" s="110">
        <v>43575</v>
      </c>
      <c r="H1119" s="87" t="s">
        <v>4266</v>
      </c>
      <c r="I1119" s="87" t="s">
        <v>4866</v>
      </c>
      <c r="J1119" s="87" t="s">
        <v>4867</v>
      </c>
      <c r="K1119" s="88"/>
      <c r="L1119" s="37" t="s">
        <v>14995</v>
      </c>
      <c r="M1119" s="86" t="s">
        <v>4868</v>
      </c>
      <c r="N1119" s="37" t="s">
        <v>14120</v>
      </c>
      <c r="O1119" s="37" t="s">
        <v>14121</v>
      </c>
      <c r="P1119" s="89">
        <v>0.6</v>
      </c>
      <c r="Q1119" s="89">
        <v>0.53</v>
      </c>
      <c r="R1119" s="90" t="str">
        <f t="shared" si="56"/>
        <v>青森県青森市港町</v>
      </c>
      <c r="S1119" s="59" t="s">
        <v>3999</v>
      </c>
      <c r="T1119" s="59" t="s">
        <v>4860</v>
      </c>
      <c r="U1119" s="108" t="s">
        <v>4869</v>
      </c>
      <c r="V1119" s="91" t="str">
        <f t="shared" si="55"/>
        <v>Open map</v>
      </c>
      <c r="W1119" s="91" t="s">
        <v>4038</v>
      </c>
      <c r="X1119" s="89" t="s">
        <v>1840</v>
      </c>
      <c r="Y1119" s="89" t="s">
        <v>4452</v>
      </c>
      <c r="Z1119" s="89" t="s">
        <v>4390</v>
      </c>
      <c r="AA1119" s="89">
        <v>21</v>
      </c>
      <c r="AB1119" s="83">
        <v>180</v>
      </c>
      <c r="AC1119" s="83">
        <v>640</v>
      </c>
      <c r="AD1119" s="83">
        <v>825</v>
      </c>
      <c r="AE1119" s="89">
        <v>845</v>
      </c>
      <c r="AF1119" s="83">
        <v>844</v>
      </c>
      <c r="AG1119" s="89"/>
      <c r="AH1119" s="89"/>
      <c r="AI1119" s="89"/>
      <c r="AJ1119" s="83">
        <v>1</v>
      </c>
      <c r="AK1119" s="83" t="s">
        <v>3238</v>
      </c>
      <c r="AL1119" s="83">
        <v>1.5</v>
      </c>
      <c r="AM1119" s="83" t="s">
        <v>3242</v>
      </c>
      <c r="AN1119" s="83"/>
      <c r="AO1119" s="83">
        <v>845</v>
      </c>
      <c r="AP1119" s="89">
        <v>2.5</v>
      </c>
      <c r="AQ1119" s="89">
        <v>1519</v>
      </c>
      <c r="AR1119" s="89">
        <v>130</v>
      </c>
      <c r="AS1119" s="89">
        <v>202</v>
      </c>
      <c r="AT1119" s="89" t="s">
        <v>4870</v>
      </c>
      <c r="AU1119" s="89">
        <v>1</v>
      </c>
      <c r="AV1119" s="89">
        <v>248</v>
      </c>
      <c r="AW1119" s="89">
        <v>120</v>
      </c>
      <c r="AX1119" s="89">
        <v>31</v>
      </c>
      <c r="AY1119" s="89" t="s">
        <v>4870</v>
      </c>
      <c r="AZ1119" s="89">
        <v>11500000</v>
      </c>
      <c r="BA1119" s="89">
        <v>9600000</v>
      </c>
      <c r="BB1119" s="89">
        <v>5900000</v>
      </c>
      <c r="BC1119" s="94"/>
      <c r="BG1119" s="165">
        <v>6013</v>
      </c>
      <c r="BH1119" s="165">
        <v>1007</v>
      </c>
    </row>
    <row r="1120" spans="1:60" hidden="1">
      <c r="A1120" s="1">
        <v>180203</v>
      </c>
      <c r="B1120" s="6" t="s">
        <v>10262</v>
      </c>
      <c r="C1120" s="82" t="str">
        <f t="shared" si="54"/>
        <v>Open</v>
      </c>
      <c r="D1120" s="36" t="s">
        <v>4845</v>
      </c>
      <c r="E1120" s="36"/>
      <c r="F1120" s="138">
        <v>43941</v>
      </c>
      <c r="G1120" s="138">
        <v>43948</v>
      </c>
      <c r="H1120" s="38" t="s">
        <v>1310</v>
      </c>
      <c r="I1120" s="38" t="s">
        <v>2278</v>
      </c>
      <c r="J1120" s="38" t="s">
        <v>2937</v>
      </c>
      <c r="K1120" s="21"/>
      <c r="L1120" s="37" t="s">
        <v>15587</v>
      </c>
      <c r="M1120" s="37"/>
      <c r="N1120" s="37" t="s">
        <v>14366</v>
      </c>
      <c r="O1120" s="37" t="s">
        <v>14366</v>
      </c>
      <c r="R1120" s="59" t="str">
        <f t="shared" si="56"/>
        <v>愛媛県松山市木屋町</v>
      </c>
      <c r="S1120" s="59"/>
      <c r="T1120" s="59"/>
      <c r="U1120" s="108"/>
      <c r="V1120" s="60" t="str">
        <f t="shared" si="55"/>
        <v>Open map</v>
      </c>
      <c r="W1120" s="60"/>
      <c r="X1120" t="s">
        <v>1846</v>
      </c>
      <c r="Y1120" t="s">
        <v>1844</v>
      </c>
      <c r="Z1120" t="s">
        <v>4898</v>
      </c>
      <c r="AF1120" s="1"/>
      <c r="BG1120" s="165">
        <v>6014</v>
      </c>
      <c r="BH1120" s="165">
        <v>1008</v>
      </c>
    </row>
    <row r="1121" spans="1:60" ht="18" hidden="1" customHeight="1">
      <c r="A1121" s="83">
        <v>180204</v>
      </c>
      <c r="B1121" s="84" t="s">
        <v>4861</v>
      </c>
      <c r="C1121" s="82" t="str">
        <f t="shared" si="54"/>
        <v>Open</v>
      </c>
      <c r="D1121" s="85"/>
      <c r="E1121" s="85" t="s">
        <v>4862</v>
      </c>
      <c r="F1121" s="110">
        <v>43445</v>
      </c>
      <c r="G1121" s="110">
        <v>43459</v>
      </c>
      <c r="H1121" s="87" t="s">
        <v>4266</v>
      </c>
      <c r="I1121" s="87" t="s">
        <v>4852</v>
      </c>
      <c r="J1121" s="87" t="s">
        <v>4863</v>
      </c>
      <c r="K1121" s="88"/>
      <c r="L1121" s="37" t="s">
        <v>15588</v>
      </c>
      <c r="M1121" s="86" t="s">
        <v>4864</v>
      </c>
      <c r="N1121" s="37" t="s">
        <v>14122</v>
      </c>
      <c r="O1121" s="37" t="s">
        <v>14123</v>
      </c>
      <c r="P1121" s="89">
        <v>0.43</v>
      </c>
      <c r="Q1121" s="89">
        <v>14.79</v>
      </c>
      <c r="R1121" s="90" t="str">
        <f t="shared" si="56"/>
        <v>青森県五所川原市本町</v>
      </c>
      <c r="S1121" s="59" t="s">
        <v>4000</v>
      </c>
      <c r="T1121" s="59" t="s">
        <v>4853</v>
      </c>
      <c r="U1121" s="108" t="s">
        <v>4853</v>
      </c>
      <c r="V1121" s="91" t="str">
        <f t="shared" si="55"/>
        <v>Open map</v>
      </c>
      <c r="W1121" s="91" t="s">
        <v>4038</v>
      </c>
      <c r="X1121" s="89" t="s">
        <v>1840</v>
      </c>
      <c r="Y1121" s="89" t="s">
        <v>4381</v>
      </c>
      <c r="Z1121" s="89" t="s">
        <v>4865</v>
      </c>
      <c r="AA1121" s="89"/>
      <c r="AB1121" s="83">
        <v>160</v>
      </c>
      <c r="AC1121" s="83">
        <v>476</v>
      </c>
      <c r="AD1121" s="83">
        <v>480</v>
      </c>
      <c r="AE1121" s="89">
        <v>687</v>
      </c>
      <c r="AF1121" s="83">
        <v>686</v>
      </c>
      <c r="AG1121" s="89"/>
      <c r="AH1121" s="89"/>
      <c r="AI1121" s="89"/>
      <c r="AJ1121" s="83">
        <v>1</v>
      </c>
      <c r="AK1121" s="83" t="s">
        <v>3298</v>
      </c>
      <c r="AL1121" s="83">
        <v>1.5</v>
      </c>
      <c r="AM1121" s="83" t="s">
        <v>3215</v>
      </c>
      <c r="AN1121" s="83"/>
      <c r="AO1121" s="83">
        <v>687</v>
      </c>
      <c r="AP1121" s="89">
        <v>1.5</v>
      </c>
      <c r="AQ1121" s="89">
        <v>821</v>
      </c>
      <c r="AR1121" s="89">
        <v>120</v>
      </c>
      <c r="AS1121" s="89">
        <v>101</v>
      </c>
      <c r="AT1121" s="89" t="s">
        <v>4235</v>
      </c>
      <c r="AU1121" s="89">
        <v>1</v>
      </c>
      <c r="AV1121" s="89">
        <v>687</v>
      </c>
      <c r="AW1121" s="89">
        <v>150</v>
      </c>
      <c r="AX1121" s="89">
        <v>106</v>
      </c>
      <c r="AY1121" s="89" t="s">
        <v>4235</v>
      </c>
      <c r="AZ1121" s="89">
        <v>11000000</v>
      </c>
      <c r="BA1121" s="89">
        <v>9300000</v>
      </c>
      <c r="BB1121" s="89">
        <v>5700000</v>
      </c>
      <c r="BC1121" s="94"/>
      <c r="BG1121" s="165">
        <v>6015</v>
      </c>
      <c r="BH1121" s="165">
        <v>1009</v>
      </c>
    </row>
    <row r="1122" spans="1:60" ht="18" hidden="1" customHeight="1">
      <c r="A1122" s="83">
        <v>180205</v>
      </c>
      <c r="B1122" s="84" t="s">
        <v>4854</v>
      </c>
      <c r="C1122" s="82" t="str">
        <f t="shared" si="54"/>
        <v>Open</v>
      </c>
      <c r="D1122" s="85"/>
      <c r="E1122" s="85" t="s">
        <v>4217</v>
      </c>
      <c r="F1122" s="110" t="s">
        <v>11217</v>
      </c>
      <c r="G1122" s="110" t="s">
        <v>11218</v>
      </c>
      <c r="H1122" s="87" t="s">
        <v>4434</v>
      </c>
      <c r="I1122" s="87" t="s">
        <v>4855</v>
      </c>
      <c r="J1122" s="87" t="s">
        <v>4843</v>
      </c>
      <c r="K1122" s="88"/>
      <c r="L1122" s="37" t="s">
        <v>15589</v>
      </c>
      <c r="M1122" s="86" t="s">
        <v>4851</v>
      </c>
      <c r="N1122" s="37" t="s">
        <v>14124</v>
      </c>
      <c r="O1122" s="37" t="s">
        <v>14125</v>
      </c>
      <c r="P1122" s="89">
        <v>0.16</v>
      </c>
      <c r="Q1122" s="89">
        <v>10.69</v>
      </c>
      <c r="R1122" s="90" t="str">
        <f t="shared" si="56"/>
        <v>千葉県茂原市小林字八幡</v>
      </c>
      <c r="S1122" s="59"/>
      <c r="T1122" s="59" t="s">
        <v>4856</v>
      </c>
      <c r="U1122" s="108" t="s">
        <v>4857</v>
      </c>
      <c r="V1122" s="91" t="str">
        <f t="shared" si="55"/>
        <v>Open map</v>
      </c>
      <c r="W1122" s="91"/>
      <c r="X1122" s="89" t="s">
        <v>1840</v>
      </c>
      <c r="Y1122" s="89" t="s">
        <v>4381</v>
      </c>
      <c r="Z1122" s="89" t="s">
        <v>4858</v>
      </c>
      <c r="AA1122" s="89"/>
      <c r="AB1122" s="83">
        <v>30</v>
      </c>
      <c r="AC1122" s="83">
        <v>1342</v>
      </c>
      <c r="AD1122" s="83">
        <v>1325</v>
      </c>
      <c r="AE1122" s="89">
        <v>1660</v>
      </c>
      <c r="AF1122" s="83">
        <v>1063</v>
      </c>
      <c r="AG1122" s="89"/>
      <c r="AH1122" s="89"/>
      <c r="AI1122" s="89"/>
      <c r="AJ1122" s="83">
        <v>1.2</v>
      </c>
      <c r="AK1122" s="83" t="s">
        <v>3197</v>
      </c>
      <c r="AL1122" s="83">
        <v>1.7</v>
      </c>
      <c r="AM1122" s="83" t="s">
        <v>3244</v>
      </c>
      <c r="AN1122" s="83"/>
      <c r="AO1122" s="83"/>
      <c r="AP1122" s="89">
        <v>1.7</v>
      </c>
      <c r="AQ1122" s="89">
        <f>2051+192</f>
        <v>2243</v>
      </c>
      <c r="AR1122" s="89">
        <v>100</v>
      </c>
      <c r="AS1122" s="89">
        <f>210+20</f>
        <v>230</v>
      </c>
      <c r="AT1122" s="89" t="s">
        <v>4271</v>
      </c>
      <c r="AU1122" s="89">
        <v>1</v>
      </c>
      <c r="AV1122" s="89">
        <f>122+821</f>
        <v>943</v>
      </c>
      <c r="AW1122" s="89">
        <v>100</v>
      </c>
      <c r="AX1122" s="89">
        <f>84+13</f>
        <v>97</v>
      </c>
      <c r="AY1122" s="89" t="s">
        <v>4271</v>
      </c>
      <c r="AZ1122" s="89">
        <v>18600000</v>
      </c>
      <c r="BA1122" s="89">
        <v>15700000</v>
      </c>
      <c r="BB1122" s="89">
        <v>9800000</v>
      </c>
      <c r="BC1122" s="94"/>
      <c r="BG1122" s="165">
        <v>6016</v>
      </c>
      <c r="BH1122" s="165">
        <v>1010</v>
      </c>
    </row>
    <row r="1123" spans="1:60" ht="18" hidden="1" customHeight="1">
      <c r="A1123" s="83">
        <v>180206</v>
      </c>
      <c r="B1123" s="84" t="s">
        <v>4844</v>
      </c>
      <c r="C1123" s="82" t="str">
        <f t="shared" si="54"/>
        <v>Open</v>
      </c>
      <c r="D1123" s="85"/>
      <c r="E1123" s="85" t="s">
        <v>4845</v>
      </c>
      <c r="F1123" s="110">
        <v>43406</v>
      </c>
      <c r="G1123" s="110">
        <v>43413</v>
      </c>
      <c r="H1123" s="87" t="s">
        <v>4846</v>
      </c>
      <c r="I1123" s="87" t="s">
        <v>4847</v>
      </c>
      <c r="J1123" s="87" t="s">
        <v>4848</v>
      </c>
      <c r="K1123" s="88"/>
      <c r="L1123" s="37" t="s">
        <v>15590</v>
      </c>
      <c r="M1123" s="86" t="s">
        <v>4849</v>
      </c>
      <c r="N1123" s="37" t="s">
        <v>14126</v>
      </c>
      <c r="O1123" s="37" t="s">
        <v>14588</v>
      </c>
      <c r="P1123" s="89">
        <v>0.05</v>
      </c>
      <c r="Q1123" s="89">
        <v>1.9</v>
      </c>
      <c r="R1123" s="90" t="str">
        <f t="shared" si="56"/>
        <v>新潟県上越市五智国分</v>
      </c>
      <c r="S1123" s="59" t="s">
        <v>4001</v>
      </c>
      <c r="T1123" s="59" t="s">
        <v>4850</v>
      </c>
      <c r="U1123" s="108" t="s">
        <v>4850</v>
      </c>
      <c r="V1123" s="91" t="str">
        <f t="shared" si="55"/>
        <v>Open map</v>
      </c>
      <c r="W1123" s="91" t="s">
        <v>4038</v>
      </c>
      <c r="X1123" s="89" t="s">
        <v>1856</v>
      </c>
      <c r="Y1123" s="89" t="s">
        <v>4796</v>
      </c>
      <c r="Z1123" s="89" t="s">
        <v>4390</v>
      </c>
      <c r="AA1123" s="89"/>
      <c r="AB1123" s="83">
        <v>200</v>
      </c>
      <c r="AC1123" s="83">
        <v>240</v>
      </c>
      <c r="AD1123" s="83">
        <v>240</v>
      </c>
      <c r="AE1123" s="89">
        <v>355</v>
      </c>
      <c r="AF1123" s="83">
        <v>361.7</v>
      </c>
      <c r="AG1123" s="89"/>
      <c r="AH1123" s="89"/>
      <c r="AI1123" s="89"/>
      <c r="AJ1123" s="83">
        <v>1</v>
      </c>
      <c r="AK1123" s="83" t="s">
        <v>3214</v>
      </c>
      <c r="AL1123" s="83">
        <v>2.4</v>
      </c>
      <c r="AM1123" s="83" t="s">
        <v>3191</v>
      </c>
      <c r="AN1123" s="83"/>
      <c r="AO1123" s="83">
        <v>355</v>
      </c>
      <c r="AP1123" s="89">
        <v>2.4</v>
      </c>
      <c r="AQ1123" s="89">
        <v>705</v>
      </c>
      <c r="AR1123" s="89">
        <v>140</v>
      </c>
      <c r="AS1123" s="89">
        <v>101</v>
      </c>
      <c r="AT1123" s="89" t="s">
        <v>4235</v>
      </c>
      <c r="AU1123" s="89">
        <v>1</v>
      </c>
      <c r="AV1123" s="89">
        <v>355</v>
      </c>
      <c r="AW1123" s="89">
        <v>100</v>
      </c>
      <c r="AX1123" s="89">
        <v>37</v>
      </c>
      <c r="AY1123" s="89" t="s">
        <v>4235</v>
      </c>
      <c r="AZ1123" s="89">
        <v>7600000</v>
      </c>
      <c r="BA1123" s="89">
        <v>6500000</v>
      </c>
      <c r="BB1123" s="89">
        <v>3900000</v>
      </c>
      <c r="BC1123" s="94"/>
      <c r="BG1123" s="165">
        <v>6017</v>
      </c>
      <c r="BH1123" s="165">
        <v>1011</v>
      </c>
    </row>
    <row r="1124" spans="1:60" ht="18" hidden="1" customHeight="1">
      <c r="A1124" s="83" t="s">
        <v>14659</v>
      </c>
      <c r="B1124" s="84" t="s">
        <v>4838</v>
      </c>
      <c r="C1124" s="82" t="str">
        <f t="shared" si="54"/>
        <v>Open</v>
      </c>
      <c r="D1124" s="85"/>
      <c r="E1124" s="85" t="s">
        <v>4217</v>
      </c>
      <c r="F1124" s="110">
        <v>43761</v>
      </c>
      <c r="G1124" s="110">
        <v>43794</v>
      </c>
      <c r="H1124" s="87" t="s">
        <v>4303</v>
      </c>
      <c r="I1124" s="87" t="s">
        <v>4839</v>
      </c>
      <c r="J1124" s="87" t="s">
        <v>4828</v>
      </c>
      <c r="K1124" s="88"/>
      <c r="L1124" s="37" t="s">
        <v>15126</v>
      </c>
      <c r="M1124" s="86" t="s">
        <v>4837</v>
      </c>
      <c r="N1124" s="37" t="s">
        <v>14127</v>
      </c>
      <c r="O1124" s="37" t="s">
        <v>14589</v>
      </c>
      <c r="P1124" s="89">
        <v>0.46</v>
      </c>
      <c r="Q1124" s="89">
        <v>8.09</v>
      </c>
      <c r="R1124" s="90" t="str">
        <f t="shared" si="56"/>
        <v>東京都墨田区立花</v>
      </c>
      <c r="S1124" s="59"/>
      <c r="T1124" s="59" t="s">
        <v>4840</v>
      </c>
      <c r="U1124" s="108" t="s">
        <v>4841</v>
      </c>
      <c r="V1124" s="91" t="str">
        <f t="shared" si="55"/>
        <v>Open map</v>
      </c>
      <c r="W1124" s="91"/>
      <c r="X1124" s="89" t="s">
        <v>1840</v>
      </c>
      <c r="Y1124" s="89" t="s">
        <v>4381</v>
      </c>
      <c r="Z1124" s="89" t="s">
        <v>4358</v>
      </c>
      <c r="AA1124" s="89"/>
      <c r="AB1124" s="83">
        <v>30</v>
      </c>
      <c r="AC1124" s="83">
        <v>1135</v>
      </c>
      <c r="AD1124" s="83">
        <v>1089</v>
      </c>
      <c r="AE1124" s="89">
        <v>2322</v>
      </c>
      <c r="AF1124" s="83">
        <v>1667</v>
      </c>
      <c r="AG1124" s="89"/>
      <c r="AH1124" s="89"/>
      <c r="AI1124" s="89"/>
      <c r="AJ1124" s="83">
        <v>1</v>
      </c>
      <c r="AK1124" s="83" t="s">
        <v>3189</v>
      </c>
      <c r="AL1124" s="83">
        <v>1.5</v>
      </c>
      <c r="AM1124" s="83" t="s">
        <v>3299</v>
      </c>
      <c r="AN1124" s="83"/>
      <c r="AO1124" s="83"/>
      <c r="AP1124" s="89">
        <v>1.5</v>
      </c>
      <c r="AQ1124" s="89">
        <f>532+234+803+538</f>
        <v>2107</v>
      </c>
      <c r="AR1124" s="89">
        <v>100</v>
      </c>
      <c r="AS1124" s="89">
        <f>55+24+82+55</f>
        <v>216</v>
      </c>
      <c r="AT1124" s="89" t="s">
        <v>4235</v>
      </c>
      <c r="AU1124" s="89">
        <v>1</v>
      </c>
      <c r="AV1124" s="89">
        <f>543+533+745+808</f>
        <v>2629</v>
      </c>
      <c r="AW1124" s="89">
        <v>100</v>
      </c>
      <c r="AX1124" s="89">
        <f>56+55+76+83</f>
        <v>270</v>
      </c>
      <c r="AY1124" s="89" t="s">
        <v>4842</v>
      </c>
      <c r="AZ1124" s="89">
        <v>27700000</v>
      </c>
      <c r="BA1124" s="89">
        <v>23500000</v>
      </c>
      <c r="BB1124" s="89">
        <v>14300000</v>
      </c>
      <c r="BC1124" s="94"/>
      <c r="BG1124" s="165">
        <v>6018</v>
      </c>
      <c r="BH1124" s="165">
        <v>1012</v>
      </c>
    </row>
    <row r="1125" spans="1:60" hidden="1">
      <c r="A1125" s="1" t="s">
        <v>14660</v>
      </c>
      <c r="B1125" s="6" t="s">
        <v>10263</v>
      </c>
      <c r="C1125" s="82" t="str">
        <f t="shared" si="54"/>
        <v>Open</v>
      </c>
      <c r="D1125" s="36" t="s">
        <v>4845</v>
      </c>
      <c r="E1125" s="36"/>
      <c r="F1125" s="37"/>
      <c r="G1125" s="37"/>
      <c r="H1125" s="38" t="s">
        <v>1295</v>
      </c>
      <c r="I1125" s="38" t="s">
        <v>1463</v>
      </c>
      <c r="J1125" s="38" t="s">
        <v>1620</v>
      </c>
      <c r="K1125" s="21"/>
      <c r="L1125" s="37" t="s">
        <v>15126</v>
      </c>
      <c r="M1125" s="37" t="s">
        <v>10264</v>
      </c>
      <c r="N1125" s="37" t="s">
        <v>14128</v>
      </c>
      <c r="O1125" s="37" t="s">
        <v>14590</v>
      </c>
      <c r="P1125" s="89">
        <v>0.46</v>
      </c>
      <c r="Q1125" s="89">
        <v>8.09</v>
      </c>
      <c r="R1125" s="59" t="str">
        <f t="shared" si="56"/>
        <v>東京都墨田区立花</v>
      </c>
      <c r="S1125" s="59"/>
      <c r="T1125" s="59"/>
      <c r="U1125" s="108" t="s">
        <v>10265</v>
      </c>
      <c r="V1125" s="60" t="str">
        <f t="shared" si="55"/>
        <v>Open map</v>
      </c>
      <c r="W1125" s="60"/>
      <c r="X1125" t="s">
        <v>1840</v>
      </c>
      <c r="Y1125" t="s">
        <v>1844</v>
      </c>
      <c r="Z1125" t="s">
        <v>4790</v>
      </c>
      <c r="AB1125" s="1">
        <v>30</v>
      </c>
      <c r="AC1125" s="1">
        <v>420</v>
      </c>
      <c r="AD1125" s="1">
        <v>391</v>
      </c>
      <c r="AF1125" s="1">
        <v>487</v>
      </c>
      <c r="AJ1125" s="1">
        <v>1.3</v>
      </c>
      <c r="AK1125" s="1" t="s">
        <v>3189</v>
      </c>
      <c r="AL1125" s="1">
        <v>1.2</v>
      </c>
      <c r="AM1125" s="1" t="s">
        <v>3299</v>
      </c>
      <c r="BG1125" s="165">
        <v>6019</v>
      </c>
    </row>
    <row r="1126" spans="1:60" ht="18" hidden="1" customHeight="1">
      <c r="A1126" s="83">
        <v>180208</v>
      </c>
      <c r="B1126" s="84" t="s">
        <v>4829</v>
      </c>
      <c r="C1126" s="82" t="str">
        <f t="shared" si="54"/>
        <v>Open</v>
      </c>
      <c r="D1126" s="85"/>
      <c r="E1126" s="85" t="s">
        <v>4830</v>
      </c>
      <c r="F1126" s="110">
        <v>43521</v>
      </c>
      <c r="G1126" s="110">
        <v>43540</v>
      </c>
      <c r="H1126" s="87" t="s">
        <v>4820</v>
      </c>
      <c r="I1126" s="87" t="s">
        <v>4831</v>
      </c>
      <c r="J1126" s="87" t="s">
        <v>4832</v>
      </c>
      <c r="K1126" s="88"/>
      <c r="L1126" s="37" t="s">
        <v>15591</v>
      </c>
      <c r="M1126" s="86" t="s">
        <v>4827</v>
      </c>
      <c r="N1126" s="37" t="s">
        <v>14129</v>
      </c>
      <c r="O1126" s="37" t="s">
        <v>14130</v>
      </c>
      <c r="P1126" s="89">
        <v>0.44</v>
      </c>
      <c r="Q1126" s="89">
        <v>81.19</v>
      </c>
      <c r="R1126" s="90" t="str">
        <f t="shared" si="56"/>
        <v>長野県松本市和田</v>
      </c>
      <c r="S1126" s="59" t="s">
        <v>4002</v>
      </c>
      <c r="T1126" s="59" t="s">
        <v>4821</v>
      </c>
      <c r="U1126" s="108" t="s">
        <v>4833</v>
      </c>
      <c r="V1126" s="91" t="str">
        <f t="shared" si="55"/>
        <v>Open map</v>
      </c>
      <c r="W1126" s="91" t="s">
        <v>4038</v>
      </c>
      <c r="X1126" s="89" t="s">
        <v>1840</v>
      </c>
      <c r="Y1126" s="89" t="s">
        <v>4834</v>
      </c>
      <c r="Z1126" s="89" t="s">
        <v>4835</v>
      </c>
      <c r="AA1126" s="89">
        <v>0.6</v>
      </c>
      <c r="AB1126" s="83">
        <v>78</v>
      </c>
      <c r="AC1126" s="83">
        <v>7500</v>
      </c>
      <c r="AD1126" s="83">
        <v>7500</v>
      </c>
      <c r="AE1126" s="89">
        <v>9301</v>
      </c>
      <c r="AF1126" s="83">
        <v>9168.4</v>
      </c>
      <c r="AG1126" s="89"/>
      <c r="AH1126" s="89"/>
      <c r="AI1126" s="89"/>
      <c r="AJ1126" s="83">
        <v>1</v>
      </c>
      <c r="AK1126" s="83" t="s">
        <v>3198</v>
      </c>
      <c r="AL1126" s="83">
        <v>0.8</v>
      </c>
      <c r="AM1126" s="83" t="s">
        <v>3198</v>
      </c>
      <c r="AN1126" s="83"/>
      <c r="AO1126" s="83">
        <v>9301</v>
      </c>
      <c r="AP1126" s="89">
        <v>0.8</v>
      </c>
      <c r="AQ1126" s="89">
        <v>4566</v>
      </c>
      <c r="AR1126" s="89">
        <v>100</v>
      </c>
      <c r="AS1126" s="89">
        <v>466</v>
      </c>
      <c r="AT1126" s="89" t="s">
        <v>4235</v>
      </c>
      <c r="AU1126" s="89">
        <v>1</v>
      </c>
      <c r="AV1126" s="89">
        <v>9301</v>
      </c>
      <c r="AW1126" s="89">
        <v>80</v>
      </c>
      <c r="AX1126" s="89">
        <v>759</v>
      </c>
      <c r="AY1126" s="89" t="s">
        <v>4836</v>
      </c>
      <c r="AZ1126" s="89">
        <v>72900000</v>
      </c>
      <c r="BA1126" s="89">
        <v>61600000</v>
      </c>
      <c r="BB1126" s="89">
        <v>37500000</v>
      </c>
      <c r="BC1126" s="94"/>
      <c r="BG1126" s="165">
        <v>6020</v>
      </c>
      <c r="BH1126" s="165">
        <v>1013</v>
      </c>
    </row>
    <row r="1127" spans="1:60" ht="18" hidden="1" customHeight="1">
      <c r="A1127" s="83">
        <v>180209</v>
      </c>
      <c r="B1127" s="84" t="s">
        <v>4822</v>
      </c>
      <c r="C1127" s="82" t="str">
        <f t="shared" si="54"/>
        <v>Open</v>
      </c>
      <c r="D1127" s="85"/>
      <c r="E1127" s="85" t="s">
        <v>4241</v>
      </c>
      <c r="F1127" s="110">
        <v>43598</v>
      </c>
      <c r="G1127" s="110">
        <v>43614</v>
      </c>
      <c r="H1127" s="87" t="s">
        <v>4823</v>
      </c>
      <c r="I1127" s="87" t="s">
        <v>4811</v>
      </c>
      <c r="J1127" s="87" t="s">
        <v>4824</v>
      </c>
      <c r="K1127" s="88"/>
      <c r="L1127" s="37" t="s">
        <v>15592</v>
      </c>
      <c r="M1127" s="86" t="s">
        <v>4819</v>
      </c>
      <c r="N1127" s="37" t="s">
        <v>14131</v>
      </c>
      <c r="O1127" s="37" t="s">
        <v>14132</v>
      </c>
      <c r="P1127" s="89">
        <v>7.0000000000000007E-2</v>
      </c>
      <c r="Q1127" s="89">
        <v>0.59</v>
      </c>
      <c r="R1127" s="90" t="str">
        <f t="shared" si="56"/>
        <v>広島県竹原市竹原町</v>
      </c>
      <c r="S1127" s="59" t="s">
        <v>4003</v>
      </c>
      <c r="T1127" s="59" t="s">
        <v>4818</v>
      </c>
      <c r="U1127" s="108" t="s">
        <v>4818</v>
      </c>
      <c r="V1127" s="91" t="str">
        <f t="shared" si="55"/>
        <v>Open map</v>
      </c>
      <c r="W1127" s="91" t="s">
        <v>4038</v>
      </c>
      <c r="X1127" s="89" t="s">
        <v>1856</v>
      </c>
      <c r="Y1127" s="89" t="s">
        <v>4825</v>
      </c>
      <c r="Z1127" s="89" t="s">
        <v>4791</v>
      </c>
      <c r="AA1127" s="89"/>
      <c r="AB1127" s="83">
        <v>30</v>
      </c>
      <c r="AC1127" s="83">
        <v>2800</v>
      </c>
      <c r="AD1127" s="83">
        <v>2920</v>
      </c>
      <c r="AE1127" s="89">
        <v>1413</v>
      </c>
      <c r="AF1127" s="83">
        <v>1317</v>
      </c>
      <c r="AG1127" s="89"/>
      <c r="AH1127" s="89"/>
      <c r="AI1127" s="89"/>
      <c r="AJ1127" s="83">
        <v>1.2</v>
      </c>
      <c r="AK1127" s="83" t="s">
        <v>3300</v>
      </c>
      <c r="AL1127" s="83">
        <v>1</v>
      </c>
      <c r="AM1127" s="83" t="s">
        <v>3300</v>
      </c>
      <c r="AN1127" s="83"/>
      <c r="AO1127" s="83">
        <v>1413</v>
      </c>
      <c r="AP1127" s="89">
        <v>1</v>
      </c>
      <c r="AQ1127" s="89">
        <f>725+76</f>
        <v>801</v>
      </c>
      <c r="AR1127" s="89">
        <v>100</v>
      </c>
      <c r="AS1127" s="89">
        <f>74+8</f>
        <v>82</v>
      </c>
      <c r="AT1127" s="89" t="s">
        <v>4240</v>
      </c>
      <c r="AU1127" s="89">
        <v>1.2</v>
      </c>
      <c r="AV1127" s="89">
        <f>1605+92</f>
        <v>1697</v>
      </c>
      <c r="AW1127" s="89">
        <v>80</v>
      </c>
      <c r="AX1127" s="89">
        <f>131+8</f>
        <v>139</v>
      </c>
      <c r="AY1127" s="89" t="s">
        <v>4826</v>
      </c>
      <c r="AZ1127" s="89">
        <v>19400000</v>
      </c>
      <c r="BA1127" s="89">
        <v>16700000</v>
      </c>
      <c r="BB1127" s="89">
        <v>10500000</v>
      </c>
      <c r="BC1127" s="94"/>
      <c r="BG1127" s="165">
        <v>6021</v>
      </c>
      <c r="BH1127" s="165">
        <v>1014</v>
      </c>
    </row>
    <row r="1128" spans="1:60" ht="18" hidden="1" customHeight="1">
      <c r="A1128" s="83">
        <v>180210</v>
      </c>
      <c r="B1128" s="84" t="s">
        <v>4793</v>
      </c>
      <c r="C1128" s="82" t="str">
        <f t="shared" si="54"/>
        <v>Open</v>
      </c>
      <c r="D1128" s="85"/>
      <c r="E1128" s="85" t="s">
        <v>4217</v>
      </c>
      <c r="F1128" s="110">
        <v>43437</v>
      </c>
      <c r="G1128" s="110">
        <v>43445</v>
      </c>
      <c r="H1128" s="87" t="s">
        <v>4812</v>
      </c>
      <c r="I1128" s="87" t="s">
        <v>4794</v>
      </c>
      <c r="J1128" s="87" t="s">
        <v>4813</v>
      </c>
      <c r="K1128" s="88"/>
      <c r="L1128" s="37" t="s">
        <v>15593</v>
      </c>
      <c r="M1128" s="86" t="s">
        <v>4808</v>
      </c>
      <c r="N1128" s="37" t="s">
        <v>14133</v>
      </c>
      <c r="O1128" s="37" t="s">
        <v>14134</v>
      </c>
      <c r="P1128" s="89">
        <v>2.2000000000000002</v>
      </c>
      <c r="Q1128" s="89">
        <v>45.51</v>
      </c>
      <c r="R1128" s="90" t="str">
        <f t="shared" si="56"/>
        <v>埼玉県上尾市井戸木</v>
      </c>
      <c r="S1128" s="59" t="s">
        <v>4004</v>
      </c>
      <c r="T1128" s="59" t="s">
        <v>4795</v>
      </c>
      <c r="U1128" s="108" t="s">
        <v>4814</v>
      </c>
      <c r="V1128" s="91" t="str">
        <f t="shared" si="55"/>
        <v>Open map</v>
      </c>
      <c r="W1128" s="91" t="s">
        <v>12274</v>
      </c>
      <c r="X1128" s="89" t="s">
        <v>1840</v>
      </c>
      <c r="Y1128" s="89" t="s">
        <v>4381</v>
      </c>
      <c r="Z1128" s="89" t="s">
        <v>4815</v>
      </c>
      <c r="AA1128" s="89"/>
      <c r="AB1128" s="83">
        <v>30</v>
      </c>
      <c r="AC1128" s="83">
        <v>861</v>
      </c>
      <c r="AD1128" s="83">
        <v>827</v>
      </c>
      <c r="AE1128" s="89">
        <v>1329</v>
      </c>
      <c r="AF1128" s="83">
        <v>1233</v>
      </c>
      <c r="AG1128" s="89"/>
      <c r="AH1128" s="89"/>
      <c r="AI1128" s="89"/>
      <c r="AJ1128" s="83">
        <v>0.8</v>
      </c>
      <c r="AK1128" s="83" t="s">
        <v>3232</v>
      </c>
      <c r="AL1128" s="83">
        <v>1.9</v>
      </c>
      <c r="AM1128" s="83" t="s">
        <v>3301</v>
      </c>
      <c r="AN1128" s="83"/>
      <c r="AO1128" s="83">
        <v>1329</v>
      </c>
      <c r="AP1128" s="89">
        <v>1.9</v>
      </c>
      <c r="AQ1128" s="89">
        <v>1578</v>
      </c>
      <c r="AR1128" s="89">
        <v>170</v>
      </c>
      <c r="AS1128" s="89">
        <v>274</v>
      </c>
      <c r="AT1128" s="89" t="s">
        <v>4816</v>
      </c>
      <c r="AU1128" s="89">
        <v>0.8</v>
      </c>
      <c r="AV1128" s="89">
        <v>1064</v>
      </c>
      <c r="AW1128" s="89">
        <v>190</v>
      </c>
      <c r="AX1128" s="89">
        <v>207</v>
      </c>
      <c r="AY1128" s="89" t="s">
        <v>4271</v>
      </c>
      <c r="AZ1128" s="89">
        <v>21200000</v>
      </c>
      <c r="BA1128" s="89">
        <v>17600000</v>
      </c>
      <c r="BB1128" s="89">
        <v>12800000</v>
      </c>
      <c r="BC1128" s="94"/>
      <c r="BG1128" s="165">
        <v>6022</v>
      </c>
      <c r="BH1128" s="165">
        <v>1015</v>
      </c>
    </row>
    <row r="1129" spans="1:60" ht="18" hidden="1" customHeight="1">
      <c r="A1129" s="83">
        <v>180211</v>
      </c>
      <c r="B1129" s="84" t="s">
        <v>4797</v>
      </c>
      <c r="C1129" s="82" t="str">
        <f t="shared" si="54"/>
        <v>Open</v>
      </c>
      <c r="D1129" s="85"/>
      <c r="E1129" s="85" t="s">
        <v>4798</v>
      </c>
      <c r="F1129" s="110">
        <v>43493</v>
      </c>
      <c r="G1129" s="110">
        <v>43501</v>
      </c>
      <c r="H1129" s="87" t="s">
        <v>4799</v>
      </c>
      <c r="I1129" s="87" t="s">
        <v>4800</v>
      </c>
      <c r="J1129" s="87" t="s">
        <v>4801</v>
      </c>
      <c r="K1129" s="88"/>
      <c r="L1129" s="37" t="s">
        <v>15316</v>
      </c>
      <c r="M1129" s="86" t="s">
        <v>4802</v>
      </c>
      <c r="N1129" s="37" t="s">
        <v>14135</v>
      </c>
      <c r="O1129" s="37" t="s">
        <v>14136</v>
      </c>
      <c r="P1129" s="89">
        <v>0.05</v>
      </c>
      <c r="Q1129" s="89">
        <v>2.79</v>
      </c>
      <c r="R1129" s="90" t="str">
        <f t="shared" si="56"/>
        <v>静岡県富士市今泉高尾奈</v>
      </c>
      <c r="S1129" s="59" t="s">
        <v>4005</v>
      </c>
      <c r="T1129" s="59" t="s">
        <v>4803</v>
      </c>
      <c r="U1129" s="108" t="s">
        <v>4804</v>
      </c>
      <c r="V1129" s="91" t="str">
        <f t="shared" si="55"/>
        <v>Open map</v>
      </c>
      <c r="W1129" s="91" t="s">
        <v>4038</v>
      </c>
      <c r="X1129" s="89" t="s">
        <v>1840</v>
      </c>
      <c r="Y1129" s="89" t="s">
        <v>4805</v>
      </c>
      <c r="Z1129" s="89" t="s">
        <v>4806</v>
      </c>
      <c r="AA1129" s="89">
        <v>30</v>
      </c>
      <c r="AB1129" s="83">
        <v>30</v>
      </c>
      <c r="AC1129" s="83">
        <v>380</v>
      </c>
      <c r="AD1129" s="83">
        <v>380</v>
      </c>
      <c r="AE1129" s="89">
        <v>650</v>
      </c>
      <c r="AF1129" s="83">
        <v>492.3</v>
      </c>
      <c r="AG1129" s="89"/>
      <c r="AH1129" s="89"/>
      <c r="AI1129" s="89"/>
      <c r="AJ1129" s="83">
        <v>1</v>
      </c>
      <c r="AK1129" s="83" t="s">
        <v>3198</v>
      </c>
      <c r="AL1129" s="83">
        <v>1.5</v>
      </c>
      <c r="AM1129" s="83" t="s">
        <v>3246</v>
      </c>
      <c r="AN1129" s="83"/>
      <c r="AO1129" s="83">
        <v>650</v>
      </c>
      <c r="AP1129" s="89">
        <v>2.5</v>
      </c>
      <c r="AQ1129" s="89">
        <v>1077</v>
      </c>
      <c r="AR1129" s="89">
        <v>170</v>
      </c>
      <c r="AS1129" s="89">
        <v>187</v>
      </c>
      <c r="AT1129" s="89" t="s">
        <v>4807</v>
      </c>
      <c r="AU1129" s="89">
        <v>1</v>
      </c>
      <c r="AV1129" s="89">
        <v>202</v>
      </c>
      <c r="AW1129" s="89">
        <v>100</v>
      </c>
      <c r="AX1129" s="89">
        <v>21</v>
      </c>
      <c r="AY1129" s="89" t="s">
        <v>4807</v>
      </c>
      <c r="AZ1129" s="89">
        <v>9500000</v>
      </c>
      <c r="BA1129" s="89">
        <v>7900000</v>
      </c>
      <c r="BB1129" s="89">
        <v>4600000</v>
      </c>
      <c r="BC1129" s="94"/>
      <c r="BG1129" s="165">
        <v>6023</v>
      </c>
      <c r="BH1129" s="165">
        <v>1016</v>
      </c>
    </row>
    <row r="1130" spans="1:60" ht="18" hidden="1" customHeight="1">
      <c r="A1130" s="1">
        <v>180212</v>
      </c>
      <c r="B1130" s="6" t="s">
        <v>10266</v>
      </c>
      <c r="C1130" s="82" t="str">
        <f t="shared" si="54"/>
        <v>Open</v>
      </c>
      <c r="D1130" s="36" t="s">
        <v>4817</v>
      </c>
      <c r="E1130" s="36"/>
      <c r="F1130" s="37"/>
      <c r="G1130" s="37"/>
      <c r="H1130" s="38" t="s">
        <v>1315</v>
      </c>
      <c r="I1130" s="38" t="s">
        <v>2122</v>
      </c>
      <c r="J1130" s="38" t="s">
        <v>2945</v>
      </c>
      <c r="K1130" s="21"/>
      <c r="L1130" s="37" t="s">
        <v>15594</v>
      </c>
      <c r="M1130" s="37" t="s">
        <v>10267</v>
      </c>
      <c r="N1130" s="37" t="s">
        <v>14137</v>
      </c>
      <c r="O1130" s="37" t="s">
        <v>14138</v>
      </c>
      <c r="P1130" s="89">
        <v>0.12</v>
      </c>
      <c r="Q1130" s="89">
        <v>15.63</v>
      </c>
      <c r="R1130" s="59" t="str">
        <f t="shared" si="56"/>
        <v>大阪府大阪市鶴見区浜</v>
      </c>
      <c r="S1130" s="59"/>
      <c r="T1130" s="59"/>
      <c r="U1130" s="108" t="s">
        <v>10268</v>
      </c>
      <c r="V1130" s="60" t="str">
        <f t="shared" si="55"/>
        <v>Open map</v>
      </c>
      <c r="W1130" s="60"/>
      <c r="X1130" t="s">
        <v>1840</v>
      </c>
      <c r="Y1130" t="s">
        <v>1844</v>
      </c>
      <c r="Z1130" t="s">
        <v>1852</v>
      </c>
      <c r="AB1130" s="1">
        <v>15</v>
      </c>
      <c r="AC1130" s="1">
        <v>788</v>
      </c>
      <c r="AD1130" s="1">
        <v>788</v>
      </c>
      <c r="AF1130" s="1">
        <v>461</v>
      </c>
      <c r="AJ1130" s="1">
        <v>1</v>
      </c>
      <c r="AK1130" s="1" t="s">
        <v>3191</v>
      </c>
      <c r="AL1130" s="1">
        <v>1.5</v>
      </c>
      <c r="AM1130" s="1" t="s">
        <v>3238</v>
      </c>
      <c r="BD1130" s="142" t="s">
        <v>11248</v>
      </c>
      <c r="BG1130" s="165">
        <v>6024</v>
      </c>
    </row>
    <row r="1131" spans="1:60" ht="18" hidden="1" customHeight="1">
      <c r="A1131" s="83">
        <v>180213</v>
      </c>
      <c r="B1131" s="84" t="s">
        <v>4785</v>
      </c>
      <c r="C1131" s="82" t="str">
        <f t="shared" si="54"/>
        <v>Open</v>
      </c>
      <c r="D1131" s="85"/>
      <c r="E1131" s="85" t="s">
        <v>4217</v>
      </c>
      <c r="F1131" s="110">
        <v>43111</v>
      </c>
      <c r="G1131" s="110">
        <v>43487</v>
      </c>
      <c r="H1131" s="87" t="s">
        <v>4786</v>
      </c>
      <c r="I1131" s="87" t="s">
        <v>4774</v>
      </c>
      <c r="J1131" s="87" t="s">
        <v>4787</v>
      </c>
      <c r="K1131" s="88"/>
      <c r="L1131" s="37" t="s">
        <v>15595</v>
      </c>
      <c r="M1131" s="86" t="s">
        <v>4788</v>
      </c>
      <c r="N1131" s="37" t="s">
        <v>14139</v>
      </c>
      <c r="O1131" s="37" t="s">
        <v>14140</v>
      </c>
      <c r="P1131" s="89">
        <v>0.03</v>
      </c>
      <c r="Q1131" s="89">
        <v>63.9</v>
      </c>
      <c r="R1131" s="90" t="str">
        <f t="shared" si="56"/>
        <v>山梨県韮崎市龍岡町下條南割字西原</v>
      </c>
      <c r="S1131" s="59" t="s">
        <v>4006</v>
      </c>
      <c r="T1131" s="59" t="s">
        <v>4775</v>
      </c>
      <c r="U1131" s="108" t="s">
        <v>4789</v>
      </c>
      <c r="V1131" s="91" t="str">
        <f t="shared" si="55"/>
        <v>Open map</v>
      </c>
      <c r="W1131" s="91" t="s">
        <v>4038</v>
      </c>
      <c r="X1131" s="89" t="s">
        <v>1840</v>
      </c>
      <c r="Y1131" s="89" t="s">
        <v>4381</v>
      </c>
      <c r="Z1131" s="89" t="s">
        <v>4358</v>
      </c>
      <c r="AA1131" s="89"/>
      <c r="AB1131" s="83">
        <v>55</v>
      </c>
      <c r="AC1131" s="83">
        <v>1000</v>
      </c>
      <c r="AD1131" s="83">
        <v>1000</v>
      </c>
      <c r="AE1131" s="89">
        <v>1491</v>
      </c>
      <c r="AF1131" s="83">
        <v>1490</v>
      </c>
      <c r="AG1131" s="89"/>
      <c r="AH1131" s="89"/>
      <c r="AI1131" s="89"/>
      <c r="AJ1131" s="83">
        <v>0.8</v>
      </c>
      <c r="AK1131" s="83" t="s">
        <v>3198</v>
      </c>
      <c r="AL1131" s="83">
        <v>1.2</v>
      </c>
      <c r="AM1131" s="83" t="s">
        <v>3198</v>
      </c>
      <c r="AN1131" s="83"/>
      <c r="AO1131" s="83">
        <v>1491</v>
      </c>
      <c r="AP1131" s="89">
        <v>1.2</v>
      </c>
      <c r="AQ1131" s="89">
        <v>1081</v>
      </c>
      <c r="AR1131" s="89">
        <v>100</v>
      </c>
      <c r="AS1131" s="89">
        <v>111</v>
      </c>
      <c r="AT1131" s="89" t="s">
        <v>4235</v>
      </c>
      <c r="AU1131" s="89">
        <v>0.8</v>
      </c>
      <c r="AV1131" s="89">
        <v>1193</v>
      </c>
      <c r="AW1131" s="89">
        <v>100</v>
      </c>
      <c r="AX1131" s="89">
        <v>122</v>
      </c>
      <c r="AY1131" s="89" t="s">
        <v>4235</v>
      </c>
      <c r="AZ1131" s="89">
        <v>13400000</v>
      </c>
      <c r="BA1131" s="89">
        <v>11300000</v>
      </c>
      <c r="BB1131" s="89">
        <v>6900000</v>
      </c>
      <c r="BC1131" s="113"/>
      <c r="BG1131" s="165">
        <v>6025</v>
      </c>
      <c r="BH1131" s="165">
        <v>1017</v>
      </c>
    </row>
    <row r="1132" spans="1:60" ht="18" hidden="1" customHeight="1">
      <c r="A1132" s="83">
        <v>180214</v>
      </c>
      <c r="B1132" s="84" t="s">
        <v>4776</v>
      </c>
      <c r="C1132" s="82" t="str">
        <f t="shared" si="54"/>
        <v>Open</v>
      </c>
      <c r="D1132" s="85"/>
      <c r="E1132" s="85" t="s">
        <v>4777</v>
      </c>
      <c r="F1132" s="110">
        <v>43430</v>
      </c>
      <c r="G1132" s="110">
        <v>43437</v>
      </c>
      <c r="H1132" s="87" t="s">
        <v>4778</v>
      </c>
      <c r="I1132" s="87" t="s">
        <v>4779</v>
      </c>
      <c r="J1132" s="87" t="s">
        <v>4780</v>
      </c>
      <c r="K1132" s="88"/>
      <c r="L1132" s="37" t="s">
        <v>15596</v>
      </c>
      <c r="M1132" s="86" t="s">
        <v>4781</v>
      </c>
      <c r="N1132" s="37" t="s">
        <v>14141</v>
      </c>
      <c r="O1132" s="37" t="s">
        <v>14142</v>
      </c>
      <c r="P1132" s="89">
        <v>0.04</v>
      </c>
      <c r="Q1132" s="89">
        <v>0.1</v>
      </c>
      <c r="R1132" s="90" t="str">
        <f t="shared" si="56"/>
        <v>愛媛県南宇和郡愛南町御庄平城</v>
      </c>
      <c r="S1132" s="59" t="s">
        <v>4007</v>
      </c>
      <c r="T1132" s="59" t="s">
        <v>4782</v>
      </c>
      <c r="U1132" s="108" t="s">
        <v>4773</v>
      </c>
      <c r="V1132" s="91" t="str">
        <f t="shared" si="55"/>
        <v>Open map</v>
      </c>
      <c r="W1132" s="91" t="s">
        <v>4038</v>
      </c>
      <c r="X1132" s="89" t="s">
        <v>1840</v>
      </c>
      <c r="Y1132" s="89" t="s">
        <v>4729</v>
      </c>
      <c r="Z1132" s="89" t="s">
        <v>4443</v>
      </c>
      <c r="AA1132" s="89">
        <v>10</v>
      </c>
      <c r="AB1132" s="83">
        <v>5</v>
      </c>
      <c r="AC1132" s="83">
        <v>800</v>
      </c>
      <c r="AD1132" s="83">
        <v>800</v>
      </c>
      <c r="AE1132" s="89">
        <v>1670</v>
      </c>
      <c r="AF1132" s="83">
        <v>1600</v>
      </c>
      <c r="AG1132" s="89"/>
      <c r="AH1132" s="89"/>
      <c r="AI1132" s="89"/>
      <c r="AJ1132" s="83">
        <v>1</v>
      </c>
      <c r="AK1132" s="83" t="s">
        <v>3189</v>
      </c>
      <c r="AL1132" s="83">
        <v>1.5</v>
      </c>
      <c r="AM1132" s="83" t="s">
        <v>3189</v>
      </c>
      <c r="AN1132" s="83"/>
      <c r="AO1132" s="83">
        <v>1670</v>
      </c>
      <c r="AP1132" s="89">
        <v>1.5</v>
      </c>
      <c r="AQ1132" s="89">
        <v>1200</v>
      </c>
      <c r="AR1132" s="89">
        <v>100</v>
      </c>
      <c r="AS1132" s="89">
        <v>123</v>
      </c>
      <c r="AT1132" s="89" t="s">
        <v>4240</v>
      </c>
      <c r="AU1132" s="89">
        <v>1</v>
      </c>
      <c r="AV1132" s="89">
        <v>1670</v>
      </c>
      <c r="AW1132" s="89">
        <v>80</v>
      </c>
      <c r="AX1132" s="89">
        <v>137</v>
      </c>
      <c r="AY1132" s="89" t="s">
        <v>4783</v>
      </c>
      <c r="AZ1132" s="89">
        <v>15100000</v>
      </c>
      <c r="BA1132" s="89">
        <v>12700000</v>
      </c>
      <c r="BB1132" s="89">
        <v>7700000</v>
      </c>
      <c r="BC1132" s="94"/>
      <c r="BG1132" s="165">
        <v>6026</v>
      </c>
      <c r="BH1132" s="165">
        <v>1018</v>
      </c>
    </row>
    <row r="1133" spans="1:60" hidden="1">
      <c r="A1133" s="83">
        <v>180215</v>
      </c>
      <c r="B1133" s="84" t="s">
        <v>4770</v>
      </c>
      <c r="C1133" s="82" t="str">
        <f t="shared" si="54"/>
        <v>Open</v>
      </c>
      <c r="D1133" s="85"/>
      <c r="E1133" s="85" t="s">
        <v>4217</v>
      </c>
      <c r="F1133" s="110">
        <v>43703</v>
      </c>
      <c r="G1133" s="110">
        <v>43712</v>
      </c>
      <c r="H1133" s="87" t="s">
        <v>4763</v>
      </c>
      <c r="I1133" s="87" t="s">
        <v>4764</v>
      </c>
      <c r="J1133" s="87" t="s">
        <v>4771</v>
      </c>
      <c r="K1133" s="88"/>
      <c r="L1133" s="37" t="s">
        <v>15597</v>
      </c>
      <c r="M1133" s="86" t="s">
        <v>4769</v>
      </c>
      <c r="N1133" s="37" t="s">
        <v>14143</v>
      </c>
      <c r="O1133" s="37" t="s">
        <v>14144</v>
      </c>
      <c r="P1133" s="89">
        <v>0.12</v>
      </c>
      <c r="Q1133" s="89">
        <v>4.47</v>
      </c>
      <c r="R1133" s="90" t="str">
        <f t="shared" si="56"/>
        <v>兵庫県加古川市野口町</v>
      </c>
      <c r="S1133" s="59"/>
      <c r="T1133" s="59" t="s">
        <v>4765</v>
      </c>
      <c r="U1133" s="108" t="s">
        <v>4765</v>
      </c>
      <c r="V1133" s="91" t="str">
        <f t="shared" si="55"/>
        <v>Open map</v>
      </c>
      <c r="W1133" s="91"/>
      <c r="X1133" s="89" t="s">
        <v>1840</v>
      </c>
      <c r="Y1133" s="89" t="s">
        <v>4381</v>
      </c>
      <c r="Z1133" s="89" t="s">
        <v>4772</v>
      </c>
      <c r="AA1133" s="89"/>
      <c r="AB1133" s="83">
        <v>30</v>
      </c>
      <c r="AC1133" s="83">
        <v>350</v>
      </c>
      <c r="AD1133" s="83">
        <v>350</v>
      </c>
      <c r="AE1133" s="89">
        <v>429</v>
      </c>
      <c r="AF1133" s="83">
        <v>422</v>
      </c>
      <c r="AG1133" s="89"/>
      <c r="AH1133" s="89"/>
      <c r="AI1133" s="89"/>
      <c r="AJ1133" s="83">
        <v>0.8</v>
      </c>
      <c r="AK1133" s="83" t="s">
        <v>3198</v>
      </c>
      <c r="AL1133" s="83">
        <v>1.2</v>
      </c>
      <c r="AM1133" s="83" t="s">
        <v>3302</v>
      </c>
      <c r="AN1133" s="83"/>
      <c r="AO1133" s="83"/>
      <c r="AP1133" s="89">
        <v>1.2</v>
      </c>
      <c r="AQ1133" s="89">
        <v>140</v>
      </c>
      <c r="AR1133" s="89">
        <v>100</v>
      </c>
      <c r="AS1133" s="89">
        <v>15</v>
      </c>
      <c r="AT1133" s="89" t="s">
        <v>4235</v>
      </c>
      <c r="AU1133" s="89">
        <v>0.8</v>
      </c>
      <c r="AV1133" s="89">
        <v>463</v>
      </c>
      <c r="AW1133" s="89">
        <v>80</v>
      </c>
      <c r="AX1133" s="89">
        <v>38</v>
      </c>
      <c r="AY1133" s="89" t="s">
        <v>4544</v>
      </c>
      <c r="AZ1133" s="89">
        <v>4300000</v>
      </c>
      <c r="BA1133" s="89">
        <v>3900000</v>
      </c>
      <c r="BB1133" s="89">
        <v>2400000</v>
      </c>
      <c r="BC1133" s="94"/>
      <c r="BG1133" s="165">
        <v>6027</v>
      </c>
      <c r="BH1133" s="165">
        <v>1019</v>
      </c>
    </row>
    <row r="1134" spans="1:60" hidden="1">
      <c r="A1134" s="83">
        <v>180216</v>
      </c>
      <c r="B1134" s="84" t="s">
        <v>4753</v>
      </c>
      <c r="C1134" s="82" t="str">
        <f t="shared" si="54"/>
        <v>Open</v>
      </c>
      <c r="D1134" s="85"/>
      <c r="E1134" s="85" t="s">
        <v>4241</v>
      </c>
      <c r="F1134" s="110">
        <v>43451</v>
      </c>
      <c r="G1134" s="110">
        <v>43827</v>
      </c>
      <c r="H1134" s="87" t="s">
        <v>4705</v>
      </c>
      <c r="I1134" s="87" t="s">
        <v>4766</v>
      </c>
      <c r="J1134" s="87" t="s">
        <v>4754</v>
      </c>
      <c r="K1134" s="88"/>
      <c r="L1134" s="37" t="s">
        <v>15598</v>
      </c>
      <c r="M1134" s="86" t="s">
        <v>4762</v>
      </c>
      <c r="N1134" s="37" t="s">
        <v>14145</v>
      </c>
      <c r="O1134" s="37" t="s">
        <v>14591</v>
      </c>
      <c r="P1134" s="89">
        <v>0.15</v>
      </c>
      <c r="Q1134" s="89">
        <v>8.77</v>
      </c>
      <c r="R1134" s="90" t="str">
        <f t="shared" si="56"/>
        <v>新潟県新発田市中田町</v>
      </c>
      <c r="S1134" s="59" t="s">
        <v>4008</v>
      </c>
      <c r="T1134" s="59" t="s">
        <v>4767</v>
      </c>
      <c r="U1134" s="108" t="s">
        <v>4768</v>
      </c>
      <c r="V1134" s="91" t="str">
        <f t="shared" si="55"/>
        <v>Open map</v>
      </c>
      <c r="W1134" s="91" t="s">
        <v>4038</v>
      </c>
      <c r="X1134" s="89" t="s">
        <v>1840</v>
      </c>
      <c r="Y1134" s="89" t="s">
        <v>4381</v>
      </c>
      <c r="Z1134" s="89" t="s">
        <v>4601</v>
      </c>
      <c r="AA1134" s="89"/>
      <c r="AB1134" s="83">
        <v>100</v>
      </c>
      <c r="AC1134" s="83">
        <v>1125</v>
      </c>
      <c r="AD1134" s="83">
        <v>1100</v>
      </c>
      <c r="AE1134" s="89">
        <v>1641</v>
      </c>
      <c r="AF1134" s="83">
        <v>1640</v>
      </c>
      <c r="AG1134" s="89"/>
      <c r="AH1134" s="89"/>
      <c r="AI1134" s="89"/>
      <c r="AJ1134" s="83">
        <v>1</v>
      </c>
      <c r="AK1134" s="83" t="s">
        <v>3198</v>
      </c>
      <c r="AL1134" s="83">
        <v>2.5</v>
      </c>
      <c r="AM1134" s="83" t="s">
        <v>3303</v>
      </c>
      <c r="AN1134" s="83"/>
      <c r="AO1134" s="83">
        <v>1663</v>
      </c>
      <c r="AP1134" s="89">
        <v>2.5</v>
      </c>
      <c r="AQ1134" s="89">
        <v>2661</v>
      </c>
      <c r="AR1134" s="89">
        <v>110</v>
      </c>
      <c r="AS1134" s="89">
        <v>299</v>
      </c>
      <c r="AT1134" s="89" t="s">
        <v>4645</v>
      </c>
      <c r="AU1134" s="89">
        <v>1</v>
      </c>
      <c r="AV1134" s="89">
        <v>577</v>
      </c>
      <c r="AW1134" s="89">
        <v>80</v>
      </c>
      <c r="AX1134" s="89">
        <v>48</v>
      </c>
      <c r="AY1134" s="89" t="s">
        <v>4235</v>
      </c>
      <c r="AZ1134" s="89">
        <v>16900000</v>
      </c>
      <c r="BA1134" s="89">
        <v>14000000</v>
      </c>
      <c r="BB1134" s="89">
        <v>8200000</v>
      </c>
      <c r="BC1134" s="94"/>
      <c r="BG1134" s="165">
        <v>6028</v>
      </c>
      <c r="BH1134" s="165">
        <v>1020</v>
      </c>
    </row>
    <row r="1135" spans="1:60" hidden="1">
      <c r="A1135" s="1">
        <v>180217</v>
      </c>
      <c r="B1135" s="6" t="s">
        <v>11134</v>
      </c>
      <c r="C1135" s="82" t="str">
        <f t="shared" si="54"/>
        <v>Open</v>
      </c>
      <c r="D1135" s="36" t="s">
        <v>4241</v>
      </c>
      <c r="E1135" s="36"/>
      <c r="F1135" s="37"/>
      <c r="G1135" s="37"/>
      <c r="H1135" s="38" t="s">
        <v>1315</v>
      </c>
      <c r="I1135" s="38" t="s">
        <v>2953</v>
      </c>
      <c r="J1135" s="38" t="s">
        <v>2954</v>
      </c>
      <c r="K1135" s="21"/>
      <c r="L1135" s="37" t="s">
        <v>15599</v>
      </c>
      <c r="M1135" s="37"/>
      <c r="N1135" s="37" t="s">
        <v>14366</v>
      </c>
      <c r="O1135" s="37" t="s">
        <v>14366</v>
      </c>
      <c r="R1135" s="59" t="str">
        <f t="shared" si="56"/>
        <v>大阪府泉南郡岬町</v>
      </c>
      <c r="S1135" s="59"/>
      <c r="T1135" s="59"/>
      <c r="U1135" s="108"/>
      <c r="V1135" s="60" t="str">
        <f t="shared" si="55"/>
        <v>Open map</v>
      </c>
      <c r="W1135" s="60"/>
      <c r="X1135" t="s">
        <v>1846</v>
      </c>
      <c r="Y1135" t="s">
        <v>1859</v>
      </c>
      <c r="Z1135" t="s">
        <v>4792</v>
      </c>
      <c r="AB1135" s="1">
        <v>30</v>
      </c>
      <c r="AF1135" s="1"/>
      <c r="BD1135" s="142" t="s">
        <v>4217</v>
      </c>
      <c r="BG1135" s="165">
        <v>6029</v>
      </c>
    </row>
    <row r="1136" spans="1:60" hidden="1">
      <c r="A1136" s="83">
        <v>180218</v>
      </c>
      <c r="B1136" s="84" t="s">
        <v>4755</v>
      </c>
      <c r="C1136" s="82" t="str">
        <f t="shared" si="54"/>
        <v>Open</v>
      </c>
      <c r="D1136" s="85"/>
      <c r="E1136" s="85" t="s">
        <v>4217</v>
      </c>
      <c r="F1136" s="110">
        <v>43531</v>
      </c>
      <c r="G1136" s="110">
        <v>43553</v>
      </c>
      <c r="H1136" s="87" t="s">
        <v>4756</v>
      </c>
      <c r="I1136" s="87" t="s">
        <v>4757</v>
      </c>
      <c r="J1136" s="87" t="s">
        <v>4758</v>
      </c>
      <c r="K1136" s="88"/>
      <c r="L1136" s="37" t="s">
        <v>15600</v>
      </c>
      <c r="M1136" s="86" t="s">
        <v>4759</v>
      </c>
      <c r="N1136" s="37" t="s">
        <v>14146</v>
      </c>
      <c r="O1136" s="37" t="s">
        <v>14147</v>
      </c>
      <c r="P1136" s="89">
        <v>0.64</v>
      </c>
      <c r="Q1136" s="89">
        <v>50.73</v>
      </c>
      <c r="R1136" s="90" t="str">
        <f t="shared" si="56"/>
        <v>山梨県八代郡市川美郷町大鳥居</v>
      </c>
      <c r="S1136" s="59" t="s">
        <v>4009</v>
      </c>
      <c r="T1136" s="59" t="s">
        <v>4746</v>
      </c>
      <c r="U1136" s="108" t="s">
        <v>4760</v>
      </c>
      <c r="V1136" s="91" t="str">
        <f t="shared" si="55"/>
        <v>Open map</v>
      </c>
      <c r="W1136" s="91" t="s">
        <v>4042</v>
      </c>
      <c r="X1136" s="89" t="s">
        <v>1840</v>
      </c>
      <c r="Y1136" s="89" t="s">
        <v>4452</v>
      </c>
      <c r="Z1136" s="89" t="s">
        <v>4761</v>
      </c>
      <c r="AA1136" s="89"/>
      <c r="AB1136" s="83">
        <v>55</v>
      </c>
      <c r="AC1136" s="83">
        <v>405</v>
      </c>
      <c r="AD1136" s="83">
        <v>397</v>
      </c>
      <c r="AE1136" s="89">
        <v>566</v>
      </c>
      <c r="AF1136" s="83">
        <v>440</v>
      </c>
      <c r="AG1136" s="89"/>
      <c r="AH1136" s="89"/>
      <c r="AI1136" s="89"/>
      <c r="AJ1136" s="83">
        <v>1</v>
      </c>
      <c r="AK1136" s="83" t="s">
        <v>3198</v>
      </c>
      <c r="AL1136" s="83">
        <v>1.5</v>
      </c>
      <c r="AM1136" s="83" t="s">
        <v>3287</v>
      </c>
      <c r="AN1136" s="83"/>
      <c r="AO1136" s="83">
        <v>566</v>
      </c>
      <c r="AP1136" s="89">
        <v>1.5</v>
      </c>
      <c r="AQ1136" s="89">
        <v>580</v>
      </c>
      <c r="AR1136" s="89">
        <v>100</v>
      </c>
      <c r="AS1136" s="89">
        <v>60</v>
      </c>
      <c r="AT1136" s="89" t="s">
        <v>4235</v>
      </c>
      <c r="AU1136" s="89">
        <v>1</v>
      </c>
      <c r="AV1136" s="89">
        <v>566</v>
      </c>
      <c r="AW1136" s="89">
        <v>80</v>
      </c>
      <c r="AX1136" s="89">
        <v>47</v>
      </c>
      <c r="AY1136" s="89" t="s">
        <v>4235</v>
      </c>
      <c r="AZ1136" s="89">
        <v>13200000</v>
      </c>
      <c r="BA1136" s="89">
        <v>12300000</v>
      </c>
      <c r="BB1136" s="89">
        <v>8200000</v>
      </c>
      <c r="BC1136" s="94"/>
      <c r="BG1136" s="165">
        <v>6030</v>
      </c>
      <c r="BH1136" s="165">
        <v>1021</v>
      </c>
    </row>
    <row r="1137" spans="1:60" hidden="1">
      <c r="A1137" s="83">
        <v>180219</v>
      </c>
      <c r="B1137" s="84" t="s">
        <v>4747</v>
      </c>
      <c r="C1137" s="82" t="str">
        <f t="shared" si="54"/>
        <v>Open</v>
      </c>
      <c r="D1137" s="85"/>
      <c r="E1137" s="85" t="s">
        <v>4217</v>
      </c>
      <c r="F1137" s="110">
        <v>43577</v>
      </c>
      <c r="G1137" s="110">
        <v>43612</v>
      </c>
      <c r="H1137" s="87" t="s">
        <v>4278</v>
      </c>
      <c r="I1137" s="87" t="s">
        <v>4748</v>
      </c>
      <c r="J1137" s="87" t="s">
        <v>4738</v>
      </c>
      <c r="K1137" s="88"/>
      <c r="L1137" s="37" t="s">
        <v>15601</v>
      </c>
      <c r="M1137" s="86" t="s">
        <v>4749</v>
      </c>
      <c r="N1137" s="37" t="s">
        <v>14148</v>
      </c>
      <c r="O1137" s="37" t="s">
        <v>14149</v>
      </c>
      <c r="P1137" s="89">
        <v>0.38</v>
      </c>
      <c r="Q1137" s="89">
        <v>10.55</v>
      </c>
      <c r="R1137" s="90" t="str">
        <f t="shared" si="56"/>
        <v>宮城県角田市角田</v>
      </c>
      <c r="S1137" s="59" t="s">
        <v>4010</v>
      </c>
      <c r="T1137" s="59" t="s">
        <v>4750</v>
      </c>
      <c r="U1137" s="108" t="s">
        <v>4752</v>
      </c>
      <c r="V1137" s="91" t="str">
        <f t="shared" si="55"/>
        <v>Open map</v>
      </c>
      <c r="W1137" s="91" t="s">
        <v>4038</v>
      </c>
      <c r="X1137" s="89" t="s">
        <v>1840</v>
      </c>
      <c r="Y1137" s="89" t="s">
        <v>4751</v>
      </c>
      <c r="Z1137" s="89" t="s">
        <v>4358</v>
      </c>
      <c r="AA1137" s="89"/>
      <c r="AB1137" s="83">
        <v>40</v>
      </c>
      <c r="AC1137" s="83">
        <v>2710</v>
      </c>
      <c r="AD1137" s="83">
        <v>2710</v>
      </c>
      <c r="AE1137" s="89">
        <v>6715</v>
      </c>
      <c r="AF1137" s="83">
        <v>4152</v>
      </c>
      <c r="AG1137" s="89"/>
      <c r="AH1137" s="89"/>
      <c r="AI1137" s="89"/>
      <c r="AJ1137" s="83">
        <v>1</v>
      </c>
      <c r="AK1137" s="83" t="s">
        <v>3204</v>
      </c>
      <c r="AL1137" s="83">
        <v>1.5</v>
      </c>
      <c r="AM1137" s="83" t="s">
        <v>3299</v>
      </c>
      <c r="AN1137" s="83"/>
      <c r="AO1137" s="83">
        <v>6715</v>
      </c>
      <c r="AP1137" s="89">
        <v>1.5</v>
      </c>
      <c r="AQ1137" s="89">
        <f>3555+1285+838</f>
        <v>5678</v>
      </c>
      <c r="AR1137" s="89">
        <v>120</v>
      </c>
      <c r="AS1137" s="89">
        <f>436+158+103</f>
        <v>697</v>
      </c>
      <c r="AT1137" s="89" t="s">
        <v>4235</v>
      </c>
      <c r="AU1137" s="89">
        <v>1</v>
      </c>
      <c r="AV1137" s="89">
        <f>3593+1358+1071</f>
        <v>6022</v>
      </c>
      <c r="AW1137" s="89">
        <v>80</v>
      </c>
      <c r="AX1137" s="89">
        <f>294+111+88</f>
        <v>493</v>
      </c>
      <c r="AY1137" s="89" t="s">
        <v>4638</v>
      </c>
      <c r="AZ1137" s="89">
        <v>64500000</v>
      </c>
      <c r="BA1137" s="89">
        <v>54100000</v>
      </c>
      <c r="BB1137" s="89">
        <v>32300000</v>
      </c>
      <c r="BC1137" s="94"/>
      <c r="BG1137" s="165">
        <v>6031</v>
      </c>
      <c r="BH1137" s="165">
        <v>1022</v>
      </c>
    </row>
    <row r="1138" spans="1:60" hidden="1">
      <c r="A1138" s="1" t="s">
        <v>60</v>
      </c>
      <c r="B1138" s="6" t="s">
        <v>10269</v>
      </c>
      <c r="C1138" s="82" t="str">
        <f t="shared" si="54"/>
        <v>Open</v>
      </c>
      <c r="D1138" s="36" t="s">
        <v>4784</v>
      </c>
      <c r="E1138" s="36"/>
      <c r="F1138" s="138">
        <v>43577</v>
      </c>
      <c r="G1138" s="138">
        <v>43612</v>
      </c>
      <c r="H1138" s="38" t="s">
        <v>1307</v>
      </c>
      <c r="I1138" s="38" t="s">
        <v>1617</v>
      </c>
      <c r="J1138" s="38" t="s">
        <v>2957</v>
      </c>
      <c r="K1138" s="21"/>
      <c r="L1138" s="37" t="s">
        <v>15601</v>
      </c>
      <c r="M1138" s="37" t="s">
        <v>12125</v>
      </c>
      <c r="N1138" s="37" t="s">
        <v>14150</v>
      </c>
      <c r="O1138" s="37" t="s">
        <v>14151</v>
      </c>
      <c r="P1138" s="89">
        <v>0.38</v>
      </c>
      <c r="Q1138" s="89">
        <v>10.55</v>
      </c>
      <c r="R1138" s="59" t="str">
        <f t="shared" si="56"/>
        <v>宮城県角田市角田</v>
      </c>
      <c r="S1138" s="59"/>
      <c r="T1138" s="59"/>
      <c r="U1138" s="108" t="s">
        <v>10271</v>
      </c>
      <c r="V1138" s="60" t="str">
        <f t="shared" si="55"/>
        <v>Open map</v>
      </c>
      <c r="W1138" s="60"/>
      <c r="X1138" t="s">
        <v>1840</v>
      </c>
      <c r="Y1138" t="s">
        <v>1844</v>
      </c>
      <c r="Z1138" t="s">
        <v>1841</v>
      </c>
      <c r="AB1138" s="1">
        <v>40</v>
      </c>
      <c r="AC1138" s="1">
        <v>966</v>
      </c>
      <c r="AD1138" s="1">
        <v>966</v>
      </c>
      <c r="AF1138" s="1">
        <v>1357</v>
      </c>
      <c r="AJ1138" s="1">
        <v>1</v>
      </c>
      <c r="AK1138" s="1" t="s">
        <v>3204</v>
      </c>
      <c r="AL1138" s="1">
        <v>1.5</v>
      </c>
      <c r="AM1138" s="1" t="s">
        <v>3299</v>
      </c>
      <c r="BG1138" s="165">
        <v>6032</v>
      </c>
      <c r="BH1138" s="165">
        <v>1023</v>
      </c>
    </row>
    <row r="1139" spans="1:60" hidden="1">
      <c r="A1139" s="1" t="s">
        <v>46</v>
      </c>
      <c r="B1139" s="6" t="s">
        <v>1196</v>
      </c>
      <c r="C1139" s="82" t="str">
        <f t="shared" si="54"/>
        <v>Open</v>
      </c>
      <c r="D1139" s="36" t="s">
        <v>4777</v>
      </c>
      <c r="E1139" s="36"/>
      <c r="F1139" s="138">
        <v>43577</v>
      </c>
      <c r="G1139" s="138">
        <v>43612</v>
      </c>
      <c r="H1139" s="38" t="s">
        <v>1307</v>
      </c>
      <c r="I1139" s="38" t="s">
        <v>1617</v>
      </c>
      <c r="J1139" s="38" t="s">
        <v>2957</v>
      </c>
      <c r="K1139" s="21"/>
      <c r="L1139" s="37" t="s">
        <v>15601</v>
      </c>
      <c r="M1139" s="37" t="s">
        <v>10270</v>
      </c>
      <c r="N1139" s="37" t="s">
        <v>14150</v>
      </c>
      <c r="O1139" s="37" t="s">
        <v>14151</v>
      </c>
      <c r="P1139" s="89">
        <v>0.38</v>
      </c>
      <c r="Q1139" s="89">
        <v>10.55</v>
      </c>
      <c r="R1139" s="59" t="str">
        <f t="shared" si="56"/>
        <v>宮城県角田市角田</v>
      </c>
      <c r="S1139" s="59"/>
      <c r="T1139" s="59"/>
      <c r="U1139" s="108" t="s">
        <v>10271</v>
      </c>
      <c r="V1139" s="60" t="str">
        <f t="shared" si="55"/>
        <v>Open map</v>
      </c>
      <c r="W1139" s="60"/>
      <c r="X1139" t="s">
        <v>1840</v>
      </c>
      <c r="Y1139" t="s">
        <v>1844</v>
      </c>
      <c r="Z1139" t="s">
        <v>1841</v>
      </c>
      <c r="AB1139" s="1">
        <v>40</v>
      </c>
      <c r="AC1139" s="1">
        <v>644</v>
      </c>
      <c r="AD1139" s="1">
        <v>644</v>
      </c>
      <c r="AF1139" s="1">
        <v>1071</v>
      </c>
      <c r="AJ1139" s="1">
        <v>1</v>
      </c>
      <c r="AK1139" s="1" t="s">
        <v>3204</v>
      </c>
      <c r="AL1139" s="1">
        <v>1.5</v>
      </c>
      <c r="AM1139" s="1" t="s">
        <v>3299</v>
      </c>
      <c r="BG1139" s="165">
        <v>6033</v>
      </c>
      <c r="BH1139" s="165">
        <v>1024</v>
      </c>
    </row>
    <row r="1140" spans="1:60" hidden="1">
      <c r="A1140" s="83">
        <v>180220</v>
      </c>
      <c r="B1140" s="84" t="s">
        <v>4739</v>
      </c>
      <c r="C1140" s="82" t="str">
        <f t="shared" si="54"/>
        <v>Open</v>
      </c>
      <c r="D1140" s="85"/>
      <c r="E1140" s="85" t="s">
        <v>4740</v>
      </c>
      <c r="F1140" s="110">
        <v>43549</v>
      </c>
      <c r="G1140" s="110">
        <v>43571</v>
      </c>
      <c r="H1140" s="87" t="s">
        <v>4399</v>
      </c>
      <c r="I1140" s="87" t="s">
        <v>4741</v>
      </c>
      <c r="J1140" s="87" t="s">
        <v>4742</v>
      </c>
      <c r="K1140" s="88"/>
      <c r="L1140" s="37" t="s">
        <v>15602</v>
      </c>
      <c r="M1140" s="86" t="s">
        <v>4737</v>
      </c>
      <c r="N1140" s="37" t="s">
        <v>14152</v>
      </c>
      <c r="O1140" s="37" t="s">
        <v>14153</v>
      </c>
      <c r="P1140" s="89">
        <v>0.06</v>
      </c>
      <c r="Q1140" s="89">
        <v>7.46</v>
      </c>
      <c r="R1140" s="90" t="str">
        <f t="shared" si="56"/>
        <v>石川県河北郡津幡町字潟端</v>
      </c>
      <c r="S1140" s="59" t="s">
        <v>4011</v>
      </c>
      <c r="T1140" s="59" t="s">
        <v>4743</v>
      </c>
      <c r="U1140" s="108" t="s">
        <v>4744</v>
      </c>
      <c r="V1140" s="91" t="str">
        <f t="shared" si="55"/>
        <v>Open map</v>
      </c>
      <c r="W1140" s="91" t="s">
        <v>4038</v>
      </c>
      <c r="X1140" s="89" t="s">
        <v>1840</v>
      </c>
      <c r="Y1140" s="89" t="s">
        <v>4745</v>
      </c>
      <c r="Z1140" s="89" t="s">
        <v>4358</v>
      </c>
      <c r="AA1140" s="89"/>
      <c r="AB1140" s="83">
        <v>150</v>
      </c>
      <c r="AC1140" s="83">
        <v>2512</v>
      </c>
      <c r="AD1140" s="83">
        <v>2429</v>
      </c>
      <c r="AE1140" s="89">
        <v>122</v>
      </c>
      <c r="AF1140" s="83">
        <v>3000</v>
      </c>
      <c r="AG1140" s="89"/>
      <c r="AH1140" s="89"/>
      <c r="AI1140" s="89"/>
      <c r="AJ1140" s="83">
        <v>1</v>
      </c>
      <c r="AK1140" s="83" t="s">
        <v>3237</v>
      </c>
      <c r="AL1140" s="83">
        <v>1.5</v>
      </c>
      <c r="AM1140" s="83" t="s">
        <v>3237</v>
      </c>
      <c r="AN1140" s="83"/>
      <c r="AO1140" s="83">
        <v>122</v>
      </c>
      <c r="AP1140" s="89">
        <v>1.5</v>
      </c>
      <c r="AQ1140" s="89">
        <v>85</v>
      </c>
      <c r="AR1140" s="89">
        <v>120</v>
      </c>
      <c r="AS1140" s="89">
        <v>11</v>
      </c>
      <c r="AT1140" s="89"/>
      <c r="AU1140" s="89">
        <v>1</v>
      </c>
      <c r="AV1140" s="89">
        <v>75</v>
      </c>
      <c r="AW1140" s="89">
        <v>120</v>
      </c>
      <c r="AX1140" s="89">
        <v>10</v>
      </c>
      <c r="AY1140" s="89"/>
      <c r="AZ1140" s="89">
        <v>1500000</v>
      </c>
      <c r="BA1140" s="89">
        <v>1400000</v>
      </c>
      <c r="BB1140" s="89">
        <v>800000</v>
      </c>
      <c r="BC1140" s="94"/>
      <c r="BG1140" s="165">
        <v>6034</v>
      </c>
      <c r="BH1140" s="165">
        <v>1025</v>
      </c>
    </row>
    <row r="1141" spans="1:60" hidden="1">
      <c r="A1141" s="83">
        <v>180221</v>
      </c>
      <c r="B1141" s="84" t="s">
        <v>4730</v>
      </c>
      <c r="C1141" s="82" t="str">
        <f t="shared" si="54"/>
        <v>Open</v>
      </c>
      <c r="D1141" s="85"/>
      <c r="E1141" s="85" t="s">
        <v>4217</v>
      </c>
      <c r="F1141" s="110">
        <v>43577</v>
      </c>
      <c r="G1141" s="110">
        <v>43725</v>
      </c>
      <c r="H1141" s="87" t="s">
        <v>4504</v>
      </c>
      <c r="I1141" s="87" t="s">
        <v>4731</v>
      </c>
      <c r="J1141" s="87" t="s">
        <v>4732</v>
      </c>
      <c r="K1141" s="88"/>
      <c r="L1141" s="37" t="s">
        <v>15306</v>
      </c>
      <c r="M1141" s="86" t="s">
        <v>4733</v>
      </c>
      <c r="N1141" s="37" t="s">
        <v>14154</v>
      </c>
      <c r="O1141" s="37" t="s">
        <v>14155</v>
      </c>
      <c r="P1141" s="89">
        <v>0.56000000000000005</v>
      </c>
      <c r="Q1141" s="89">
        <v>0.24</v>
      </c>
      <c r="R1141" s="90" t="str">
        <f t="shared" si="56"/>
        <v>岡山県笠岡市港町</v>
      </c>
      <c r="S1141" s="59"/>
      <c r="T1141" s="59" t="s">
        <v>4734</v>
      </c>
      <c r="U1141" s="108" t="s">
        <v>4735</v>
      </c>
      <c r="V1141" s="91" t="str">
        <f t="shared" si="55"/>
        <v>Open map</v>
      </c>
      <c r="W1141" s="91"/>
      <c r="X1141" s="89" t="s">
        <v>1840</v>
      </c>
      <c r="Y1141" s="89" t="s">
        <v>4543</v>
      </c>
      <c r="Z1141" s="89" t="s">
        <v>4736</v>
      </c>
      <c r="AA1141" s="89">
        <v>20</v>
      </c>
      <c r="AB1141" s="83">
        <v>25</v>
      </c>
      <c r="AC1141" s="83">
        <v>233</v>
      </c>
      <c r="AD1141" s="83">
        <v>233</v>
      </c>
      <c r="AE1141" s="89">
        <v>1277</v>
      </c>
      <c r="AF1141" s="83">
        <v>1276</v>
      </c>
      <c r="AG1141" s="89"/>
      <c r="AH1141" s="89"/>
      <c r="AI1141" s="89"/>
      <c r="AJ1141" s="83">
        <v>1.2</v>
      </c>
      <c r="AK1141" s="83" t="s">
        <v>3298</v>
      </c>
      <c r="AL1141" s="83">
        <v>1.6</v>
      </c>
      <c r="AM1141" s="83" t="s">
        <v>3197</v>
      </c>
      <c r="AN1141" s="83"/>
      <c r="AO1141" s="83"/>
      <c r="AP1141" s="89">
        <v>1.6</v>
      </c>
      <c r="AQ1141" s="89">
        <v>1101</v>
      </c>
      <c r="AR1141" s="89">
        <v>100</v>
      </c>
      <c r="AS1141" s="89">
        <v>113</v>
      </c>
      <c r="AT1141" s="89" t="s">
        <v>12214</v>
      </c>
      <c r="AU1141" s="89">
        <v>1.2</v>
      </c>
      <c r="AV1141" s="89">
        <v>1318</v>
      </c>
      <c r="AW1141" s="89">
        <v>40</v>
      </c>
      <c r="AX1141" s="89">
        <v>54</v>
      </c>
      <c r="AY1141" s="89" t="s">
        <v>4573</v>
      </c>
      <c r="AZ1141" s="89">
        <v>22100000</v>
      </c>
      <c r="BA1141" s="89">
        <v>20300000</v>
      </c>
      <c r="BB1141" s="89">
        <v>17600000</v>
      </c>
      <c r="BC1141" s="94"/>
      <c r="BG1141" s="165">
        <v>6035</v>
      </c>
      <c r="BH1141" s="165">
        <v>1026</v>
      </c>
    </row>
    <row r="1142" spans="1:60" hidden="1">
      <c r="A1142" s="83">
        <v>180222</v>
      </c>
      <c r="B1142" s="84" t="s">
        <v>4728</v>
      </c>
      <c r="C1142" s="82" t="str">
        <f t="shared" si="54"/>
        <v>Open</v>
      </c>
      <c r="D1142" s="85"/>
      <c r="E1142" s="85" t="s">
        <v>4721</v>
      </c>
      <c r="F1142" s="110">
        <v>43500</v>
      </c>
      <c r="G1142" s="110">
        <v>43543</v>
      </c>
      <c r="H1142" s="87" t="s">
        <v>4722</v>
      </c>
      <c r="I1142" s="87" t="s">
        <v>4723</v>
      </c>
      <c r="J1142" s="87" t="s">
        <v>4724</v>
      </c>
      <c r="K1142" s="88"/>
      <c r="L1142" s="37" t="s">
        <v>15603</v>
      </c>
      <c r="M1142" s="86" t="s">
        <v>4725</v>
      </c>
      <c r="N1142" s="37" t="s">
        <v>14156</v>
      </c>
      <c r="O1142" s="37" t="s">
        <v>14157</v>
      </c>
      <c r="P1142" s="89">
        <v>0.1</v>
      </c>
      <c r="Q1142" s="89">
        <v>20.3</v>
      </c>
      <c r="R1142" s="90" t="str">
        <f t="shared" si="56"/>
        <v>静岡県駿東郡小山町</v>
      </c>
      <c r="S1142" s="59" t="s">
        <v>4720</v>
      </c>
      <c r="T1142" s="59" t="s">
        <v>4720</v>
      </c>
      <c r="U1142" s="108" t="s">
        <v>4726</v>
      </c>
      <c r="V1142" s="91" t="str">
        <f t="shared" si="55"/>
        <v>Open map</v>
      </c>
      <c r="W1142" s="91" t="s">
        <v>4038</v>
      </c>
      <c r="X1142" s="89" t="s">
        <v>1840</v>
      </c>
      <c r="Y1142" s="89" t="s">
        <v>4543</v>
      </c>
      <c r="Z1142" s="89" t="s">
        <v>4727</v>
      </c>
      <c r="AA1142" s="89">
        <v>4.2</v>
      </c>
      <c r="AB1142" s="83">
        <v>30</v>
      </c>
      <c r="AC1142" s="83">
        <v>5200</v>
      </c>
      <c r="AD1142" s="83">
        <v>5200</v>
      </c>
      <c r="AE1142" s="89">
        <v>6647</v>
      </c>
      <c r="AF1142" s="83">
        <v>6876.9</v>
      </c>
      <c r="AG1142" s="89"/>
      <c r="AH1142" s="89"/>
      <c r="AI1142" s="89"/>
      <c r="AJ1142" s="83">
        <v>1</v>
      </c>
      <c r="AK1142" s="83" t="s">
        <v>3198</v>
      </c>
      <c r="AL1142" s="83">
        <v>2</v>
      </c>
      <c r="AM1142" s="83" t="s">
        <v>3198</v>
      </c>
      <c r="AN1142" s="83"/>
      <c r="AO1142" s="83">
        <v>6647</v>
      </c>
      <c r="AP1142" s="89">
        <v>2</v>
      </c>
      <c r="AQ1142" s="89">
        <f>7844+668</f>
        <v>8512</v>
      </c>
      <c r="AR1142" s="89">
        <v>160</v>
      </c>
      <c r="AS1142" s="89">
        <f>1281+110</f>
        <v>1391</v>
      </c>
      <c r="AT1142" s="89"/>
      <c r="AU1142" s="89">
        <v>1</v>
      </c>
      <c r="AV1142" s="89">
        <f>5232+1415</f>
        <v>6647</v>
      </c>
      <c r="AW1142" s="89">
        <v>160</v>
      </c>
      <c r="AX1142" s="89">
        <f>694+231</f>
        <v>925</v>
      </c>
      <c r="AY1142" s="89"/>
      <c r="AZ1142" s="89">
        <v>100100000</v>
      </c>
      <c r="BA1142" s="89">
        <v>81900000</v>
      </c>
      <c r="BB1142" s="89">
        <v>49200000</v>
      </c>
      <c r="BC1142" s="94"/>
      <c r="BG1142" s="165">
        <v>6036</v>
      </c>
      <c r="BH1142" s="165">
        <v>1027</v>
      </c>
    </row>
    <row r="1143" spans="1:60" hidden="1">
      <c r="A1143" s="83">
        <v>180223</v>
      </c>
      <c r="B1143" s="84" t="s">
        <v>4712</v>
      </c>
      <c r="C1143" s="82" t="str">
        <f t="shared" si="54"/>
        <v>Open</v>
      </c>
      <c r="D1143" s="85"/>
      <c r="E1143" s="85" t="s">
        <v>4217</v>
      </c>
      <c r="F1143" s="110">
        <v>43595</v>
      </c>
      <c r="G1143" s="110">
        <v>43614</v>
      </c>
      <c r="H1143" s="87" t="s">
        <v>4713</v>
      </c>
      <c r="I1143" s="87" t="s">
        <v>4714</v>
      </c>
      <c r="J1143" s="87" t="s">
        <v>4715</v>
      </c>
      <c r="K1143" s="88"/>
      <c r="L1143" s="37" t="s">
        <v>15604</v>
      </c>
      <c r="M1143" s="86" t="s">
        <v>4716</v>
      </c>
      <c r="N1143" s="37" t="s">
        <v>14158</v>
      </c>
      <c r="O1143" s="37" t="s">
        <v>14592</v>
      </c>
      <c r="P1143" s="89">
        <v>0.63</v>
      </c>
      <c r="Q1143" s="89">
        <v>1.5</v>
      </c>
      <c r="R1143" s="90" t="str">
        <f t="shared" si="56"/>
        <v>新潟県上越市三ツ屋</v>
      </c>
      <c r="S1143" s="59" t="s">
        <v>4012</v>
      </c>
      <c r="T1143" s="59" t="s">
        <v>4717</v>
      </c>
      <c r="U1143" s="108" t="s">
        <v>4718</v>
      </c>
      <c r="V1143" s="91" t="str">
        <f t="shared" si="55"/>
        <v>Open map</v>
      </c>
      <c r="W1143" s="91" t="s">
        <v>4038</v>
      </c>
      <c r="X1143" s="89" t="s">
        <v>1840</v>
      </c>
      <c r="Y1143" s="89" t="s">
        <v>4381</v>
      </c>
      <c r="Z1143" s="89" t="s">
        <v>4358</v>
      </c>
      <c r="AA1143" s="89"/>
      <c r="AB1143" s="83">
        <v>250</v>
      </c>
      <c r="AC1143" s="83">
        <v>3425.66</v>
      </c>
      <c r="AD1143" s="83">
        <v>3232.44</v>
      </c>
      <c r="AE1143" s="89">
        <v>5006</v>
      </c>
      <c r="AF1143" s="83">
        <v>4231.3999999999996</v>
      </c>
      <c r="AG1143" s="89"/>
      <c r="AH1143" s="89"/>
      <c r="AI1143" s="89"/>
      <c r="AJ1143" s="83">
        <v>1</v>
      </c>
      <c r="AK1143" s="83" t="s">
        <v>3198</v>
      </c>
      <c r="AL1143" s="83">
        <v>1.5</v>
      </c>
      <c r="AM1143" s="83" t="s">
        <v>3265</v>
      </c>
      <c r="AN1143" s="83"/>
      <c r="AO1143" s="83">
        <v>5006</v>
      </c>
      <c r="AP1143" s="89">
        <v>1.5</v>
      </c>
      <c r="AQ1143" s="89">
        <f>2972+906</f>
        <v>3878</v>
      </c>
      <c r="AR1143" s="89">
        <v>230</v>
      </c>
      <c r="AS1143" s="89">
        <f>698+158</f>
        <v>856</v>
      </c>
      <c r="AT1143" s="89" t="s">
        <v>4719</v>
      </c>
      <c r="AU1143" s="89">
        <v>1</v>
      </c>
      <c r="AV1143" s="89">
        <f>4273+733</f>
        <v>5006</v>
      </c>
      <c r="AW1143" s="89">
        <v>140</v>
      </c>
      <c r="AX1143" s="89">
        <f>611+98</f>
        <v>709</v>
      </c>
      <c r="AY1143" s="89" t="s">
        <v>4719</v>
      </c>
      <c r="AZ1143" s="89">
        <v>75700000</v>
      </c>
      <c r="BA1143" s="89">
        <v>62100000</v>
      </c>
      <c r="BB1143" s="89">
        <v>36700000</v>
      </c>
      <c r="BC1143" s="94"/>
      <c r="BG1143" s="165">
        <v>6037</v>
      </c>
      <c r="BH1143" s="165">
        <v>1028</v>
      </c>
    </row>
    <row r="1144" spans="1:60" hidden="1">
      <c r="A1144" s="83">
        <v>180224</v>
      </c>
      <c r="B1144" s="84" t="s">
        <v>4706</v>
      </c>
      <c r="C1144" s="82" t="str">
        <f t="shared" si="54"/>
        <v>Open</v>
      </c>
      <c r="D1144" s="85"/>
      <c r="E1144" s="85" t="s">
        <v>4217</v>
      </c>
      <c r="F1144" s="110">
        <v>43504</v>
      </c>
      <c r="G1144" s="110">
        <v>43547</v>
      </c>
      <c r="H1144" s="87" t="s">
        <v>4696</v>
      </c>
      <c r="I1144" s="87" t="s">
        <v>4697</v>
      </c>
      <c r="J1144" s="87" t="s">
        <v>4698</v>
      </c>
      <c r="K1144" s="88"/>
      <c r="L1144" s="37" t="s">
        <v>15605</v>
      </c>
      <c r="M1144" s="86" t="s">
        <v>4707</v>
      </c>
      <c r="N1144" s="37" t="s">
        <v>14159</v>
      </c>
      <c r="O1144" s="37" t="s">
        <v>14160</v>
      </c>
      <c r="P1144" s="89">
        <v>0.21</v>
      </c>
      <c r="Q1144" s="89">
        <v>82.98</v>
      </c>
      <c r="R1144" s="90" t="str">
        <f t="shared" si="56"/>
        <v>岩手県滝沢市大釜字風林</v>
      </c>
      <c r="S1144" s="59" t="s">
        <v>4013</v>
      </c>
      <c r="T1144" s="59" t="s">
        <v>4708</v>
      </c>
      <c r="U1144" s="108" t="s">
        <v>4709</v>
      </c>
      <c r="V1144" s="91" t="str">
        <f t="shared" si="55"/>
        <v>Open map</v>
      </c>
      <c r="W1144" s="91" t="s">
        <v>4042</v>
      </c>
      <c r="X1144" s="89" t="s">
        <v>1840</v>
      </c>
      <c r="Y1144" s="89" t="s">
        <v>4710</v>
      </c>
      <c r="Z1144" s="89" t="s">
        <v>4443</v>
      </c>
      <c r="AA1144" s="89"/>
      <c r="AB1144" s="83">
        <v>81</v>
      </c>
      <c r="AC1144" s="83">
        <v>1166</v>
      </c>
      <c r="AD1144" s="83">
        <v>1200</v>
      </c>
      <c r="AE1144" s="89">
        <v>1635</v>
      </c>
      <c r="AF1144" s="83">
        <v>1638</v>
      </c>
      <c r="AG1144" s="89"/>
      <c r="AH1144" s="89"/>
      <c r="AI1144" s="89"/>
      <c r="AJ1144" s="83">
        <v>1</v>
      </c>
      <c r="AK1144" s="83" t="s">
        <v>3303</v>
      </c>
      <c r="AL1144" s="83">
        <v>1.5</v>
      </c>
      <c r="AM1144" s="83" t="s">
        <v>3233</v>
      </c>
      <c r="AN1144" s="83"/>
      <c r="AO1144" s="83">
        <v>1635</v>
      </c>
      <c r="AP1144" s="89">
        <v>1.5</v>
      </c>
      <c r="AQ1144" s="89">
        <v>1666</v>
      </c>
      <c r="AR1144" s="89">
        <v>160</v>
      </c>
      <c r="AS1144" s="89">
        <v>272</v>
      </c>
      <c r="AT1144" s="89" t="s">
        <v>4711</v>
      </c>
      <c r="AU1144" s="89">
        <v>1</v>
      </c>
      <c r="AV1144" s="89">
        <v>1635</v>
      </c>
      <c r="AW1144" s="89">
        <v>140</v>
      </c>
      <c r="AX1144" s="89">
        <v>234</v>
      </c>
      <c r="AY1144" s="89" t="s">
        <v>4271</v>
      </c>
      <c r="AZ1144" s="89">
        <v>28500000</v>
      </c>
      <c r="BA1144" s="89">
        <v>24500000</v>
      </c>
      <c r="BB1144" s="89">
        <v>15300000</v>
      </c>
      <c r="BC1144" s="94"/>
      <c r="BG1144" s="165">
        <v>6038</v>
      </c>
      <c r="BH1144" s="165">
        <v>1029</v>
      </c>
    </row>
    <row r="1145" spans="1:60" hidden="1">
      <c r="A1145" s="83">
        <v>180225</v>
      </c>
      <c r="B1145" s="84" t="s">
        <v>4699</v>
      </c>
      <c r="C1145" s="82" t="str">
        <f t="shared" si="54"/>
        <v>Open</v>
      </c>
      <c r="D1145" s="85"/>
      <c r="E1145" s="85" t="s">
        <v>4670</v>
      </c>
      <c r="F1145" s="110">
        <v>43600</v>
      </c>
      <c r="G1145" s="110">
        <v>43654</v>
      </c>
      <c r="H1145" s="87" t="s">
        <v>4434</v>
      </c>
      <c r="I1145" s="87" t="s">
        <v>4700</v>
      </c>
      <c r="J1145" s="87" t="s">
        <v>4701</v>
      </c>
      <c r="K1145" s="88"/>
      <c r="L1145" s="37" t="s">
        <v>15606</v>
      </c>
      <c r="M1145" s="86" t="s">
        <v>4702</v>
      </c>
      <c r="N1145" s="37" t="s">
        <v>14161</v>
      </c>
      <c r="O1145" s="37" t="s">
        <v>14162</v>
      </c>
      <c r="P1145" s="89">
        <v>0.78</v>
      </c>
      <c r="Q1145" s="89">
        <v>2.5099999999999998</v>
      </c>
      <c r="R1145" s="90" t="str">
        <f t="shared" si="56"/>
        <v>千葉県館山市藤原</v>
      </c>
      <c r="S1145" s="59"/>
      <c r="T1145" s="59" t="s">
        <v>4688</v>
      </c>
      <c r="U1145" s="108" t="s">
        <v>4703</v>
      </c>
      <c r="V1145" s="91" t="str">
        <f t="shared" si="55"/>
        <v>Open map</v>
      </c>
      <c r="W1145" s="91"/>
      <c r="X1145" s="89" t="s">
        <v>1840</v>
      </c>
      <c r="Y1145" s="89" t="s">
        <v>4496</v>
      </c>
      <c r="Z1145" s="89" t="s">
        <v>4704</v>
      </c>
      <c r="AA1145" s="89"/>
      <c r="AB1145" s="83">
        <v>25</v>
      </c>
      <c r="AC1145" s="83">
        <v>1300</v>
      </c>
      <c r="AD1145" s="83">
        <v>1882.8000000000002</v>
      </c>
      <c r="AE1145" s="89">
        <v>682</v>
      </c>
      <c r="AF1145" s="83">
        <v>1979</v>
      </c>
      <c r="AG1145" s="89"/>
      <c r="AH1145" s="89"/>
      <c r="AI1145" s="89"/>
      <c r="AJ1145" s="83">
        <v>1</v>
      </c>
      <c r="AK1145" s="83" t="s">
        <v>3304</v>
      </c>
      <c r="AL1145" s="83">
        <v>1.5</v>
      </c>
      <c r="AM1145" s="83" t="s">
        <v>3304</v>
      </c>
      <c r="AN1145" s="83"/>
      <c r="AO1145" s="83"/>
      <c r="AP1145" s="89">
        <v>1.5</v>
      </c>
      <c r="AQ1145" s="89">
        <f>405+1661</f>
        <v>2066</v>
      </c>
      <c r="AR1145" s="89">
        <v>100</v>
      </c>
      <c r="AS1145" s="89">
        <f>170+79</f>
        <v>249</v>
      </c>
      <c r="AT1145" s="89" t="s">
        <v>4235</v>
      </c>
      <c r="AU1145" s="89">
        <v>1</v>
      </c>
      <c r="AV1145" s="89">
        <v>1170</v>
      </c>
      <c r="AW1145" s="89">
        <v>140</v>
      </c>
      <c r="AX1145" s="89">
        <v>168</v>
      </c>
      <c r="AY1145" s="89" t="s">
        <v>4235</v>
      </c>
      <c r="AZ1145" s="89">
        <v>10900000</v>
      </c>
      <c r="BA1145" s="89">
        <v>9300000</v>
      </c>
      <c r="BB1145" s="89">
        <v>12700000</v>
      </c>
      <c r="BC1145" s="94"/>
      <c r="BG1145" s="165">
        <v>6039</v>
      </c>
      <c r="BH1145" s="165">
        <v>1030</v>
      </c>
    </row>
    <row r="1146" spans="1:60" hidden="1">
      <c r="A1146" s="83">
        <v>180226</v>
      </c>
      <c r="B1146" s="84" t="s">
        <v>4689</v>
      </c>
      <c r="C1146" s="82" t="str">
        <f t="shared" si="54"/>
        <v>Open</v>
      </c>
      <c r="D1146" s="85"/>
      <c r="E1146" s="85" t="s">
        <v>4690</v>
      </c>
      <c r="F1146" s="110">
        <v>43524</v>
      </c>
      <c r="G1146" s="110">
        <v>43547</v>
      </c>
      <c r="H1146" s="87" t="s">
        <v>4283</v>
      </c>
      <c r="I1146" s="87" t="s">
        <v>4691</v>
      </c>
      <c r="J1146" s="87" t="s">
        <v>4692</v>
      </c>
      <c r="K1146" s="88"/>
      <c r="L1146" s="37" t="s">
        <v>15607</v>
      </c>
      <c r="M1146" s="86" t="s">
        <v>4693</v>
      </c>
      <c r="N1146" s="37" t="s">
        <v>14163</v>
      </c>
      <c r="O1146" s="37" t="s">
        <v>14164</v>
      </c>
      <c r="P1146" s="89">
        <v>0.25</v>
      </c>
      <c r="Q1146" s="89">
        <v>0.69</v>
      </c>
      <c r="R1146" s="90" t="str">
        <f t="shared" si="56"/>
        <v>沖縄県糸満市西崎町</v>
      </c>
      <c r="S1146" s="59" t="s">
        <v>4687</v>
      </c>
      <c r="T1146" s="59" t="s">
        <v>4687</v>
      </c>
      <c r="U1146" s="108" t="s">
        <v>4687</v>
      </c>
      <c r="V1146" s="91" t="str">
        <f t="shared" si="55"/>
        <v>Open map</v>
      </c>
      <c r="W1146" s="91" t="s">
        <v>12274</v>
      </c>
      <c r="X1146" s="89" t="s">
        <v>1840</v>
      </c>
      <c r="Y1146" s="89" t="s">
        <v>4694</v>
      </c>
      <c r="Z1146" s="89" t="s">
        <v>4695</v>
      </c>
      <c r="AA1146" s="89"/>
      <c r="AB1146" s="83">
        <v>0</v>
      </c>
      <c r="AC1146" s="83">
        <v>2265</v>
      </c>
      <c r="AD1146" s="83">
        <v>4529</v>
      </c>
      <c r="AE1146" s="89">
        <v>2956</v>
      </c>
      <c r="AF1146" s="83">
        <v>3009</v>
      </c>
      <c r="AG1146" s="89"/>
      <c r="AH1146" s="89"/>
      <c r="AI1146" s="89"/>
      <c r="AJ1146" s="83">
        <v>1</v>
      </c>
      <c r="AK1146" s="83" t="s">
        <v>3189</v>
      </c>
      <c r="AL1146" s="83">
        <v>2.5</v>
      </c>
      <c r="AM1146" s="83" t="s">
        <v>3189</v>
      </c>
      <c r="AN1146" s="83"/>
      <c r="AO1146" s="83">
        <v>2956</v>
      </c>
      <c r="AP1146" s="89">
        <v>2.5</v>
      </c>
      <c r="AQ1146" s="89">
        <v>5727</v>
      </c>
      <c r="AR1146" s="89">
        <v>100</v>
      </c>
      <c r="AS1146" s="89">
        <v>585</v>
      </c>
      <c r="AT1146" s="89" t="s">
        <v>12215</v>
      </c>
      <c r="AU1146" s="89">
        <v>1</v>
      </c>
      <c r="AV1146" s="89">
        <v>665</v>
      </c>
      <c r="AW1146" s="89">
        <v>80</v>
      </c>
      <c r="AX1146" s="89">
        <v>55</v>
      </c>
      <c r="AY1146" s="149" t="s">
        <v>4337</v>
      </c>
      <c r="AZ1146" s="89">
        <v>60100000</v>
      </c>
      <c r="BA1146" s="89">
        <v>51700000</v>
      </c>
      <c r="BB1146" s="89">
        <v>32900000</v>
      </c>
      <c r="BC1146" s="94"/>
      <c r="BG1146" s="165">
        <v>6040</v>
      </c>
      <c r="BH1146" s="165">
        <v>1031</v>
      </c>
    </row>
    <row r="1147" spans="1:60" hidden="1">
      <c r="A1147" s="83">
        <v>180227</v>
      </c>
      <c r="B1147" s="84" t="s">
        <v>4680</v>
      </c>
      <c r="C1147" s="82" t="str">
        <f t="shared" si="54"/>
        <v>Open</v>
      </c>
      <c r="D1147" s="85"/>
      <c r="E1147" s="85" t="s">
        <v>4612</v>
      </c>
      <c r="F1147" s="110">
        <v>43549</v>
      </c>
      <c r="G1147" s="110">
        <v>43582</v>
      </c>
      <c r="H1147" s="87" t="s">
        <v>4681</v>
      </c>
      <c r="I1147" s="87" t="s">
        <v>4682</v>
      </c>
      <c r="J1147" s="87" t="s">
        <v>4683</v>
      </c>
      <c r="K1147" s="88"/>
      <c r="L1147" s="37" t="s">
        <v>15608</v>
      </c>
      <c r="M1147" s="86" t="s">
        <v>4684</v>
      </c>
      <c r="N1147" s="37" t="s">
        <v>14165</v>
      </c>
      <c r="O1147" s="37" t="s">
        <v>14166</v>
      </c>
      <c r="P1147" s="89">
        <v>0.22</v>
      </c>
      <c r="Q1147" s="89">
        <v>54.56</v>
      </c>
      <c r="R1147" s="90" t="str">
        <f t="shared" si="56"/>
        <v>滋賀県野洲市大篠原</v>
      </c>
      <c r="S1147" s="59" t="s">
        <v>4679</v>
      </c>
      <c r="T1147" s="59" t="s">
        <v>4685</v>
      </c>
      <c r="U1147" s="108" t="s">
        <v>4685</v>
      </c>
      <c r="V1147" s="91" t="str">
        <f t="shared" si="55"/>
        <v>Open map</v>
      </c>
      <c r="W1147" s="91" t="s">
        <v>4042</v>
      </c>
      <c r="X1147" s="89" t="s">
        <v>1840</v>
      </c>
      <c r="Y1147" s="89" t="s">
        <v>4543</v>
      </c>
      <c r="Z1147" s="89" t="s">
        <v>4686</v>
      </c>
      <c r="AA1147" s="89">
        <v>40</v>
      </c>
      <c r="AB1147" s="83">
        <v>30</v>
      </c>
      <c r="AC1147" s="83">
        <v>1080</v>
      </c>
      <c r="AD1147" s="83">
        <v>1080</v>
      </c>
      <c r="AE1147" s="89">
        <v>1612</v>
      </c>
      <c r="AF1147" s="83">
        <v>1627</v>
      </c>
      <c r="AG1147" s="89"/>
      <c r="AH1147" s="89"/>
      <c r="AI1147" s="89"/>
      <c r="AJ1147" s="83">
        <v>1</v>
      </c>
      <c r="AK1147" s="83" t="s">
        <v>3305</v>
      </c>
      <c r="AL1147" s="83">
        <v>1.5</v>
      </c>
      <c r="AM1147" s="83" t="s">
        <v>3241</v>
      </c>
      <c r="AN1147" s="83"/>
      <c r="AO1147" s="83">
        <v>1612</v>
      </c>
      <c r="AP1147" s="89">
        <v>1.5</v>
      </c>
      <c r="AQ1147" s="89">
        <v>1709</v>
      </c>
      <c r="AR1147" s="89">
        <v>100</v>
      </c>
      <c r="AS1147" s="89">
        <v>175</v>
      </c>
      <c r="AT1147" s="89" t="s">
        <v>4621</v>
      </c>
      <c r="AU1147" s="89">
        <v>1</v>
      </c>
      <c r="AV1147" s="89">
        <v>1901</v>
      </c>
      <c r="AW1147" s="89">
        <v>100</v>
      </c>
      <c r="AX1147" s="89">
        <v>194</v>
      </c>
      <c r="AY1147" s="89" t="s">
        <v>4621</v>
      </c>
      <c r="AZ1147" s="89">
        <v>38300000</v>
      </c>
      <c r="BA1147" s="89">
        <v>35100000</v>
      </c>
      <c r="BB1147" s="89">
        <v>23300000</v>
      </c>
      <c r="BC1147" s="94"/>
      <c r="BG1147" s="165">
        <v>6041</v>
      </c>
      <c r="BH1147" s="165">
        <v>1032</v>
      </c>
    </row>
    <row r="1148" spans="1:60" hidden="1">
      <c r="A1148" s="83">
        <v>180228</v>
      </c>
      <c r="B1148" s="84" t="s">
        <v>4675</v>
      </c>
      <c r="C1148" s="82" t="str">
        <f t="shared" si="54"/>
        <v>Open</v>
      </c>
      <c r="D1148" s="85"/>
      <c r="E1148" s="85" t="s">
        <v>4217</v>
      </c>
      <c r="F1148" s="110">
        <v>43514</v>
      </c>
      <c r="G1148" s="110">
        <v>43523</v>
      </c>
      <c r="H1148" s="87" t="s">
        <v>4278</v>
      </c>
      <c r="I1148" s="87" t="s">
        <v>4676</v>
      </c>
      <c r="J1148" s="87" t="s">
        <v>4672</v>
      </c>
      <c r="K1148" s="88"/>
      <c r="L1148" s="37" t="s">
        <v>15609</v>
      </c>
      <c r="M1148" s="86" t="s">
        <v>4677</v>
      </c>
      <c r="N1148" s="37" t="s">
        <v>14167</v>
      </c>
      <c r="O1148" s="37" t="s">
        <v>14168</v>
      </c>
      <c r="P1148" s="89">
        <v>0.15</v>
      </c>
      <c r="Q1148" s="89">
        <v>1.52</v>
      </c>
      <c r="R1148" s="90" t="str">
        <f t="shared" si="56"/>
        <v>宮城県名取市閖上</v>
      </c>
      <c r="S1148" s="59" t="s">
        <v>4014</v>
      </c>
      <c r="T1148" s="59" t="s">
        <v>4673</v>
      </c>
      <c r="U1148" s="108" t="s">
        <v>4673</v>
      </c>
      <c r="V1148" s="91" t="str">
        <f t="shared" si="55"/>
        <v>Open map</v>
      </c>
      <c r="W1148" s="91" t="s">
        <v>4038</v>
      </c>
      <c r="X1148" s="89" t="s">
        <v>1840</v>
      </c>
      <c r="Y1148" s="89" t="s">
        <v>4678</v>
      </c>
      <c r="Z1148" s="89" t="s">
        <v>4443</v>
      </c>
      <c r="AA1148" s="89">
        <v>10</v>
      </c>
      <c r="AB1148" s="83">
        <v>40</v>
      </c>
      <c r="AC1148" s="83">
        <v>592</v>
      </c>
      <c r="AD1148" s="83">
        <v>756.37</v>
      </c>
      <c r="AE1148" s="89">
        <v>848</v>
      </c>
      <c r="AF1148" s="83">
        <v>793</v>
      </c>
      <c r="AG1148" s="89"/>
      <c r="AH1148" s="89"/>
      <c r="AI1148" s="89"/>
      <c r="AJ1148" s="83">
        <v>1</v>
      </c>
      <c r="AK1148" s="83" t="s">
        <v>3198</v>
      </c>
      <c r="AL1148" s="83">
        <v>1.5</v>
      </c>
      <c r="AM1148" s="83" t="s">
        <v>3198</v>
      </c>
      <c r="AN1148" s="83"/>
      <c r="AO1148" s="83">
        <v>848</v>
      </c>
      <c r="AP1148" s="89">
        <v>1.5</v>
      </c>
      <c r="AQ1148" s="89">
        <v>844</v>
      </c>
      <c r="AR1148" s="89">
        <v>100</v>
      </c>
      <c r="AS1148" s="89">
        <v>87</v>
      </c>
      <c r="AT1148" s="89" t="s">
        <v>4235</v>
      </c>
      <c r="AU1148" s="89">
        <v>1</v>
      </c>
      <c r="AV1148" s="89">
        <v>848</v>
      </c>
      <c r="AW1148" s="89">
        <v>80</v>
      </c>
      <c r="AX1148" s="89">
        <v>70</v>
      </c>
      <c r="AY1148" s="89" t="s">
        <v>4235</v>
      </c>
      <c r="AZ1148" s="89">
        <v>10100000</v>
      </c>
      <c r="BA1148" s="89">
        <v>8700000</v>
      </c>
      <c r="BB1148" s="89">
        <v>5400000</v>
      </c>
      <c r="BC1148" s="94"/>
      <c r="BG1148" s="165">
        <v>6042</v>
      </c>
      <c r="BH1148" s="165">
        <v>1033</v>
      </c>
    </row>
    <row r="1149" spans="1:60" hidden="1">
      <c r="A1149" s="83">
        <v>180229</v>
      </c>
      <c r="B1149" s="84" t="s">
        <v>4657</v>
      </c>
      <c r="C1149" s="82" t="str">
        <f t="shared" si="54"/>
        <v>Open</v>
      </c>
      <c r="D1149" s="85"/>
      <c r="E1149" s="85" t="s">
        <v>4217</v>
      </c>
      <c r="F1149" s="110">
        <v>43592</v>
      </c>
      <c r="G1149" s="110">
        <v>43610</v>
      </c>
      <c r="H1149" s="87" t="s">
        <v>4361</v>
      </c>
      <c r="I1149" s="87" t="s">
        <v>4658</v>
      </c>
      <c r="J1149" s="87" t="s">
        <v>4659</v>
      </c>
      <c r="K1149" s="88"/>
      <c r="L1149" s="37" t="s">
        <v>15610</v>
      </c>
      <c r="M1149" s="86" t="s">
        <v>4671</v>
      </c>
      <c r="N1149" s="37" t="s">
        <v>14169</v>
      </c>
      <c r="O1149" s="37" t="s">
        <v>14170</v>
      </c>
      <c r="P1149" s="89">
        <v>0.51</v>
      </c>
      <c r="Q1149" s="89">
        <v>30.29</v>
      </c>
      <c r="R1149" s="90" t="str">
        <f t="shared" si="56"/>
        <v>神奈川県相模原市緑区下九沢</v>
      </c>
      <c r="S1149" s="59" t="s">
        <v>4015</v>
      </c>
      <c r="T1149" s="59" t="s">
        <v>4660</v>
      </c>
      <c r="U1149" s="108" t="s">
        <v>4674</v>
      </c>
      <c r="V1149" s="91" t="str">
        <f t="shared" si="55"/>
        <v>Open map</v>
      </c>
      <c r="W1149" s="91" t="s">
        <v>4038</v>
      </c>
      <c r="X1149" s="89" t="s">
        <v>1840</v>
      </c>
      <c r="Y1149" s="89" t="s">
        <v>4381</v>
      </c>
      <c r="Z1149" s="89" t="s">
        <v>4358</v>
      </c>
      <c r="AA1149" s="89"/>
      <c r="AB1149" s="83">
        <v>30</v>
      </c>
      <c r="AC1149" s="83">
        <v>2180</v>
      </c>
      <c r="AD1149" s="83">
        <v>2099</v>
      </c>
      <c r="AE1149" s="89">
        <v>2576</v>
      </c>
      <c r="AF1149" s="83">
        <v>2545</v>
      </c>
      <c r="AG1149" s="89"/>
      <c r="AH1149" s="89"/>
      <c r="AI1149" s="89"/>
      <c r="AJ1149" s="83">
        <v>1</v>
      </c>
      <c r="AK1149" s="83" t="s">
        <v>3189</v>
      </c>
      <c r="AL1149" s="83">
        <v>1.5</v>
      </c>
      <c r="AM1149" s="83" t="s">
        <v>3198</v>
      </c>
      <c r="AN1149" s="83"/>
      <c r="AO1149" s="83">
        <v>2576</v>
      </c>
      <c r="AP1149" s="89">
        <v>1.5</v>
      </c>
      <c r="AQ1149" s="89">
        <v>2446</v>
      </c>
      <c r="AR1149" s="89">
        <v>150</v>
      </c>
      <c r="AS1149" s="89">
        <v>375</v>
      </c>
      <c r="AT1149" s="89" t="s">
        <v>4271</v>
      </c>
      <c r="AU1149" s="89">
        <v>1</v>
      </c>
      <c r="AV1149" s="89">
        <v>2072</v>
      </c>
      <c r="AW1149" s="89">
        <v>160</v>
      </c>
      <c r="AX1149" s="89">
        <v>339</v>
      </c>
      <c r="AY1149" s="89" t="s">
        <v>4271</v>
      </c>
      <c r="AZ1149" s="89">
        <v>32100000</v>
      </c>
      <c r="BA1149" s="89">
        <v>26600000</v>
      </c>
      <c r="BB1149" s="89">
        <v>15900000</v>
      </c>
      <c r="BC1149" s="94"/>
      <c r="BG1149" s="165">
        <v>6043</v>
      </c>
      <c r="BH1149" s="165">
        <v>1034</v>
      </c>
    </row>
    <row r="1150" spans="1:60" hidden="1">
      <c r="A1150" s="83">
        <v>180230</v>
      </c>
      <c r="B1150" s="84" t="s">
        <v>4661</v>
      </c>
      <c r="C1150" s="82" t="str">
        <f t="shared" si="54"/>
        <v>Open</v>
      </c>
      <c r="D1150" s="85"/>
      <c r="E1150" s="85" t="s">
        <v>4662</v>
      </c>
      <c r="F1150" s="110">
        <v>43500</v>
      </c>
      <c r="G1150" s="110">
        <v>43512</v>
      </c>
      <c r="H1150" s="87" t="s">
        <v>4663</v>
      </c>
      <c r="I1150" s="87" t="s">
        <v>4664</v>
      </c>
      <c r="J1150" s="87" t="s">
        <v>4665</v>
      </c>
      <c r="K1150" s="88"/>
      <c r="L1150" s="37" t="s">
        <v>15611</v>
      </c>
      <c r="M1150" s="86" t="s">
        <v>4666</v>
      </c>
      <c r="N1150" s="37" t="s">
        <v>14171</v>
      </c>
      <c r="O1150" s="37" t="s">
        <v>14172</v>
      </c>
      <c r="P1150" s="89">
        <v>0.37</v>
      </c>
      <c r="Q1150" s="89">
        <v>0.59</v>
      </c>
      <c r="R1150" s="90" t="str">
        <f t="shared" si="56"/>
        <v>秋田県にかほ市象潟町後田</v>
      </c>
      <c r="S1150" s="59" t="s">
        <v>4016</v>
      </c>
      <c r="T1150" s="59" t="s">
        <v>4648</v>
      </c>
      <c r="U1150" s="108" t="s">
        <v>4667</v>
      </c>
      <c r="V1150" s="91" t="str">
        <f t="shared" si="55"/>
        <v>Open map</v>
      </c>
      <c r="W1150" s="91" t="s">
        <v>4038</v>
      </c>
      <c r="X1150" s="89" t="s">
        <v>1840</v>
      </c>
      <c r="Y1150" s="89" t="s">
        <v>4381</v>
      </c>
      <c r="Z1150" s="89" t="s">
        <v>4668</v>
      </c>
      <c r="AA1150" s="89"/>
      <c r="AB1150" s="83">
        <v>150</v>
      </c>
      <c r="AC1150" s="83">
        <v>1170</v>
      </c>
      <c r="AD1150" s="83">
        <v>1170</v>
      </c>
      <c r="AE1150" s="89">
        <v>1537</v>
      </c>
      <c r="AF1150" s="83">
        <v>1523</v>
      </c>
      <c r="AG1150" s="89"/>
      <c r="AH1150" s="89"/>
      <c r="AI1150" s="89"/>
      <c r="AJ1150" s="83">
        <v>0.8</v>
      </c>
      <c r="AK1150" s="83" t="s">
        <v>3306</v>
      </c>
      <c r="AL1150" s="83">
        <v>1.2</v>
      </c>
      <c r="AM1150" s="83" t="s">
        <v>3215</v>
      </c>
      <c r="AN1150" s="83"/>
      <c r="AO1150" s="83">
        <v>1537</v>
      </c>
      <c r="AP1150" s="89">
        <v>1.2</v>
      </c>
      <c r="AQ1150" s="89">
        <v>1113</v>
      </c>
      <c r="AR1150" s="89">
        <v>100</v>
      </c>
      <c r="AS1150" s="89">
        <v>114</v>
      </c>
      <c r="AT1150" s="89" t="s">
        <v>4235</v>
      </c>
      <c r="AU1150" s="89">
        <v>0.8</v>
      </c>
      <c r="AV1150" s="89">
        <v>1244</v>
      </c>
      <c r="AW1150" s="89">
        <v>100</v>
      </c>
      <c r="AX1150" s="89">
        <v>127</v>
      </c>
      <c r="AY1150" s="89" t="s">
        <v>4669</v>
      </c>
      <c r="AZ1150" s="89">
        <v>14500000</v>
      </c>
      <c r="BA1150" s="89">
        <v>12400000</v>
      </c>
      <c r="BB1150" s="89">
        <v>7800000</v>
      </c>
      <c r="BC1150" s="94"/>
      <c r="BG1150" s="165">
        <v>6044</v>
      </c>
      <c r="BH1150" s="165">
        <v>1035</v>
      </c>
    </row>
    <row r="1151" spans="1:60" hidden="1">
      <c r="A1151" s="83">
        <v>180231</v>
      </c>
      <c r="B1151" s="84" t="s">
        <v>4649</v>
      </c>
      <c r="C1151" s="82" t="str">
        <f t="shared" si="54"/>
        <v>Open</v>
      </c>
      <c r="D1151" s="85"/>
      <c r="E1151" s="85" t="s">
        <v>4650</v>
      </c>
      <c r="F1151" s="110">
        <v>43592</v>
      </c>
      <c r="G1151" s="110">
        <v>43600</v>
      </c>
      <c r="H1151" s="87" t="s">
        <v>4651</v>
      </c>
      <c r="I1151" s="87" t="s">
        <v>4652</v>
      </c>
      <c r="J1151" s="87" t="s">
        <v>4653</v>
      </c>
      <c r="K1151" s="88"/>
      <c r="L1151" s="37" t="s">
        <v>15612</v>
      </c>
      <c r="M1151" s="86" t="s">
        <v>4646</v>
      </c>
      <c r="N1151" s="37" t="s">
        <v>14173</v>
      </c>
      <c r="O1151" s="37" t="s">
        <v>14174</v>
      </c>
      <c r="P1151" s="89">
        <v>0.08</v>
      </c>
      <c r="Q1151" s="89">
        <v>2.15</v>
      </c>
      <c r="R1151" s="90" t="str">
        <f t="shared" si="56"/>
        <v>青森県八戸市沼館</v>
      </c>
      <c r="S1151" s="59" t="s">
        <v>4017</v>
      </c>
      <c r="T1151" s="59" t="s">
        <v>4654</v>
      </c>
      <c r="U1151" s="108" t="s">
        <v>4655</v>
      </c>
      <c r="V1151" s="91" t="str">
        <f t="shared" si="55"/>
        <v>Open map</v>
      </c>
      <c r="W1151" s="91" t="s">
        <v>4038</v>
      </c>
      <c r="X1151" s="89" t="s">
        <v>1840</v>
      </c>
      <c r="Y1151" s="89" t="s">
        <v>4656</v>
      </c>
      <c r="Z1151" s="89" t="s">
        <v>4429</v>
      </c>
      <c r="AA1151" s="89"/>
      <c r="AB1151" s="83">
        <v>85</v>
      </c>
      <c r="AC1151" s="83">
        <v>202</v>
      </c>
      <c r="AD1151" s="83">
        <v>403</v>
      </c>
      <c r="AE1151" s="89">
        <v>373</v>
      </c>
      <c r="AF1151" s="83">
        <v>385</v>
      </c>
      <c r="AG1151" s="89"/>
      <c r="AH1151" s="89"/>
      <c r="AI1151" s="89"/>
      <c r="AJ1151" s="83">
        <v>0.8</v>
      </c>
      <c r="AK1151" s="83" t="s">
        <v>3198</v>
      </c>
      <c r="AL1151" s="83">
        <v>1.5</v>
      </c>
      <c r="AM1151" s="83" t="s">
        <v>3231</v>
      </c>
      <c r="AN1151" s="83"/>
      <c r="AO1151" s="83">
        <v>373</v>
      </c>
      <c r="AP1151" s="89">
        <v>1.5</v>
      </c>
      <c r="AQ1151" s="89">
        <v>465</v>
      </c>
      <c r="AR1151" s="89">
        <v>100</v>
      </c>
      <c r="AS1151" s="89">
        <v>48</v>
      </c>
      <c r="AT1151" s="89" t="s">
        <v>4647</v>
      </c>
      <c r="AU1151" s="89">
        <v>0.8</v>
      </c>
      <c r="AV1151" s="89">
        <v>298</v>
      </c>
      <c r="AW1151" s="89">
        <v>80</v>
      </c>
      <c r="AX1151" s="89">
        <v>25</v>
      </c>
      <c r="AY1151" s="89" t="s">
        <v>4647</v>
      </c>
      <c r="AZ1151" s="89">
        <v>5100000</v>
      </c>
      <c r="BA1151" s="89">
        <v>4400000</v>
      </c>
      <c r="BB1151" s="89">
        <v>2700000</v>
      </c>
      <c r="BC1151" s="94"/>
      <c r="BG1151" s="165">
        <v>6045</v>
      </c>
      <c r="BH1151" s="165">
        <v>1036</v>
      </c>
    </row>
    <row r="1152" spans="1:60" hidden="1">
      <c r="A1152" s="1">
        <v>180232</v>
      </c>
      <c r="B1152" s="6" t="s">
        <v>10272</v>
      </c>
      <c r="C1152" s="82" t="str">
        <f t="shared" si="54"/>
        <v>Open</v>
      </c>
      <c r="D1152" s="36" t="s">
        <v>4551</v>
      </c>
      <c r="E1152" s="36"/>
      <c r="F1152" s="37"/>
      <c r="G1152" s="37"/>
      <c r="H1152" s="38" t="s">
        <v>1357</v>
      </c>
      <c r="I1152" s="38" t="s">
        <v>2972</v>
      </c>
      <c r="J1152" s="38" t="s">
        <v>2973</v>
      </c>
      <c r="K1152" s="21"/>
      <c r="L1152" s="37" t="s">
        <v>15613</v>
      </c>
      <c r="M1152" s="37" t="s">
        <v>12126</v>
      </c>
      <c r="N1152" s="37" t="s">
        <v>14175</v>
      </c>
      <c r="O1152" s="37" t="s">
        <v>14176</v>
      </c>
      <c r="P1152" s="89">
        <v>2.61</v>
      </c>
      <c r="Q1152" s="89">
        <v>29.21</v>
      </c>
      <c r="R1152" s="59" t="str">
        <f t="shared" si="56"/>
        <v>埼玉県入間郡三芳町北永井</v>
      </c>
      <c r="S1152" s="59"/>
      <c r="T1152" s="59"/>
      <c r="U1152" s="108" t="s">
        <v>10273</v>
      </c>
      <c r="V1152" s="60" t="str">
        <f t="shared" si="55"/>
        <v>Open map</v>
      </c>
      <c r="W1152" s="60"/>
      <c r="X1152" t="s">
        <v>1840</v>
      </c>
      <c r="Y1152" t="s">
        <v>1859</v>
      </c>
      <c r="Z1152" t="s">
        <v>1845</v>
      </c>
      <c r="AB1152" s="1">
        <v>35</v>
      </c>
      <c r="AC1152" s="1">
        <v>385</v>
      </c>
      <c r="AD1152" s="1">
        <v>770</v>
      </c>
      <c r="AF1152" s="1">
        <v>550</v>
      </c>
      <c r="AJ1152" s="1">
        <v>0.8</v>
      </c>
      <c r="AK1152" s="1" t="s">
        <v>3233</v>
      </c>
      <c r="AL1152" s="1">
        <v>1.2</v>
      </c>
      <c r="AM1152" s="1" t="s">
        <v>3233</v>
      </c>
      <c r="BD1152" s="142" t="s">
        <v>11223</v>
      </c>
      <c r="BG1152" s="165">
        <v>6046</v>
      </c>
    </row>
    <row r="1153" spans="1:60" hidden="1">
      <c r="A1153" s="83">
        <v>180233</v>
      </c>
      <c r="B1153" s="84" t="s">
        <v>4639</v>
      </c>
      <c r="C1153" s="82" t="str">
        <f t="shared" si="54"/>
        <v>Open</v>
      </c>
      <c r="D1153" s="85"/>
      <c r="E1153" s="85" t="s">
        <v>4217</v>
      </c>
      <c r="F1153" s="110">
        <v>43644</v>
      </c>
      <c r="G1153" s="110">
        <v>43687</v>
      </c>
      <c r="H1153" s="87" t="s">
        <v>4477</v>
      </c>
      <c r="I1153" s="87" t="s">
        <v>4640</v>
      </c>
      <c r="J1153" s="87" t="s">
        <v>4641</v>
      </c>
      <c r="K1153" s="88"/>
      <c r="L1153" s="37" t="s">
        <v>15537</v>
      </c>
      <c r="M1153" s="86" t="s">
        <v>4642</v>
      </c>
      <c r="N1153" s="37" t="s">
        <v>14177</v>
      </c>
      <c r="O1153" s="37" t="s">
        <v>14178</v>
      </c>
      <c r="P1153" s="89">
        <v>0.02</v>
      </c>
      <c r="Q1153" s="89">
        <v>6.94</v>
      </c>
      <c r="R1153" s="90" t="str">
        <f t="shared" si="56"/>
        <v>福岡県柳川市西蒲池字茅原地内</v>
      </c>
      <c r="S1153" s="59"/>
      <c r="T1153" s="59" t="s">
        <v>4643</v>
      </c>
      <c r="U1153" s="108" t="s">
        <v>4644</v>
      </c>
      <c r="V1153" s="91" t="str">
        <f t="shared" si="55"/>
        <v>Open map</v>
      </c>
      <c r="W1153" s="91"/>
      <c r="X1153" s="89" t="s">
        <v>1840</v>
      </c>
      <c r="Y1153" s="89" t="s">
        <v>4381</v>
      </c>
      <c r="Z1153" s="89" t="s">
        <v>4390</v>
      </c>
      <c r="AA1153" s="89">
        <v>10</v>
      </c>
      <c r="AB1153" s="83">
        <v>19</v>
      </c>
      <c r="AC1153" s="83">
        <v>7637.96</v>
      </c>
      <c r="AD1153" s="83">
        <v>7626.96</v>
      </c>
      <c r="AE1153" s="89">
        <v>10173</v>
      </c>
      <c r="AF1153" s="83">
        <v>10270</v>
      </c>
      <c r="AG1153" s="89"/>
      <c r="AH1153" s="89"/>
      <c r="AI1153" s="89"/>
      <c r="AJ1153" s="83">
        <v>1</v>
      </c>
      <c r="AK1153" s="83" t="s">
        <v>3197</v>
      </c>
      <c r="AL1153" s="83">
        <v>1.5</v>
      </c>
      <c r="AM1153" s="83" t="s">
        <v>3197</v>
      </c>
      <c r="AN1153" s="83"/>
      <c r="AO1153" s="83"/>
      <c r="AP1153" s="89">
        <v>1.5</v>
      </c>
      <c r="AQ1153" s="89">
        <v>8611</v>
      </c>
      <c r="AR1153" s="89">
        <v>100</v>
      </c>
      <c r="AS1153" s="89">
        <v>879</v>
      </c>
      <c r="AT1153" s="89" t="s">
        <v>4235</v>
      </c>
      <c r="AU1153" s="89">
        <v>1</v>
      </c>
      <c r="AV1153" s="89">
        <v>10173</v>
      </c>
      <c r="AW1153" s="89">
        <v>80</v>
      </c>
      <c r="AX1153" s="89">
        <v>831</v>
      </c>
      <c r="AY1153" s="89" t="s">
        <v>4645</v>
      </c>
      <c r="AZ1153" s="89">
        <v>123900000</v>
      </c>
      <c r="BA1153" s="89">
        <v>105300000</v>
      </c>
      <c r="BB1153" s="89">
        <v>65300000</v>
      </c>
      <c r="BC1153" s="94"/>
      <c r="BG1153" s="165">
        <v>6047</v>
      </c>
      <c r="BH1153" s="165">
        <v>1037</v>
      </c>
    </row>
    <row r="1154" spans="1:60" hidden="1">
      <c r="A1154" s="83">
        <v>180234</v>
      </c>
      <c r="B1154" s="84" t="s">
        <v>4635</v>
      </c>
      <c r="C1154" s="82" t="str">
        <f t="shared" si="54"/>
        <v>Open</v>
      </c>
      <c r="D1154" s="85"/>
      <c r="E1154" s="85" t="s">
        <v>4636</v>
      </c>
      <c r="F1154" s="110">
        <v>43658</v>
      </c>
      <c r="G1154" s="110">
        <v>43662</v>
      </c>
      <c r="H1154" s="87" t="s">
        <v>4312</v>
      </c>
      <c r="I1154" s="87" t="s">
        <v>4623</v>
      </c>
      <c r="J1154" s="87" t="s">
        <v>4624</v>
      </c>
      <c r="K1154" s="88"/>
      <c r="L1154" s="37" t="s">
        <v>15614</v>
      </c>
      <c r="M1154" s="86" t="s">
        <v>4634</v>
      </c>
      <c r="N1154" s="37" t="s">
        <v>14179</v>
      </c>
      <c r="O1154" s="37" t="s">
        <v>14180</v>
      </c>
      <c r="P1154" s="89">
        <v>0.43</v>
      </c>
      <c r="Q1154" s="89">
        <v>23.06</v>
      </c>
      <c r="R1154" s="90" t="str">
        <f t="shared" si="56"/>
        <v>埼玉県吉川市三輪野江</v>
      </c>
      <c r="S1154" s="59"/>
      <c r="T1154" s="59" t="s">
        <v>4625</v>
      </c>
      <c r="U1154" s="108" t="s">
        <v>4637</v>
      </c>
      <c r="V1154" s="91" t="str">
        <f t="shared" si="55"/>
        <v>Open map</v>
      </c>
      <c r="W1154" s="91"/>
      <c r="X1154" s="89" t="s">
        <v>1840</v>
      </c>
      <c r="Y1154" s="89" t="s">
        <v>4543</v>
      </c>
      <c r="Z1154" s="89" t="s">
        <v>4626</v>
      </c>
      <c r="AA1154" s="89"/>
      <c r="AB1154" s="83">
        <v>30</v>
      </c>
      <c r="AC1154" s="83">
        <v>156</v>
      </c>
      <c r="AD1154" s="83">
        <v>156</v>
      </c>
      <c r="AE1154" s="89">
        <v>299</v>
      </c>
      <c r="AF1154" s="83">
        <v>285</v>
      </c>
      <c r="AG1154" s="89"/>
      <c r="AH1154" s="89"/>
      <c r="AI1154" s="89"/>
      <c r="AJ1154" s="83">
        <v>1</v>
      </c>
      <c r="AK1154" s="83" t="s">
        <v>3189</v>
      </c>
      <c r="AL1154" s="83">
        <v>1.5</v>
      </c>
      <c r="AM1154" s="83" t="s">
        <v>3207</v>
      </c>
      <c r="AN1154" s="83"/>
      <c r="AO1154" s="83"/>
      <c r="AP1154" s="89">
        <v>1.5</v>
      </c>
      <c r="AQ1154" s="89">
        <v>325</v>
      </c>
      <c r="AR1154" s="89">
        <v>100</v>
      </c>
      <c r="AS1154" s="89">
        <v>34</v>
      </c>
      <c r="AT1154" s="89" t="s">
        <v>4235</v>
      </c>
      <c r="AU1154" s="89">
        <v>1</v>
      </c>
      <c r="AV1154" s="89">
        <v>299</v>
      </c>
      <c r="AW1154" s="89">
        <v>80</v>
      </c>
      <c r="AX1154" s="89">
        <v>25</v>
      </c>
      <c r="AY1154" s="89" t="s">
        <v>4235</v>
      </c>
      <c r="AZ1154" s="89">
        <v>4500000</v>
      </c>
      <c r="BA1154" s="89">
        <v>3900000</v>
      </c>
      <c r="BB1154" s="89">
        <v>2400000</v>
      </c>
      <c r="BC1154" s="94"/>
      <c r="BG1154" s="165">
        <v>6048</v>
      </c>
      <c r="BH1154" s="165">
        <v>1038</v>
      </c>
    </row>
    <row r="1155" spans="1:60" hidden="1">
      <c r="A1155" s="83">
        <v>180235</v>
      </c>
      <c r="B1155" s="84" t="s">
        <v>4627</v>
      </c>
      <c r="C1155" s="82" t="str">
        <f t="shared" si="54"/>
        <v>Open</v>
      </c>
      <c r="D1155" s="85"/>
      <c r="E1155" s="85" t="s">
        <v>4217</v>
      </c>
      <c r="F1155" s="110">
        <v>43500</v>
      </c>
      <c r="G1155" s="110">
        <v>43502</v>
      </c>
      <c r="H1155" s="87" t="s">
        <v>4628</v>
      </c>
      <c r="I1155" s="87" t="s">
        <v>4629</v>
      </c>
      <c r="J1155" s="87" t="s">
        <v>4630</v>
      </c>
      <c r="K1155" s="88"/>
      <c r="L1155" s="37" t="s">
        <v>14977</v>
      </c>
      <c r="M1155" s="86" t="s">
        <v>4622</v>
      </c>
      <c r="N1155" s="37" t="s">
        <v>14181</v>
      </c>
      <c r="O1155" s="37" t="s">
        <v>14593</v>
      </c>
      <c r="P1155" s="89">
        <v>0.01</v>
      </c>
      <c r="Q1155" s="89">
        <v>0.08</v>
      </c>
      <c r="R1155" s="90" t="str">
        <f t="shared" si="56"/>
        <v>和歌山県和歌山市港字薬種畑</v>
      </c>
      <c r="S1155" s="59" t="s">
        <v>4018</v>
      </c>
      <c r="T1155" s="59" t="s">
        <v>4610</v>
      </c>
      <c r="U1155" s="108" t="s">
        <v>4631</v>
      </c>
      <c r="V1155" s="91" t="str">
        <f t="shared" si="55"/>
        <v>Open map</v>
      </c>
      <c r="W1155" s="91" t="s">
        <v>4038</v>
      </c>
      <c r="X1155" s="89" t="s">
        <v>1840</v>
      </c>
      <c r="Y1155" s="89" t="s">
        <v>4632</v>
      </c>
      <c r="Z1155" s="89" t="s">
        <v>4390</v>
      </c>
      <c r="AA1155" s="89">
        <v>20</v>
      </c>
      <c r="AB1155" s="83">
        <v>37</v>
      </c>
      <c r="AC1155" s="83">
        <v>180</v>
      </c>
      <c r="AD1155" s="83">
        <v>180</v>
      </c>
      <c r="AE1155" s="89">
        <v>290</v>
      </c>
      <c r="AF1155" s="83">
        <v>290</v>
      </c>
      <c r="AG1155" s="89"/>
      <c r="AH1155" s="89"/>
      <c r="AI1155" s="89"/>
      <c r="AJ1155" s="83">
        <v>1</v>
      </c>
      <c r="AK1155" s="83" t="s">
        <v>3298</v>
      </c>
      <c r="AL1155" s="83">
        <v>1.2</v>
      </c>
      <c r="AM1155" s="83" t="s">
        <v>3238</v>
      </c>
      <c r="AN1155" s="83"/>
      <c r="AO1155" s="83">
        <v>290</v>
      </c>
      <c r="AP1155" s="89">
        <v>1.2</v>
      </c>
      <c r="AQ1155" s="89">
        <v>242</v>
      </c>
      <c r="AR1155" s="89">
        <v>100</v>
      </c>
      <c r="AS1155" s="89">
        <v>25</v>
      </c>
      <c r="AT1155" s="89" t="s">
        <v>4633</v>
      </c>
      <c r="AU1155" s="89">
        <v>1</v>
      </c>
      <c r="AV1155" s="89">
        <v>290</v>
      </c>
      <c r="AW1155" s="89">
        <v>80</v>
      </c>
      <c r="AX1155" s="89">
        <v>24</v>
      </c>
      <c r="AY1155" s="89" t="s">
        <v>4462</v>
      </c>
      <c r="AZ1155" s="89">
        <v>4900000</v>
      </c>
      <c r="BA1155" s="89">
        <v>4300000</v>
      </c>
      <c r="BB1155" s="89">
        <v>2600000</v>
      </c>
      <c r="BC1155" s="94"/>
      <c r="BG1155" s="165">
        <v>6049</v>
      </c>
      <c r="BH1155" s="165">
        <v>1039</v>
      </c>
    </row>
    <row r="1156" spans="1:60" hidden="1">
      <c r="A1156" s="83">
        <v>180236</v>
      </c>
      <c r="B1156" s="84" t="s">
        <v>4611</v>
      </c>
      <c r="C1156" s="82" t="str">
        <f t="shared" ref="C1156:C1219" si="57">HYPERLINK(CONCATENATE("C:\CollectionOfDataForAI\",A1156),"Open")</f>
        <v>Open</v>
      </c>
      <c r="D1156" s="85"/>
      <c r="E1156" s="85" t="s">
        <v>4612</v>
      </c>
      <c r="F1156" s="110">
        <v>43593</v>
      </c>
      <c r="G1156" s="110">
        <v>43606</v>
      </c>
      <c r="H1156" s="87" t="s">
        <v>4613</v>
      </c>
      <c r="I1156" s="87" t="s">
        <v>4614</v>
      </c>
      <c r="J1156" s="87" t="s">
        <v>4615</v>
      </c>
      <c r="K1156" s="88"/>
      <c r="L1156" s="37" t="s">
        <v>15615</v>
      </c>
      <c r="M1156" s="86" t="s">
        <v>4616</v>
      </c>
      <c r="N1156" s="37" t="s">
        <v>14182</v>
      </c>
      <c r="O1156" s="37" t="s">
        <v>14594</v>
      </c>
      <c r="P1156" s="89">
        <v>1.91</v>
      </c>
      <c r="Q1156" s="89">
        <v>11.31</v>
      </c>
      <c r="R1156" s="90" t="str">
        <f t="shared" si="56"/>
        <v>愛知県名古屋市千種区松軒</v>
      </c>
      <c r="S1156" s="59" t="s">
        <v>4019</v>
      </c>
      <c r="T1156" s="59" t="s">
        <v>4617</v>
      </c>
      <c r="U1156" s="108" t="s">
        <v>4618</v>
      </c>
      <c r="V1156" s="91" t="str">
        <f t="shared" ref="V1156:V1219" si="58">HYPERLINK(CONCATENATE("https://www.google.co.jp/maps/search/",IF(T1156="",IF(S1156 ="",R1156,S1156),T1156)),"Open map")</f>
        <v>Open map</v>
      </c>
      <c r="W1156" s="91" t="s">
        <v>4045</v>
      </c>
      <c r="X1156" s="89" t="s">
        <v>1840</v>
      </c>
      <c r="Y1156" s="89" t="s">
        <v>4619</v>
      </c>
      <c r="Z1156" s="89" t="s">
        <v>4620</v>
      </c>
      <c r="AA1156" s="89"/>
      <c r="AB1156" s="83">
        <v>37.200000000000003</v>
      </c>
      <c r="AC1156" s="83">
        <v>1100</v>
      </c>
      <c r="AD1156" s="83">
        <v>1100</v>
      </c>
      <c r="AE1156" s="89">
        <v>1398</v>
      </c>
      <c r="AF1156" s="83">
        <v>1283</v>
      </c>
      <c r="AG1156" s="89"/>
      <c r="AH1156" s="89"/>
      <c r="AI1156" s="89"/>
      <c r="AJ1156" s="83">
        <v>0.8</v>
      </c>
      <c r="AK1156" s="83" t="s">
        <v>3205</v>
      </c>
      <c r="AL1156" s="83">
        <v>1.4</v>
      </c>
      <c r="AM1156" s="83" t="s">
        <v>3204</v>
      </c>
      <c r="AN1156" s="83"/>
      <c r="AO1156" s="83">
        <v>1398</v>
      </c>
      <c r="AP1156" s="89">
        <v>1.4</v>
      </c>
      <c r="AQ1156" s="89">
        <v>1203</v>
      </c>
      <c r="AR1156" s="89">
        <v>100</v>
      </c>
      <c r="AS1156" s="89">
        <v>123</v>
      </c>
      <c r="AT1156" s="89" t="s">
        <v>4621</v>
      </c>
      <c r="AU1156" s="89">
        <v>0.8</v>
      </c>
      <c r="AV1156" s="89">
        <v>1154</v>
      </c>
      <c r="AW1156" s="89">
        <v>80</v>
      </c>
      <c r="AX1156" s="89">
        <v>95</v>
      </c>
      <c r="AY1156" s="89" t="s">
        <v>4621</v>
      </c>
      <c r="AZ1156" s="89">
        <v>13100000</v>
      </c>
      <c r="BA1156" s="89">
        <v>11100000</v>
      </c>
      <c r="BB1156" s="89">
        <v>6800000</v>
      </c>
      <c r="BC1156" s="94"/>
      <c r="BG1156" s="165">
        <v>6050</v>
      </c>
      <c r="BH1156" s="165">
        <v>1040</v>
      </c>
    </row>
    <row r="1157" spans="1:60" hidden="1">
      <c r="A1157" s="83">
        <v>180237</v>
      </c>
      <c r="B1157" s="84" t="s">
        <v>4592</v>
      </c>
      <c r="C1157" s="82" t="str">
        <f t="shared" si="57"/>
        <v>Open</v>
      </c>
      <c r="D1157" s="85"/>
      <c r="E1157" s="85" t="s">
        <v>4604</v>
      </c>
      <c r="F1157" s="110">
        <v>43592</v>
      </c>
      <c r="G1157" s="110">
        <v>43621</v>
      </c>
      <c r="H1157" s="87" t="s">
        <v>4249</v>
      </c>
      <c r="I1157" s="87" t="s">
        <v>4372</v>
      </c>
      <c r="J1157" s="87" t="s">
        <v>4593</v>
      </c>
      <c r="K1157" s="88"/>
      <c r="L1157" s="37" t="s">
        <v>15616</v>
      </c>
      <c r="M1157" s="86" t="s">
        <v>4605</v>
      </c>
      <c r="N1157" s="37" t="s">
        <v>14183</v>
      </c>
      <c r="O1157" s="37" t="s">
        <v>14184</v>
      </c>
      <c r="P1157" s="89">
        <v>0.05</v>
      </c>
      <c r="Q1157" s="89">
        <v>6.78</v>
      </c>
      <c r="R1157" s="90" t="str">
        <f t="shared" si="56"/>
        <v>北海道札幌市手稲区富丘</v>
      </c>
      <c r="S1157" s="59" t="s">
        <v>4020</v>
      </c>
      <c r="T1157" s="59" t="s">
        <v>4594</v>
      </c>
      <c r="U1157" s="108" t="s">
        <v>4606</v>
      </c>
      <c r="V1157" s="91" t="str">
        <f t="shared" si="58"/>
        <v>Open map</v>
      </c>
      <c r="W1157" s="91" t="s">
        <v>4038</v>
      </c>
      <c r="X1157" s="89" t="s">
        <v>1840</v>
      </c>
      <c r="Y1157" s="89" t="s">
        <v>4607</v>
      </c>
      <c r="Z1157" s="89" t="s">
        <v>4608</v>
      </c>
      <c r="AA1157" s="89"/>
      <c r="AB1157" s="83">
        <v>140</v>
      </c>
      <c r="AC1157" s="83">
        <v>1500</v>
      </c>
      <c r="AD1157" s="83">
        <v>3000</v>
      </c>
      <c r="AE1157" s="89">
        <v>1763</v>
      </c>
      <c r="AF1157" s="83">
        <v>1763</v>
      </c>
      <c r="AG1157" s="89"/>
      <c r="AH1157" s="89"/>
      <c r="AI1157" s="89"/>
      <c r="AJ1157" s="83">
        <v>0.8</v>
      </c>
      <c r="AK1157" s="83" t="s">
        <v>3189</v>
      </c>
      <c r="AL1157" s="83">
        <v>0.8</v>
      </c>
      <c r="AM1157" s="83" t="s">
        <v>3204</v>
      </c>
      <c r="AN1157" s="83"/>
      <c r="AO1157" s="83">
        <v>2797</v>
      </c>
      <c r="AP1157" s="89">
        <v>0.8</v>
      </c>
      <c r="AQ1157" s="89">
        <v>1095</v>
      </c>
      <c r="AR1157" s="89">
        <v>100</v>
      </c>
      <c r="AS1157" s="89">
        <v>112</v>
      </c>
      <c r="AT1157" s="89" t="s">
        <v>4609</v>
      </c>
      <c r="AU1157" s="89">
        <v>0.8</v>
      </c>
      <c r="AV1157" s="89">
        <v>969</v>
      </c>
      <c r="AW1157" s="89">
        <v>80</v>
      </c>
      <c r="AX1157" s="89">
        <v>80</v>
      </c>
      <c r="AY1157" s="89" t="s">
        <v>4250</v>
      </c>
      <c r="AZ1157" s="89">
        <v>18400000</v>
      </c>
      <c r="BA1157" s="89">
        <v>15800000</v>
      </c>
      <c r="BB1157" s="89">
        <v>9800000</v>
      </c>
      <c r="BC1157" s="94"/>
      <c r="BG1157" s="165">
        <v>6051</v>
      </c>
      <c r="BH1157" s="165">
        <v>1041</v>
      </c>
    </row>
    <row r="1158" spans="1:60" hidden="1">
      <c r="A1158" s="83">
        <v>180238</v>
      </c>
      <c r="B1158" s="84" t="s">
        <v>4595</v>
      </c>
      <c r="C1158" s="82" t="str">
        <f t="shared" si="57"/>
        <v>Open</v>
      </c>
      <c r="D1158" s="85"/>
      <c r="E1158" s="85" t="s">
        <v>4596</v>
      </c>
      <c r="F1158" s="110">
        <v>43529</v>
      </c>
      <c r="G1158" s="110">
        <v>43536</v>
      </c>
      <c r="H1158" s="87" t="s">
        <v>4504</v>
      </c>
      <c r="I1158" s="87" t="s">
        <v>4597</v>
      </c>
      <c r="J1158" s="87" t="s">
        <v>4598</v>
      </c>
      <c r="K1158" s="88"/>
      <c r="L1158" s="37" t="s">
        <v>15423</v>
      </c>
      <c r="M1158" s="86" t="s">
        <v>4591</v>
      </c>
      <c r="N1158" s="37" t="s">
        <v>14185</v>
      </c>
      <c r="O1158" s="37" t="s">
        <v>14186</v>
      </c>
      <c r="P1158" s="89">
        <v>0.06</v>
      </c>
      <c r="Q1158" s="89">
        <v>10.01</v>
      </c>
      <c r="R1158" s="90" t="str">
        <f t="shared" si="56"/>
        <v>岡山県倉敷市笹沖字山後西</v>
      </c>
      <c r="S1158" s="59" t="s">
        <v>4021</v>
      </c>
      <c r="T1158" s="59" t="s">
        <v>4599</v>
      </c>
      <c r="U1158" s="108" t="s">
        <v>4600</v>
      </c>
      <c r="V1158" s="91" t="str">
        <f t="shared" si="58"/>
        <v>Open map</v>
      </c>
      <c r="W1158" s="91" t="s">
        <v>4038</v>
      </c>
      <c r="X1158" s="89" t="s">
        <v>1840</v>
      </c>
      <c r="Y1158" s="89" t="s">
        <v>4569</v>
      </c>
      <c r="Z1158" s="89" t="s">
        <v>4601</v>
      </c>
      <c r="AA1158" s="89"/>
      <c r="AB1158" s="83">
        <v>30</v>
      </c>
      <c r="AC1158" s="83">
        <v>1230</v>
      </c>
      <c r="AD1158" s="83">
        <v>630</v>
      </c>
      <c r="AE1158" s="89">
        <v>625</v>
      </c>
      <c r="AF1158" s="83">
        <v>164</v>
      </c>
      <c r="AG1158" s="89"/>
      <c r="AH1158" s="89"/>
      <c r="AI1158" s="89"/>
      <c r="AJ1158" s="83">
        <v>1</v>
      </c>
      <c r="AK1158" s="83" t="s">
        <v>3198</v>
      </c>
      <c r="AL1158" s="83">
        <v>2.4</v>
      </c>
      <c r="AM1158" s="83" t="s">
        <v>3191</v>
      </c>
      <c r="AN1158" s="83"/>
      <c r="AO1158" s="83">
        <v>625</v>
      </c>
      <c r="AP1158" s="89">
        <v>2.4</v>
      </c>
      <c r="AQ1158" s="89">
        <v>1105</v>
      </c>
      <c r="AR1158" s="89">
        <v>130</v>
      </c>
      <c r="AS1158" s="89">
        <v>147</v>
      </c>
      <c r="AT1158" s="89" t="s">
        <v>4602</v>
      </c>
      <c r="AU1158" s="89">
        <v>1</v>
      </c>
      <c r="AV1158" s="89">
        <v>164</v>
      </c>
      <c r="AW1158" s="89">
        <v>80</v>
      </c>
      <c r="AX1158" s="89">
        <v>14</v>
      </c>
      <c r="AY1158" s="89" t="s">
        <v>4603</v>
      </c>
      <c r="AZ1158" s="89">
        <v>8100000</v>
      </c>
      <c r="BA1158" s="89">
        <v>6700000</v>
      </c>
      <c r="BB1158" s="89">
        <v>4000000</v>
      </c>
      <c r="BC1158" s="94"/>
      <c r="BG1158" s="165">
        <v>6052</v>
      </c>
      <c r="BH1158" s="165">
        <v>1042</v>
      </c>
    </row>
    <row r="1159" spans="1:60" hidden="1">
      <c r="A1159" s="83">
        <v>180239</v>
      </c>
      <c r="B1159" s="84" t="s">
        <v>4582</v>
      </c>
      <c r="C1159" s="82" t="str">
        <f t="shared" si="57"/>
        <v>Open</v>
      </c>
      <c r="D1159" s="85"/>
      <c r="E1159" s="85" t="s">
        <v>4241</v>
      </c>
      <c r="F1159" s="110">
        <v>43656</v>
      </c>
      <c r="G1159" s="110">
        <v>43648</v>
      </c>
      <c r="H1159" s="87" t="s">
        <v>4583</v>
      </c>
      <c r="I1159" s="87" t="s">
        <v>4584</v>
      </c>
      <c r="J1159" s="87" t="s">
        <v>4464</v>
      </c>
      <c r="K1159" s="88"/>
      <c r="L1159" s="37" t="s">
        <v>15617</v>
      </c>
      <c r="M1159" s="86" t="s">
        <v>4585</v>
      </c>
      <c r="N1159" s="37" t="s">
        <v>14187</v>
      </c>
      <c r="O1159" s="37" t="s">
        <v>14188</v>
      </c>
      <c r="P1159" s="89">
        <v>0.15</v>
      </c>
      <c r="Q1159" s="89">
        <v>12.41</v>
      </c>
      <c r="R1159" s="90" t="str">
        <f t="shared" si="56"/>
        <v>愛知県高浜市豊田町</v>
      </c>
      <c r="S1159" s="59"/>
      <c r="T1159" s="59" t="s">
        <v>4586</v>
      </c>
      <c r="U1159" s="108" t="s">
        <v>4587</v>
      </c>
      <c r="V1159" s="91" t="str">
        <f t="shared" si="58"/>
        <v>Open map</v>
      </c>
      <c r="W1159" s="91"/>
      <c r="X1159" s="89" t="s">
        <v>1840</v>
      </c>
      <c r="Y1159" s="89" t="s">
        <v>4588</v>
      </c>
      <c r="Z1159" s="89" t="s">
        <v>4589</v>
      </c>
      <c r="AA1159" s="89">
        <v>30</v>
      </c>
      <c r="AB1159" s="83">
        <v>30</v>
      </c>
      <c r="AC1159" s="83">
        <v>2300</v>
      </c>
      <c r="AD1159" s="83">
        <v>2700</v>
      </c>
      <c r="AE1159" s="89">
        <v>2775</v>
      </c>
      <c r="AF1159" s="83">
        <v>3346</v>
      </c>
      <c r="AG1159" s="89"/>
      <c r="AH1159" s="89"/>
      <c r="AI1159" s="89"/>
      <c r="AJ1159" s="83">
        <v>1</v>
      </c>
      <c r="AK1159" s="83" t="s">
        <v>3198</v>
      </c>
      <c r="AL1159" s="83">
        <v>1.8</v>
      </c>
      <c r="AM1159" s="83" t="s">
        <v>3236</v>
      </c>
      <c r="AN1159" s="83"/>
      <c r="AO1159" s="83"/>
      <c r="AP1159" s="89">
        <v>1.8</v>
      </c>
      <c r="AQ1159" s="89">
        <f>2663+689+118</f>
        <v>3470</v>
      </c>
      <c r="AR1159" s="89">
        <v>100</v>
      </c>
      <c r="AS1159" s="89">
        <f>272+75+13</f>
        <v>360</v>
      </c>
      <c r="AT1159" s="89" t="s">
        <v>4235</v>
      </c>
      <c r="AU1159" s="89">
        <v>1</v>
      </c>
      <c r="AV1159" s="89">
        <f>2002+312+494</f>
        <v>2808</v>
      </c>
      <c r="AW1159" s="89">
        <v>100</v>
      </c>
      <c r="AX1159" s="89">
        <f>164+32+51</f>
        <v>247</v>
      </c>
      <c r="AY1159" s="89" t="s">
        <v>4590</v>
      </c>
      <c r="AZ1159" s="89">
        <v>34400000</v>
      </c>
      <c r="BA1159" s="89">
        <v>28800000</v>
      </c>
      <c r="BB1159" s="89">
        <v>17600000</v>
      </c>
      <c r="BC1159" s="94"/>
      <c r="BG1159" s="165">
        <v>6053</v>
      </c>
      <c r="BH1159" s="165">
        <v>1043</v>
      </c>
    </row>
    <row r="1160" spans="1:60" hidden="1">
      <c r="A1160" s="83">
        <v>180240</v>
      </c>
      <c r="B1160" s="84" t="s">
        <v>4465</v>
      </c>
      <c r="C1160" s="82" t="str">
        <f t="shared" si="57"/>
        <v>Open</v>
      </c>
      <c r="D1160" s="85"/>
      <c r="E1160" s="85" t="s">
        <v>4466</v>
      </c>
      <c r="F1160" s="110">
        <v>43664</v>
      </c>
      <c r="G1160" s="110">
        <v>43677</v>
      </c>
      <c r="H1160" s="87" t="s">
        <v>4467</v>
      </c>
      <c r="I1160" s="87" t="s">
        <v>4468</v>
      </c>
      <c r="J1160" s="87" t="s">
        <v>4469</v>
      </c>
      <c r="K1160" s="88"/>
      <c r="L1160" s="37" t="s">
        <v>15618</v>
      </c>
      <c r="M1160" s="86" t="s">
        <v>4461</v>
      </c>
      <c r="N1160" s="37" t="s">
        <v>14189</v>
      </c>
      <c r="O1160" s="37" t="s">
        <v>14190</v>
      </c>
      <c r="P1160" s="89">
        <v>0.64</v>
      </c>
      <c r="Q1160" s="89">
        <v>43.71</v>
      </c>
      <c r="R1160" s="90" t="str">
        <f t="shared" si="56"/>
        <v>埼玉県さいたま市北区吉野町</v>
      </c>
      <c r="S1160" s="59" t="s">
        <v>4460</v>
      </c>
      <c r="T1160" s="59" t="s">
        <v>4470</v>
      </c>
      <c r="U1160" s="108" t="s">
        <v>4471</v>
      </c>
      <c r="V1160" s="91" t="str">
        <f t="shared" si="58"/>
        <v>Open map</v>
      </c>
      <c r="W1160" s="91"/>
      <c r="X1160" s="89" t="s">
        <v>1840</v>
      </c>
      <c r="Y1160" s="89" t="s">
        <v>4472</v>
      </c>
      <c r="Z1160" s="89" t="s">
        <v>4473</v>
      </c>
      <c r="AA1160" s="89"/>
      <c r="AB1160" s="83">
        <v>39</v>
      </c>
      <c r="AC1160" s="83">
        <v>960</v>
      </c>
      <c r="AD1160" s="83">
        <v>1100</v>
      </c>
      <c r="AE1160" s="89">
        <v>1179</v>
      </c>
      <c r="AF1160" s="83">
        <v>1410</v>
      </c>
      <c r="AG1160" s="89"/>
      <c r="AH1160" s="89"/>
      <c r="AI1160" s="89"/>
      <c r="AJ1160" s="83">
        <v>1</v>
      </c>
      <c r="AK1160" s="83" t="s">
        <v>3233</v>
      </c>
      <c r="AL1160" s="83">
        <v>1.5</v>
      </c>
      <c r="AM1160" s="83" t="s">
        <v>3233</v>
      </c>
      <c r="AN1160" s="83"/>
      <c r="AO1160" s="83"/>
      <c r="AP1160" s="89">
        <v>1.5</v>
      </c>
      <c r="AQ1160" s="89">
        <v>1522</v>
      </c>
      <c r="AR1160" s="89">
        <v>220</v>
      </c>
      <c r="AS1160" s="89">
        <v>342</v>
      </c>
      <c r="AT1160" s="89" t="s">
        <v>4462</v>
      </c>
      <c r="AU1160" s="89">
        <v>1</v>
      </c>
      <c r="AV1160" s="89">
        <v>1195</v>
      </c>
      <c r="AW1160" s="89">
        <v>160</v>
      </c>
      <c r="AX1160" s="89">
        <v>196</v>
      </c>
      <c r="AY1160" s="89" t="s">
        <v>4463</v>
      </c>
      <c r="AZ1160" s="89">
        <v>31900000</v>
      </c>
      <c r="BA1160" s="89">
        <v>31900000</v>
      </c>
      <c r="BB1160" s="89">
        <v>31900000</v>
      </c>
      <c r="BC1160" s="94"/>
      <c r="BG1160" s="165">
        <v>6054</v>
      </c>
      <c r="BH1160" s="165">
        <v>1044</v>
      </c>
    </row>
    <row r="1161" spans="1:60" hidden="1">
      <c r="A1161" s="83">
        <v>180241</v>
      </c>
      <c r="B1161" s="84" t="s">
        <v>4441</v>
      </c>
      <c r="C1161" s="82" t="str">
        <f t="shared" si="57"/>
        <v>Open</v>
      </c>
      <c r="D1161" s="85"/>
      <c r="E1161" s="85" t="s">
        <v>4454</v>
      </c>
      <c r="F1161" s="110">
        <v>43592</v>
      </c>
      <c r="G1161" s="110">
        <v>43614</v>
      </c>
      <c r="H1161" s="87" t="s">
        <v>4280</v>
      </c>
      <c r="I1161" s="87" t="s">
        <v>4455</v>
      </c>
      <c r="J1161" s="87" t="s">
        <v>4442</v>
      </c>
      <c r="K1161" s="88"/>
      <c r="L1161" s="37" t="s">
        <v>15065</v>
      </c>
      <c r="M1161" s="86" t="s">
        <v>4456</v>
      </c>
      <c r="N1161" s="37" t="s">
        <v>14191</v>
      </c>
      <c r="O1161" s="37" t="s">
        <v>14192</v>
      </c>
      <c r="P1161" s="89">
        <v>0.44</v>
      </c>
      <c r="Q1161" s="89">
        <v>10.58</v>
      </c>
      <c r="R1161" s="90" t="str">
        <f t="shared" si="56"/>
        <v>熊本県上益城郡嘉島町下仲間</v>
      </c>
      <c r="S1161" s="59" t="s">
        <v>4022</v>
      </c>
      <c r="T1161" s="59" t="s">
        <v>4457</v>
      </c>
      <c r="U1161" s="108" t="s">
        <v>4457</v>
      </c>
      <c r="V1161" s="91" t="str">
        <f t="shared" si="58"/>
        <v>Open map</v>
      </c>
      <c r="W1161" s="91" t="s">
        <v>12274</v>
      </c>
      <c r="X1161" s="89" t="s">
        <v>1840</v>
      </c>
      <c r="Y1161" s="89" t="s">
        <v>4458</v>
      </c>
      <c r="Z1161" s="89" t="s">
        <v>4459</v>
      </c>
      <c r="AA1161" s="89">
        <v>20</v>
      </c>
      <c r="AB1161" s="83">
        <v>20</v>
      </c>
      <c r="AC1161" s="83">
        <v>3500</v>
      </c>
      <c r="AD1161" s="83">
        <v>3500</v>
      </c>
      <c r="AE1161" s="89">
        <v>4349</v>
      </c>
      <c r="AF1161" s="83">
        <v>4452</v>
      </c>
      <c r="AG1161" s="89"/>
      <c r="AH1161" s="89"/>
      <c r="AI1161" s="89"/>
      <c r="AJ1161" s="83">
        <v>1.2</v>
      </c>
      <c r="AK1161" s="83" t="s">
        <v>3198</v>
      </c>
      <c r="AL1161" s="83">
        <v>1.6</v>
      </c>
      <c r="AM1161" s="83" t="s">
        <v>3197</v>
      </c>
      <c r="AN1161" s="83"/>
      <c r="AO1161" s="83">
        <v>4349</v>
      </c>
      <c r="AP1161" s="89">
        <v>1.6</v>
      </c>
      <c r="AQ1161" s="89">
        <v>5766</v>
      </c>
      <c r="AR1161" s="89">
        <v>130</v>
      </c>
      <c r="AS1161" s="89">
        <v>765</v>
      </c>
      <c r="AT1161" s="89" t="s">
        <v>4235</v>
      </c>
      <c r="AU1161" s="89">
        <v>1.2</v>
      </c>
      <c r="AV1161" s="89">
        <v>5265</v>
      </c>
      <c r="AW1161" s="89">
        <v>100</v>
      </c>
      <c r="AX1161" s="89">
        <v>538</v>
      </c>
      <c r="AY1161" s="89" t="s">
        <v>4235</v>
      </c>
      <c r="AZ1161" s="89">
        <v>73900000</v>
      </c>
      <c r="BA1161" s="89">
        <v>61500000</v>
      </c>
      <c r="BB1161" s="89">
        <v>37300000</v>
      </c>
      <c r="BC1161" s="113"/>
      <c r="BG1161" s="165">
        <v>6055</v>
      </c>
      <c r="BH1161" s="165">
        <v>1045</v>
      </c>
    </row>
    <row r="1162" spans="1:60" hidden="1">
      <c r="A1162" s="83">
        <v>180242</v>
      </c>
      <c r="B1162" s="84" t="s">
        <v>4444</v>
      </c>
      <c r="C1162" s="82" t="str">
        <f t="shared" si="57"/>
        <v>Open</v>
      </c>
      <c r="D1162" s="85"/>
      <c r="E1162" s="85" t="s">
        <v>4445</v>
      </c>
      <c r="F1162" s="110">
        <v>43556</v>
      </c>
      <c r="G1162" s="110">
        <v>43582</v>
      </c>
      <c r="H1162" s="87" t="s">
        <v>4446</v>
      </c>
      <c r="I1162" s="87" t="s">
        <v>4447</v>
      </c>
      <c r="J1162" s="87" t="s">
        <v>4448</v>
      </c>
      <c r="K1162" s="88"/>
      <c r="L1162" s="37" t="s">
        <v>15501</v>
      </c>
      <c r="M1162" s="86" t="s">
        <v>4449</v>
      </c>
      <c r="N1162" s="37" t="s">
        <v>14193</v>
      </c>
      <c r="O1162" s="37" t="s">
        <v>14194</v>
      </c>
      <c r="P1162" s="89">
        <v>0.61</v>
      </c>
      <c r="Q1162" s="89">
        <v>52.3</v>
      </c>
      <c r="R1162" s="90" t="str">
        <f t="shared" si="56"/>
        <v>山形県西置賜郡飯豊町大字萩生</v>
      </c>
      <c r="S1162" s="59" t="s">
        <v>3914</v>
      </c>
      <c r="T1162" s="59" t="s">
        <v>4450</v>
      </c>
      <c r="U1162" s="108" t="s">
        <v>4451</v>
      </c>
      <c r="V1162" s="91" t="str">
        <f t="shared" si="58"/>
        <v>Open map</v>
      </c>
      <c r="W1162" s="91" t="s">
        <v>4038</v>
      </c>
      <c r="X1162" s="89" t="s">
        <v>1840</v>
      </c>
      <c r="Y1162" s="89" t="s">
        <v>4452</v>
      </c>
      <c r="Z1162" s="89" t="s">
        <v>4453</v>
      </c>
      <c r="AA1162" s="89">
        <v>40</v>
      </c>
      <c r="AB1162" s="83">
        <v>200</v>
      </c>
      <c r="AC1162" s="83">
        <v>10500</v>
      </c>
      <c r="AD1162" s="83">
        <v>10500</v>
      </c>
      <c r="AE1162" s="89">
        <v>11694</v>
      </c>
      <c r="AF1162" s="83">
        <v>11818</v>
      </c>
      <c r="AG1162" s="89"/>
      <c r="AH1162" s="89"/>
      <c r="AI1162" s="89"/>
      <c r="AJ1162" s="83">
        <v>1</v>
      </c>
      <c r="AK1162" s="83" t="s">
        <v>3198</v>
      </c>
      <c r="AL1162" s="83">
        <v>1.5</v>
      </c>
      <c r="AM1162" s="83" t="s">
        <v>3204</v>
      </c>
      <c r="AN1162" s="83"/>
      <c r="AO1162" s="83">
        <v>11749</v>
      </c>
      <c r="AP1162" s="89">
        <v>1.5</v>
      </c>
      <c r="AQ1162" s="89">
        <v>12622</v>
      </c>
      <c r="AR1162" s="89">
        <v>140</v>
      </c>
      <c r="AS1162" s="89">
        <v>1084</v>
      </c>
      <c r="AT1162" s="89" t="s">
        <v>4235</v>
      </c>
      <c r="AU1162" s="89">
        <v>1</v>
      </c>
      <c r="AV1162" s="89">
        <v>11694</v>
      </c>
      <c r="AW1162" s="89">
        <v>130</v>
      </c>
      <c r="AX1162" s="89">
        <v>1551</v>
      </c>
      <c r="AY1162" s="89" t="s">
        <v>4235</v>
      </c>
      <c r="AZ1162" s="89">
        <v>161800000</v>
      </c>
      <c r="BA1162" s="89">
        <v>134700000</v>
      </c>
      <c r="BB1162" s="89">
        <v>82500000</v>
      </c>
      <c r="BC1162" s="94"/>
      <c r="BG1162" s="165">
        <v>6056</v>
      </c>
      <c r="BH1162" s="165">
        <v>1046</v>
      </c>
    </row>
    <row r="1163" spans="1:60" hidden="1">
      <c r="A1163" s="83">
        <v>180243</v>
      </c>
      <c r="B1163" s="84" t="s">
        <v>4432</v>
      </c>
      <c r="C1163" s="82" t="str">
        <f t="shared" si="57"/>
        <v>Open</v>
      </c>
      <c r="D1163" s="85"/>
      <c r="E1163" s="85" t="s">
        <v>4433</v>
      </c>
      <c r="F1163" s="110">
        <v>43543</v>
      </c>
      <c r="G1163" s="110">
        <v>43551</v>
      </c>
      <c r="H1163" s="87" t="s">
        <v>4434</v>
      </c>
      <c r="I1163" s="87" t="s">
        <v>4431</v>
      </c>
      <c r="J1163" s="87" t="s">
        <v>4435</v>
      </c>
      <c r="K1163" s="88"/>
      <c r="L1163" s="37" t="s">
        <v>15446</v>
      </c>
      <c r="M1163" s="86" t="s">
        <v>4436</v>
      </c>
      <c r="N1163" s="37" t="s">
        <v>14195</v>
      </c>
      <c r="O1163" s="37" t="s">
        <v>14196</v>
      </c>
      <c r="P1163" s="89">
        <v>0.11</v>
      </c>
      <c r="Q1163" s="89">
        <v>0.87</v>
      </c>
      <c r="R1163" s="90" t="str">
        <f t="shared" si="56"/>
        <v>千葉県習志野市芝園</v>
      </c>
      <c r="S1163" s="59" t="s">
        <v>4023</v>
      </c>
      <c r="T1163" s="59" t="s">
        <v>4437</v>
      </c>
      <c r="U1163" s="108" t="s">
        <v>4438</v>
      </c>
      <c r="V1163" s="91" t="str">
        <f t="shared" si="58"/>
        <v>Open map</v>
      </c>
      <c r="W1163" s="91" t="s">
        <v>4038</v>
      </c>
      <c r="X1163" s="89" t="s">
        <v>1856</v>
      </c>
      <c r="Y1163" s="89" t="s">
        <v>4381</v>
      </c>
      <c r="Z1163" s="89" t="s">
        <v>4439</v>
      </c>
      <c r="AA1163" s="89"/>
      <c r="AB1163" s="83">
        <v>30</v>
      </c>
      <c r="AC1163" s="83">
        <v>324</v>
      </c>
      <c r="AD1163" s="83">
        <v>323</v>
      </c>
      <c r="AE1163" s="89">
        <v>632</v>
      </c>
      <c r="AF1163" s="83">
        <v>511</v>
      </c>
      <c r="AG1163" s="89"/>
      <c r="AH1163" s="89"/>
      <c r="AI1163" s="89"/>
      <c r="AJ1163" s="83">
        <v>1</v>
      </c>
      <c r="AK1163" s="83" t="s">
        <v>3204</v>
      </c>
      <c r="AL1163" s="83">
        <v>1.5</v>
      </c>
      <c r="AM1163" s="83" t="s">
        <v>3293</v>
      </c>
      <c r="AN1163" s="83"/>
      <c r="AO1163" s="83">
        <v>632</v>
      </c>
      <c r="AP1163" s="89">
        <v>1.5</v>
      </c>
      <c r="AQ1163" s="89">
        <v>615</v>
      </c>
      <c r="AR1163" s="89">
        <v>100</v>
      </c>
      <c r="AS1163" s="89">
        <v>63</v>
      </c>
      <c r="AT1163" s="89" t="s">
        <v>4440</v>
      </c>
      <c r="AU1163" s="89">
        <v>1</v>
      </c>
      <c r="AV1163" s="89">
        <v>632</v>
      </c>
      <c r="AW1163" s="89">
        <v>80</v>
      </c>
      <c r="AX1163" s="89">
        <v>52</v>
      </c>
      <c r="AY1163" s="89" t="s">
        <v>4235</v>
      </c>
      <c r="AZ1163" s="89">
        <v>7100000</v>
      </c>
      <c r="BA1163" s="89">
        <v>6000000</v>
      </c>
      <c r="BB1163" s="89">
        <v>3500000</v>
      </c>
      <c r="BC1163" s="94"/>
      <c r="BG1163" s="165">
        <v>6057</v>
      </c>
      <c r="BH1163" s="165">
        <v>1047</v>
      </c>
    </row>
    <row r="1164" spans="1:60" hidden="1">
      <c r="A1164" s="83">
        <v>180244</v>
      </c>
      <c r="B1164" s="84" t="s">
        <v>4421</v>
      </c>
      <c r="C1164" s="82" t="str">
        <f t="shared" si="57"/>
        <v>Open</v>
      </c>
      <c r="D1164" s="85"/>
      <c r="E1164" s="85" t="s">
        <v>4360</v>
      </c>
      <c r="F1164" s="110">
        <v>43571</v>
      </c>
      <c r="G1164" s="110">
        <v>43581</v>
      </c>
      <c r="H1164" s="87" t="s">
        <v>4399</v>
      </c>
      <c r="I1164" s="87" t="s">
        <v>4400</v>
      </c>
      <c r="J1164" s="87" t="s">
        <v>4422</v>
      </c>
      <c r="K1164" s="88"/>
      <c r="L1164" s="37" t="s">
        <v>15619</v>
      </c>
      <c r="M1164" s="86" t="s">
        <v>4228</v>
      </c>
      <c r="N1164" s="37" t="s">
        <v>14197</v>
      </c>
      <c r="O1164" s="37" t="s">
        <v>14198</v>
      </c>
      <c r="P1164" s="89">
        <v>0.03</v>
      </c>
      <c r="Q1164" s="89">
        <v>0.67</v>
      </c>
      <c r="R1164" s="90" t="str">
        <f t="shared" si="56"/>
        <v>石川県金沢市金石西</v>
      </c>
      <c r="S1164" s="59" t="s">
        <v>4024</v>
      </c>
      <c r="T1164" s="59" t="s">
        <v>4423</v>
      </c>
      <c r="U1164" s="108" t="s">
        <v>4424</v>
      </c>
      <c r="V1164" s="91" t="str">
        <f t="shared" si="58"/>
        <v>Open map</v>
      </c>
      <c r="W1164" s="91" t="s">
        <v>4038</v>
      </c>
      <c r="X1164" s="89" t="s">
        <v>1840</v>
      </c>
      <c r="Y1164" s="89" t="s">
        <v>4401</v>
      </c>
      <c r="Z1164" s="89" t="s">
        <v>4402</v>
      </c>
      <c r="AA1164" s="89"/>
      <c r="AB1164" s="83">
        <v>100</v>
      </c>
      <c r="AC1164" s="83">
        <v>600</v>
      </c>
      <c r="AD1164" s="83">
        <v>600</v>
      </c>
      <c r="AE1164" s="89">
        <v>855</v>
      </c>
      <c r="AF1164" s="83">
        <v>942</v>
      </c>
      <c r="AG1164" s="89"/>
      <c r="AH1164" s="89"/>
      <c r="AI1164" s="89"/>
      <c r="AJ1164" s="83">
        <v>1</v>
      </c>
      <c r="AK1164" s="83" t="s">
        <v>3238</v>
      </c>
      <c r="AL1164" s="83">
        <v>1.5</v>
      </c>
      <c r="AM1164" s="83" t="s">
        <v>3197</v>
      </c>
      <c r="AN1164" s="83"/>
      <c r="AO1164" s="83">
        <v>855</v>
      </c>
      <c r="AP1164" s="89">
        <v>1.5</v>
      </c>
      <c r="AQ1164" s="89">
        <v>889</v>
      </c>
      <c r="AR1164" s="89">
        <v>120</v>
      </c>
      <c r="AS1164" s="89">
        <v>109</v>
      </c>
      <c r="AT1164" s="89" t="s">
        <v>4391</v>
      </c>
      <c r="AU1164" s="89">
        <v>1</v>
      </c>
      <c r="AV1164" s="89">
        <v>858</v>
      </c>
      <c r="AW1164" s="89">
        <v>80</v>
      </c>
      <c r="AX1164" s="89">
        <v>71</v>
      </c>
      <c r="AY1164" s="89" t="s">
        <v>4391</v>
      </c>
      <c r="AZ1164" s="89">
        <v>10600000</v>
      </c>
      <c r="BA1164" s="89">
        <v>9000000</v>
      </c>
      <c r="BB1164" s="89">
        <v>5500000</v>
      </c>
      <c r="BC1164" s="94"/>
      <c r="BG1164" s="165">
        <v>6058</v>
      </c>
      <c r="BH1164" s="165">
        <v>1048</v>
      </c>
    </row>
    <row r="1165" spans="1:60" hidden="1">
      <c r="A1165" s="83">
        <v>180245</v>
      </c>
      <c r="B1165" s="84" t="s">
        <v>4425</v>
      </c>
      <c r="C1165" s="82" t="str">
        <f t="shared" si="57"/>
        <v>Open</v>
      </c>
      <c r="D1165" s="85"/>
      <c r="E1165" s="85" t="s">
        <v>4426</v>
      </c>
      <c r="F1165" s="110">
        <v>43654</v>
      </c>
      <c r="G1165" s="110">
        <v>43706</v>
      </c>
      <c r="H1165" s="87" t="s">
        <v>4412</v>
      </c>
      <c r="I1165" s="87" t="s">
        <v>4427</v>
      </c>
      <c r="J1165" s="87" t="s">
        <v>4413</v>
      </c>
      <c r="K1165" s="88"/>
      <c r="L1165" s="37" t="s">
        <v>15186</v>
      </c>
      <c r="M1165" s="86" t="s">
        <v>4229</v>
      </c>
      <c r="N1165" s="37" t="s">
        <v>14199</v>
      </c>
      <c r="O1165" s="37" t="s">
        <v>14200</v>
      </c>
      <c r="P1165" s="89">
        <v>0.96</v>
      </c>
      <c r="Q1165" s="89">
        <v>6.72</v>
      </c>
      <c r="R1165" s="90" t="str">
        <f t="shared" si="56"/>
        <v>島根県出雲市塩冶有原町</v>
      </c>
      <c r="S1165" s="59"/>
      <c r="T1165" s="59" t="s">
        <v>4428</v>
      </c>
      <c r="U1165" s="108" t="s">
        <v>4414</v>
      </c>
      <c r="V1165" s="91" t="str">
        <f t="shared" si="58"/>
        <v>Open map</v>
      </c>
      <c r="W1165" s="91"/>
      <c r="X1165" s="89" t="s">
        <v>1840</v>
      </c>
      <c r="Y1165" s="89" t="s">
        <v>4381</v>
      </c>
      <c r="Z1165" s="89" t="s">
        <v>4429</v>
      </c>
      <c r="AA1165" s="89"/>
      <c r="AB1165" s="83">
        <v>60</v>
      </c>
      <c r="AC1165" s="83">
        <v>514</v>
      </c>
      <c r="AD1165" s="83">
        <v>671</v>
      </c>
      <c r="AE1165" s="89">
        <v>444</v>
      </c>
      <c r="AF1165" s="83">
        <v>400</v>
      </c>
      <c r="AG1165" s="89"/>
      <c r="AH1165" s="89"/>
      <c r="AI1165" s="89"/>
      <c r="AJ1165" s="83">
        <v>1</v>
      </c>
      <c r="AK1165" s="83" t="s">
        <v>3219</v>
      </c>
      <c r="AL1165" s="83">
        <v>1.5</v>
      </c>
      <c r="AM1165" s="83" t="s">
        <v>3307</v>
      </c>
      <c r="AN1165" s="83"/>
      <c r="AO1165" s="83"/>
      <c r="AP1165" s="89">
        <v>1.5</v>
      </c>
      <c r="AQ1165" s="89">
        <v>415</v>
      </c>
      <c r="AR1165" s="89">
        <v>140</v>
      </c>
      <c r="AS1165" s="89">
        <v>60</v>
      </c>
      <c r="AT1165" s="89" t="s">
        <v>4430</v>
      </c>
      <c r="AU1165" s="89">
        <v>1</v>
      </c>
      <c r="AV1165" s="89">
        <v>439</v>
      </c>
      <c r="AW1165" s="89">
        <v>80</v>
      </c>
      <c r="AX1165" s="89">
        <v>36</v>
      </c>
      <c r="AY1165" s="89" t="s">
        <v>4430</v>
      </c>
      <c r="AZ1165" s="89">
        <v>6500000</v>
      </c>
      <c r="BA1165" s="89">
        <v>5700000</v>
      </c>
      <c r="BB1165" s="89">
        <v>3700000</v>
      </c>
      <c r="BC1165" s="94"/>
      <c r="BG1165" s="165">
        <v>6059</v>
      </c>
      <c r="BH1165" s="165">
        <v>1049</v>
      </c>
    </row>
    <row r="1166" spans="1:60" hidden="1">
      <c r="A1166" s="1">
        <v>180246</v>
      </c>
      <c r="B1166" s="6" t="s">
        <v>10274</v>
      </c>
      <c r="C1166" s="82" t="str">
        <f t="shared" si="57"/>
        <v>Open</v>
      </c>
      <c r="D1166" s="36" t="s">
        <v>4219</v>
      </c>
      <c r="E1166" s="36"/>
      <c r="F1166" s="138">
        <v>43886</v>
      </c>
      <c r="G1166" s="138">
        <v>43923</v>
      </c>
      <c r="H1166" s="38" t="s">
        <v>1570</v>
      </c>
      <c r="I1166" s="38" t="s">
        <v>2577</v>
      </c>
      <c r="J1166" s="38" t="s">
        <v>2578</v>
      </c>
      <c r="K1166" s="21"/>
      <c r="L1166" s="37" t="s">
        <v>15620</v>
      </c>
      <c r="M1166" s="37" t="s">
        <v>10275</v>
      </c>
      <c r="N1166" s="37" t="s">
        <v>14201</v>
      </c>
      <c r="O1166" s="37" t="s">
        <v>14202</v>
      </c>
      <c r="P1166" s="89">
        <v>1.64</v>
      </c>
      <c r="Q1166" s="89">
        <v>7.93</v>
      </c>
      <c r="R1166" s="59" t="str">
        <f t="shared" si="56"/>
        <v>北海道札幌市西区発寒</v>
      </c>
      <c r="S1166" s="59"/>
      <c r="T1166" s="59"/>
      <c r="U1166" s="108" t="s">
        <v>10276</v>
      </c>
      <c r="V1166" s="60" t="str">
        <f t="shared" si="58"/>
        <v>Open map</v>
      </c>
      <c r="W1166" s="60"/>
      <c r="X1166" t="s">
        <v>1840</v>
      </c>
      <c r="Y1166" t="s">
        <v>1844</v>
      </c>
      <c r="Z1166" t="s">
        <v>1841</v>
      </c>
      <c r="AB1166" s="1">
        <v>140</v>
      </c>
      <c r="AC1166" s="1">
        <v>9800</v>
      </c>
      <c r="AD1166" s="1">
        <v>9800</v>
      </c>
      <c r="AF1166" s="1">
        <v>12453</v>
      </c>
      <c r="AJ1166" s="1">
        <v>1</v>
      </c>
      <c r="AK1166" s="1" t="s">
        <v>3308</v>
      </c>
      <c r="AL1166" s="1">
        <v>1.9</v>
      </c>
      <c r="AM1166" s="1" t="s">
        <v>3253</v>
      </c>
      <c r="BG1166" s="165">
        <v>6060</v>
      </c>
      <c r="BH1166" s="165">
        <v>1050</v>
      </c>
    </row>
    <row r="1167" spans="1:60" hidden="1">
      <c r="A1167" s="132">
        <v>180247</v>
      </c>
      <c r="B1167" s="117" t="s">
        <v>4415</v>
      </c>
      <c r="C1167" s="82" t="str">
        <f t="shared" si="57"/>
        <v>Open</v>
      </c>
      <c r="D1167" s="85"/>
      <c r="E1167" s="85" t="s">
        <v>4217</v>
      </c>
      <c r="F1167" s="110">
        <v>43592</v>
      </c>
      <c r="G1167" s="110">
        <v>43612</v>
      </c>
      <c r="H1167" s="87" t="s">
        <v>4416</v>
      </c>
      <c r="I1167" s="87" t="s">
        <v>4417</v>
      </c>
      <c r="J1167" s="87" t="s">
        <v>4418</v>
      </c>
      <c r="K1167" s="88"/>
      <c r="L1167" s="37" t="s">
        <v>15621</v>
      </c>
      <c r="M1167" s="86" t="s">
        <v>4230</v>
      </c>
      <c r="N1167" s="37" t="s">
        <v>14203</v>
      </c>
      <c r="O1167" s="37" t="s">
        <v>14204</v>
      </c>
      <c r="P1167" s="89">
        <v>0.49</v>
      </c>
      <c r="Q1167" s="89">
        <v>10.4</v>
      </c>
      <c r="R1167" s="90" t="str">
        <f t="shared" si="56"/>
        <v>石川県金沢市笠舞</v>
      </c>
      <c r="S1167" s="59" t="s">
        <v>4025</v>
      </c>
      <c r="T1167" s="59" t="s">
        <v>4419</v>
      </c>
      <c r="U1167" s="108" t="s">
        <v>4420</v>
      </c>
      <c r="V1167" s="91" t="str">
        <f t="shared" si="58"/>
        <v>Open map</v>
      </c>
      <c r="W1167" s="91" t="s">
        <v>4038</v>
      </c>
      <c r="X1167" s="89" t="s">
        <v>1840</v>
      </c>
      <c r="Y1167" s="89" t="s">
        <v>4381</v>
      </c>
      <c r="Z1167" s="89" t="s">
        <v>4358</v>
      </c>
      <c r="AA1167" s="89"/>
      <c r="AB1167" s="83">
        <v>150</v>
      </c>
      <c r="AC1167" s="83">
        <v>3000</v>
      </c>
      <c r="AD1167" s="83">
        <v>3000</v>
      </c>
      <c r="AE1167" s="89">
        <v>3889</v>
      </c>
      <c r="AF1167" s="83">
        <v>4706</v>
      </c>
      <c r="AG1167" s="89"/>
      <c r="AH1167" s="89"/>
      <c r="AI1167" s="89"/>
      <c r="AJ1167" s="83">
        <v>0.8</v>
      </c>
      <c r="AK1167" s="83" t="s">
        <v>3189</v>
      </c>
      <c r="AL1167" s="83">
        <v>1.5</v>
      </c>
      <c r="AM1167" s="83" t="s">
        <v>3189</v>
      </c>
      <c r="AN1167" s="83"/>
      <c r="AO1167" s="83">
        <v>7268</v>
      </c>
      <c r="AP1167" s="89">
        <v>1.5</v>
      </c>
      <c r="AQ1167" s="89">
        <v>4147</v>
      </c>
      <c r="AR1167" s="89">
        <v>100</v>
      </c>
      <c r="AS1167" s="89">
        <v>423</v>
      </c>
      <c r="AT1167" s="89" t="s">
        <v>4411</v>
      </c>
      <c r="AU1167" s="89">
        <v>0.8</v>
      </c>
      <c r="AV1167" s="89">
        <v>3121</v>
      </c>
      <c r="AW1167" s="89">
        <v>80</v>
      </c>
      <c r="AX1167" s="89">
        <v>255</v>
      </c>
      <c r="AY1167" s="89" t="s">
        <v>4235</v>
      </c>
      <c r="AZ1167" s="89">
        <v>40300000</v>
      </c>
      <c r="BA1167" s="89">
        <v>34100000</v>
      </c>
      <c r="BB1167" s="89">
        <v>21400000</v>
      </c>
      <c r="BC1167" s="94"/>
      <c r="BG1167" s="165">
        <v>6061</v>
      </c>
      <c r="BH1167" s="165">
        <v>1051</v>
      </c>
    </row>
    <row r="1168" spans="1:60" hidden="1">
      <c r="A1168" s="83">
        <v>180248</v>
      </c>
      <c r="B1168" s="84" t="s">
        <v>4403</v>
      </c>
      <c r="C1168" s="82" t="str">
        <f t="shared" si="57"/>
        <v>Open</v>
      </c>
      <c r="D1168" s="85"/>
      <c r="E1168" s="85" t="s">
        <v>4398</v>
      </c>
      <c r="F1168" s="110">
        <v>43556</v>
      </c>
      <c r="G1168" s="110">
        <v>43577</v>
      </c>
      <c r="H1168" s="87" t="s">
        <v>4404</v>
      </c>
      <c r="I1168" s="87" t="s">
        <v>2988</v>
      </c>
      <c r="J1168" s="87" t="s">
        <v>4405</v>
      </c>
      <c r="K1168" s="88"/>
      <c r="L1168" s="37" t="s">
        <v>15622</v>
      </c>
      <c r="M1168" s="86" t="s">
        <v>4406</v>
      </c>
      <c r="N1168" s="37" t="s">
        <v>14205</v>
      </c>
      <c r="O1168" s="37" t="s">
        <v>14206</v>
      </c>
      <c r="P1168" s="89">
        <v>0.15</v>
      </c>
      <c r="Q1168" s="89">
        <v>7.18</v>
      </c>
      <c r="R1168" s="90" t="str">
        <f t="shared" si="56"/>
        <v>宮城県宮城郡利府町利府新揺橋</v>
      </c>
      <c r="S1168" s="59" t="s">
        <v>4026</v>
      </c>
      <c r="T1168" s="59" t="s">
        <v>4407</v>
      </c>
      <c r="U1168" s="108" t="s">
        <v>4408</v>
      </c>
      <c r="V1168" s="91" t="str">
        <f t="shared" si="58"/>
        <v>Open map</v>
      </c>
      <c r="W1168" s="91" t="s">
        <v>12274</v>
      </c>
      <c r="X1168" s="89" t="s">
        <v>1840</v>
      </c>
      <c r="Y1168" s="89" t="s">
        <v>4409</v>
      </c>
      <c r="Z1168" s="89" t="s">
        <v>4410</v>
      </c>
      <c r="AA1168" s="89"/>
      <c r="AB1168" s="83">
        <v>48</v>
      </c>
      <c r="AC1168" s="83">
        <v>700</v>
      </c>
      <c r="AD1168" s="83">
        <v>700</v>
      </c>
      <c r="AE1168" s="89">
        <v>865</v>
      </c>
      <c r="AF1168" s="83">
        <v>864</v>
      </c>
      <c r="AG1168" s="89"/>
      <c r="AH1168" s="89"/>
      <c r="AI1168" s="89"/>
      <c r="AJ1168" s="83">
        <v>1</v>
      </c>
      <c r="AK1168" s="83" t="s">
        <v>3198</v>
      </c>
      <c r="AL1168" s="83">
        <v>1.5</v>
      </c>
      <c r="AM1168" s="83" t="s">
        <v>3309</v>
      </c>
      <c r="AN1168" s="83"/>
      <c r="AO1168" s="83">
        <v>1787</v>
      </c>
      <c r="AP1168" s="89">
        <v>1.5</v>
      </c>
      <c r="AQ1168" s="89">
        <v>857</v>
      </c>
      <c r="AR1168" s="89">
        <v>100</v>
      </c>
      <c r="AS1168" s="89">
        <v>88</v>
      </c>
      <c r="AT1168" s="89" t="s">
        <v>4235</v>
      </c>
      <c r="AU1168" s="89">
        <v>1</v>
      </c>
      <c r="AV1168" s="89">
        <v>930</v>
      </c>
      <c r="AW1168" s="89">
        <v>80</v>
      </c>
      <c r="AX1168" s="89">
        <v>76</v>
      </c>
      <c r="AY1168" s="89" t="s">
        <v>12169</v>
      </c>
      <c r="AZ1168" s="89">
        <v>16700000</v>
      </c>
      <c r="BA1168" s="89">
        <v>14600000</v>
      </c>
      <c r="BB1168" s="89">
        <v>9200000</v>
      </c>
      <c r="BC1168" s="94"/>
      <c r="BG1168" s="165">
        <v>6062</v>
      </c>
      <c r="BH1168" s="165">
        <v>1052</v>
      </c>
    </row>
    <row r="1169" spans="1:60" hidden="1">
      <c r="A1169" s="1">
        <v>180249</v>
      </c>
      <c r="B1169" s="6" t="s">
        <v>10277</v>
      </c>
      <c r="C1169" s="82" t="str">
        <f t="shared" si="57"/>
        <v>Open</v>
      </c>
      <c r="D1169" s="36" t="s">
        <v>4219</v>
      </c>
      <c r="E1169" s="36"/>
      <c r="F1169" s="19">
        <v>43556</v>
      </c>
      <c r="G1169" s="19">
        <v>43577</v>
      </c>
      <c r="H1169" s="38" t="s">
        <v>1307</v>
      </c>
      <c r="I1169" s="38" t="s">
        <v>2988</v>
      </c>
      <c r="J1169" s="38" t="s">
        <v>2989</v>
      </c>
      <c r="K1169" s="21"/>
      <c r="L1169" s="37" t="s">
        <v>15623</v>
      </c>
      <c r="M1169" s="37" t="s">
        <v>10278</v>
      </c>
      <c r="N1169" s="37" t="s">
        <v>14207</v>
      </c>
      <c r="O1169" s="37" t="s">
        <v>14208</v>
      </c>
      <c r="P1169" s="89">
        <v>0.51</v>
      </c>
      <c r="Q1169" s="89">
        <v>4.34</v>
      </c>
      <c r="R1169" s="59" t="str">
        <f t="shared" si="56"/>
        <v>宮城県宮城郡利府町利府新揺橋</v>
      </c>
      <c r="S1169" s="59" t="s">
        <v>4026</v>
      </c>
      <c r="T1169" s="59"/>
      <c r="U1169" s="108" t="s">
        <v>10279</v>
      </c>
      <c r="V1169" s="60" t="str">
        <f t="shared" si="58"/>
        <v>Open map</v>
      </c>
      <c r="W1169" s="91" t="s">
        <v>12274</v>
      </c>
      <c r="X1169" t="s">
        <v>1840</v>
      </c>
      <c r="Y1169" t="s">
        <v>1844</v>
      </c>
      <c r="Z1169" t="s">
        <v>1841</v>
      </c>
      <c r="AB1169" s="1">
        <v>48</v>
      </c>
      <c r="AC1169" s="1">
        <v>1700</v>
      </c>
      <c r="AD1169" s="1">
        <v>1700</v>
      </c>
      <c r="AE1169">
        <v>1829</v>
      </c>
      <c r="AF1169" s="1">
        <v>2109</v>
      </c>
      <c r="AJ1169" s="1">
        <v>1</v>
      </c>
      <c r="AK1169" s="1" t="s">
        <v>3198</v>
      </c>
      <c r="AL1169" s="1">
        <v>1.5</v>
      </c>
      <c r="AM1169" s="1" t="s">
        <v>3309</v>
      </c>
      <c r="AO1169" s="1">
        <v>2116</v>
      </c>
      <c r="AT1169" s="89" t="s">
        <v>4235</v>
      </c>
      <c r="AY1169" s="89" t="s">
        <v>4235</v>
      </c>
      <c r="BG1169" s="165">
        <v>6063</v>
      </c>
      <c r="BH1169" s="165">
        <v>1053</v>
      </c>
    </row>
    <row r="1170" spans="1:60" hidden="1">
      <c r="A1170" s="83">
        <v>180250</v>
      </c>
      <c r="B1170" s="84" t="s">
        <v>4392</v>
      </c>
      <c r="C1170" s="82" t="str">
        <f t="shared" si="57"/>
        <v>Open</v>
      </c>
      <c r="D1170" s="85"/>
      <c r="E1170" s="85" t="s">
        <v>4217</v>
      </c>
      <c r="F1170" s="110">
        <v>43571</v>
      </c>
      <c r="G1170" s="110">
        <v>43617</v>
      </c>
      <c r="H1170" s="87" t="s">
        <v>4393</v>
      </c>
      <c r="I1170" s="87" t="s">
        <v>4394</v>
      </c>
      <c r="J1170" s="87" t="s">
        <v>4395</v>
      </c>
      <c r="K1170" s="88"/>
      <c r="L1170" s="37" t="s">
        <v>15624</v>
      </c>
      <c r="M1170" s="86" t="s">
        <v>4221</v>
      </c>
      <c r="N1170" s="37" t="s">
        <v>14209</v>
      </c>
      <c r="O1170" s="37" t="s">
        <v>14210</v>
      </c>
      <c r="P1170" s="89">
        <v>0.24</v>
      </c>
      <c r="Q1170" s="89">
        <v>16.510000000000002</v>
      </c>
      <c r="R1170" s="90" t="str">
        <f t="shared" si="56"/>
        <v>宮城県柴田郡大河原町小島</v>
      </c>
      <c r="S1170" s="59" t="s">
        <v>4027</v>
      </c>
      <c r="T1170" s="59" t="s">
        <v>4396</v>
      </c>
      <c r="U1170" s="108" t="s">
        <v>4397</v>
      </c>
      <c r="V1170" s="91" t="str">
        <f t="shared" si="58"/>
        <v>Open map</v>
      </c>
      <c r="W1170" s="91" t="s">
        <v>12275</v>
      </c>
      <c r="X1170" s="89" t="s">
        <v>1840</v>
      </c>
      <c r="Y1170" s="89" t="s">
        <v>4381</v>
      </c>
      <c r="Z1170" s="89" t="s">
        <v>4358</v>
      </c>
      <c r="AA1170" s="89"/>
      <c r="AB1170" s="83">
        <v>50</v>
      </c>
      <c r="AC1170" s="83">
        <v>1442</v>
      </c>
      <c r="AD1170" s="83">
        <v>1324</v>
      </c>
      <c r="AE1170" s="89">
        <v>1699</v>
      </c>
      <c r="AF1170" s="83">
        <v>1661</v>
      </c>
      <c r="AG1170" s="89"/>
      <c r="AH1170" s="89"/>
      <c r="AI1170" s="89"/>
      <c r="AJ1170" s="83">
        <v>1</v>
      </c>
      <c r="AK1170" s="83" t="s">
        <v>3198</v>
      </c>
      <c r="AL1170" s="83">
        <v>1.5</v>
      </c>
      <c r="AM1170" s="83" t="s">
        <v>3213</v>
      </c>
      <c r="AN1170" s="83"/>
      <c r="AO1170" s="83">
        <v>3425</v>
      </c>
      <c r="AP1170" s="89">
        <v>1.5</v>
      </c>
      <c r="AQ1170" s="89">
        <v>1726</v>
      </c>
      <c r="AR1170" s="89">
        <v>140</v>
      </c>
      <c r="AS1170" s="89">
        <v>247</v>
      </c>
      <c r="AT1170" s="89" t="s">
        <v>4235</v>
      </c>
      <c r="AU1170" s="89">
        <v>1</v>
      </c>
      <c r="AV1170" s="89">
        <v>1699</v>
      </c>
      <c r="AW1170" s="89">
        <v>80</v>
      </c>
      <c r="AX1170" s="89">
        <v>139</v>
      </c>
      <c r="AY1170" s="89" t="s">
        <v>4235</v>
      </c>
      <c r="AZ1170" s="89">
        <v>34600000</v>
      </c>
      <c r="BA1170" s="89">
        <v>30700000</v>
      </c>
      <c r="BB1170" s="89">
        <v>19300000</v>
      </c>
      <c r="BC1170" s="94"/>
      <c r="BG1170" s="165">
        <v>6064</v>
      </c>
      <c r="BH1170" s="165">
        <v>1054</v>
      </c>
    </row>
    <row r="1171" spans="1:60" hidden="1">
      <c r="A1171" s="83">
        <v>180251</v>
      </c>
      <c r="B1171" s="84" t="s">
        <v>4379</v>
      </c>
      <c r="C1171" s="82" t="str">
        <f t="shared" si="57"/>
        <v>Open</v>
      </c>
      <c r="D1171" s="85"/>
      <c r="E1171" s="85" t="s">
        <v>4241</v>
      </c>
      <c r="F1171" s="110">
        <v>43621</v>
      </c>
      <c r="G1171" s="110">
        <v>43636</v>
      </c>
      <c r="H1171" s="87" t="s">
        <v>4387</v>
      </c>
      <c r="I1171" s="87" t="s">
        <v>4388</v>
      </c>
      <c r="J1171" s="87" t="s">
        <v>4389</v>
      </c>
      <c r="K1171" s="88"/>
      <c r="L1171" s="37" t="s">
        <v>15625</v>
      </c>
      <c r="M1171" s="86" t="s">
        <v>4231</v>
      </c>
      <c r="N1171" s="37" t="s">
        <v>14211</v>
      </c>
      <c r="O1171" s="37" t="s">
        <v>14212</v>
      </c>
      <c r="P1171" s="89">
        <v>0.28999999999999998</v>
      </c>
      <c r="Q1171" s="89">
        <v>32.08</v>
      </c>
      <c r="R1171" s="90" t="str">
        <f t="shared" si="56"/>
        <v>茨城県稲敷市沼田</v>
      </c>
      <c r="S1171" s="59" t="s">
        <v>4028</v>
      </c>
      <c r="T1171" s="59" t="s">
        <v>4380</v>
      </c>
      <c r="U1171" s="108" t="s">
        <v>4380</v>
      </c>
      <c r="V1171" s="91" t="str">
        <f t="shared" si="58"/>
        <v>Open map</v>
      </c>
      <c r="W1171" s="91" t="s">
        <v>4038</v>
      </c>
      <c r="X1171" s="89" t="s">
        <v>1840</v>
      </c>
      <c r="Y1171" s="89" t="s">
        <v>4381</v>
      </c>
      <c r="Z1171" s="89" t="s">
        <v>4390</v>
      </c>
      <c r="AA1171" s="89">
        <v>24</v>
      </c>
      <c r="AB1171" s="83">
        <v>30</v>
      </c>
      <c r="AC1171" s="83">
        <v>560</v>
      </c>
      <c r="AD1171" s="83">
        <v>560</v>
      </c>
      <c r="AE1171" s="89">
        <v>678</v>
      </c>
      <c r="AF1171" s="83">
        <v>677</v>
      </c>
      <c r="AG1171" s="89"/>
      <c r="AH1171" s="89"/>
      <c r="AI1171" s="89"/>
      <c r="AJ1171" s="83">
        <v>1</v>
      </c>
      <c r="AK1171" s="83" t="s">
        <v>3189</v>
      </c>
      <c r="AL1171" s="83">
        <v>1.5</v>
      </c>
      <c r="AM1171" s="83" t="s">
        <v>3189</v>
      </c>
      <c r="AN1171" s="83"/>
      <c r="AO1171" s="83">
        <v>1560</v>
      </c>
      <c r="AP1171" s="89">
        <v>1.5</v>
      </c>
      <c r="AQ1171" s="89">
        <v>882</v>
      </c>
      <c r="AR1171" s="89">
        <v>120</v>
      </c>
      <c r="AS1171" s="89">
        <v>108</v>
      </c>
      <c r="AT1171" s="89" t="s">
        <v>4235</v>
      </c>
      <c r="AU1171" s="89">
        <v>1</v>
      </c>
      <c r="AV1171" s="89">
        <v>678</v>
      </c>
      <c r="AW1171" s="89">
        <v>100</v>
      </c>
      <c r="AX1171" s="89">
        <v>70</v>
      </c>
      <c r="AY1171" s="89" t="s">
        <v>4391</v>
      </c>
      <c r="AZ1171" s="89">
        <v>10300000</v>
      </c>
      <c r="BA1171" s="89">
        <v>8800000</v>
      </c>
      <c r="BB1171" s="89">
        <v>5400000</v>
      </c>
      <c r="BC1171" s="94"/>
      <c r="BG1171" s="165">
        <v>6065</v>
      </c>
      <c r="BH1171" s="165">
        <v>1055</v>
      </c>
    </row>
    <row r="1172" spans="1:60" hidden="1">
      <c r="A1172" s="83">
        <v>180252</v>
      </c>
      <c r="B1172" s="84" t="s">
        <v>4367</v>
      </c>
      <c r="C1172" s="82" t="str">
        <f t="shared" si="57"/>
        <v>Open</v>
      </c>
      <c r="D1172" s="85"/>
      <c r="E1172" s="85" t="s">
        <v>4217</v>
      </c>
      <c r="F1172" s="110">
        <v>43633</v>
      </c>
      <c r="G1172" s="110">
        <v>43680</v>
      </c>
      <c r="H1172" s="87" t="s">
        <v>4382</v>
      </c>
      <c r="I1172" s="87" t="s">
        <v>4383</v>
      </c>
      <c r="J1172" s="87" t="s">
        <v>4384</v>
      </c>
      <c r="K1172" s="88"/>
      <c r="L1172" s="37" t="s">
        <v>15626</v>
      </c>
      <c r="M1172" s="86" t="s">
        <v>4222</v>
      </c>
      <c r="N1172" s="37" t="s">
        <v>14213</v>
      </c>
      <c r="O1172" s="37" t="s">
        <v>14595</v>
      </c>
      <c r="P1172" s="89">
        <v>0.22</v>
      </c>
      <c r="Q1172" s="89">
        <v>6.49</v>
      </c>
      <c r="R1172" s="90" t="str">
        <f t="shared" ref="R1172:R1235" si="59">CONCATENATE(H1172,I1172,J1172)</f>
        <v>北海道札幌市手稲区新発寒</v>
      </c>
      <c r="S1172" s="59"/>
      <c r="T1172" s="59" t="s">
        <v>4385</v>
      </c>
      <c r="U1172" s="108" t="s">
        <v>4386</v>
      </c>
      <c r="V1172" s="91" t="str">
        <f t="shared" si="58"/>
        <v>Open map</v>
      </c>
      <c r="W1172" s="91"/>
      <c r="X1172" s="89" t="s">
        <v>1840</v>
      </c>
      <c r="Y1172" s="89" t="s">
        <v>4378</v>
      </c>
      <c r="Z1172" s="89" t="s">
        <v>4368</v>
      </c>
      <c r="AA1172" s="89">
        <v>20</v>
      </c>
      <c r="AB1172" s="83">
        <v>140</v>
      </c>
      <c r="AC1172" s="83">
        <v>7000</v>
      </c>
      <c r="AD1172" s="83">
        <v>7000</v>
      </c>
      <c r="AE1172" s="89">
        <v>10535</v>
      </c>
      <c r="AF1172" s="83">
        <v>9348</v>
      </c>
      <c r="AG1172" s="89"/>
      <c r="AH1172" s="89"/>
      <c r="AI1172" s="89"/>
      <c r="AJ1172" s="83">
        <v>1.2</v>
      </c>
      <c r="AK1172" s="83" t="s">
        <v>3215</v>
      </c>
      <c r="AL1172" s="83">
        <v>1.65</v>
      </c>
      <c r="AM1172" s="83" t="s">
        <v>3215</v>
      </c>
      <c r="AN1172" s="83"/>
      <c r="AO1172" s="83">
        <v>23373</v>
      </c>
      <c r="AP1172" s="89">
        <v>1.65</v>
      </c>
      <c r="AQ1172" s="89">
        <v>11290</v>
      </c>
      <c r="AR1172" s="89">
        <v>110</v>
      </c>
      <c r="AS1172" s="89">
        <v>1267</v>
      </c>
      <c r="AT1172" s="89" t="s">
        <v>4250</v>
      </c>
      <c r="AU1172" s="89">
        <v>1.2</v>
      </c>
      <c r="AV1172" s="89">
        <v>9406</v>
      </c>
      <c r="AW1172" s="89">
        <v>100</v>
      </c>
      <c r="AX1172" s="89">
        <v>960</v>
      </c>
      <c r="AY1172" s="89" t="s">
        <v>4377</v>
      </c>
      <c r="AZ1172" s="89">
        <v>131300000</v>
      </c>
      <c r="BA1172" s="89">
        <v>108900000</v>
      </c>
      <c r="BB1172" s="89">
        <v>66200000</v>
      </c>
      <c r="BC1172" s="94" t="s">
        <v>8736</v>
      </c>
      <c r="BG1172" s="165">
        <v>6066</v>
      </c>
      <c r="BH1172" s="165">
        <v>1056</v>
      </c>
    </row>
    <row r="1173" spans="1:60" hidden="1">
      <c r="A1173" s="1">
        <v>180253</v>
      </c>
      <c r="B1173" s="6" t="s">
        <v>10280</v>
      </c>
      <c r="C1173" s="82" t="str">
        <f t="shared" si="57"/>
        <v>Open</v>
      </c>
      <c r="D1173" s="36" t="s">
        <v>4219</v>
      </c>
      <c r="E1173" s="36"/>
      <c r="F1173" s="37"/>
      <c r="G1173" s="37"/>
      <c r="H1173" s="38" t="s">
        <v>1318</v>
      </c>
      <c r="I1173" s="38" t="s">
        <v>1446</v>
      </c>
      <c r="J1173" s="38" t="s">
        <v>2993</v>
      </c>
      <c r="K1173" s="21"/>
      <c r="L1173" s="37" t="s">
        <v>15627</v>
      </c>
      <c r="M1173" s="93"/>
      <c r="N1173" s="37" t="s">
        <v>14366</v>
      </c>
      <c r="O1173" s="37" t="s">
        <v>14366</v>
      </c>
      <c r="P1173" s="94"/>
      <c r="Q1173" s="94"/>
      <c r="R1173" s="59" t="str">
        <f t="shared" si="59"/>
        <v>長野県諏訪市湖南城下</v>
      </c>
      <c r="S1173" s="59"/>
      <c r="T1173" s="59"/>
      <c r="U1173" s="108"/>
      <c r="V1173" s="60" t="str">
        <f t="shared" si="58"/>
        <v>Open map</v>
      </c>
      <c r="W1173" s="60"/>
      <c r="X1173" t="s">
        <v>1840</v>
      </c>
      <c r="Y1173" t="s">
        <v>1863</v>
      </c>
      <c r="Z1173" t="s">
        <v>1882</v>
      </c>
      <c r="AB1173" s="1">
        <v>75</v>
      </c>
      <c r="AC1173" s="1">
        <v>1700</v>
      </c>
      <c r="AD1173" s="1">
        <v>1700</v>
      </c>
      <c r="AF1173" s="1"/>
      <c r="BC1173" s="94"/>
      <c r="BD1173" s="142" t="s">
        <v>11248</v>
      </c>
      <c r="BG1173" s="165">
        <v>6067</v>
      </c>
    </row>
    <row r="1174" spans="1:60" hidden="1">
      <c r="A1174" s="83">
        <v>180254</v>
      </c>
      <c r="B1174" s="84" t="s">
        <v>4369</v>
      </c>
      <c r="C1174" s="82" t="str">
        <f t="shared" si="57"/>
        <v>Open</v>
      </c>
      <c r="D1174" s="85"/>
      <c r="E1174" s="85" t="s">
        <v>4370</v>
      </c>
      <c r="F1174" s="110">
        <v>43612</v>
      </c>
      <c r="G1174" s="110">
        <v>43636</v>
      </c>
      <c r="H1174" s="87" t="s">
        <v>4371</v>
      </c>
      <c r="I1174" s="87" t="s">
        <v>4372</v>
      </c>
      <c r="J1174" s="87" t="s">
        <v>4373</v>
      </c>
      <c r="K1174" s="88"/>
      <c r="L1174" s="37" t="s">
        <v>15628</v>
      </c>
      <c r="M1174" s="86" t="s">
        <v>4374</v>
      </c>
      <c r="N1174" s="37" t="s">
        <v>14214</v>
      </c>
      <c r="O1174" s="37" t="s">
        <v>14215</v>
      </c>
      <c r="P1174" s="89">
        <v>0.21</v>
      </c>
      <c r="Q1174" s="89">
        <v>10.11</v>
      </c>
      <c r="R1174" s="90" t="str">
        <f t="shared" si="59"/>
        <v>北海道札幌市北区百合が原</v>
      </c>
      <c r="S1174" s="59" t="s">
        <v>4029</v>
      </c>
      <c r="T1174" s="59" t="s">
        <v>4375</v>
      </c>
      <c r="U1174" s="108" t="s">
        <v>4357</v>
      </c>
      <c r="V1174" s="91" t="str">
        <f t="shared" si="58"/>
        <v>Open map</v>
      </c>
      <c r="W1174" s="91" t="s">
        <v>12274</v>
      </c>
      <c r="X1174" s="89" t="s">
        <v>1840</v>
      </c>
      <c r="Y1174" s="89" t="s">
        <v>1844</v>
      </c>
      <c r="Z1174" s="89" t="s">
        <v>4376</v>
      </c>
      <c r="AA1174" s="89"/>
      <c r="AB1174" s="83">
        <v>140</v>
      </c>
      <c r="AC1174" s="83">
        <v>1600</v>
      </c>
      <c r="AD1174" s="83">
        <v>1600</v>
      </c>
      <c r="AE1174" s="89">
        <v>2225</v>
      </c>
      <c r="AF1174" s="83">
        <v>2207</v>
      </c>
      <c r="AG1174" s="89"/>
      <c r="AH1174" s="89"/>
      <c r="AI1174" s="89"/>
      <c r="AJ1174" s="83">
        <v>1</v>
      </c>
      <c r="AK1174" s="83" t="s">
        <v>3198</v>
      </c>
      <c r="AL1174" s="83">
        <v>1.5</v>
      </c>
      <c r="AM1174" s="83" t="s">
        <v>3253</v>
      </c>
      <c r="AN1174" s="83"/>
      <c r="AO1174" s="83">
        <v>4558</v>
      </c>
      <c r="AP1174" s="89">
        <v>1.5</v>
      </c>
      <c r="AQ1174" s="89">
        <v>929</v>
      </c>
      <c r="AR1174" s="89">
        <v>270</v>
      </c>
      <c r="AS1174" s="89">
        <v>256</v>
      </c>
      <c r="AT1174" s="89" t="s">
        <v>4250</v>
      </c>
      <c r="AU1174" s="89">
        <v>1</v>
      </c>
      <c r="AV1174" s="89">
        <v>701</v>
      </c>
      <c r="AW1174" s="89">
        <v>150</v>
      </c>
      <c r="AX1174" s="89">
        <v>108</v>
      </c>
      <c r="AY1174" s="89" t="s">
        <v>4377</v>
      </c>
      <c r="AZ1174" s="89">
        <v>47800000</v>
      </c>
      <c r="BA1174" s="89">
        <v>39800000</v>
      </c>
      <c r="BB1174" s="89">
        <v>24000000</v>
      </c>
      <c r="BC1174" s="94" t="s">
        <v>8735</v>
      </c>
      <c r="BG1174" s="165">
        <v>6068</v>
      </c>
      <c r="BH1174" s="165">
        <v>1057</v>
      </c>
    </row>
    <row r="1175" spans="1:60" hidden="1">
      <c r="A1175" s="83">
        <v>180255</v>
      </c>
      <c r="B1175" s="84" t="s">
        <v>4359</v>
      </c>
      <c r="C1175" s="82" t="str">
        <f t="shared" si="57"/>
        <v>Open</v>
      </c>
      <c r="D1175" s="85"/>
      <c r="E1175" s="85" t="s">
        <v>4360</v>
      </c>
      <c r="F1175" s="110">
        <v>43713</v>
      </c>
      <c r="G1175" s="110">
        <v>43747</v>
      </c>
      <c r="H1175" s="87" t="s">
        <v>4361</v>
      </c>
      <c r="I1175" s="87" t="s">
        <v>4350</v>
      </c>
      <c r="J1175" s="87" t="s">
        <v>4362</v>
      </c>
      <c r="K1175" s="88"/>
      <c r="L1175" s="37" t="s">
        <v>15629</v>
      </c>
      <c r="M1175" s="86" t="s">
        <v>4363</v>
      </c>
      <c r="N1175" s="37" t="s">
        <v>14216</v>
      </c>
      <c r="O1175" s="37" t="s">
        <v>14217</v>
      </c>
      <c r="P1175" s="89">
        <v>0.98</v>
      </c>
      <c r="Q1175" s="89">
        <v>4.6399999999999997</v>
      </c>
      <c r="R1175" s="90" t="str">
        <f t="shared" si="59"/>
        <v>神奈川県川崎市川崎区日ノ出町</v>
      </c>
      <c r="S1175" s="59"/>
      <c r="T1175" s="59" t="s">
        <v>4364</v>
      </c>
      <c r="U1175" s="108" t="s">
        <v>4351</v>
      </c>
      <c r="V1175" s="91" t="str">
        <f t="shared" si="58"/>
        <v>Open map</v>
      </c>
      <c r="W1175" s="91"/>
      <c r="X1175" s="89" t="s">
        <v>1840</v>
      </c>
      <c r="Y1175" s="89" t="s">
        <v>1859</v>
      </c>
      <c r="Z1175" s="89" t="s">
        <v>4356</v>
      </c>
      <c r="AA1175" s="89">
        <v>15</v>
      </c>
      <c r="AB1175" s="83">
        <v>30</v>
      </c>
      <c r="AC1175" s="83">
        <v>1800</v>
      </c>
      <c r="AD1175" s="83">
        <v>3600</v>
      </c>
      <c r="AE1175" s="89">
        <v>2778</v>
      </c>
      <c r="AF1175" s="83">
        <v>2438</v>
      </c>
      <c r="AG1175" s="89"/>
      <c r="AH1175" s="89"/>
      <c r="AI1175" s="89"/>
      <c r="AJ1175" s="83">
        <v>1.2</v>
      </c>
      <c r="AK1175" s="83" t="s">
        <v>3189</v>
      </c>
      <c r="AL1175" s="83">
        <v>2</v>
      </c>
      <c r="AM1175" s="83" t="s">
        <v>3310</v>
      </c>
      <c r="AN1175" s="83"/>
      <c r="AO1175" s="83">
        <v>6797</v>
      </c>
      <c r="AP1175" s="89">
        <v>3</v>
      </c>
      <c r="AQ1175" s="89">
        <v>5009</v>
      </c>
      <c r="AR1175" s="89">
        <v>100</v>
      </c>
      <c r="AS1175" s="89">
        <v>511</v>
      </c>
      <c r="AT1175" s="89" t="s">
        <v>4365</v>
      </c>
      <c r="AU1175" s="89">
        <v>1.2</v>
      </c>
      <c r="AV1175" s="89">
        <v>1019</v>
      </c>
      <c r="AW1175" s="89">
        <v>80</v>
      </c>
      <c r="AX1175" s="89">
        <v>84</v>
      </c>
      <c r="AY1175" s="89" t="s">
        <v>4235</v>
      </c>
      <c r="AZ1175" s="89">
        <v>54900000</v>
      </c>
      <c r="BA1175" s="89">
        <v>49100000</v>
      </c>
      <c r="BB1175" s="89">
        <v>33900000</v>
      </c>
      <c r="BC1175" s="94" t="s">
        <v>8734</v>
      </c>
      <c r="BG1175" s="165">
        <v>6069</v>
      </c>
      <c r="BH1175" s="165">
        <v>1058</v>
      </c>
    </row>
    <row r="1176" spans="1:60" hidden="1">
      <c r="A1176" s="83">
        <v>180256</v>
      </c>
      <c r="B1176" s="84" t="s">
        <v>4342</v>
      </c>
      <c r="C1176" s="82" t="str">
        <f t="shared" si="57"/>
        <v>Open</v>
      </c>
      <c r="D1176" s="85"/>
      <c r="E1176" s="85" t="s">
        <v>4217</v>
      </c>
      <c r="F1176" s="110">
        <v>43546</v>
      </c>
      <c r="G1176" s="110">
        <v>43635</v>
      </c>
      <c r="H1176" s="87" t="s">
        <v>4249</v>
      </c>
      <c r="I1176" s="87" t="s">
        <v>4349</v>
      </c>
      <c r="J1176" s="87" t="s">
        <v>4352</v>
      </c>
      <c r="K1176" s="88"/>
      <c r="L1176" s="37" t="s">
        <v>15070</v>
      </c>
      <c r="M1176" s="86" t="s">
        <v>4353</v>
      </c>
      <c r="N1176" s="37" t="s">
        <v>14218</v>
      </c>
      <c r="O1176" s="37" t="s">
        <v>14219</v>
      </c>
      <c r="P1176" s="89">
        <v>2.37</v>
      </c>
      <c r="Q1176" s="89">
        <v>1.92</v>
      </c>
      <c r="R1176" s="90" t="str">
        <f t="shared" si="59"/>
        <v>北海道石狩市新港西</v>
      </c>
      <c r="S1176" s="59" t="s">
        <v>4030</v>
      </c>
      <c r="T1176" s="59" t="s">
        <v>4343</v>
      </c>
      <c r="U1176" s="108" t="s">
        <v>4354</v>
      </c>
      <c r="V1176" s="91" t="str">
        <f t="shared" si="58"/>
        <v>Open map</v>
      </c>
      <c r="W1176" s="91" t="s">
        <v>4045</v>
      </c>
      <c r="X1176" s="89" t="s">
        <v>1840</v>
      </c>
      <c r="Y1176" s="89" t="s">
        <v>1863</v>
      </c>
      <c r="Z1176" s="89" t="s">
        <v>1842</v>
      </c>
      <c r="AA1176" s="89">
        <v>20</v>
      </c>
      <c r="AB1176" s="83">
        <v>140</v>
      </c>
      <c r="AC1176" s="83">
        <v>3184</v>
      </c>
      <c r="AD1176" s="83">
        <v>3379</v>
      </c>
      <c r="AE1176" s="89">
        <v>4168</v>
      </c>
      <c r="AF1176" s="83">
        <v>4168</v>
      </c>
      <c r="AG1176" s="89"/>
      <c r="AH1176" s="89"/>
      <c r="AI1176" s="89"/>
      <c r="AJ1176" s="83">
        <v>1.5</v>
      </c>
      <c r="AK1176" s="83" t="s">
        <v>3238</v>
      </c>
      <c r="AL1176" s="83">
        <v>1.5</v>
      </c>
      <c r="AM1176" s="83" t="s">
        <v>3238</v>
      </c>
      <c r="AN1176" s="83"/>
      <c r="AO1176" s="83">
        <v>9571</v>
      </c>
      <c r="AP1176" s="89">
        <v>1.5</v>
      </c>
      <c r="AQ1176" s="89">
        <v>4475</v>
      </c>
      <c r="AR1176" s="89">
        <v>130</v>
      </c>
      <c r="AS1176" s="89">
        <v>594</v>
      </c>
      <c r="AT1176" s="89" t="s">
        <v>4250</v>
      </c>
      <c r="AU1176" s="89">
        <v>1.5</v>
      </c>
      <c r="AV1176" s="89">
        <v>3487</v>
      </c>
      <c r="AW1176" s="89">
        <v>110</v>
      </c>
      <c r="AX1176" s="89">
        <v>392</v>
      </c>
      <c r="AY1176" s="89" t="s">
        <v>4355</v>
      </c>
      <c r="AZ1176" s="89">
        <v>108700000</v>
      </c>
      <c r="BA1176" s="89">
        <v>98600000</v>
      </c>
      <c r="BB1176" s="89">
        <v>63800000</v>
      </c>
      <c r="BC1176" s="94" t="s">
        <v>4366</v>
      </c>
      <c r="BG1176" s="165">
        <v>6070</v>
      </c>
      <c r="BH1176" s="165">
        <v>1059</v>
      </c>
    </row>
    <row r="1177" spans="1:60" hidden="1">
      <c r="A1177" s="83">
        <v>180257</v>
      </c>
      <c r="B1177" s="84" t="s">
        <v>4344</v>
      </c>
      <c r="C1177" s="82" t="str">
        <f t="shared" si="57"/>
        <v>Open</v>
      </c>
      <c r="D1177" s="85"/>
      <c r="E1177" s="85" t="s">
        <v>4345</v>
      </c>
      <c r="F1177" s="110">
        <v>43571</v>
      </c>
      <c r="G1177" s="110">
        <v>43581</v>
      </c>
      <c r="H1177" s="87" t="s">
        <v>4338</v>
      </c>
      <c r="I1177" s="87" t="s">
        <v>2110</v>
      </c>
      <c r="J1177" s="87" t="s">
        <v>4339</v>
      </c>
      <c r="K1177" s="88"/>
      <c r="L1177" s="37" t="s">
        <v>15220</v>
      </c>
      <c r="M1177" s="86" t="s">
        <v>4223</v>
      </c>
      <c r="N1177" s="37" t="s">
        <v>14220</v>
      </c>
      <c r="O1177" s="37" t="s">
        <v>14596</v>
      </c>
      <c r="P1177" s="89">
        <v>0.22</v>
      </c>
      <c r="Q1177" s="89">
        <v>3.51</v>
      </c>
      <c r="R1177" s="90" t="str">
        <f t="shared" si="59"/>
        <v>広島県広島市西区南観音</v>
      </c>
      <c r="S1177" s="59" t="s">
        <v>4031</v>
      </c>
      <c r="T1177" s="59" t="s">
        <v>4346</v>
      </c>
      <c r="U1177" s="108" t="s">
        <v>4347</v>
      </c>
      <c r="V1177" s="91" t="str">
        <f t="shared" si="58"/>
        <v>Open map</v>
      </c>
      <c r="W1177" s="91" t="s">
        <v>4038</v>
      </c>
      <c r="X1177" s="89" t="s">
        <v>1840</v>
      </c>
      <c r="Y1177" s="89" t="s">
        <v>1859</v>
      </c>
      <c r="Z1177" s="89" t="s">
        <v>1888</v>
      </c>
      <c r="AA1177" s="89"/>
      <c r="AB1177" s="83">
        <v>30</v>
      </c>
      <c r="AC1177" s="83">
        <v>314.45</v>
      </c>
      <c r="AD1177" s="83">
        <v>546.20000000000005</v>
      </c>
      <c r="AE1177" s="89">
        <v>525</v>
      </c>
      <c r="AF1177" s="83">
        <v>488.5</v>
      </c>
      <c r="AG1177" s="89"/>
      <c r="AH1177" s="89"/>
      <c r="AI1177" s="89"/>
      <c r="AJ1177" s="83">
        <v>1</v>
      </c>
      <c r="AK1177" s="83" t="s">
        <v>3311</v>
      </c>
      <c r="AL1177" s="83">
        <v>1.5</v>
      </c>
      <c r="AM1177" s="83" t="s">
        <v>3263</v>
      </c>
      <c r="AN1177" s="83"/>
      <c r="AO1177" s="83">
        <v>1028</v>
      </c>
      <c r="AP1177" s="89">
        <v>1.5</v>
      </c>
      <c r="AQ1177" s="89">
        <v>503</v>
      </c>
      <c r="AR1177" s="89">
        <v>100</v>
      </c>
      <c r="AS1177" s="89">
        <v>52</v>
      </c>
      <c r="AT1177" s="89" t="s">
        <v>4235</v>
      </c>
      <c r="AU1177" s="89">
        <v>1</v>
      </c>
      <c r="AV1177" s="89">
        <v>525</v>
      </c>
      <c r="AW1177" s="89">
        <v>100</v>
      </c>
      <c r="AX1177" s="89">
        <v>54</v>
      </c>
      <c r="AY1177" s="89" t="s">
        <v>4348</v>
      </c>
      <c r="AZ1177" s="89">
        <v>6700000</v>
      </c>
      <c r="BA1177" s="89">
        <v>5700000</v>
      </c>
      <c r="BB1177" s="89">
        <v>3500000</v>
      </c>
      <c r="BG1177" s="165">
        <v>6071</v>
      </c>
      <c r="BH1177" s="165">
        <v>1060</v>
      </c>
    </row>
    <row r="1178" spans="1:60" hidden="1">
      <c r="A1178" s="83">
        <v>180258</v>
      </c>
      <c r="B1178" s="84" t="s">
        <v>4340</v>
      </c>
      <c r="C1178" s="82" t="str">
        <f t="shared" si="57"/>
        <v>Open</v>
      </c>
      <c r="D1178" s="85"/>
      <c r="E1178" s="85" t="s">
        <v>4218</v>
      </c>
      <c r="F1178" s="110">
        <v>43593</v>
      </c>
      <c r="G1178" s="110">
        <v>43609</v>
      </c>
      <c r="H1178" s="87" t="s">
        <v>4283</v>
      </c>
      <c r="I1178" s="87" t="s">
        <v>2996</v>
      </c>
      <c r="J1178" s="87" t="s">
        <v>4284</v>
      </c>
      <c r="K1178" s="88"/>
      <c r="L1178" s="37" t="s">
        <v>15630</v>
      </c>
      <c r="M1178" s="86" t="s">
        <v>4224</v>
      </c>
      <c r="N1178" s="37" t="s">
        <v>14221</v>
      </c>
      <c r="O1178" s="37" t="s">
        <v>14222</v>
      </c>
      <c r="P1178" s="89">
        <v>0.21</v>
      </c>
      <c r="Q1178" s="89">
        <v>0.85</v>
      </c>
      <c r="R1178" s="90" t="str">
        <f t="shared" si="59"/>
        <v>沖縄県島尻郡与那原町字与那原</v>
      </c>
      <c r="S1178" s="59" t="s">
        <v>4032</v>
      </c>
      <c r="T1178" s="59" t="s">
        <v>4341</v>
      </c>
      <c r="U1178" s="108" t="s">
        <v>4332</v>
      </c>
      <c r="V1178" s="91" t="str">
        <f t="shared" si="58"/>
        <v>Open map</v>
      </c>
      <c r="W1178" s="91" t="s">
        <v>4038</v>
      </c>
      <c r="X1178" s="89" t="s">
        <v>1840</v>
      </c>
      <c r="Y1178" s="89" t="s">
        <v>1844</v>
      </c>
      <c r="Z1178" s="89" t="s">
        <v>1841</v>
      </c>
      <c r="AA1178" s="89"/>
      <c r="AB1178" s="83">
        <v>0</v>
      </c>
      <c r="AC1178" s="83">
        <v>2200</v>
      </c>
      <c r="AD1178" s="83">
        <v>2200</v>
      </c>
      <c r="AE1178" s="89">
        <v>2692</v>
      </c>
      <c r="AF1178" s="83">
        <v>2871</v>
      </c>
      <c r="AG1178" s="89"/>
      <c r="AH1178" s="89"/>
      <c r="AI1178" s="89"/>
      <c r="AJ1178" s="83">
        <v>1</v>
      </c>
      <c r="AK1178" s="83" t="s">
        <v>3189</v>
      </c>
      <c r="AL1178" s="83">
        <v>1.5</v>
      </c>
      <c r="AM1178" s="83" t="s">
        <v>3265</v>
      </c>
      <c r="AN1178" s="83"/>
      <c r="AO1178" s="83">
        <v>5463</v>
      </c>
      <c r="AP1178" s="89">
        <v>1.5</v>
      </c>
      <c r="AQ1178" s="89">
        <v>2951</v>
      </c>
      <c r="AR1178" s="89">
        <v>100</v>
      </c>
      <c r="AS1178" s="89">
        <v>302</v>
      </c>
      <c r="AT1178" s="89" t="s">
        <v>4337</v>
      </c>
      <c r="AU1178" s="89">
        <v>1</v>
      </c>
      <c r="AV1178" s="89">
        <v>2512</v>
      </c>
      <c r="AW1178" s="89">
        <v>100</v>
      </c>
      <c r="AX1178" s="89">
        <v>257</v>
      </c>
      <c r="AY1178" s="89" t="s">
        <v>4337</v>
      </c>
      <c r="AZ1178" s="89">
        <v>30800000</v>
      </c>
      <c r="BA1178" s="89">
        <v>25900000</v>
      </c>
      <c r="BB1178" s="89">
        <v>16000000</v>
      </c>
      <c r="BG1178" s="165">
        <v>6072</v>
      </c>
      <c r="BH1178" s="165">
        <v>1061</v>
      </c>
    </row>
    <row r="1179" spans="1:60" hidden="1">
      <c r="A1179" s="83">
        <v>180259</v>
      </c>
      <c r="B1179" s="84" t="s">
        <v>4325</v>
      </c>
      <c r="C1179" s="82" t="str">
        <f t="shared" si="57"/>
        <v>Open</v>
      </c>
      <c r="D1179" s="85"/>
      <c r="E1179" s="85" t="s">
        <v>4218</v>
      </c>
      <c r="F1179" s="110">
        <v>43601</v>
      </c>
      <c r="G1179" s="110">
        <v>43633</v>
      </c>
      <c r="H1179" s="87" t="s">
        <v>4326</v>
      </c>
      <c r="I1179" s="87" t="s">
        <v>1703</v>
      </c>
      <c r="J1179" s="87" t="s">
        <v>4333</v>
      </c>
      <c r="K1179" s="88"/>
      <c r="L1179" s="37" t="s">
        <v>15631</v>
      </c>
      <c r="M1179" s="86" t="s">
        <v>4334</v>
      </c>
      <c r="N1179" s="37" t="s">
        <v>14223</v>
      </c>
      <c r="O1179" s="37" t="s">
        <v>14224</v>
      </c>
      <c r="P1179" s="89">
        <v>1.84</v>
      </c>
      <c r="Q1179" s="89">
        <v>28.42</v>
      </c>
      <c r="R1179" s="90" t="str">
        <f t="shared" si="59"/>
        <v>北海道北広島市大曲並木</v>
      </c>
      <c r="S1179" s="59" t="s">
        <v>4033</v>
      </c>
      <c r="T1179" s="59" t="s">
        <v>4335</v>
      </c>
      <c r="U1179" s="108" t="s">
        <v>4336</v>
      </c>
      <c r="V1179" s="91" t="str">
        <f t="shared" si="58"/>
        <v>Open map</v>
      </c>
      <c r="W1179" s="91" t="s">
        <v>4038</v>
      </c>
      <c r="X1179" s="89" t="s">
        <v>1840</v>
      </c>
      <c r="Y1179" s="89" t="s">
        <v>1863</v>
      </c>
      <c r="Z1179" s="89" t="s">
        <v>1879</v>
      </c>
      <c r="AA1179" s="89"/>
      <c r="AB1179" s="83">
        <v>140</v>
      </c>
      <c r="AC1179" s="83">
        <v>2163.6999999999998</v>
      </c>
      <c r="AD1179" s="83">
        <v>1880.46</v>
      </c>
      <c r="AE1179" s="89">
        <v>3168</v>
      </c>
      <c r="AF1179" s="83">
        <v>3179</v>
      </c>
      <c r="AG1179" s="89"/>
      <c r="AH1179" s="89"/>
      <c r="AI1179" s="89"/>
      <c r="AJ1179" s="83">
        <v>1</v>
      </c>
      <c r="AK1179" s="83" t="s">
        <v>3198</v>
      </c>
      <c r="AL1179" s="83">
        <v>1.2</v>
      </c>
      <c r="AM1179" s="83" t="s">
        <v>3312</v>
      </c>
      <c r="AN1179" s="83"/>
      <c r="AO1179" s="83">
        <v>6121</v>
      </c>
      <c r="AP1179" s="89">
        <v>1.2</v>
      </c>
      <c r="AQ1179" s="89">
        <v>2952</v>
      </c>
      <c r="AR1179" s="89">
        <v>100</v>
      </c>
      <c r="AS1179" s="89">
        <v>302</v>
      </c>
      <c r="AT1179" s="89" t="s">
        <v>4250</v>
      </c>
      <c r="AU1179" s="89">
        <v>1</v>
      </c>
      <c r="AV1179" s="89">
        <v>2204</v>
      </c>
      <c r="AW1179" s="89">
        <v>100</v>
      </c>
      <c r="AX1179" s="89">
        <v>225</v>
      </c>
      <c r="AY1179" s="89" t="s">
        <v>4250</v>
      </c>
      <c r="AZ1179" s="89">
        <v>38100000</v>
      </c>
      <c r="BA1179" s="89">
        <v>32300000</v>
      </c>
      <c r="BB1179" s="89">
        <v>20000000</v>
      </c>
      <c r="BC1179" t="s">
        <v>8733</v>
      </c>
      <c r="BG1179" s="165">
        <v>6073</v>
      </c>
      <c r="BH1179" s="165">
        <v>1062</v>
      </c>
    </row>
    <row r="1180" spans="1:60" hidden="1">
      <c r="A1180" s="83">
        <v>180260</v>
      </c>
      <c r="B1180" s="84" t="s">
        <v>4317</v>
      </c>
      <c r="C1180" s="82" t="str">
        <f t="shared" si="57"/>
        <v>Open</v>
      </c>
      <c r="D1180" s="85"/>
      <c r="E1180" s="85" t="s">
        <v>4327</v>
      </c>
      <c r="F1180" s="110">
        <v>43641</v>
      </c>
      <c r="G1180" s="110">
        <v>43659</v>
      </c>
      <c r="H1180" s="87" t="s">
        <v>4328</v>
      </c>
      <c r="I1180" s="87" t="s">
        <v>1696</v>
      </c>
      <c r="J1180" s="87" t="s">
        <v>4318</v>
      </c>
      <c r="K1180" s="88"/>
      <c r="L1180" s="37" t="s">
        <v>15632</v>
      </c>
      <c r="M1180" s="86" t="s">
        <v>4329</v>
      </c>
      <c r="N1180" s="37" t="s">
        <v>14225</v>
      </c>
      <c r="O1180" s="37" t="s">
        <v>14226</v>
      </c>
      <c r="P1180" s="89">
        <v>0.69</v>
      </c>
      <c r="Q1180" s="89">
        <v>3.2</v>
      </c>
      <c r="R1180" s="90" t="str">
        <f t="shared" si="59"/>
        <v>福島県南相馬市原町区下太田字川内迫</v>
      </c>
      <c r="S1180" s="59"/>
      <c r="T1180" s="59" t="s">
        <v>4319</v>
      </c>
      <c r="U1180" s="108" t="s">
        <v>4330</v>
      </c>
      <c r="V1180" s="91" t="str">
        <f t="shared" si="58"/>
        <v>Open map</v>
      </c>
      <c r="W1180" s="91"/>
      <c r="X1180" s="89" t="s">
        <v>1840</v>
      </c>
      <c r="Y1180" s="89" t="s">
        <v>1844</v>
      </c>
      <c r="Z1180" s="89" t="s">
        <v>1842</v>
      </c>
      <c r="AA1180" s="89">
        <v>70</v>
      </c>
      <c r="AB1180" s="83">
        <v>42</v>
      </c>
      <c r="AC1180" s="83">
        <v>11000</v>
      </c>
      <c r="AD1180" s="83">
        <v>11000</v>
      </c>
      <c r="AE1180" s="89">
        <v>14385</v>
      </c>
      <c r="AF1180" s="83">
        <v>12557</v>
      </c>
      <c r="AG1180" s="89"/>
      <c r="AH1180" s="89"/>
      <c r="AI1180" s="89"/>
      <c r="AJ1180" s="83">
        <v>1</v>
      </c>
      <c r="AK1180" s="83" t="s">
        <v>3313</v>
      </c>
      <c r="AL1180" s="83">
        <v>1</v>
      </c>
      <c r="AM1180" s="83" t="s">
        <v>3313</v>
      </c>
      <c r="AN1180" s="83"/>
      <c r="AO1180" s="83">
        <v>24275</v>
      </c>
      <c r="AP1180" s="89">
        <v>1</v>
      </c>
      <c r="AQ1180" s="89">
        <v>9875</v>
      </c>
      <c r="AR1180" s="89">
        <v>110</v>
      </c>
      <c r="AS1180" s="89">
        <v>1108</v>
      </c>
      <c r="AT1180" s="89" t="s">
        <v>4331</v>
      </c>
      <c r="AU1180" s="89">
        <v>1</v>
      </c>
      <c r="AV1180" s="89">
        <v>1400</v>
      </c>
      <c r="AW1180" s="89">
        <v>140</v>
      </c>
      <c r="AX1180" s="89">
        <v>2057</v>
      </c>
      <c r="AY1180" s="89" t="s">
        <v>4235</v>
      </c>
      <c r="AZ1180" s="89">
        <v>188800000</v>
      </c>
      <c r="BA1180" s="89">
        <v>162900000</v>
      </c>
      <c r="BB1180" s="89">
        <v>96700000</v>
      </c>
      <c r="BG1180" s="165">
        <v>6074</v>
      </c>
      <c r="BH1180" s="165">
        <v>1063</v>
      </c>
    </row>
    <row r="1181" spans="1:60" ht="18" hidden="1" customHeight="1">
      <c r="A1181" s="83">
        <v>180261</v>
      </c>
      <c r="B1181" s="84" t="s">
        <v>8680</v>
      </c>
      <c r="C1181" s="82" t="str">
        <f t="shared" si="57"/>
        <v>Open</v>
      </c>
      <c r="D1181" s="85"/>
      <c r="E1181" s="85" t="s">
        <v>11424</v>
      </c>
      <c r="F1181" s="110">
        <v>43763</v>
      </c>
      <c r="G1181" s="110">
        <v>43783</v>
      </c>
      <c r="H1181" s="87" t="s">
        <v>11748</v>
      </c>
      <c r="I1181" s="87" t="s">
        <v>6313</v>
      </c>
      <c r="J1181" s="87" t="s">
        <v>11749</v>
      </c>
      <c r="K1181" s="88"/>
      <c r="L1181" s="37" t="s">
        <v>15633</v>
      </c>
      <c r="M1181" s="86" t="s">
        <v>8679</v>
      </c>
      <c r="N1181" s="37" t="s">
        <v>14227</v>
      </c>
      <c r="O1181" s="37" t="s">
        <v>14228</v>
      </c>
      <c r="P1181" s="89">
        <v>0.17</v>
      </c>
      <c r="Q1181" s="89">
        <v>1.81</v>
      </c>
      <c r="R1181" s="90" t="str">
        <f t="shared" si="59"/>
        <v>徳島県小松島市大林町</v>
      </c>
      <c r="S1181" s="59"/>
      <c r="T1181" s="59"/>
      <c r="U1181" s="111" t="s">
        <v>8681</v>
      </c>
      <c r="V1181" s="91" t="str">
        <f t="shared" si="58"/>
        <v>Open map</v>
      </c>
      <c r="W1181" s="91"/>
      <c r="X1181" s="89" t="s">
        <v>11331</v>
      </c>
      <c r="Y1181" s="89" t="s">
        <v>4409</v>
      </c>
      <c r="Z1181" s="89" t="s">
        <v>4402</v>
      </c>
      <c r="AA1181" s="89"/>
      <c r="AB1181" s="83">
        <v>30</v>
      </c>
      <c r="AC1181" s="83">
        <v>3160</v>
      </c>
      <c r="AD1181" s="83">
        <v>2965</v>
      </c>
      <c r="AE1181" s="89">
        <v>3397</v>
      </c>
      <c r="AF1181" s="83">
        <v>3495</v>
      </c>
      <c r="AG1181" s="89"/>
      <c r="AH1181" s="89"/>
      <c r="AI1181" s="89"/>
      <c r="AJ1181" s="83">
        <v>1</v>
      </c>
      <c r="AK1181" s="83" t="s">
        <v>3189</v>
      </c>
      <c r="AL1181" s="83">
        <v>1.5</v>
      </c>
      <c r="AM1181" s="83" t="s">
        <v>3242</v>
      </c>
      <c r="AN1181" s="83"/>
      <c r="AO1181" s="83">
        <v>7209</v>
      </c>
      <c r="AP1181" s="89">
        <v>1.5</v>
      </c>
      <c r="AQ1181" s="89">
        <v>3786</v>
      </c>
      <c r="AR1181" s="89">
        <v>150</v>
      </c>
      <c r="AS1181" s="89">
        <v>580</v>
      </c>
      <c r="AT1181" s="89" t="s">
        <v>11750</v>
      </c>
      <c r="AU1181" s="89">
        <v>1</v>
      </c>
      <c r="AV1181" s="89">
        <v>3345</v>
      </c>
      <c r="AW1181" s="89">
        <v>100</v>
      </c>
      <c r="AX1181" s="89">
        <v>342</v>
      </c>
      <c r="AY1181" s="89" t="s">
        <v>4240</v>
      </c>
      <c r="AZ1181" s="89">
        <v>47400000</v>
      </c>
      <c r="BA1181" s="89">
        <v>39800000</v>
      </c>
      <c r="BB1181" s="89">
        <v>24300000</v>
      </c>
      <c r="BC1181" s="113" t="s">
        <v>8682</v>
      </c>
      <c r="BG1181" s="165">
        <v>6075</v>
      </c>
      <c r="BH1181" s="165">
        <v>1064</v>
      </c>
    </row>
    <row r="1182" spans="1:60" hidden="1">
      <c r="A1182" s="1">
        <v>180262</v>
      </c>
      <c r="B1182" s="6" t="s">
        <v>10281</v>
      </c>
      <c r="C1182" s="82" t="str">
        <f t="shared" si="57"/>
        <v>Open</v>
      </c>
      <c r="D1182" s="36" t="s">
        <v>4219</v>
      </c>
      <c r="E1182" s="36"/>
      <c r="F1182" s="37"/>
      <c r="G1182" s="37"/>
      <c r="H1182" s="38" t="s">
        <v>1305</v>
      </c>
      <c r="I1182" s="38" t="s">
        <v>3001</v>
      </c>
      <c r="J1182" s="38" t="s">
        <v>3002</v>
      </c>
      <c r="K1182" s="21"/>
      <c r="L1182" s="37" t="s">
        <v>15634</v>
      </c>
      <c r="M1182" s="37"/>
      <c r="N1182" s="37" t="s">
        <v>14366</v>
      </c>
      <c r="O1182" s="37" t="s">
        <v>14366</v>
      </c>
      <c r="R1182" s="59" t="str">
        <f t="shared" si="59"/>
        <v>愛知県瀬戸市太子町</v>
      </c>
      <c r="S1182" s="59"/>
      <c r="T1182" s="59"/>
      <c r="U1182" s="108"/>
      <c r="V1182" s="60" t="str">
        <f t="shared" si="58"/>
        <v>Open map</v>
      </c>
      <c r="W1182" s="60"/>
      <c r="X1182" t="s">
        <v>1840</v>
      </c>
      <c r="Y1182" t="s">
        <v>1863</v>
      </c>
      <c r="Z1182" t="s">
        <v>1842</v>
      </c>
      <c r="AB1182" s="1">
        <v>43</v>
      </c>
      <c r="AC1182" s="1">
        <v>5131</v>
      </c>
      <c r="AD1182" s="1">
        <v>5414</v>
      </c>
      <c r="AF1182" s="1">
        <v>6196</v>
      </c>
      <c r="AJ1182" s="1">
        <v>1</v>
      </c>
      <c r="AK1182" s="1" t="s">
        <v>3198</v>
      </c>
      <c r="AL1182" s="1">
        <v>1.2</v>
      </c>
      <c r="AM1182" s="1" t="s">
        <v>3198</v>
      </c>
      <c r="BD1182" s="142" t="s">
        <v>14613</v>
      </c>
      <c r="BG1182" s="165">
        <v>6076</v>
      </c>
    </row>
    <row r="1183" spans="1:60" hidden="1">
      <c r="A1183" s="83">
        <v>180263</v>
      </c>
      <c r="B1183" s="84" t="s">
        <v>4320</v>
      </c>
      <c r="C1183" s="82" t="str">
        <f t="shared" si="57"/>
        <v>Open</v>
      </c>
      <c r="D1183" s="85"/>
      <c r="E1183" s="85" t="s">
        <v>4218</v>
      </c>
      <c r="F1183" s="110">
        <v>43608</v>
      </c>
      <c r="G1183" s="110">
        <v>43637</v>
      </c>
      <c r="H1183" s="87" t="s">
        <v>4312</v>
      </c>
      <c r="I1183" s="87" t="s">
        <v>1373</v>
      </c>
      <c r="J1183" s="87" t="s">
        <v>4321</v>
      </c>
      <c r="K1183" s="88"/>
      <c r="L1183" s="37" t="s">
        <v>15635</v>
      </c>
      <c r="M1183" s="86" t="s">
        <v>4322</v>
      </c>
      <c r="N1183" s="37" t="s">
        <v>14229</v>
      </c>
      <c r="O1183" s="37" t="s">
        <v>14230</v>
      </c>
      <c r="P1183" s="89">
        <v>0.15</v>
      </c>
      <c r="Q1183" s="89">
        <v>18</v>
      </c>
      <c r="R1183" s="90" t="str">
        <f t="shared" si="59"/>
        <v>埼玉県三郷市谷口</v>
      </c>
      <c r="S1183" s="59" t="s">
        <v>4034</v>
      </c>
      <c r="T1183" s="59" t="s">
        <v>4323</v>
      </c>
      <c r="U1183" s="108" t="s">
        <v>4324</v>
      </c>
      <c r="V1183" s="91" t="str">
        <f t="shared" si="58"/>
        <v>Open map</v>
      </c>
      <c r="W1183" s="91" t="s">
        <v>17</v>
      </c>
      <c r="X1183" s="89" t="s">
        <v>1840</v>
      </c>
      <c r="Y1183" s="89" t="s">
        <v>1859</v>
      </c>
      <c r="Z1183" s="89" t="s">
        <v>1878</v>
      </c>
      <c r="AA1183" s="89">
        <v>5</v>
      </c>
      <c r="AB1183" s="83">
        <v>30</v>
      </c>
      <c r="AC1183" s="83">
        <v>1002</v>
      </c>
      <c r="AD1183" s="83">
        <v>1942</v>
      </c>
      <c r="AE1183" s="89">
        <v>1838</v>
      </c>
      <c r="AF1183" s="83">
        <v>1370</v>
      </c>
      <c r="AG1183" s="89"/>
      <c r="AH1183" s="89"/>
      <c r="AI1183" s="89"/>
      <c r="AJ1183" s="83">
        <v>1</v>
      </c>
      <c r="AK1183" s="83" t="s">
        <v>3198</v>
      </c>
      <c r="AL1183" s="83">
        <v>1.6</v>
      </c>
      <c r="AM1183" s="83" t="s">
        <v>3207</v>
      </c>
      <c r="AN1183" s="83"/>
      <c r="AO1183" s="83">
        <v>5183</v>
      </c>
      <c r="AP1183" s="89">
        <v>1.6</v>
      </c>
      <c r="AQ1183" s="89">
        <f>1217+1769</f>
        <v>2986</v>
      </c>
      <c r="AR1183" s="89">
        <v>150</v>
      </c>
      <c r="AS1183" s="89">
        <f>162+271</f>
        <v>433</v>
      </c>
      <c r="AT1183" s="89" t="s">
        <v>8731</v>
      </c>
      <c r="AU1183" s="89">
        <v>1</v>
      </c>
      <c r="AV1183" s="89">
        <v>1480</v>
      </c>
      <c r="AW1183" s="89">
        <v>120</v>
      </c>
      <c r="AX1183" s="89">
        <v>182</v>
      </c>
      <c r="AY1183" s="89" t="s">
        <v>4271</v>
      </c>
      <c r="AZ1183" s="89">
        <v>40000000</v>
      </c>
      <c r="BA1183" s="89">
        <v>34400000</v>
      </c>
      <c r="BB1183" s="89">
        <v>21600000</v>
      </c>
      <c r="BC1183" t="s">
        <v>8732</v>
      </c>
      <c r="BG1183" s="165">
        <v>6077</v>
      </c>
      <c r="BH1183" s="165">
        <v>1065</v>
      </c>
    </row>
    <row r="1184" spans="1:60" hidden="1">
      <c r="A1184" s="1">
        <v>180264</v>
      </c>
      <c r="B1184" s="6" t="s">
        <v>10282</v>
      </c>
      <c r="C1184" s="82" t="str">
        <f t="shared" si="57"/>
        <v>Open</v>
      </c>
      <c r="D1184" s="36" t="s">
        <v>4219</v>
      </c>
      <c r="E1184" s="36"/>
      <c r="F1184" s="37"/>
      <c r="G1184" s="37"/>
      <c r="H1184" s="38" t="s">
        <v>1295</v>
      </c>
      <c r="I1184" s="38" t="s">
        <v>1338</v>
      </c>
      <c r="J1184" s="38" t="s">
        <v>3004</v>
      </c>
      <c r="K1184" s="21"/>
      <c r="L1184" s="37" t="s">
        <v>15636</v>
      </c>
      <c r="M1184" s="93"/>
      <c r="N1184" s="37" t="s">
        <v>14366</v>
      </c>
      <c r="O1184" s="37" t="s">
        <v>14366</v>
      </c>
      <c r="P1184" s="94"/>
      <c r="Q1184" s="94"/>
      <c r="R1184" s="59" t="str">
        <f t="shared" si="59"/>
        <v>東京都足立区谷中</v>
      </c>
      <c r="S1184" s="59"/>
      <c r="T1184" s="59"/>
      <c r="U1184" s="108"/>
      <c r="V1184" s="60" t="str">
        <f t="shared" si="58"/>
        <v>Open map</v>
      </c>
      <c r="W1184" s="60"/>
      <c r="X1184" t="s">
        <v>1840</v>
      </c>
      <c r="Y1184" t="s">
        <v>1844</v>
      </c>
      <c r="Z1184" t="s">
        <v>1841</v>
      </c>
      <c r="AB1184" s="1">
        <v>30</v>
      </c>
      <c r="AC1184" s="1">
        <v>1330</v>
      </c>
      <c r="AD1184" s="1">
        <v>1330</v>
      </c>
      <c r="AF1184" s="1">
        <v>1399</v>
      </c>
      <c r="AJ1184" s="1" t="s">
        <v>3314</v>
      </c>
      <c r="AK1184" s="1" t="s">
        <v>3189</v>
      </c>
      <c r="AL1184" s="1">
        <v>1.65</v>
      </c>
      <c r="AM1184" s="1" t="s">
        <v>3204</v>
      </c>
      <c r="AT1184" s="89" t="s">
        <v>4235</v>
      </c>
      <c r="AY1184" s="89" t="s">
        <v>12216</v>
      </c>
      <c r="BG1184" s="165">
        <v>6078</v>
      </c>
    </row>
    <row r="1185" spans="1:61" hidden="1">
      <c r="A1185" s="83">
        <v>180265</v>
      </c>
      <c r="B1185" s="84" t="s">
        <v>4308</v>
      </c>
      <c r="C1185" s="82" t="str">
        <f t="shared" si="57"/>
        <v>Open</v>
      </c>
      <c r="D1185" s="85"/>
      <c r="E1185" s="85" t="s">
        <v>4218</v>
      </c>
      <c r="F1185" s="110">
        <v>43654</v>
      </c>
      <c r="G1185" s="110">
        <v>43669</v>
      </c>
      <c r="H1185" s="87" t="s">
        <v>4313</v>
      </c>
      <c r="I1185" s="87" t="s">
        <v>1313</v>
      </c>
      <c r="J1185" s="87" t="s">
        <v>4314</v>
      </c>
      <c r="K1185" s="88"/>
      <c r="L1185" s="37" t="s">
        <v>15637</v>
      </c>
      <c r="M1185" s="86" t="s">
        <v>4315</v>
      </c>
      <c r="N1185" s="37" t="s">
        <v>14231</v>
      </c>
      <c r="O1185" s="37" t="s">
        <v>14597</v>
      </c>
      <c r="P1185" s="89">
        <v>2.39</v>
      </c>
      <c r="Q1185" s="89">
        <v>35.43</v>
      </c>
      <c r="R1185" s="90" t="str">
        <f t="shared" si="59"/>
        <v>岐阜県各務原市蘇原東栄町</v>
      </c>
      <c r="S1185" s="59"/>
      <c r="T1185" s="59" t="s">
        <v>4316</v>
      </c>
      <c r="U1185" s="108" t="s">
        <v>4309</v>
      </c>
      <c r="V1185" s="91" t="str">
        <f t="shared" si="58"/>
        <v>Open map</v>
      </c>
      <c r="W1185" s="91"/>
      <c r="X1185" s="89" t="s">
        <v>1840</v>
      </c>
      <c r="Y1185" s="89" t="s">
        <v>1844</v>
      </c>
      <c r="Z1185" s="89" t="s">
        <v>1841</v>
      </c>
      <c r="AA1185" s="89"/>
      <c r="AB1185" s="83">
        <v>38.4</v>
      </c>
      <c r="AC1185" s="83">
        <v>1320</v>
      </c>
      <c r="AD1185" s="83">
        <v>1320</v>
      </c>
      <c r="AE1185" s="89">
        <v>1698</v>
      </c>
      <c r="AF1185" s="83">
        <v>1698</v>
      </c>
      <c r="AG1185" s="89"/>
      <c r="AH1185" s="89"/>
      <c r="AI1185" s="89"/>
      <c r="AJ1185" s="83">
        <v>0.8</v>
      </c>
      <c r="AK1185" s="83" t="s">
        <v>3198</v>
      </c>
      <c r="AL1185" s="83">
        <v>1.4</v>
      </c>
      <c r="AM1185" s="83" t="s">
        <v>3197</v>
      </c>
      <c r="AN1185" s="83"/>
      <c r="AO1185" s="83">
        <v>2810</v>
      </c>
      <c r="AP1185" s="89">
        <v>1.4</v>
      </c>
      <c r="AQ1185" s="89">
        <v>1405</v>
      </c>
      <c r="AR1185" s="89">
        <v>180</v>
      </c>
      <c r="AS1185" s="89">
        <v>258</v>
      </c>
      <c r="AT1185" s="89" t="s">
        <v>4235</v>
      </c>
      <c r="AU1185" s="89">
        <v>0.8</v>
      </c>
      <c r="AV1185" s="89">
        <v>1045</v>
      </c>
      <c r="AW1185" s="89">
        <v>100</v>
      </c>
      <c r="AX1185" s="89">
        <v>144</v>
      </c>
      <c r="AY1185" s="89" t="s">
        <v>4235</v>
      </c>
      <c r="AZ1185" s="89">
        <v>19500000</v>
      </c>
      <c r="BA1185" s="89">
        <v>16300000</v>
      </c>
      <c r="BB1185" s="89">
        <v>9900000</v>
      </c>
      <c r="BG1185" s="165">
        <v>6079</v>
      </c>
      <c r="BH1185" s="165">
        <v>1066</v>
      </c>
    </row>
    <row r="1186" spans="1:61" hidden="1">
      <c r="A1186" s="83">
        <v>180266</v>
      </c>
      <c r="B1186" s="84" t="s">
        <v>4299</v>
      </c>
      <c r="C1186" s="82" t="str">
        <f t="shared" si="57"/>
        <v>Open</v>
      </c>
      <c r="D1186" s="85"/>
      <c r="E1186" s="85" t="s">
        <v>4218</v>
      </c>
      <c r="F1186" s="110">
        <v>43593</v>
      </c>
      <c r="G1186" s="110">
        <v>43599</v>
      </c>
      <c r="H1186" s="87" t="s">
        <v>4310</v>
      </c>
      <c r="I1186" s="87" t="s">
        <v>1391</v>
      </c>
      <c r="J1186" s="87" t="s">
        <v>4300</v>
      </c>
      <c r="K1186" s="88"/>
      <c r="L1186" s="37" t="s">
        <v>15115</v>
      </c>
      <c r="M1186" s="86" t="s">
        <v>4232</v>
      </c>
      <c r="N1186" s="37" t="s">
        <v>13111</v>
      </c>
      <c r="O1186" s="37" t="s">
        <v>13112</v>
      </c>
      <c r="P1186" s="89">
        <v>0.21</v>
      </c>
      <c r="Q1186" s="89">
        <v>0.2</v>
      </c>
      <c r="R1186" s="90" t="str">
        <f t="shared" si="59"/>
        <v>宮城県気仙沼市魚町</v>
      </c>
      <c r="S1186" s="59" t="s">
        <v>4035</v>
      </c>
      <c r="T1186" s="59" t="s">
        <v>4311</v>
      </c>
      <c r="U1186" s="108" t="s">
        <v>4301</v>
      </c>
      <c r="V1186" s="91" t="str">
        <f t="shared" si="58"/>
        <v>Open map</v>
      </c>
      <c r="W1186" s="91" t="s">
        <v>4038</v>
      </c>
      <c r="X1186" s="89" t="s">
        <v>1840</v>
      </c>
      <c r="Y1186" s="89" t="s">
        <v>1844</v>
      </c>
      <c r="Z1186" s="89" t="s">
        <v>1888</v>
      </c>
      <c r="AA1186" s="89">
        <v>10</v>
      </c>
      <c r="AB1186" s="83">
        <v>40</v>
      </c>
      <c r="AC1186" s="83">
        <v>205.73</v>
      </c>
      <c r="AD1186" s="83">
        <v>189</v>
      </c>
      <c r="AE1186" s="89">
        <v>306</v>
      </c>
      <c r="AF1186" s="83">
        <v>305</v>
      </c>
      <c r="AG1186" s="89"/>
      <c r="AH1186" s="89"/>
      <c r="AI1186" s="89"/>
      <c r="AJ1186" s="83">
        <v>0.8</v>
      </c>
      <c r="AK1186" s="83" t="s">
        <v>3315</v>
      </c>
      <c r="AL1186" s="83">
        <v>1.4</v>
      </c>
      <c r="AM1186" s="83" t="s">
        <v>3275</v>
      </c>
      <c r="AN1186" s="83"/>
      <c r="AO1186" s="83">
        <v>523</v>
      </c>
      <c r="AP1186" s="89">
        <v>1.4</v>
      </c>
      <c r="AQ1186" s="89">
        <v>268</v>
      </c>
      <c r="AR1186" s="89">
        <v>110</v>
      </c>
      <c r="AS1186" s="89">
        <v>31</v>
      </c>
      <c r="AT1186" s="89" t="s">
        <v>4235</v>
      </c>
      <c r="AU1186" s="89">
        <v>0.8</v>
      </c>
      <c r="AV1186" s="89">
        <v>255</v>
      </c>
      <c r="AW1186" s="89">
        <v>80</v>
      </c>
      <c r="AX1186" s="89">
        <v>21</v>
      </c>
      <c r="AY1186" s="89" t="s">
        <v>4235</v>
      </c>
      <c r="AZ1186" s="89">
        <v>4600000</v>
      </c>
      <c r="BA1186" s="89">
        <v>4100000</v>
      </c>
      <c r="BB1186" s="89">
        <v>2600000</v>
      </c>
      <c r="BG1186" s="165">
        <v>6080</v>
      </c>
      <c r="BH1186" s="165">
        <v>1067</v>
      </c>
    </row>
    <row r="1187" spans="1:61" hidden="1">
      <c r="A1187" s="83">
        <v>180267</v>
      </c>
      <c r="B1187" s="84" t="s">
        <v>4291</v>
      </c>
      <c r="C1187" s="82" t="str">
        <f t="shared" si="57"/>
        <v>Open</v>
      </c>
      <c r="D1187" s="85"/>
      <c r="E1187" s="85" t="s">
        <v>4302</v>
      </c>
      <c r="F1187" s="139">
        <v>43619</v>
      </c>
      <c r="G1187" s="139">
        <v>43636</v>
      </c>
      <c r="H1187" s="87" t="s">
        <v>4303</v>
      </c>
      <c r="I1187" s="87" t="s">
        <v>1691</v>
      </c>
      <c r="J1187" s="87" t="s">
        <v>4292</v>
      </c>
      <c r="K1187" s="88"/>
      <c r="L1187" s="37" t="s">
        <v>15638</v>
      </c>
      <c r="M1187" s="86" t="s">
        <v>4293</v>
      </c>
      <c r="N1187" s="37" t="s">
        <v>14232</v>
      </c>
      <c r="O1187" s="37" t="s">
        <v>14598</v>
      </c>
      <c r="P1187" s="89">
        <v>0.33</v>
      </c>
      <c r="Q1187" s="89">
        <v>14.53</v>
      </c>
      <c r="R1187" s="90" t="str">
        <f t="shared" si="59"/>
        <v>東京都葛飾区水元</v>
      </c>
      <c r="S1187" s="59" t="s">
        <v>4036</v>
      </c>
      <c r="T1187" s="59" t="s">
        <v>4304</v>
      </c>
      <c r="U1187" s="108" t="s">
        <v>4305</v>
      </c>
      <c r="V1187" s="91" t="str">
        <f t="shared" si="58"/>
        <v>Open map</v>
      </c>
      <c r="W1187" s="91" t="s">
        <v>4038</v>
      </c>
      <c r="X1187" s="89" t="s">
        <v>1840</v>
      </c>
      <c r="Y1187" s="89" t="s">
        <v>1863</v>
      </c>
      <c r="Z1187" s="89" t="s">
        <v>1877</v>
      </c>
      <c r="AA1187" s="89"/>
      <c r="AB1187" s="83">
        <v>38</v>
      </c>
      <c r="AC1187" s="83">
        <v>1000</v>
      </c>
      <c r="AD1187" s="83">
        <v>1065</v>
      </c>
      <c r="AE1187" s="89">
        <v>1355</v>
      </c>
      <c r="AF1187" s="83">
        <v>1355</v>
      </c>
      <c r="AG1187" s="89"/>
      <c r="AH1187" s="89"/>
      <c r="AI1187" s="89"/>
      <c r="AJ1187" s="83">
        <v>1</v>
      </c>
      <c r="AK1187" s="83" t="s">
        <v>3189</v>
      </c>
      <c r="AL1187" s="83">
        <v>2.5</v>
      </c>
      <c r="AM1187" s="83" t="s">
        <v>3203</v>
      </c>
      <c r="AN1187" s="83"/>
      <c r="AO1187" s="83">
        <v>2847</v>
      </c>
      <c r="AP1187" s="89">
        <v>2.5</v>
      </c>
      <c r="AQ1187" s="89">
        <v>2425</v>
      </c>
      <c r="AR1187" s="89">
        <v>120</v>
      </c>
      <c r="AS1187" s="89">
        <v>297</v>
      </c>
      <c r="AT1187" s="89" t="s">
        <v>4306</v>
      </c>
      <c r="AU1187" s="89">
        <v>1</v>
      </c>
      <c r="AV1187" s="89">
        <v>422</v>
      </c>
      <c r="AW1187" s="89">
        <v>100</v>
      </c>
      <c r="AX1187" s="89">
        <v>44</v>
      </c>
      <c r="AY1187" s="89" t="s">
        <v>4307</v>
      </c>
      <c r="AZ1187" s="89">
        <v>22300000</v>
      </c>
      <c r="BA1187" s="89">
        <v>18300000</v>
      </c>
      <c r="BB1187" s="89">
        <v>11500000</v>
      </c>
      <c r="BG1187" s="165">
        <v>6081</v>
      </c>
      <c r="BH1187" s="165">
        <v>1068</v>
      </c>
    </row>
    <row r="1188" spans="1:61" hidden="1">
      <c r="A1188" s="83">
        <v>180268</v>
      </c>
      <c r="B1188" s="84" t="s">
        <v>4285</v>
      </c>
      <c r="C1188" s="82" t="str">
        <f t="shared" si="57"/>
        <v>Open</v>
      </c>
      <c r="D1188" s="85"/>
      <c r="E1188" s="85" t="s">
        <v>4218</v>
      </c>
      <c r="F1188" s="139">
        <v>43598</v>
      </c>
      <c r="G1188" s="139">
        <v>43614</v>
      </c>
      <c r="H1188" s="87" t="s">
        <v>4280</v>
      </c>
      <c r="I1188" s="87" t="s">
        <v>2650</v>
      </c>
      <c r="J1188" s="87" t="s">
        <v>4294</v>
      </c>
      <c r="K1188" s="88"/>
      <c r="L1188" s="37" t="s">
        <v>15639</v>
      </c>
      <c r="M1188" s="86" t="s">
        <v>4295</v>
      </c>
      <c r="N1188" s="37" t="s">
        <v>14233</v>
      </c>
      <c r="O1188" s="37" t="s">
        <v>14234</v>
      </c>
      <c r="P1188" s="89">
        <v>0.69</v>
      </c>
      <c r="Q1188" s="89">
        <v>2.16</v>
      </c>
      <c r="R1188" s="90" t="str">
        <f t="shared" si="59"/>
        <v>熊本県八代市沖町字</v>
      </c>
      <c r="S1188" s="59" t="s">
        <v>4037</v>
      </c>
      <c r="T1188" s="59" t="s">
        <v>4296</v>
      </c>
      <c r="U1188" s="108" t="s">
        <v>4297</v>
      </c>
      <c r="V1188" s="91" t="str">
        <f t="shared" si="58"/>
        <v>Open map</v>
      </c>
      <c r="W1188" s="91" t="s">
        <v>4038</v>
      </c>
      <c r="X1188" s="89" t="s">
        <v>1840</v>
      </c>
      <c r="Y1188" s="89" t="s">
        <v>1844</v>
      </c>
      <c r="Z1188" s="89" t="s">
        <v>1900</v>
      </c>
      <c r="AA1188" s="89"/>
      <c r="AB1188" s="83">
        <v>30</v>
      </c>
      <c r="AC1188" s="83">
        <v>1196</v>
      </c>
      <c r="AD1188" s="83">
        <v>998</v>
      </c>
      <c r="AE1188" s="89">
        <v>1625</v>
      </c>
      <c r="AF1188" s="83">
        <v>1523</v>
      </c>
      <c r="AG1188" s="89"/>
      <c r="AH1188" s="89"/>
      <c r="AI1188" s="89"/>
      <c r="AJ1188" s="83">
        <v>1</v>
      </c>
      <c r="AK1188" s="83" t="s">
        <v>3198</v>
      </c>
      <c r="AL1188" s="83">
        <v>1.5</v>
      </c>
      <c r="AM1188" s="83" t="s">
        <v>3237</v>
      </c>
      <c r="AN1188" s="83"/>
      <c r="AO1188" s="83">
        <v>1596</v>
      </c>
      <c r="AP1188" s="89">
        <v>1.5</v>
      </c>
      <c r="AQ1188" s="89">
        <f>1753+434</f>
        <v>2187</v>
      </c>
      <c r="AR1188" s="89">
        <v>100</v>
      </c>
      <c r="AS1188" s="89">
        <f>179+67</f>
        <v>246</v>
      </c>
      <c r="AT1188" s="89" t="s">
        <v>4235</v>
      </c>
      <c r="AU1188" s="89">
        <v>1</v>
      </c>
      <c r="AV1188" s="89">
        <v>1612</v>
      </c>
      <c r="AW1188" s="89">
        <v>100</v>
      </c>
      <c r="AX1188" s="89">
        <v>165</v>
      </c>
      <c r="AY1188" s="89" t="s">
        <v>4298</v>
      </c>
      <c r="AZ1188" s="89">
        <v>23900000</v>
      </c>
      <c r="BA1188" s="89">
        <v>20400000</v>
      </c>
      <c r="BB1188" s="89">
        <v>12700000</v>
      </c>
      <c r="BC1188" t="s">
        <v>8730</v>
      </c>
      <c r="BG1188" s="165">
        <v>6082</v>
      </c>
      <c r="BH1188" s="165">
        <v>1069</v>
      </c>
    </row>
    <row r="1189" spans="1:61" hidden="1">
      <c r="A1189" s="1">
        <v>180269</v>
      </c>
      <c r="B1189" s="6" t="s">
        <v>10283</v>
      </c>
      <c r="C1189" s="82" t="str">
        <f t="shared" si="57"/>
        <v>Open</v>
      </c>
      <c r="D1189" s="36" t="s">
        <v>4219</v>
      </c>
      <c r="E1189" s="36"/>
      <c r="F1189" s="19">
        <v>43759</v>
      </c>
      <c r="G1189" s="19">
        <v>43771</v>
      </c>
      <c r="H1189" s="38" t="s">
        <v>4283</v>
      </c>
      <c r="I1189" s="38" t="s">
        <v>2996</v>
      </c>
      <c r="J1189" s="38" t="s">
        <v>4284</v>
      </c>
      <c r="K1189" s="21"/>
      <c r="L1189" s="37" t="s">
        <v>15630</v>
      </c>
      <c r="M1189" s="37"/>
      <c r="N1189" s="37" t="s">
        <v>14366</v>
      </c>
      <c r="O1189" s="37" t="s">
        <v>14366</v>
      </c>
      <c r="R1189" s="59" t="str">
        <f t="shared" si="59"/>
        <v>沖縄県島尻郡与那原町字与那原</v>
      </c>
      <c r="S1189" s="59"/>
      <c r="T1189" s="59"/>
      <c r="U1189" s="108"/>
      <c r="V1189" s="60" t="str">
        <f t="shared" si="58"/>
        <v>Open map</v>
      </c>
      <c r="W1189" s="60"/>
      <c r="X1189" t="s">
        <v>1840</v>
      </c>
      <c r="Y1189" t="s">
        <v>1844</v>
      </c>
      <c r="Z1189" t="s">
        <v>1841</v>
      </c>
      <c r="AB1189" s="1">
        <v>0</v>
      </c>
      <c r="AC1189" s="1">
        <v>1100</v>
      </c>
      <c r="AD1189" s="1">
        <v>1100</v>
      </c>
      <c r="AF1189" s="1">
        <v>1658.2</v>
      </c>
      <c r="AJ1189" s="1">
        <v>1</v>
      </c>
      <c r="AK1189" s="1" t="s">
        <v>3189</v>
      </c>
      <c r="AL1189" s="1">
        <v>1.5</v>
      </c>
      <c r="AM1189" s="1" t="s">
        <v>3265</v>
      </c>
      <c r="AT1189" s="89" t="s">
        <v>4337</v>
      </c>
      <c r="AY1189" s="89" t="s">
        <v>4337</v>
      </c>
      <c r="BG1189" s="165">
        <v>6083</v>
      </c>
      <c r="BH1189" s="165">
        <v>1070</v>
      </c>
    </row>
    <row r="1190" spans="1:61" hidden="1">
      <c r="A1190" s="83">
        <v>180270</v>
      </c>
      <c r="B1190" s="84" t="s">
        <v>4286</v>
      </c>
      <c r="C1190" s="82" t="str">
        <f t="shared" si="57"/>
        <v>Open</v>
      </c>
      <c r="D1190" s="85"/>
      <c r="E1190" s="85" t="s">
        <v>4218</v>
      </c>
      <c r="F1190" s="139">
        <v>43725</v>
      </c>
      <c r="G1190" s="139">
        <v>43729</v>
      </c>
      <c r="H1190" s="87" t="s">
        <v>4278</v>
      </c>
      <c r="I1190" s="87" t="s">
        <v>1485</v>
      </c>
      <c r="J1190" s="87" t="s">
        <v>4287</v>
      </c>
      <c r="K1190" s="88"/>
      <c r="L1190" s="37" t="s">
        <v>15640</v>
      </c>
      <c r="M1190" s="86" t="s">
        <v>4288</v>
      </c>
      <c r="N1190" s="37" t="s">
        <v>14235</v>
      </c>
      <c r="O1190" s="37" t="s">
        <v>14236</v>
      </c>
      <c r="P1190" s="89">
        <v>0.69</v>
      </c>
      <c r="Q1190" s="89">
        <v>3.42</v>
      </c>
      <c r="R1190" s="90" t="str">
        <f t="shared" si="59"/>
        <v>宮城県多賀城市山王字山王三区</v>
      </c>
      <c r="S1190" s="59"/>
      <c r="T1190" s="59" t="s">
        <v>4282</v>
      </c>
      <c r="U1190" s="108" t="s">
        <v>4289</v>
      </c>
      <c r="V1190" s="91" t="str">
        <f t="shared" si="58"/>
        <v>Open map</v>
      </c>
      <c r="W1190" s="91"/>
      <c r="X1190" s="89" t="s">
        <v>1840</v>
      </c>
      <c r="Y1190" s="89" t="s">
        <v>1844</v>
      </c>
      <c r="Z1190" s="89" t="s">
        <v>1841</v>
      </c>
      <c r="AA1190" s="89"/>
      <c r="AB1190" s="83">
        <v>40</v>
      </c>
      <c r="AC1190" s="83">
        <v>1113.0899999999999</v>
      </c>
      <c r="AD1190" s="83">
        <v>1106</v>
      </c>
      <c r="AE1190" s="89">
        <v>1369</v>
      </c>
      <c r="AF1190" s="83">
        <v>1449</v>
      </c>
      <c r="AG1190" s="89"/>
      <c r="AH1190" s="89"/>
      <c r="AI1190" s="89"/>
      <c r="AJ1190" s="83">
        <v>0.6</v>
      </c>
      <c r="AK1190" s="83" t="s">
        <v>3198</v>
      </c>
      <c r="AL1190" s="83">
        <v>1.2</v>
      </c>
      <c r="AM1190" s="83" t="s">
        <v>3198</v>
      </c>
      <c r="AN1190" s="83"/>
      <c r="AO1190" s="83">
        <v>1374</v>
      </c>
      <c r="AP1190" s="89">
        <v>1.2</v>
      </c>
      <c r="AQ1190" s="89">
        <v>1004</v>
      </c>
      <c r="AR1190" s="89">
        <v>100</v>
      </c>
      <c r="AS1190" s="89">
        <v>103</v>
      </c>
      <c r="AT1190" s="89" t="s">
        <v>4290</v>
      </c>
      <c r="AU1190" s="89">
        <v>0.6</v>
      </c>
      <c r="AV1190" s="89">
        <v>370</v>
      </c>
      <c r="AW1190" s="89">
        <v>80</v>
      </c>
      <c r="AX1190" s="89">
        <v>31</v>
      </c>
      <c r="AY1190" s="89" t="s">
        <v>4235</v>
      </c>
      <c r="AZ1190" s="89">
        <v>8200000</v>
      </c>
      <c r="BA1190" s="89">
        <v>7000000</v>
      </c>
      <c r="BB1190" s="89">
        <v>4200000</v>
      </c>
      <c r="BG1190" s="165">
        <v>6084</v>
      </c>
      <c r="BH1190" s="165">
        <v>1071</v>
      </c>
    </row>
    <row r="1191" spans="1:61" hidden="1">
      <c r="A1191" s="83">
        <v>180271</v>
      </c>
      <c r="B1191" s="84" t="s">
        <v>4279</v>
      </c>
      <c r="C1191" s="82" t="str">
        <f t="shared" si="57"/>
        <v>Open</v>
      </c>
      <c r="D1191" s="85"/>
      <c r="E1191" s="85" t="s">
        <v>4218</v>
      </c>
      <c r="F1191" s="139">
        <v>43633</v>
      </c>
      <c r="G1191" s="139">
        <v>43654</v>
      </c>
      <c r="H1191" s="87" t="s">
        <v>4280</v>
      </c>
      <c r="I1191" s="87" t="s">
        <v>2372</v>
      </c>
      <c r="J1191" s="87" t="s">
        <v>4281</v>
      </c>
      <c r="K1191" s="88"/>
      <c r="L1191" s="37" t="s">
        <v>15641</v>
      </c>
      <c r="M1191" s="86" t="s">
        <v>4225</v>
      </c>
      <c r="N1191" s="37" t="s">
        <v>14237</v>
      </c>
      <c r="O1191" s="37" t="s">
        <v>14238</v>
      </c>
      <c r="P1191" s="89">
        <v>0.21</v>
      </c>
      <c r="Q1191" s="89">
        <v>8.92</v>
      </c>
      <c r="R1191" s="90" t="str">
        <f t="shared" si="59"/>
        <v>熊本県熊本市南区近見</v>
      </c>
      <c r="S1191" s="59"/>
      <c r="T1191" s="59" t="s">
        <v>4209</v>
      </c>
      <c r="U1191" s="108" t="s">
        <v>4272</v>
      </c>
      <c r="V1191" s="91" t="str">
        <f t="shared" si="58"/>
        <v>Open map</v>
      </c>
      <c r="W1191" s="91"/>
      <c r="X1191" s="89" t="s">
        <v>1840</v>
      </c>
      <c r="Y1191" s="89" t="s">
        <v>1863</v>
      </c>
      <c r="Z1191" s="89" t="s">
        <v>1842</v>
      </c>
      <c r="AA1191" s="89">
        <v>21</v>
      </c>
      <c r="AB1191" s="83">
        <v>25</v>
      </c>
      <c r="AC1191" s="83">
        <v>1629</v>
      </c>
      <c r="AD1191" s="83">
        <v>1864</v>
      </c>
      <c r="AE1191" s="89">
        <v>1674</v>
      </c>
      <c r="AF1191" s="83">
        <v>1752</v>
      </c>
      <c r="AG1191" s="89"/>
      <c r="AH1191" s="89"/>
      <c r="AI1191" s="89"/>
      <c r="AJ1191" s="83">
        <v>1</v>
      </c>
      <c r="AK1191" s="83" t="s">
        <v>3198</v>
      </c>
      <c r="AL1191" s="83">
        <v>1.8</v>
      </c>
      <c r="AM1191" s="83" t="s">
        <v>3202</v>
      </c>
      <c r="AN1191" s="83"/>
      <c r="AO1191" s="83">
        <v>4463</v>
      </c>
      <c r="AP1191" s="89">
        <v>1.8</v>
      </c>
      <c r="AQ1191" s="89">
        <v>2241</v>
      </c>
      <c r="AR1191" s="89">
        <v>150</v>
      </c>
      <c r="AS1191" s="89">
        <v>343</v>
      </c>
      <c r="AT1191" s="89" t="s">
        <v>4271</v>
      </c>
      <c r="AU1191" s="89">
        <v>1</v>
      </c>
      <c r="AV1191" s="89">
        <v>2222</v>
      </c>
      <c r="AW1191" s="89">
        <v>150</v>
      </c>
      <c r="AX1191" s="89">
        <v>340</v>
      </c>
      <c r="AY1191" s="89" t="s">
        <v>4271</v>
      </c>
      <c r="AZ1191" s="89">
        <v>32000000</v>
      </c>
      <c r="BA1191" s="89">
        <v>26700000</v>
      </c>
      <c r="BB1191" s="89">
        <v>16500000</v>
      </c>
      <c r="BG1191" s="165">
        <v>6085</v>
      </c>
      <c r="BH1191" s="165">
        <v>1072</v>
      </c>
    </row>
    <row r="1192" spans="1:61" hidden="1">
      <c r="A1192" s="1">
        <v>180272</v>
      </c>
      <c r="B1192" s="6" t="s">
        <v>10284</v>
      </c>
      <c r="C1192" s="82" t="str">
        <f t="shared" si="57"/>
        <v>Open</v>
      </c>
      <c r="D1192" s="36" t="s">
        <v>4219</v>
      </c>
      <c r="E1192" s="36"/>
      <c r="F1192" s="19">
        <v>43774</v>
      </c>
      <c r="G1192" s="19">
        <v>43795</v>
      </c>
      <c r="H1192" s="38" t="s">
        <v>1357</v>
      </c>
      <c r="I1192" s="38" t="s">
        <v>1648</v>
      </c>
      <c r="J1192" s="38" t="s">
        <v>3010</v>
      </c>
      <c r="K1192" s="21"/>
      <c r="L1192" s="37" t="s">
        <v>15642</v>
      </c>
      <c r="M1192" s="37"/>
      <c r="N1192" s="37" t="s">
        <v>14366</v>
      </c>
      <c r="O1192" s="37" t="s">
        <v>14366</v>
      </c>
      <c r="R1192" s="59" t="str">
        <f t="shared" si="59"/>
        <v>埼玉県吉川市大字小松川</v>
      </c>
      <c r="S1192" s="59"/>
      <c r="T1192" s="59"/>
      <c r="U1192" s="108" t="s">
        <v>4233</v>
      </c>
      <c r="V1192" s="60" t="str">
        <f t="shared" si="58"/>
        <v>Open map</v>
      </c>
      <c r="W1192" s="60"/>
      <c r="X1192" t="s">
        <v>1840</v>
      </c>
      <c r="Y1192" t="s">
        <v>1844</v>
      </c>
      <c r="Z1192" t="s">
        <v>1843</v>
      </c>
      <c r="AA1192">
        <v>4.3</v>
      </c>
      <c r="AB1192" s="1">
        <v>30</v>
      </c>
      <c r="AC1192" s="1">
        <v>289</v>
      </c>
      <c r="AD1192" s="1">
        <v>289</v>
      </c>
      <c r="AF1192" s="1">
        <v>394.5</v>
      </c>
      <c r="AJ1192" s="1">
        <v>1</v>
      </c>
      <c r="AK1192" s="1" t="s">
        <v>3265</v>
      </c>
      <c r="AL1192" s="1">
        <v>1.5</v>
      </c>
      <c r="AM1192" s="1" t="s">
        <v>3265</v>
      </c>
      <c r="AT1192" s="89" t="s">
        <v>12174</v>
      </c>
      <c r="AY1192" s="89" t="s">
        <v>4235</v>
      </c>
      <c r="BG1192" s="165">
        <v>6086</v>
      </c>
      <c r="BH1192" s="165">
        <v>1073</v>
      </c>
    </row>
    <row r="1193" spans="1:61" hidden="1">
      <c r="A1193" s="1">
        <v>180273</v>
      </c>
      <c r="B1193" s="6" t="s">
        <v>10285</v>
      </c>
      <c r="C1193" s="82" t="str">
        <f t="shared" si="57"/>
        <v>Open</v>
      </c>
      <c r="D1193" s="36" t="s">
        <v>4219</v>
      </c>
      <c r="E1193" s="36"/>
      <c r="F1193" s="37"/>
      <c r="G1193" s="37"/>
      <c r="H1193" s="38" t="s">
        <v>1315</v>
      </c>
      <c r="I1193" s="38" t="s">
        <v>2122</v>
      </c>
      <c r="J1193" s="38" t="s">
        <v>2751</v>
      </c>
      <c r="K1193" s="21"/>
      <c r="L1193" s="37" t="s">
        <v>15408</v>
      </c>
      <c r="M1193" s="37"/>
      <c r="N1193" s="37" t="s">
        <v>14366</v>
      </c>
      <c r="O1193" s="37" t="s">
        <v>14366</v>
      </c>
      <c r="R1193" s="59" t="str">
        <f t="shared" si="59"/>
        <v>大阪府大阪市菱江</v>
      </c>
      <c r="S1193" s="59"/>
      <c r="T1193" s="59"/>
      <c r="U1193" s="108" t="s">
        <v>4233</v>
      </c>
      <c r="V1193" s="60" t="str">
        <f t="shared" si="58"/>
        <v>Open map</v>
      </c>
      <c r="W1193" s="60"/>
      <c r="X1193" t="s">
        <v>1840</v>
      </c>
      <c r="Y1193" t="s">
        <v>1844</v>
      </c>
      <c r="Z1193" t="s">
        <v>1877</v>
      </c>
      <c r="AB1193" s="1">
        <v>29</v>
      </c>
      <c r="AC1193" s="1">
        <v>1700</v>
      </c>
      <c r="AD1193" s="1">
        <v>1700</v>
      </c>
      <c r="AF1193" s="1"/>
      <c r="AK1193" s="1" t="s">
        <v>3198</v>
      </c>
      <c r="AM1193" s="1" t="s">
        <v>3268</v>
      </c>
      <c r="BD1193" s="142" t="s">
        <v>11882</v>
      </c>
      <c r="BG1193" s="165">
        <v>6087</v>
      </c>
    </row>
    <row r="1194" spans="1:61" hidden="1">
      <c r="A1194" s="1">
        <v>180274</v>
      </c>
      <c r="B1194" s="6" t="s">
        <v>10286</v>
      </c>
      <c r="C1194" s="82" t="str">
        <f t="shared" si="57"/>
        <v>Open</v>
      </c>
      <c r="D1194" s="36" t="s">
        <v>4219</v>
      </c>
      <c r="E1194" s="36"/>
      <c r="F1194" s="37"/>
      <c r="G1194" s="37"/>
      <c r="H1194" s="38" t="s">
        <v>1426</v>
      </c>
      <c r="I1194" s="38" t="s">
        <v>1499</v>
      </c>
      <c r="J1194" s="38" t="s">
        <v>3011</v>
      </c>
      <c r="K1194" s="21"/>
      <c r="L1194" s="37" t="s">
        <v>15643</v>
      </c>
      <c r="M1194" s="37" t="s">
        <v>12127</v>
      </c>
      <c r="N1194" s="37" t="s">
        <v>14239</v>
      </c>
      <c r="O1194" s="37" t="s">
        <v>14240</v>
      </c>
      <c r="P1194">
        <v>0.44</v>
      </c>
      <c r="Q1194">
        <v>17.440000000000001</v>
      </c>
      <c r="R1194" s="59" t="str">
        <f t="shared" si="59"/>
        <v>青森県五所川原市大字広田字柳沼</v>
      </c>
      <c r="S1194" s="59"/>
      <c r="T1194" s="59"/>
      <c r="U1194" s="108" t="s">
        <v>10287</v>
      </c>
      <c r="V1194" s="60" t="str">
        <f t="shared" si="58"/>
        <v>Open map</v>
      </c>
      <c r="W1194" s="60"/>
      <c r="X1194" t="s">
        <v>1840</v>
      </c>
      <c r="Y1194" t="s">
        <v>1844</v>
      </c>
      <c r="Z1194" t="s">
        <v>1841</v>
      </c>
      <c r="AB1194" s="1">
        <v>160</v>
      </c>
      <c r="AC1194" s="1">
        <v>1176.5</v>
      </c>
      <c r="AD1194" s="1">
        <v>1054.5</v>
      </c>
      <c r="AF1194" s="1">
        <v>1640</v>
      </c>
      <c r="AJ1194" s="1">
        <v>1</v>
      </c>
      <c r="AK1194" s="1" t="s">
        <v>3198</v>
      </c>
      <c r="AL1194" s="1">
        <v>1.5</v>
      </c>
      <c r="AM1194" s="1" t="s">
        <v>3197</v>
      </c>
      <c r="AT1194" s="89" t="s">
        <v>4235</v>
      </c>
      <c r="AY1194" s="89" t="s">
        <v>4235</v>
      </c>
      <c r="BD1194" s="142" t="s">
        <v>11883</v>
      </c>
      <c r="BG1194" s="165">
        <v>6088</v>
      </c>
    </row>
    <row r="1195" spans="1:61" hidden="1">
      <c r="A1195" s="1">
        <v>180275</v>
      </c>
      <c r="B1195" s="6" t="s">
        <v>10288</v>
      </c>
      <c r="C1195" s="82" t="str">
        <f t="shared" si="57"/>
        <v>Open</v>
      </c>
      <c r="D1195" s="36" t="s">
        <v>4219</v>
      </c>
      <c r="E1195" s="36"/>
      <c r="F1195" s="140">
        <v>43624</v>
      </c>
      <c r="G1195" s="140">
        <v>43635</v>
      </c>
      <c r="H1195" s="38" t="s">
        <v>1331</v>
      </c>
      <c r="I1195" s="38" t="s">
        <v>2730</v>
      </c>
      <c r="J1195" s="38" t="s">
        <v>3012</v>
      </c>
      <c r="K1195" s="21"/>
      <c r="L1195" s="37" t="s">
        <v>15644</v>
      </c>
      <c r="M1195" s="37" t="s">
        <v>12128</v>
      </c>
      <c r="N1195" s="37" t="s">
        <v>14241</v>
      </c>
      <c r="O1195" s="37" t="s">
        <v>14242</v>
      </c>
      <c r="P1195">
        <v>0.37</v>
      </c>
      <c r="Q1195">
        <v>4.62</v>
      </c>
      <c r="R1195" s="59" t="str">
        <f t="shared" si="59"/>
        <v>山形県飽海郡遊佐町遊佐字京田</v>
      </c>
      <c r="S1195" s="59"/>
      <c r="T1195" s="59"/>
      <c r="U1195" s="108" t="s">
        <v>10289</v>
      </c>
      <c r="V1195" s="60" t="str">
        <f t="shared" si="58"/>
        <v>Open map</v>
      </c>
      <c r="W1195" s="60"/>
      <c r="X1195" t="s">
        <v>1840</v>
      </c>
      <c r="Y1195" t="s">
        <v>1844</v>
      </c>
      <c r="Z1195" t="s">
        <v>1841</v>
      </c>
      <c r="AB1195" s="1">
        <v>100</v>
      </c>
      <c r="AC1195" s="1">
        <v>1148</v>
      </c>
      <c r="AD1195" s="1">
        <v>1142</v>
      </c>
      <c r="AF1195" s="1">
        <v>1533</v>
      </c>
      <c r="AJ1195" s="1">
        <v>1</v>
      </c>
      <c r="AK1195" s="1" t="s">
        <v>3198</v>
      </c>
      <c r="AL1195" s="1">
        <v>1.5</v>
      </c>
      <c r="AM1195" s="1" t="s">
        <v>3203</v>
      </c>
      <c r="AT1195" s="89" t="s">
        <v>4235</v>
      </c>
      <c r="AY1195" s="89" t="s">
        <v>4235</v>
      </c>
      <c r="BG1195" s="165">
        <v>6089</v>
      </c>
      <c r="BH1195" s="165">
        <v>1074</v>
      </c>
    </row>
    <row r="1196" spans="1:61" hidden="1">
      <c r="A1196" s="116">
        <v>180276</v>
      </c>
      <c r="B1196" s="117" t="s">
        <v>10290</v>
      </c>
      <c r="C1196" s="156" t="str">
        <f t="shared" si="57"/>
        <v>Open</v>
      </c>
      <c r="D1196" s="118" t="s">
        <v>4219</v>
      </c>
      <c r="E1196" s="118"/>
      <c r="F1196" s="157"/>
      <c r="G1196" s="157"/>
      <c r="H1196" s="120" t="s">
        <v>1387</v>
      </c>
      <c r="I1196" s="120" t="s">
        <v>1715</v>
      </c>
      <c r="J1196" s="120"/>
      <c r="K1196" s="121"/>
      <c r="L1196" s="157" t="s">
        <v>15645</v>
      </c>
      <c r="M1196" s="157"/>
      <c r="N1196" s="157" t="s">
        <v>14366</v>
      </c>
      <c r="O1196" s="157" t="s">
        <v>14366</v>
      </c>
      <c r="P1196" s="123"/>
      <c r="Q1196" s="123"/>
      <c r="R1196" s="124" t="str">
        <f t="shared" si="59"/>
        <v>広島県三原市</v>
      </c>
      <c r="S1196" s="124"/>
      <c r="T1196" s="124"/>
      <c r="U1196" s="124" t="s">
        <v>4233</v>
      </c>
      <c r="V1196" s="127" t="str">
        <f t="shared" si="58"/>
        <v>Open map</v>
      </c>
      <c r="W1196" s="127"/>
      <c r="X1196" s="123"/>
      <c r="Y1196" s="123"/>
      <c r="Z1196" s="123" t="s">
        <v>1901</v>
      </c>
      <c r="AA1196" s="123"/>
      <c r="AB1196" s="116"/>
      <c r="AC1196" s="116"/>
      <c r="AD1196" s="116"/>
      <c r="AE1196" s="123"/>
      <c r="AF1196" s="116"/>
      <c r="AG1196" s="123"/>
      <c r="AH1196" s="123"/>
      <c r="AI1196" s="123"/>
      <c r="AJ1196" s="116"/>
      <c r="AK1196" s="116"/>
      <c r="AL1196" s="116"/>
      <c r="AM1196" s="116"/>
      <c r="AN1196" s="116"/>
      <c r="AO1196" s="116"/>
      <c r="AP1196" s="123"/>
      <c r="AQ1196" s="123"/>
      <c r="AR1196" s="123"/>
      <c r="AS1196" s="123"/>
      <c r="AT1196" s="123"/>
      <c r="AU1196" s="123"/>
      <c r="AV1196" s="123"/>
      <c r="AW1196" s="123"/>
      <c r="AX1196" s="123"/>
      <c r="AY1196" s="123"/>
      <c r="AZ1196" s="123"/>
      <c r="BA1196" s="123"/>
      <c r="BB1196" s="123"/>
      <c r="BC1196" s="123"/>
      <c r="BD1196" s="158"/>
      <c r="BE1196" s="123"/>
      <c r="BF1196" s="123"/>
      <c r="BG1196" s="123">
        <v>6090</v>
      </c>
      <c r="BH1196" s="123"/>
      <c r="BI1196" s="123"/>
    </row>
    <row r="1197" spans="1:61" hidden="1">
      <c r="A1197" s="1">
        <v>180277</v>
      </c>
      <c r="B1197" s="6" t="s">
        <v>10291</v>
      </c>
      <c r="C1197" s="82" t="str">
        <f t="shared" si="57"/>
        <v>Open</v>
      </c>
      <c r="D1197" s="36" t="s">
        <v>4219</v>
      </c>
      <c r="E1197" s="36"/>
      <c r="F1197" s="37"/>
      <c r="G1197" s="37"/>
      <c r="H1197" s="38" t="s">
        <v>2305</v>
      </c>
      <c r="I1197" s="38" t="s">
        <v>2306</v>
      </c>
      <c r="J1197" s="38" t="s">
        <v>3013</v>
      </c>
      <c r="K1197" s="21"/>
      <c r="L1197" s="37" t="s">
        <v>15646</v>
      </c>
      <c r="M1197" s="37"/>
      <c r="N1197" s="37" t="s">
        <v>14366</v>
      </c>
      <c r="O1197" s="37" t="s">
        <v>14366</v>
      </c>
      <c r="R1197" s="59" t="str">
        <f t="shared" si="59"/>
        <v>宮崎県宮崎市宮崎駅東</v>
      </c>
      <c r="S1197" s="59"/>
      <c r="T1197" s="59"/>
      <c r="U1197" s="108" t="s">
        <v>4233</v>
      </c>
      <c r="V1197" s="60" t="str">
        <f t="shared" si="58"/>
        <v>Open map</v>
      </c>
      <c r="W1197" s="60"/>
      <c r="X1197" t="s">
        <v>1846</v>
      </c>
      <c r="Y1197" t="s">
        <v>1860</v>
      </c>
      <c r="Z1197" t="s">
        <v>1845</v>
      </c>
      <c r="AA1197" t="s">
        <v>1870</v>
      </c>
      <c r="AC1197" s="1">
        <v>340</v>
      </c>
      <c r="AD1197" s="1">
        <v>1020</v>
      </c>
      <c r="AF1197" s="1">
        <v>452</v>
      </c>
      <c r="AJ1197" s="1">
        <v>1.2</v>
      </c>
      <c r="AK1197" s="1" t="s">
        <v>3236</v>
      </c>
      <c r="AL1197" s="1">
        <v>1.2</v>
      </c>
      <c r="AM1197" s="1" t="s">
        <v>3248</v>
      </c>
      <c r="BD1197" s="142" t="s">
        <v>11248</v>
      </c>
      <c r="BG1197" s="165">
        <v>6091</v>
      </c>
    </row>
    <row r="1198" spans="1:61" ht="18" hidden="1" customHeight="1">
      <c r="A1198" s="83">
        <v>180278</v>
      </c>
      <c r="B1198" s="84" t="s">
        <v>8684</v>
      </c>
      <c r="C1198" s="82" t="str">
        <f t="shared" si="57"/>
        <v>Open</v>
      </c>
      <c r="D1198" s="85"/>
      <c r="E1198" s="85" t="s">
        <v>4217</v>
      </c>
      <c r="F1198" s="110">
        <v>43790</v>
      </c>
      <c r="G1198" s="110">
        <v>43812</v>
      </c>
      <c r="H1198" s="87" t="s">
        <v>11751</v>
      </c>
      <c r="I1198" s="87" t="s">
        <v>11752</v>
      </c>
      <c r="J1198" s="87" t="s">
        <v>8685</v>
      </c>
      <c r="K1198" s="88"/>
      <c r="L1198" s="37" t="s">
        <v>15647</v>
      </c>
      <c r="M1198" s="86" t="s">
        <v>11753</v>
      </c>
      <c r="N1198" s="37" t="s">
        <v>14243</v>
      </c>
      <c r="O1198" s="37" t="s">
        <v>14244</v>
      </c>
      <c r="P1198" s="89">
        <v>0.19</v>
      </c>
      <c r="Q1198" s="89">
        <v>5.31</v>
      </c>
      <c r="R1198" s="90" t="str">
        <f t="shared" si="59"/>
        <v>佐賀県伊万里市松島</v>
      </c>
      <c r="S1198" s="59"/>
      <c r="T1198" s="59"/>
      <c r="U1198" s="111" t="s">
        <v>8686</v>
      </c>
      <c r="V1198" s="91" t="str">
        <f t="shared" si="58"/>
        <v>Open map</v>
      </c>
      <c r="W1198" s="91"/>
      <c r="X1198" s="89" t="s">
        <v>8587</v>
      </c>
      <c r="Y1198" s="89" t="s">
        <v>11754</v>
      </c>
      <c r="Z1198" s="89" t="s">
        <v>11755</v>
      </c>
      <c r="AA1198" s="89"/>
      <c r="AB1198" s="83">
        <v>35</v>
      </c>
      <c r="AC1198" s="83">
        <v>1177</v>
      </c>
      <c r="AD1198" s="83">
        <v>1055</v>
      </c>
      <c r="AE1198" s="89">
        <v>3415</v>
      </c>
      <c r="AF1198" s="83">
        <v>2950</v>
      </c>
      <c r="AG1198" s="89"/>
      <c r="AH1198" s="89"/>
      <c r="AI1198" s="89"/>
      <c r="AJ1198" s="83">
        <v>1</v>
      </c>
      <c r="AK1198" s="83" t="s">
        <v>3275</v>
      </c>
      <c r="AL1198" s="83">
        <v>1.5</v>
      </c>
      <c r="AM1198" s="83" t="s">
        <v>3275</v>
      </c>
      <c r="AN1198" s="83"/>
      <c r="AO1198" s="83">
        <v>5859</v>
      </c>
      <c r="AP1198" s="89">
        <v>1.5</v>
      </c>
      <c r="AQ1198" s="89">
        <v>2462</v>
      </c>
      <c r="AR1198" s="89">
        <v>100</v>
      </c>
      <c r="AS1198" s="89">
        <v>252</v>
      </c>
      <c r="AT1198" s="89" t="s">
        <v>4235</v>
      </c>
      <c r="AU1198" s="89">
        <v>1</v>
      </c>
      <c r="AV1198" s="89">
        <v>3343</v>
      </c>
      <c r="AW1198" s="89">
        <v>100</v>
      </c>
      <c r="AX1198" s="89">
        <v>341</v>
      </c>
      <c r="AY1198" s="89" t="s">
        <v>4235</v>
      </c>
      <c r="AZ1198" s="89">
        <v>33600000</v>
      </c>
      <c r="BA1198" s="89">
        <v>28200000</v>
      </c>
      <c r="BB1198" s="89">
        <v>16900000</v>
      </c>
      <c r="BC1198" s="113"/>
      <c r="BG1198" s="165">
        <v>6092</v>
      </c>
      <c r="BH1198" s="165">
        <v>1075</v>
      </c>
    </row>
    <row r="1199" spans="1:61" hidden="1">
      <c r="A1199" s="83">
        <v>180279</v>
      </c>
      <c r="B1199" s="84" t="s">
        <v>4273</v>
      </c>
      <c r="C1199" s="82" t="str">
        <f t="shared" si="57"/>
        <v>Open</v>
      </c>
      <c r="D1199" s="85"/>
      <c r="E1199" s="85" t="s">
        <v>4218</v>
      </c>
      <c r="F1199" s="139">
        <v>43617</v>
      </c>
      <c r="G1199" s="139">
        <v>43647</v>
      </c>
      <c r="H1199" s="87" t="s">
        <v>4274</v>
      </c>
      <c r="I1199" s="87" t="s">
        <v>1367</v>
      </c>
      <c r="J1199" s="87" t="s">
        <v>4275</v>
      </c>
      <c r="K1199" s="88"/>
      <c r="L1199" s="37" t="s">
        <v>15648</v>
      </c>
      <c r="M1199" s="86" t="s">
        <v>4226</v>
      </c>
      <c r="N1199" s="37" t="s">
        <v>14245</v>
      </c>
      <c r="O1199" s="37" t="s">
        <v>14246</v>
      </c>
      <c r="P1199" s="89">
        <v>0.81</v>
      </c>
      <c r="Q1199" s="89">
        <v>12.59</v>
      </c>
      <c r="R1199" s="90" t="str">
        <f t="shared" si="59"/>
        <v>茨城県つくば市学園の森</v>
      </c>
      <c r="S1199" s="59"/>
      <c r="T1199" s="59" t="s">
        <v>4210</v>
      </c>
      <c r="U1199" s="108" t="s">
        <v>4276</v>
      </c>
      <c r="V1199" s="91" t="str">
        <f t="shared" si="58"/>
        <v>Open map</v>
      </c>
      <c r="W1199" s="91"/>
      <c r="X1199" s="89" t="s">
        <v>1840</v>
      </c>
      <c r="Y1199" s="89" t="s">
        <v>1844</v>
      </c>
      <c r="Z1199" s="89" t="s">
        <v>1842</v>
      </c>
      <c r="AA1199" s="89" t="s">
        <v>1882</v>
      </c>
      <c r="AB1199" s="83">
        <v>30</v>
      </c>
      <c r="AC1199" s="83">
        <v>3843</v>
      </c>
      <c r="AD1199" s="83">
        <v>3344</v>
      </c>
      <c r="AE1199" s="89">
        <v>5124</v>
      </c>
      <c r="AF1199" s="83">
        <v>5123.2</v>
      </c>
      <c r="AG1199" s="89"/>
      <c r="AH1199" s="89"/>
      <c r="AI1199" s="89"/>
      <c r="AJ1199" s="83">
        <v>1</v>
      </c>
      <c r="AK1199" s="83" t="s">
        <v>3198</v>
      </c>
      <c r="AL1199" s="83">
        <v>2.2000000000000002</v>
      </c>
      <c r="AM1199" s="83" t="s">
        <v>3244</v>
      </c>
      <c r="AN1199" s="83"/>
      <c r="AO1199" s="83">
        <v>12226</v>
      </c>
      <c r="AP1199" s="89">
        <v>2.2000000000000002</v>
      </c>
      <c r="AQ1199" s="89">
        <v>7102</v>
      </c>
      <c r="AR1199" s="89">
        <v>190</v>
      </c>
      <c r="AS1199" s="89">
        <v>1377</v>
      </c>
      <c r="AT1199" s="89" t="s">
        <v>4277</v>
      </c>
      <c r="AU1199" s="89">
        <v>1</v>
      </c>
      <c r="AV1199" s="89">
        <v>5124</v>
      </c>
      <c r="AW1199" s="89">
        <v>100</v>
      </c>
      <c r="AX1199" s="89">
        <v>523</v>
      </c>
      <c r="AY1199" s="89" t="s">
        <v>4271</v>
      </c>
      <c r="AZ1199" s="89">
        <v>93400000</v>
      </c>
      <c r="BA1199" s="89">
        <v>77500000</v>
      </c>
      <c r="BB1199" s="89">
        <v>47400000</v>
      </c>
      <c r="BG1199" s="165">
        <v>6093</v>
      </c>
      <c r="BH1199" s="165">
        <v>1076</v>
      </c>
    </row>
    <row r="1200" spans="1:61" hidden="1">
      <c r="A1200" s="83">
        <v>180280</v>
      </c>
      <c r="B1200" s="84" t="s">
        <v>4264</v>
      </c>
      <c r="C1200" s="82" t="str">
        <f t="shared" si="57"/>
        <v>Open</v>
      </c>
      <c r="D1200" s="85"/>
      <c r="E1200" s="85" t="s">
        <v>4265</v>
      </c>
      <c r="F1200" s="139">
        <v>43725</v>
      </c>
      <c r="G1200" s="139">
        <v>43733</v>
      </c>
      <c r="H1200" s="87" t="s">
        <v>4266</v>
      </c>
      <c r="I1200" s="87" t="s">
        <v>2358</v>
      </c>
      <c r="J1200" s="87" t="s">
        <v>4267</v>
      </c>
      <c r="K1200" s="88"/>
      <c r="L1200" s="37" t="s">
        <v>15649</v>
      </c>
      <c r="M1200" s="86" t="s">
        <v>4268</v>
      </c>
      <c r="N1200" s="37" t="s">
        <v>14247</v>
      </c>
      <c r="O1200" s="37" t="s">
        <v>14599</v>
      </c>
      <c r="P1200" s="89">
        <v>0.93</v>
      </c>
      <c r="Q1200" s="89">
        <v>8.48</v>
      </c>
      <c r="R1200" s="90" t="str">
        <f t="shared" si="59"/>
        <v>青森県つがる市稲垣町崎久米川</v>
      </c>
      <c r="S1200" s="59"/>
      <c r="T1200" s="59" t="s">
        <v>4211</v>
      </c>
      <c r="U1200" s="108" t="s">
        <v>4269</v>
      </c>
      <c r="V1200" s="91" t="str">
        <f t="shared" si="58"/>
        <v>Open map</v>
      </c>
      <c r="W1200" s="91"/>
      <c r="X1200" s="89" t="s">
        <v>1840</v>
      </c>
      <c r="Y1200" s="89" t="s">
        <v>1863</v>
      </c>
      <c r="Z1200" s="89" t="s">
        <v>1843</v>
      </c>
      <c r="AA1200" s="89">
        <v>2</v>
      </c>
      <c r="AB1200" s="83">
        <v>120</v>
      </c>
      <c r="AC1200" s="83">
        <v>557.91999999999996</v>
      </c>
      <c r="AD1200" s="83">
        <v>518</v>
      </c>
      <c r="AE1200" s="89">
        <v>775</v>
      </c>
      <c r="AF1200" s="83">
        <v>794</v>
      </c>
      <c r="AG1200" s="89"/>
      <c r="AH1200" s="89"/>
      <c r="AI1200" s="89"/>
      <c r="AJ1200" s="83">
        <v>1</v>
      </c>
      <c r="AK1200" s="83" t="s">
        <v>3206</v>
      </c>
      <c r="AL1200" s="83">
        <v>1.5</v>
      </c>
      <c r="AM1200" s="83" t="s">
        <v>3215</v>
      </c>
      <c r="AN1200" s="83"/>
      <c r="AO1200" s="83">
        <v>2013</v>
      </c>
      <c r="AP1200" s="89">
        <v>1.5</v>
      </c>
      <c r="AQ1200" s="89">
        <v>1238</v>
      </c>
      <c r="AR1200" s="89">
        <v>130</v>
      </c>
      <c r="AS1200" s="89">
        <v>165</v>
      </c>
      <c r="AT1200" s="89" t="s">
        <v>4270</v>
      </c>
      <c r="AU1200" s="89">
        <v>1</v>
      </c>
      <c r="AV1200" s="89">
        <v>775</v>
      </c>
      <c r="AW1200" s="89">
        <v>120</v>
      </c>
      <c r="AX1200" s="89">
        <v>95</v>
      </c>
      <c r="AY1200" s="89" t="s">
        <v>4270</v>
      </c>
      <c r="AZ1200" s="89">
        <v>13300000</v>
      </c>
      <c r="BA1200" s="89">
        <v>11200000</v>
      </c>
      <c r="BB1200" s="89">
        <v>6800000</v>
      </c>
      <c r="BG1200" s="165">
        <v>6094</v>
      </c>
      <c r="BH1200" s="165">
        <v>1077</v>
      </c>
    </row>
    <row r="1201" spans="1:61" hidden="1">
      <c r="A1201" s="83">
        <v>180281</v>
      </c>
      <c r="B1201" s="84" t="s">
        <v>4251</v>
      </c>
      <c r="C1201" s="82" t="str">
        <f t="shared" si="57"/>
        <v>Open</v>
      </c>
      <c r="D1201" s="85"/>
      <c r="E1201" s="85" t="s">
        <v>4258</v>
      </c>
      <c r="F1201" s="139">
        <v>43696</v>
      </c>
      <c r="G1201" s="139">
        <v>43721</v>
      </c>
      <c r="H1201" s="87" t="s">
        <v>4259</v>
      </c>
      <c r="I1201" s="87" t="s">
        <v>1321</v>
      </c>
      <c r="J1201" s="87" t="s">
        <v>4260</v>
      </c>
      <c r="K1201" s="88"/>
      <c r="L1201" s="37" t="s">
        <v>15007</v>
      </c>
      <c r="M1201" s="86" t="s">
        <v>4261</v>
      </c>
      <c r="N1201" s="37" t="s">
        <v>14248</v>
      </c>
      <c r="O1201" s="37" t="s">
        <v>14249</v>
      </c>
      <c r="P1201" s="89">
        <v>0.26</v>
      </c>
      <c r="Q1201" s="89">
        <v>1.51</v>
      </c>
      <c r="R1201" s="90" t="str">
        <f t="shared" si="59"/>
        <v>和歌山県和歌山市西浜</v>
      </c>
      <c r="S1201" s="59"/>
      <c r="T1201" s="59"/>
      <c r="U1201" s="108" t="s">
        <v>4262</v>
      </c>
      <c r="V1201" s="91" t="str">
        <f t="shared" si="58"/>
        <v>Open map</v>
      </c>
      <c r="W1201" s="91"/>
      <c r="X1201" s="89" t="s">
        <v>1840</v>
      </c>
      <c r="Y1201" s="89" t="s">
        <v>1844</v>
      </c>
      <c r="Z1201" s="89" t="s">
        <v>1841</v>
      </c>
      <c r="AA1201" s="89"/>
      <c r="AB1201" s="83">
        <v>30</v>
      </c>
      <c r="AC1201" s="83">
        <v>2015.56</v>
      </c>
      <c r="AD1201" s="83">
        <v>1996.72</v>
      </c>
      <c r="AE1201" s="89">
        <v>2736</v>
      </c>
      <c r="AF1201" s="83">
        <v>2781</v>
      </c>
      <c r="AG1201" s="89"/>
      <c r="AH1201" s="89"/>
      <c r="AI1201" s="89"/>
      <c r="AJ1201" s="83">
        <v>0.8</v>
      </c>
      <c r="AK1201" s="83" t="s">
        <v>3189</v>
      </c>
      <c r="AL1201" s="83">
        <v>1.5</v>
      </c>
      <c r="AM1201" s="83" t="s">
        <v>3215</v>
      </c>
      <c r="AN1201" s="83"/>
      <c r="AO1201" s="83">
        <v>4969</v>
      </c>
      <c r="AP1201" s="89">
        <v>1.5</v>
      </c>
      <c r="AQ1201" s="89">
        <v>2693</v>
      </c>
      <c r="AR1201" s="89">
        <v>100</v>
      </c>
      <c r="AS1201" s="89">
        <v>275</v>
      </c>
      <c r="AT1201" s="89" t="s">
        <v>4235</v>
      </c>
      <c r="AU1201" s="89">
        <v>0.8</v>
      </c>
      <c r="AV1201" s="89">
        <v>2276</v>
      </c>
      <c r="AW1201" s="89">
        <v>80</v>
      </c>
      <c r="AX1201" s="89">
        <v>186</v>
      </c>
      <c r="AY1201" s="89" t="s">
        <v>4263</v>
      </c>
      <c r="AZ1201" s="89">
        <v>25900000</v>
      </c>
      <c r="BA1201" s="89">
        <v>21700000</v>
      </c>
      <c r="BB1201" s="89">
        <v>13200000</v>
      </c>
      <c r="BG1201" s="165">
        <v>6095</v>
      </c>
      <c r="BH1201" s="165">
        <v>1078</v>
      </c>
    </row>
    <row r="1202" spans="1:61" ht="18" hidden="1" customHeight="1">
      <c r="A1202" s="83">
        <v>180282</v>
      </c>
      <c r="B1202" s="84" t="s">
        <v>11756</v>
      </c>
      <c r="C1202" s="82" t="str">
        <f t="shared" si="57"/>
        <v>Open</v>
      </c>
      <c r="D1202" s="85"/>
      <c r="E1202" s="85" t="s">
        <v>4217</v>
      </c>
      <c r="F1202" s="110">
        <v>43797</v>
      </c>
      <c r="G1202" s="110">
        <v>43826</v>
      </c>
      <c r="H1202" s="87" t="s">
        <v>11757</v>
      </c>
      <c r="I1202" s="87" t="s">
        <v>4427</v>
      </c>
      <c r="J1202" s="87" t="s">
        <v>8688</v>
      </c>
      <c r="K1202" s="88"/>
      <c r="L1202" s="37" t="s">
        <v>14859</v>
      </c>
      <c r="M1202" s="86" t="s">
        <v>11758</v>
      </c>
      <c r="N1202" s="37" t="s">
        <v>14250</v>
      </c>
      <c r="O1202" s="37" t="s">
        <v>14251</v>
      </c>
      <c r="P1202" s="89">
        <v>0.47</v>
      </c>
      <c r="Q1202" s="89">
        <v>6.59</v>
      </c>
      <c r="R1202" s="90" t="str">
        <f t="shared" si="59"/>
        <v>島根県出雲市塩冶有原町</v>
      </c>
      <c r="S1202" s="59"/>
      <c r="T1202" s="59"/>
      <c r="U1202" s="111" t="s">
        <v>8689</v>
      </c>
      <c r="V1202" s="91" t="str">
        <f t="shared" si="58"/>
        <v>Open map</v>
      </c>
      <c r="W1202" s="91"/>
      <c r="X1202" s="89" t="s">
        <v>8587</v>
      </c>
      <c r="Y1202" s="89" t="s">
        <v>11759</v>
      </c>
      <c r="Z1202" s="89" t="s">
        <v>11644</v>
      </c>
      <c r="AA1202" s="89"/>
      <c r="AB1202" s="83">
        <v>61</v>
      </c>
      <c r="AC1202" s="83">
        <v>283.22000000000003</v>
      </c>
      <c r="AD1202" s="83">
        <v>451.2</v>
      </c>
      <c r="AE1202" s="89">
        <v>369</v>
      </c>
      <c r="AF1202" s="83">
        <v>365</v>
      </c>
      <c r="AG1202" s="89"/>
      <c r="AH1202" s="89"/>
      <c r="AI1202" s="89"/>
      <c r="AJ1202" s="83">
        <v>1</v>
      </c>
      <c r="AK1202" s="83" t="s">
        <v>3316</v>
      </c>
      <c r="AL1202" s="83">
        <v>2.5</v>
      </c>
      <c r="AM1202" s="83" t="s">
        <v>3204</v>
      </c>
      <c r="AN1202" s="83"/>
      <c r="AO1202" s="83">
        <v>785</v>
      </c>
      <c r="AP1202" s="89">
        <v>2.5</v>
      </c>
      <c r="AQ1202" s="89">
        <v>694</v>
      </c>
      <c r="AR1202" s="89">
        <v>100</v>
      </c>
      <c r="AS1202" s="89">
        <v>71</v>
      </c>
      <c r="AT1202" s="89" t="s">
        <v>11760</v>
      </c>
      <c r="AU1202" s="89">
        <v>1</v>
      </c>
      <c r="AV1202" s="89">
        <v>91</v>
      </c>
      <c r="AW1202" s="89">
        <v>100</v>
      </c>
      <c r="AX1202" s="89">
        <v>10</v>
      </c>
      <c r="AY1202" s="89" t="s">
        <v>11760</v>
      </c>
      <c r="AZ1202" s="89">
        <v>5600000</v>
      </c>
      <c r="BA1202" s="89">
        <v>4800000</v>
      </c>
      <c r="BB1202" s="89">
        <v>2600000</v>
      </c>
      <c r="BC1202" s="113"/>
      <c r="BG1202" s="165">
        <v>6096</v>
      </c>
      <c r="BH1202" s="165">
        <v>1079</v>
      </c>
    </row>
    <row r="1203" spans="1:61" ht="18" hidden="1" customHeight="1">
      <c r="A1203" s="83">
        <v>180283</v>
      </c>
      <c r="B1203" s="84" t="s">
        <v>11761</v>
      </c>
      <c r="C1203" s="82" t="str">
        <f t="shared" si="57"/>
        <v>Open</v>
      </c>
      <c r="D1203" s="85"/>
      <c r="E1203" s="85" t="s">
        <v>4217</v>
      </c>
      <c r="F1203" s="110">
        <v>43677</v>
      </c>
      <c r="G1203" s="110">
        <v>43799</v>
      </c>
      <c r="H1203" s="87" t="s">
        <v>5494</v>
      </c>
      <c r="I1203" s="87" t="s">
        <v>11762</v>
      </c>
      <c r="J1203" s="87" t="s">
        <v>11763</v>
      </c>
      <c r="K1203" s="88"/>
      <c r="L1203" s="37" t="s">
        <v>15650</v>
      </c>
      <c r="M1203" s="86" t="s">
        <v>11764</v>
      </c>
      <c r="N1203" s="37" t="s">
        <v>14252</v>
      </c>
      <c r="O1203" s="37" t="s">
        <v>14253</v>
      </c>
      <c r="P1203" s="89">
        <v>0.57999999999999996</v>
      </c>
      <c r="Q1203" s="89">
        <v>3.49</v>
      </c>
      <c r="R1203" s="90" t="str">
        <f t="shared" si="59"/>
        <v>山口県熊毛郡田布施町大字上田布施字近石</v>
      </c>
      <c r="S1203" s="59"/>
      <c r="T1203" s="59"/>
      <c r="U1203" s="111" t="s">
        <v>8690</v>
      </c>
      <c r="V1203" s="91" t="str">
        <f t="shared" si="58"/>
        <v>Open map</v>
      </c>
      <c r="W1203" s="91"/>
      <c r="X1203" s="89" t="s">
        <v>11765</v>
      </c>
      <c r="Y1203" s="89" t="s">
        <v>4496</v>
      </c>
      <c r="Z1203" s="89" t="s">
        <v>11766</v>
      </c>
      <c r="AA1203" s="89">
        <v>10</v>
      </c>
      <c r="AB1203" s="83">
        <v>30</v>
      </c>
      <c r="AC1203" s="83">
        <v>893.8</v>
      </c>
      <c r="AD1203" s="83">
        <v>1247.8</v>
      </c>
      <c r="AE1203" s="89">
        <v>1504</v>
      </c>
      <c r="AF1203" s="83">
        <v>1504</v>
      </c>
      <c r="AG1203" s="89"/>
      <c r="AH1203" s="89"/>
      <c r="AI1203" s="89"/>
      <c r="AJ1203" s="83">
        <v>1</v>
      </c>
      <c r="AK1203" s="83" t="s">
        <v>3317</v>
      </c>
      <c r="AL1203" s="83">
        <v>1.5</v>
      </c>
      <c r="AM1203" s="83" t="s">
        <v>3317</v>
      </c>
      <c r="AN1203" s="83"/>
      <c r="AO1203" s="83">
        <v>2876</v>
      </c>
      <c r="AP1203" s="89">
        <v>1.5</v>
      </c>
      <c r="AQ1203" s="89">
        <v>1372</v>
      </c>
      <c r="AR1203" s="89">
        <v>100</v>
      </c>
      <c r="AS1203" s="89">
        <v>140</v>
      </c>
      <c r="AT1203" s="89" t="s">
        <v>4235</v>
      </c>
      <c r="AU1203" s="89">
        <v>1</v>
      </c>
      <c r="AV1203" s="89">
        <v>1504</v>
      </c>
      <c r="AW1203" s="89">
        <v>100</v>
      </c>
      <c r="AX1203" s="89">
        <v>154</v>
      </c>
      <c r="AY1203" s="89" t="s">
        <v>11760</v>
      </c>
      <c r="AZ1203" s="89">
        <v>30400000</v>
      </c>
      <c r="BA1203" s="89">
        <v>27800000</v>
      </c>
      <c r="BB1203" s="89">
        <v>19000000</v>
      </c>
      <c r="BC1203" s="113"/>
      <c r="BG1203" s="165">
        <v>6097</v>
      </c>
      <c r="BH1203" s="165">
        <v>1080</v>
      </c>
    </row>
    <row r="1204" spans="1:61" hidden="1">
      <c r="A1204" s="83">
        <v>180284</v>
      </c>
      <c r="B1204" s="84" t="s">
        <v>4252</v>
      </c>
      <c r="C1204" s="82" t="str">
        <f t="shared" si="57"/>
        <v>Open</v>
      </c>
      <c r="D1204" s="85"/>
      <c r="E1204" s="85" t="s">
        <v>4253</v>
      </c>
      <c r="F1204" s="139">
        <v>43640</v>
      </c>
      <c r="G1204" s="139">
        <v>43654</v>
      </c>
      <c r="H1204" s="87" t="s">
        <v>4249</v>
      </c>
      <c r="I1204" s="87" t="s">
        <v>1673</v>
      </c>
      <c r="J1204" s="87" t="s">
        <v>4254</v>
      </c>
      <c r="K1204" s="88"/>
      <c r="L1204" s="37" t="s">
        <v>15651</v>
      </c>
      <c r="M1204" s="86" t="s">
        <v>4255</v>
      </c>
      <c r="N1204" s="37" t="s">
        <v>14254</v>
      </c>
      <c r="O1204" s="37" t="s">
        <v>14600</v>
      </c>
      <c r="P1204" s="89">
        <v>0.89</v>
      </c>
      <c r="Q1204" s="89">
        <v>34.86</v>
      </c>
      <c r="R1204" s="90" t="str">
        <f t="shared" si="59"/>
        <v>北海道岩見沢市志文町</v>
      </c>
      <c r="S1204" s="59"/>
      <c r="T1204" s="59" t="s">
        <v>4212</v>
      </c>
      <c r="U1204" s="108" t="s">
        <v>4256</v>
      </c>
      <c r="V1204" s="91" t="str">
        <f t="shared" si="58"/>
        <v>Open map</v>
      </c>
      <c r="W1204" s="91"/>
      <c r="X1204" s="89" t="s">
        <v>1840</v>
      </c>
      <c r="Y1204" s="89" t="s">
        <v>1844</v>
      </c>
      <c r="Z1204" s="89" t="s">
        <v>1875</v>
      </c>
      <c r="AA1204" s="89">
        <v>20.399999999999999</v>
      </c>
      <c r="AB1204" s="83">
        <v>160</v>
      </c>
      <c r="AC1204" s="83">
        <v>653</v>
      </c>
      <c r="AD1204" s="83">
        <v>653</v>
      </c>
      <c r="AE1204" s="89">
        <v>1034</v>
      </c>
      <c r="AF1204" s="83">
        <v>998</v>
      </c>
      <c r="AG1204" s="89"/>
      <c r="AH1204" s="89"/>
      <c r="AI1204" s="89"/>
      <c r="AJ1204" s="83">
        <v>1</v>
      </c>
      <c r="AK1204" s="83" t="s">
        <v>3198</v>
      </c>
      <c r="AL1204" s="83">
        <v>1.5</v>
      </c>
      <c r="AM1204" s="83" t="s">
        <v>3191</v>
      </c>
      <c r="AN1204" s="83"/>
      <c r="AO1204" s="83">
        <v>2053</v>
      </c>
      <c r="AP1204" s="89">
        <v>1.5</v>
      </c>
      <c r="AQ1204" s="89">
        <v>1019</v>
      </c>
      <c r="AR1204" s="89">
        <v>140</v>
      </c>
      <c r="AS1204" s="89">
        <v>146</v>
      </c>
      <c r="AT1204" s="89" t="s">
        <v>4257</v>
      </c>
      <c r="AU1204" s="89">
        <v>1</v>
      </c>
      <c r="AV1204" s="89">
        <v>1034</v>
      </c>
      <c r="AW1204" s="89">
        <v>200</v>
      </c>
      <c r="AX1204" s="89">
        <v>211</v>
      </c>
      <c r="AY1204" s="89" t="s">
        <v>4257</v>
      </c>
      <c r="AZ1204" s="89">
        <v>16400000</v>
      </c>
      <c r="BA1204" s="89">
        <v>13700000</v>
      </c>
      <c r="BB1204" s="89">
        <v>8300000</v>
      </c>
      <c r="BG1204" s="165">
        <v>6098</v>
      </c>
      <c r="BH1204" s="165">
        <v>1081</v>
      </c>
    </row>
    <row r="1205" spans="1:61" s="94" customFormat="1" hidden="1">
      <c r="A1205" s="129">
        <v>180285</v>
      </c>
      <c r="B1205" s="104" t="s">
        <v>8691</v>
      </c>
      <c r="C1205" s="82" t="str">
        <f t="shared" si="57"/>
        <v>Open</v>
      </c>
      <c r="D1205" s="92"/>
      <c r="E1205" s="92" t="s">
        <v>8683</v>
      </c>
      <c r="F1205" s="19">
        <v>43705</v>
      </c>
      <c r="G1205" s="19">
        <v>43826</v>
      </c>
      <c r="H1205" s="105" t="s">
        <v>3019</v>
      </c>
      <c r="I1205" s="105" t="s">
        <v>3020</v>
      </c>
      <c r="J1205" s="105" t="s">
        <v>4244</v>
      </c>
      <c r="K1205" s="106"/>
      <c r="L1205" s="37" t="s">
        <v>15652</v>
      </c>
      <c r="M1205" s="93" t="s">
        <v>8693</v>
      </c>
      <c r="N1205" s="37" t="s">
        <v>14255</v>
      </c>
      <c r="O1205" s="37" t="s">
        <v>14256</v>
      </c>
      <c r="P1205" s="94">
        <v>0.62</v>
      </c>
      <c r="Q1205" s="94">
        <v>0.11</v>
      </c>
      <c r="R1205" s="90" t="str">
        <f t="shared" si="59"/>
        <v>鹿児島県鹿児島市新栄町</v>
      </c>
      <c r="S1205" s="90"/>
      <c r="T1205" s="90"/>
      <c r="U1205" s="108" t="s">
        <v>8692</v>
      </c>
      <c r="V1205" s="107" t="str">
        <f t="shared" si="58"/>
        <v>Open map</v>
      </c>
      <c r="W1205" s="107"/>
      <c r="X1205" s="94" t="s">
        <v>1840</v>
      </c>
      <c r="Y1205" s="94" t="s">
        <v>1844</v>
      </c>
      <c r="Z1205" s="94" t="s">
        <v>1897</v>
      </c>
      <c r="AB1205" s="103">
        <v>30</v>
      </c>
      <c r="AC1205" s="103">
        <v>70</v>
      </c>
      <c r="AD1205" s="103">
        <v>70</v>
      </c>
      <c r="AF1205" s="103">
        <v>700</v>
      </c>
      <c r="AJ1205" s="103">
        <v>1</v>
      </c>
      <c r="AK1205" s="103" t="s">
        <v>3198</v>
      </c>
      <c r="AL1205" s="103">
        <v>1.5</v>
      </c>
      <c r="AM1205" s="103" t="s">
        <v>3198</v>
      </c>
      <c r="AN1205" s="103"/>
      <c r="AO1205" s="103"/>
      <c r="AT1205" s="89" t="s">
        <v>4235</v>
      </c>
      <c r="AY1205" s="89" t="s">
        <v>4235</v>
      </c>
      <c r="BC1205" s="94" t="s">
        <v>8694</v>
      </c>
      <c r="BD1205" s="142"/>
      <c r="BG1205" s="165">
        <v>6099</v>
      </c>
      <c r="BH1205" s="165">
        <v>1082</v>
      </c>
      <c r="BI1205" s="164"/>
    </row>
    <row r="1206" spans="1:61" hidden="1">
      <c r="A1206" s="83">
        <v>180286</v>
      </c>
      <c r="B1206" s="84" t="s">
        <v>4245</v>
      </c>
      <c r="C1206" s="82" t="str">
        <f t="shared" si="57"/>
        <v>Open</v>
      </c>
      <c r="D1206" s="85"/>
      <c r="E1206" s="85" t="s">
        <v>4246</v>
      </c>
      <c r="F1206" s="139">
        <v>43682</v>
      </c>
      <c r="G1206" s="139">
        <v>43704</v>
      </c>
      <c r="H1206" s="87" t="s">
        <v>1357</v>
      </c>
      <c r="I1206" s="87" t="s">
        <v>1591</v>
      </c>
      <c r="J1206" s="87" t="s">
        <v>4242</v>
      </c>
      <c r="K1206" s="88"/>
      <c r="L1206" s="37" t="s">
        <v>15653</v>
      </c>
      <c r="M1206" s="86" t="s">
        <v>4247</v>
      </c>
      <c r="N1206" s="37" t="s">
        <v>14257</v>
      </c>
      <c r="O1206" s="37" t="s">
        <v>14258</v>
      </c>
      <c r="P1206" s="89">
        <v>1.54</v>
      </c>
      <c r="Q1206" s="89">
        <v>44.36</v>
      </c>
      <c r="R1206" s="90" t="str">
        <f t="shared" si="59"/>
        <v>埼玉県川越市大字石田字八ツ島町</v>
      </c>
      <c r="S1206" s="59"/>
      <c r="T1206" s="59" t="s">
        <v>4213</v>
      </c>
      <c r="U1206" s="108" t="s">
        <v>4243</v>
      </c>
      <c r="V1206" s="91" t="str">
        <f t="shared" si="58"/>
        <v>Open map</v>
      </c>
      <c r="W1206" s="91"/>
      <c r="X1206" s="89" t="s">
        <v>1840</v>
      </c>
      <c r="Y1206" s="89" t="s">
        <v>1844</v>
      </c>
      <c r="Z1206" s="89" t="s">
        <v>1843</v>
      </c>
      <c r="AA1206" s="89">
        <v>2.9</v>
      </c>
      <c r="AB1206" s="83">
        <v>40</v>
      </c>
      <c r="AC1206" s="83">
        <v>980.4</v>
      </c>
      <c r="AD1206" s="83">
        <v>900</v>
      </c>
      <c r="AE1206" s="89">
        <v>1289</v>
      </c>
      <c r="AF1206" s="83">
        <v>1357</v>
      </c>
      <c r="AG1206" s="89"/>
      <c r="AH1206" s="89"/>
      <c r="AI1206" s="89"/>
      <c r="AJ1206" s="83">
        <v>1</v>
      </c>
      <c r="AK1206" s="83" t="s">
        <v>3189</v>
      </c>
      <c r="AL1206" s="83">
        <v>1.5</v>
      </c>
      <c r="AM1206" s="83" t="s">
        <v>3197</v>
      </c>
      <c r="AN1206" s="83"/>
      <c r="AO1206" s="83">
        <v>2784</v>
      </c>
      <c r="AP1206" s="89">
        <v>1.5</v>
      </c>
      <c r="AQ1206" s="89">
        <v>1495</v>
      </c>
      <c r="AR1206" s="89">
        <v>130</v>
      </c>
      <c r="AS1206" s="89">
        <v>199</v>
      </c>
      <c r="AT1206" s="89" t="s">
        <v>4248</v>
      </c>
      <c r="AU1206" s="89">
        <v>1</v>
      </c>
      <c r="AV1206" s="89">
        <v>1289</v>
      </c>
      <c r="AW1206" s="89">
        <v>100</v>
      </c>
      <c r="AX1206" s="89">
        <v>132</v>
      </c>
      <c r="AY1206" s="89" t="s">
        <v>4248</v>
      </c>
      <c r="AZ1206" s="89">
        <v>26200000</v>
      </c>
      <c r="BA1206" s="89">
        <v>22700000</v>
      </c>
      <c r="BB1206" s="89">
        <v>14500000</v>
      </c>
      <c r="BG1206" s="165">
        <v>6100</v>
      </c>
      <c r="BH1206" s="165">
        <v>1083</v>
      </c>
    </row>
    <row r="1207" spans="1:61" ht="18" hidden="1" customHeight="1">
      <c r="A1207" s="83">
        <v>180287</v>
      </c>
      <c r="B1207" s="84" t="s">
        <v>11767</v>
      </c>
      <c r="C1207" s="82" t="str">
        <f t="shared" si="57"/>
        <v>Open</v>
      </c>
      <c r="D1207" s="85"/>
      <c r="E1207" s="85" t="s">
        <v>11768</v>
      </c>
      <c r="F1207" s="110">
        <v>43801</v>
      </c>
      <c r="G1207" s="110">
        <v>43817</v>
      </c>
      <c r="H1207" s="87" t="s">
        <v>4511</v>
      </c>
      <c r="I1207" s="87" t="s">
        <v>11769</v>
      </c>
      <c r="J1207" s="87" t="s">
        <v>8695</v>
      </c>
      <c r="K1207" s="88"/>
      <c r="L1207" s="37" t="s">
        <v>15654</v>
      </c>
      <c r="M1207" s="86" t="s">
        <v>8696</v>
      </c>
      <c r="N1207" s="37" t="s">
        <v>14259</v>
      </c>
      <c r="O1207" s="37" t="s">
        <v>14601</v>
      </c>
      <c r="P1207" s="89">
        <v>0.19</v>
      </c>
      <c r="Q1207" s="89">
        <v>13.95</v>
      </c>
      <c r="R1207" s="90" t="str">
        <f t="shared" si="59"/>
        <v>千葉県夷隅郡大多喜町</v>
      </c>
      <c r="S1207" s="59"/>
      <c r="T1207" s="59"/>
      <c r="U1207" s="111" t="s">
        <v>11770</v>
      </c>
      <c r="V1207" s="91" t="str">
        <f t="shared" si="58"/>
        <v>Open map</v>
      </c>
      <c r="W1207" s="91"/>
      <c r="X1207" s="89" t="s">
        <v>11771</v>
      </c>
      <c r="Y1207" s="89" t="s">
        <v>4409</v>
      </c>
      <c r="Z1207" s="89" t="s">
        <v>11772</v>
      </c>
      <c r="AA1207" s="89">
        <v>30</v>
      </c>
      <c r="AB1207" s="83">
        <v>30</v>
      </c>
      <c r="AC1207" s="83">
        <v>2240</v>
      </c>
      <c r="AD1207" s="83">
        <v>2240</v>
      </c>
      <c r="AE1207" s="89">
        <v>3019</v>
      </c>
      <c r="AF1207" s="83">
        <v>3035</v>
      </c>
      <c r="AG1207" s="89"/>
      <c r="AH1207" s="89"/>
      <c r="AI1207" s="89"/>
      <c r="AJ1207" s="83">
        <v>1</v>
      </c>
      <c r="AK1207" s="83" t="s">
        <v>3189</v>
      </c>
      <c r="AL1207" s="83">
        <v>1.5</v>
      </c>
      <c r="AM1207" s="83" t="s">
        <v>3212</v>
      </c>
      <c r="AN1207" s="83"/>
      <c r="AO1207" s="83">
        <v>5841</v>
      </c>
      <c r="AP1207" s="89">
        <v>1.5</v>
      </c>
      <c r="AQ1207" s="89">
        <v>2858</v>
      </c>
      <c r="AR1207" s="89">
        <v>110</v>
      </c>
      <c r="AS1207" s="89">
        <v>321</v>
      </c>
      <c r="AT1207" s="89" t="s">
        <v>4235</v>
      </c>
      <c r="AU1207" s="89">
        <v>1</v>
      </c>
      <c r="AV1207" s="89">
        <v>2983</v>
      </c>
      <c r="AW1207" s="89">
        <v>140</v>
      </c>
      <c r="AX1207" s="89">
        <v>426</v>
      </c>
      <c r="AY1207" s="89" t="s">
        <v>11773</v>
      </c>
      <c r="AZ1207" s="89">
        <v>35400000</v>
      </c>
      <c r="BA1207" s="89">
        <v>29300000</v>
      </c>
      <c r="BB1207" s="89">
        <v>17400000</v>
      </c>
      <c r="BC1207" s="113"/>
      <c r="BG1207" s="165">
        <v>6101</v>
      </c>
      <c r="BH1207" s="165">
        <v>1084</v>
      </c>
    </row>
    <row r="1208" spans="1:61" hidden="1">
      <c r="A1208" s="83">
        <v>180288</v>
      </c>
      <c r="B1208" s="84" t="s">
        <v>4239</v>
      </c>
      <c r="C1208" s="82" t="str">
        <f t="shared" si="57"/>
        <v>Open</v>
      </c>
      <c r="D1208" s="85"/>
      <c r="E1208" s="85" t="s">
        <v>4218</v>
      </c>
      <c r="F1208" s="139">
        <v>43654</v>
      </c>
      <c r="G1208" s="139">
        <v>43693</v>
      </c>
      <c r="H1208" s="87" t="s">
        <v>1449</v>
      </c>
      <c r="I1208" s="87" t="s">
        <v>1450</v>
      </c>
      <c r="J1208" s="87" t="s">
        <v>3024</v>
      </c>
      <c r="K1208" s="88"/>
      <c r="L1208" s="37" t="s">
        <v>15655</v>
      </c>
      <c r="M1208" s="86" t="s">
        <v>4238</v>
      </c>
      <c r="N1208" s="37" t="s">
        <v>14260</v>
      </c>
      <c r="O1208" s="37" t="s">
        <v>14261</v>
      </c>
      <c r="P1208" s="89">
        <v>0.42</v>
      </c>
      <c r="Q1208" s="89">
        <v>1.65</v>
      </c>
      <c r="R1208" s="90" t="str">
        <f t="shared" si="59"/>
        <v>徳島県徳島市佐古</v>
      </c>
      <c r="S1208" s="59"/>
      <c r="T1208" s="59" t="s">
        <v>4214</v>
      </c>
      <c r="U1208" s="108" t="s">
        <v>4234</v>
      </c>
      <c r="V1208" s="91" t="str">
        <f>HYPERLINK(CONCATENATE("https://www.google.co.jp/maps/search/",IF(T1208="",IF(S1208 ="",R1208,S1208),T1208)),"Open map")</f>
        <v>Open map</v>
      </c>
      <c r="W1208" s="91"/>
      <c r="X1208" s="89" t="s">
        <v>1840</v>
      </c>
      <c r="Y1208" s="89" t="s">
        <v>1859</v>
      </c>
      <c r="Z1208" s="89" t="s">
        <v>1841</v>
      </c>
      <c r="AA1208" s="89"/>
      <c r="AB1208" s="83">
        <v>20</v>
      </c>
      <c r="AC1208" s="83">
        <v>6278.73</v>
      </c>
      <c r="AD1208" s="83">
        <v>7830.08</v>
      </c>
      <c r="AE1208" s="89">
        <v>7696</v>
      </c>
      <c r="AF1208" s="83">
        <v>7676</v>
      </c>
      <c r="AG1208" s="89"/>
      <c r="AH1208" s="89"/>
      <c r="AI1208" s="89"/>
      <c r="AJ1208" s="83">
        <v>1</v>
      </c>
      <c r="AK1208" s="83" t="s">
        <v>3203</v>
      </c>
      <c r="AL1208" s="83">
        <v>1.5</v>
      </c>
      <c r="AM1208" s="83" t="s">
        <v>3297</v>
      </c>
      <c r="AN1208" s="83"/>
      <c r="AO1208" s="83">
        <v>16958</v>
      </c>
      <c r="AP1208" s="89">
        <v>1.5</v>
      </c>
      <c r="AQ1208" s="89">
        <v>9049</v>
      </c>
      <c r="AR1208" s="89">
        <v>150</v>
      </c>
      <c r="AS1208" s="89">
        <v>1385</v>
      </c>
      <c r="AT1208" s="89" t="s">
        <v>4240</v>
      </c>
      <c r="AU1208" s="89">
        <v>1</v>
      </c>
      <c r="AV1208" s="89">
        <v>7909</v>
      </c>
      <c r="AW1208" s="89">
        <v>100</v>
      </c>
      <c r="AX1208" s="89">
        <v>807</v>
      </c>
      <c r="AY1208" s="89" t="s">
        <v>4240</v>
      </c>
      <c r="AZ1208" s="89">
        <v>110900000</v>
      </c>
      <c r="BA1208" s="89">
        <v>92900000</v>
      </c>
      <c r="BB1208" s="89">
        <v>57600000</v>
      </c>
      <c r="BG1208" s="165">
        <v>6102</v>
      </c>
      <c r="BH1208" s="165">
        <v>1085</v>
      </c>
    </row>
    <row r="1209" spans="1:61" hidden="1">
      <c r="A1209" s="83">
        <v>180289</v>
      </c>
      <c r="B1209" s="84" t="s">
        <v>1260</v>
      </c>
      <c r="C1209" s="82" t="str">
        <f t="shared" si="57"/>
        <v>Open</v>
      </c>
      <c r="D1209" s="85"/>
      <c r="E1209" s="85" t="s">
        <v>4217</v>
      </c>
      <c r="F1209" s="139">
        <v>43637</v>
      </c>
      <c r="G1209" s="139">
        <v>43657</v>
      </c>
      <c r="H1209" s="87" t="s">
        <v>1426</v>
      </c>
      <c r="I1209" s="87" t="s">
        <v>1499</v>
      </c>
      <c r="J1209" s="87" t="s">
        <v>2838</v>
      </c>
      <c r="K1209" s="88"/>
      <c r="L1209" s="37" t="s">
        <v>15510</v>
      </c>
      <c r="M1209" s="86" t="s">
        <v>4227</v>
      </c>
      <c r="N1209" s="37" t="s">
        <v>14262</v>
      </c>
      <c r="O1209" s="37" t="s">
        <v>14263</v>
      </c>
      <c r="P1209" s="89">
        <v>0.14000000000000001</v>
      </c>
      <c r="Q1209" s="89">
        <v>17</v>
      </c>
      <c r="R1209" s="90" t="str">
        <f t="shared" si="59"/>
        <v>青森県五所川原市大字金山字亀ヶ岡</v>
      </c>
      <c r="S1209" s="59"/>
      <c r="T1209" s="59" t="s">
        <v>4215</v>
      </c>
      <c r="U1209" s="108" t="s">
        <v>4215</v>
      </c>
      <c r="V1209" s="91" t="str">
        <f t="shared" si="58"/>
        <v>Open map</v>
      </c>
      <c r="W1209" s="91"/>
      <c r="X1209" s="89" t="s">
        <v>1840</v>
      </c>
      <c r="Y1209" s="89" t="s">
        <v>1844</v>
      </c>
      <c r="Z1209" s="89" t="s">
        <v>1899</v>
      </c>
      <c r="AA1209" s="89">
        <v>47.5</v>
      </c>
      <c r="AB1209" s="83">
        <v>160</v>
      </c>
      <c r="AC1209" s="83">
        <v>2307.2399999999998</v>
      </c>
      <c r="AD1209" s="83">
        <v>1959.7</v>
      </c>
      <c r="AE1209" s="89">
        <v>2782</v>
      </c>
      <c r="AF1209" s="83">
        <v>2782</v>
      </c>
      <c r="AG1209" s="89"/>
      <c r="AH1209" s="89"/>
      <c r="AI1209" s="89"/>
      <c r="AJ1209" s="83">
        <v>1</v>
      </c>
      <c r="AK1209" s="83" t="s">
        <v>3198</v>
      </c>
      <c r="AL1209" s="83">
        <v>2</v>
      </c>
      <c r="AM1209" s="83" t="s">
        <v>3197</v>
      </c>
      <c r="AN1209" s="83"/>
      <c r="AO1209" s="83">
        <v>6788</v>
      </c>
      <c r="AP1209" s="89">
        <v>2</v>
      </c>
      <c r="AQ1209" s="89">
        <v>4006</v>
      </c>
      <c r="AR1209" s="89">
        <v>160</v>
      </c>
      <c r="AS1209" s="89">
        <v>654</v>
      </c>
      <c r="AT1209" s="89" t="s">
        <v>4236</v>
      </c>
      <c r="AU1209" s="89">
        <v>1</v>
      </c>
      <c r="AV1209" s="89">
        <v>2782</v>
      </c>
      <c r="AW1209" s="89">
        <v>100</v>
      </c>
      <c r="AX1209" s="89">
        <v>284</v>
      </c>
      <c r="AY1209" s="89" t="s">
        <v>4237</v>
      </c>
      <c r="AZ1209" s="89">
        <v>44000000</v>
      </c>
      <c r="BA1209" s="89">
        <v>36400000</v>
      </c>
      <c r="BB1209" s="89">
        <v>22000000</v>
      </c>
      <c r="BG1209" s="165">
        <v>6103</v>
      </c>
      <c r="BH1209" s="165">
        <v>1086</v>
      </c>
    </row>
    <row r="1210" spans="1:61" ht="18" hidden="1" customHeight="1">
      <c r="A1210" s="83">
        <v>180290</v>
      </c>
      <c r="B1210" s="84" t="s">
        <v>4474</v>
      </c>
      <c r="C1210" s="82" t="str">
        <f t="shared" si="57"/>
        <v>Open</v>
      </c>
      <c r="D1210" s="85"/>
      <c r="E1210" s="85" t="s">
        <v>4217</v>
      </c>
      <c r="F1210" s="110">
        <v>43777</v>
      </c>
      <c r="G1210" s="110">
        <v>43819</v>
      </c>
      <c r="H1210" s="87" t="s">
        <v>4547</v>
      </c>
      <c r="I1210" s="87" t="s">
        <v>4475</v>
      </c>
      <c r="J1210" s="87" t="s">
        <v>11774</v>
      </c>
      <c r="K1210" s="88"/>
      <c r="L1210" s="37" t="s">
        <v>14912</v>
      </c>
      <c r="M1210" s="86" t="s">
        <v>11775</v>
      </c>
      <c r="N1210" s="37" t="s">
        <v>14264</v>
      </c>
      <c r="O1210" s="37" t="s">
        <v>14265</v>
      </c>
      <c r="P1210" s="89">
        <v>0.17</v>
      </c>
      <c r="Q1210" s="89">
        <v>29.01</v>
      </c>
      <c r="R1210" s="90" t="str">
        <f t="shared" si="59"/>
        <v>埼玉県越谷市大字増林</v>
      </c>
      <c r="S1210" s="59"/>
      <c r="T1210" s="59"/>
      <c r="U1210" s="111" t="s">
        <v>11776</v>
      </c>
      <c r="V1210" s="91" t="str">
        <f t="shared" si="58"/>
        <v>Open map</v>
      </c>
      <c r="W1210" s="91"/>
      <c r="X1210" s="89" t="s">
        <v>8587</v>
      </c>
      <c r="Y1210" s="89" t="s">
        <v>4409</v>
      </c>
      <c r="Z1210" s="89" t="s">
        <v>4443</v>
      </c>
      <c r="AA1210" s="89">
        <v>7.9</v>
      </c>
      <c r="AB1210" s="83">
        <v>30</v>
      </c>
      <c r="AC1210" s="83">
        <v>300</v>
      </c>
      <c r="AD1210" s="83">
        <v>300</v>
      </c>
      <c r="AE1210" s="89">
        <v>527</v>
      </c>
      <c r="AF1210" s="83">
        <v>527</v>
      </c>
      <c r="AG1210" s="89"/>
      <c r="AH1210" s="89"/>
      <c r="AI1210" s="89"/>
      <c r="AJ1210" s="83">
        <v>1</v>
      </c>
      <c r="AK1210" s="83" t="s">
        <v>3189</v>
      </c>
      <c r="AL1210" s="83">
        <v>1.5</v>
      </c>
      <c r="AM1210" s="83" t="s">
        <v>3318</v>
      </c>
      <c r="AN1210" s="83"/>
      <c r="AO1210" s="83">
        <v>1202</v>
      </c>
      <c r="AP1210" s="89">
        <v>1.5</v>
      </c>
      <c r="AQ1210" s="89">
        <v>675</v>
      </c>
      <c r="AR1210" s="89">
        <v>110</v>
      </c>
      <c r="AS1210" s="89">
        <v>76</v>
      </c>
      <c r="AT1210" s="89" t="s">
        <v>11777</v>
      </c>
      <c r="AU1210" s="89">
        <v>1</v>
      </c>
      <c r="AV1210" s="89">
        <v>527</v>
      </c>
      <c r="AW1210" s="89">
        <v>100</v>
      </c>
      <c r="AX1210" s="89">
        <v>54</v>
      </c>
      <c r="AY1210" s="89" t="s">
        <v>4235</v>
      </c>
      <c r="AZ1210" s="89">
        <v>15600000</v>
      </c>
      <c r="BA1210" s="89">
        <v>14500000</v>
      </c>
      <c r="BB1210" s="89">
        <v>8900000</v>
      </c>
      <c r="BC1210" s="113"/>
      <c r="BG1210" s="165">
        <v>6104</v>
      </c>
      <c r="BH1210" s="165">
        <v>1087</v>
      </c>
    </row>
    <row r="1211" spans="1:61" hidden="1">
      <c r="A1211" s="83">
        <v>180291</v>
      </c>
      <c r="B1211" s="84" t="s">
        <v>4476</v>
      </c>
      <c r="C1211" s="82" t="str">
        <f t="shared" si="57"/>
        <v>Open</v>
      </c>
      <c r="D1211" s="85"/>
      <c r="E1211" s="85" t="s">
        <v>4485</v>
      </c>
      <c r="F1211" s="139">
        <v>43640</v>
      </c>
      <c r="G1211" s="139">
        <v>43666</v>
      </c>
      <c r="H1211" s="87" t="s">
        <v>4477</v>
      </c>
      <c r="I1211" s="87" t="s">
        <v>4478</v>
      </c>
      <c r="J1211" s="87" t="s">
        <v>4479</v>
      </c>
      <c r="K1211" s="88"/>
      <c r="L1211" s="37" t="s">
        <v>15656</v>
      </c>
      <c r="M1211" s="86" t="s">
        <v>4482</v>
      </c>
      <c r="N1211" s="37" t="s">
        <v>14266</v>
      </c>
      <c r="O1211" s="37" t="s">
        <v>14267</v>
      </c>
      <c r="P1211" s="89">
        <v>7.0000000000000007E-2</v>
      </c>
      <c r="Q1211" s="89">
        <v>25.17</v>
      </c>
      <c r="R1211" s="90" t="str">
        <f t="shared" si="59"/>
        <v>福岡県田川市弓削山</v>
      </c>
      <c r="S1211" s="59"/>
      <c r="T1211" s="59" t="s">
        <v>4484</v>
      </c>
      <c r="U1211" s="108" t="s">
        <v>4483</v>
      </c>
      <c r="V1211" s="91" t="str">
        <f t="shared" si="58"/>
        <v>Open map</v>
      </c>
      <c r="W1211" s="91"/>
      <c r="X1211" s="89" t="s">
        <v>1840</v>
      </c>
      <c r="Y1211" s="89" t="s">
        <v>4480</v>
      </c>
      <c r="Z1211" s="89" t="s">
        <v>4481</v>
      </c>
      <c r="AA1211" s="89"/>
      <c r="AB1211" s="83">
        <v>31</v>
      </c>
      <c r="AC1211" s="83">
        <v>4000</v>
      </c>
      <c r="AD1211" s="83">
        <v>4900</v>
      </c>
      <c r="AE1211" s="89">
        <v>4634</v>
      </c>
      <c r="AF1211" s="83">
        <v>4535</v>
      </c>
      <c r="AG1211" s="89"/>
      <c r="AH1211" s="89"/>
      <c r="AI1211" s="89"/>
      <c r="AJ1211" s="83">
        <v>1</v>
      </c>
      <c r="AK1211" s="83" t="s">
        <v>3189</v>
      </c>
      <c r="AL1211" s="83">
        <v>1.5</v>
      </c>
      <c r="AM1211" s="83" t="s">
        <v>3189</v>
      </c>
      <c r="AN1211" s="83"/>
      <c r="AO1211" s="83">
        <v>11003</v>
      </c>
      <c r="AP1211" s="89">
        <v>1</v>
      </c>
      <c r="AQ1211" s="89">
        <f>5355+1312</f>
        <v>6667</v>
      </c>
      <c r="AR1211" s="89">
        <v>100</v>
      </c>
      <c r="AS1211" s="89">
        <f>547+134</f>
        <v>681</v>
      </c>
      <c r="AT1211" s="89" t="s">
        <v>4235</v>
      </c>
      <c r="AU1211" s="89">
        <v>1</v>
      </c>
      <c r="AV1211" s="89">
        <v>4336</v>
      </c>
      <c r="AW1211" s="89">
        <v>80</v>
      </c>
      <c r="AX1211" s="89">
        <v>354</v>
      </c>
      <c r="AY1211" s="89" t="s">
        <v>4486</v>
      </c>
      <c r="AZ1211" s="89">
        <v>61600000</v>
      </c>
      <c r="BA1211" s="89">
        <v>51900000</v>
      </c>
      <c r="BB1211" s="89">
        <v>31500000</v>
      </c>
      <c r="BG1211" s="165">
        <v>6105</v>
      </c>
      <c r="BH1211" s="165">
        <v>1088</v>
      </c>
    </row>
    <row r="1212" spans="1:61" hidden="1">
      <c r="A1212" s="83">
        <v>180292</v>
      </c>
      <c r="B1212" s="84" t="s">
        <v>4488</v>
      </c>
      <c r="C1212" s="82" t="str">
        <f t="shared" si="57"/>
        <v>Open</v>
      </c>
      <c r="D1212" s="85"/>
      <c r="E1212" s="85" t="s">
        <v>4217</v>
      </c>
      <c r="F1212" s="139">
        <v>43658</v>
      </c>
      <c r="G1212" s="139">
        <v>43680</v>
      </c>
      <c r="H1212" s="87" t="s">
        <v>4489</v>
      </c>
      <c r="I1212" s="87" t="s">
        <v>4490</v>
      </c>
      <c r="J1212" s="87" t="s">
        <v>4491</v>
      </c>
      <c r="K1212" s="88"/>
      <c r="L1212" s="37" t="s">
        <v>15657</v>
      </c>
      <c r="M1212" s="86" t="s">
        <v>4492</v>
      </c>
      <c r="N1212" s="37" t="s">
        <v>14268</v>
      </c>
      <c r="O1212" s="37" t="s">
        <v>14602</v>
      </c>
      <c r="P1212" s="89">
        <v>0.36</v>
      </c>
      <c r="Q1212" s="89">
        <v>0.36</v>
      </c>
      <c r="R1212" s="90" t="str">
        <f t="shared" si="59"/>
        <v>福岡県北九州市小倉北区西港町</v>
      </c>
      <c r="S1212" s="59"/>
      <c r="T1212" s="59" t="s">
        <v>4487</v>
      </c>
      <c r="U1212" s="108" t="s">
        <v>4487</v>
      </c>
      <c r="V1212" s="91" t="str">
        <f t="shared" si="58"/>
        <v>Open map</v>
      </c>
      <c r="W1212" s="91"/>
      <c r="X1212" s="89" t="s">
        <v>1840</v>
      </c>
      <c r="Y1212" s="89" t="s">
        <v>4452</v>
      </c>
      <c r="Z1212" s="89" t="s">
        <v>4390</v>
      </c>
      <c r="AA1212" s="89">
        <v>8</v>
      </c>
      <c r="AB1212" s="83">
        <v>30</v>
      </c>
      <c r="AC1212" s="83">
        <v>1827.48</v>
      </c>
      <c r="AD1212" s="83">
        <v>1972.74</v>
      </c>
      <c r="AE1212" s="89">
        <v>2330</v>
      </c>
      <c r="AF1212" s="83">
        <v>2282</v>
      </c>
      <c r="AG1212" s="89"/>
      <c r="AH1212" s="89"/>
      <c r="AI1212" s="89"/>
      <c r="AJ1212" s="83">
        <v>1.6</v>
      </c>
      <c r="AK1212" s="83" t="s">
        <v>3189</v>
      </c>
      <c r="AL1212" s="83">
        <v>1.5</v>
      </c>
      <c r="AM1212" s="83" t="s">
        <v>3189</v>
      </c>
      <c r="AN1212" s="83"/>
      <c r="AO1212" s="83">
        <v>5953</v>
      </c>
      <c r="AP1212" s="89">
        <v>1.5</v>
      </c>
      <c r="AQ1212" s="89">
        <v>2454</v>
      </c>
      <c r="AR1212" s="89">
        <v>100</v>
      </c>
      <c r="AS1212" s="89">
        <v>251</v>
      </c>
      <c r="AT1212" s="89" t="s">
        <v>4235</v>
      </c>
      <c r="AU1212" s="89">
        <v>1.6</v>
      </c>
      <c r="AV1212" s="89">
        <v>3499</v>
      </c>
      <c r="AW1212" s="89">
        <v>80</v>
      </c>
      <c r="AX1212" s="89">
        <v>286</v>
      </c>
      <c r="AY1212" s="89" t="s">
        <v>4235</v>
      </c>
      <c r="AZ1212" s="89">
        <v>31400000</v>
      </c>
      <c r="BA1212" s="89">
        <v>26500000</v>
      </c>
      <c r="BB1212" s="89">
        <v>16800000</v>
      </c>
      <c r="BG1212" s="165">
        <v>6106</v>
      </c>
      <c r="BH1212" s="165">
        <v>1089</v>
      </c>
    </row>
    <row r="1213" spans="1:61" ht="18" hidden="1" customHeight="1">
      <c r="A1213" s="83">
        <v>180293</v>
      </c>
      <c r="B1213" s="84" t="s">
        <v>11778</v>
      </c>
      <c r="C1213" s="82" t="str">
        <f t="shared" si="57"/>
        <v>Open</v>
      </c>
      <c r="D1213" s="85"/>
      <c r="E1213" s="85" t="s">
        <v>11725</v>
      </c>
      <c r="F1213" s="110">
        <v>43696</v>
      </c>
      <c r="G1213" s="110">
        <v>43749</v>
      </c>
      <c r="H1213" s="87" t="s">
        <v>11779</v>
      </c>
      <c r="I1213" s="87" t="s">
        <v>4372</v>
      </c>
      <c r="J1213" s="87" t="s">
        <v>11780</v>
      </c>
      <c r="K1213" s="88"/>
      <c r="L1213" s="37" t="s">
        <v>15658</v>
      </c>
      <c r="M1213" s="86" t="s">
        <v>11781</v>
      </c>
      <c r="N1213" s="37" t="s">
        <v>14269</v>
      </c>
      <c r="O1213" s="37" t="s">
        <v>14270</v>
      </c>
      <c r="P1213" s="89">
        <v>0.02</v>
      </c>
      <c r="Q1213" s="89">
        <v>13.01</v>
      </c>
      <c r="R1213" s="90" t="str">
        <f t="shared" si="59"/>
        <v>北海道札幌市東区北丘珠</v>
      </c>
      <c r="S1213" s="59"/>
      <c r="T1213" s="59" t="s">
        <v>4493</v>
      </c>
      <c r="U1213" s="111" t="s">
        <v>11782</v>
      </c>
      <c r="V1213" s="91" t="str">
        <f t="shared" si="58"/>
        <v>Open map</v>
      </c>
      <c r="W1213" s="91"/>
      <c r="X1213" s="89" t="s">
        <v>11431</v>
      </c>
      <c r="Y1213" s="89" t="s">
        <v>11783</v>
      </c>
      <c r="Z1213" s="89" t="s">
        <v>11784</v>
      </c>
      <c r="AA1213" s="89">
        <v>20</v>
      </c>
      <c r="AB1213" s="83">
        <v>140</v>
      </c>
      <c r="AC1213" s="83">
        <v>2700</v>
      </c>
      <c r="AD1213" s="83">
        <v>2700</v>
      </c>
      <c r="AE1213" s="89">
        <v>4229</v>
      </c>
      <c r="AF1213" s="83">
        <v>4065</v>
      </c>
      <c r="AG1213" s="89"/>
      <c r="AH1213" s="89"/>
      <c r="AI1213" s="89"/>
      <c r="AJ1213" s="83">
        <v>1</v>
      </c>
      <c r="AK1213" s="83" t="s">
        <v>3204</v>
      </c>
      <c r="AL1213" s="83">
        <v>1.5</v>
      </c>
      <c r="AM1213" s="83" t="s">
        <v>3238</v>
      </c>
      <c r="AN1213" s="83"/>
      <c r="AO1213" s="83">
        <v>8316</v>
      </c>
      <c r="AP1213" s="89">
        <v>1.5</v>
      </c>
      <c r="AQ1213" s="89">
        <v>3877</v>
      </c>
      <c r="AR1213" s="89">
        <v>100</v>
      </c>
      <c r="AS1213" s="89">
        <v>396</v>
      </c>
      <c r="AT1213" s="89" t="s">
        <v>11785</v>
      </c>
      <c r="AU1213" s="89">
        <v>1</v>
      </c>
      <c r="AV1213" s="89">
        <v>4439</v>
      </c>
      <c r="AW1213" s="89">
        <v>150</v>
      </c>
      <c r="AX1213" s="89">
        <v>680</v>
      </c>
      <c r="AY1213" s="89" t="s">
        <v>11785</v>
      </c>
      <c r="AZ1213" s="89">
        <v>83900000</v>
      </c>
      <c r="BA1213" s="89">
        <v>75200000</v>
      </c>
      <c r="BB1213" s="89">
        <v>49500000</v>
      </c>
      <c r="BC1213" s="113" t="s">
        <v>8669</v>
      </c>
      <c r="BG1213" s="165">
        <v>6107</v>
      </c>
      <c r="BH1213" s="165">
        <v>1090</v>
      </c>
    </row>
    <row r="1214" spans="1:61" hidden="1">
      <c r="A1214" s="83">
        <v>180294</v>
      </c>
      <c r="B1214" s="84" t="s">
        <v>4494</v>
      </c>
      <c r="C1214" s="82" t="str">
        <f t="shared" si="57"/>
        <v>Open</v>
      </c>
      <c r="D1214" s="85"/>
      <c r="E1214" s="85" t="s">
        <v>4217</v>
      </c>
      <c r="F1214" s="139">
        <v>43659</v>
      </c>
      <c r="G1214" s="139">
        <v>43666</v>
      </c>
      <c r="H1214" s="87" t="s">
        <v>4266</v>
      </c>
      <c r="I1214" s="87" t="s">
        <v>4499</v>
      </c>
      <c r="J1214" s="87" t="s">
        <v>4495</v>
      </c>
      <c r="K1214" s="88"/>
      <c r="L1214" s="37" t="s">
        <v>15105</v>
      </c>
      <c r="M1214" s="86" t="s">
        <v>4497</v>
      </c>
      <c r="N1214" s="37" t="s">
        <v>14271</v>
      </c>
      <c r="O1214" s="37" t="s">
        <v>14272</v>
      </c>
      <c r="P1214" s="89">
        <v>1.47</v>
      </c>
      <c r="Q1214" s="89">
        <v>5.09</v>
      </c>
      <c r="R1214" s="90" t="str">
        <f t="shared" si="59"/>
        <v>青森県八戸市北インター工業団地</v>
      </c>
      <c r="S1214" s="59"/>
      <c r="T1214" s="59" t="s">
        <v>4500</v>
      </c>
      <c r="U1214" s="108" t="s">
        <v>4498</v>
      </c>
      <c r="V1214" s="91" t="str">
        <f t="shared" si="58"/>
        <v>Open map</v>
      </c>
      <c r="W1214" s="91"/>
      <c r="X1214" s="89" t="s">
        <v>1840</v>
      </c>
      <c r="Y1214" s="89" t="s">
        <v>4501</v>
      </c>
      <c r="Z1214" s="89" t="s">
        <v>4502</v>
      </c>
      <c r="AA1214" s="89"/>
      <c r="AB1214" s="83">
        <v>85</v>
      </c>
      <c r="AC1214" s="83">
        <v>200</v>
      </c>
      <c r="AD1214" s="83">
        <v>400</v>
      </c>
      <c r="AE1214" s="89">
        <v>254</v>
      </c>
      <c r="AF1214" s="83">
        <v>265</v>
      </c>
      <c r="AG1214" s="89"/>
      <c r="AH1214" s="89"/>
      <c r="AI1214" s="89"/>
      <c r="AJ1214" s="83">
        <v>1</v>
      </c>
      <c r="AK1214" s="83" t="s">
        <v>3275</v>
      </c>
      <c r="AL1214" s="83">
        <v>1.5</v>
      </c>
      <c r="AM1214" s="83" t="s">
        <v>3275</v>
      </c>
      <c r="AN1214" s="83"/>
      <c r="AO1214" s="83">
        <v>539</v>
      </c>
      <c r="AP1214" s="89">
        <v>1.5</v>
      </c>
      <c r="AQ1214" s="89">
        <v>282</v>
      </c>
      <c r="AR1214" s="89">
        <v>100</v>
      </c>
      <c r="AS1214" s="89">
        <v>29</v>
      </c>
      <c r="AT1214" s="89" t="s">
        <v>4503</v>
      </c>
      <c r="AU1214" s="89">
        <v>1</v>
      </c>
      <c r="AV1214" s="89">
        <v>257</v>
      </c>
      <c r="AW1214" s="89">
        <v>190</v>
      </c>
      <c r="AX1214" s="89">
        <v>50</v>
      </c>
      <c r="AY1214" s="89" t="s">
        <v>4503</v>
      </c>
      <c r="AZ1214" s="89">
        <v>4900000</v>
      </c>
      <c r="BA1214" s="89">
        <v>4300000</v>
      </c>
      <c r="BB1214" s="89">
        <v>2700000</v>
      </c>
      <c r="BG1214" s="165">
        <v>6108</v>
      </c>
      <c r="BH1214" s="165">
        <v>1091</v>
      </c>
    </row>
    <row r="1215" spans="1:61" ht="18" hidden="1" customHeight="1">
      <c r="A1215" s="83">
        <v>180295</v>
      </c>
      <c r="B1215" s="84" t="s">
        <v>11791</v>
      </c>
      <c r="C1215" s="82" t="str">
        <f t="shared" si="57"/>
        <v>Open</v>
      </c>
      <c r="D1215" s="85"/>
      <c r="E1215" s="85" t="s">
        <v>11792</v>
      </c>
      <c r="F1215" s="110">
        <v>43738</v>
      </c>
      <c r="G1215" s="110">
        <v>43770</v>
      </c>
      <c r="H1215" s="87" t="s">
        <v>11793</v>
      </c>
      <c r="I1215" s="87" t="s">
        <v>11794</v>
      </c>
      <c r="J1215" s="87" t="s">
        <v>11795</v>
      </c>
      <c r="K1215" s="88"/>
      <c r="L1215" s="37" t="s">
        <v>15659</v>
      </c>
      <c r="M1215" s="86" t="s">
        <v>11796</v>
      </c>
      <c r="N1215" s="37" t="s">
        <v>14273</v>
      </c>
      <c r="O1215" s="37" t="s">
        <v>14274</v>
      </c>
      <c r="P1215" s="89">
        <v>0.82</v>
      </c>
      <c r="Q1215" s="89">
        <v>1.99</v>
      </c>
      <c r="R1215" s="90" t="str">
        <f t="shared" si="59"/>
        <v>広島県大竹市新町</v>
      </c>
      <c r="S1215" s="59"/>
      <c r="T1215" s="59" t="s">
        <v>11797</v>
      </c>
      <c r="U1215" s="111" t="s">
        <v>11798</v>
      </c>
      <c r="V1215" s="91" t="str">
        <f t="shared" si="58"/>
        <v>Open map</v>
      </c>
      <c r="W1215" s="91"/>
      <c r="X1215" s="89" t="s">
        <v>11799</v>
      </c>
      <c r="Y1215" s="89" t="s">
        <v>11800</v>
      </c>
      <c r="Z1215" s="89" t="s">
        <v>11801</v>
      </c>
      <c r="AA1215" s="89"/>
      <c r="AB1215" s="83">
        <v>30</v>
      </c>
      <c r="AC1215" s="83">
        <v>1200</v>
      </c>
      <c r="AD1215" s="83">
        <v>1220.51</v>
      </c>
      <c r="AE1215" s="89">
        <v>1502</v>
      </c>
      <c r="AF1215" s="83">
        <v>1500</v>
      </c>
      <c r="AG1215" s="89"/>
      <c r="AH1215" s="89"/>
      <c r="AI1215" s="89"/>
      <c r="AJ1215" s="83">
        <v>0.8</v>
      </c>
      <c r="AK1215" s="83" t="s">
        <v>3189</v>
      </c>
      <c r="AL1215" s="83">
        <v>1.2</v>
      </c>
      <c r="AM1215" s="83" t="s">
        <v>3189</v>
      </c>
      <c r="AN1215" s="83"/>
      <c r="AO1215" s="83">
        <v>2247</v>
      </c>
      <c r="AP1215" s="89">
        <v>2</v>
      </c>
      <c r="AQ1215" s="89">
        <v>1742</v>
      </c>
      <c r="AR1215" s="89">
        <v>100</v>
      </c>
      <c r="AS1215" s="89">
        <v>178</v>
      </c>
      <c r="AT1215" s="89" t="s">
        <v>11802</v>
      </c>
      <c r="AU1215" s="89">
        <v>0.8</v>
      </c>
      <c r="AV1215" s="89">
        <v>505</v>
      </c>
      <c r="AW1215" s="89">
        <v>80</v>
      </c>
      <c r="AX1215" s="89">
        <v>42</v>
      </c>
      <c r="AY1215" s="89" t="s">
        <v>4505</v>
      </c>
      <c r="AZ1215" s="89">
        <v>20200000</v>
      </c>
      <c r="BA1215" s="89">
        <v>18200000</v>
      </c>
      <c r="BB1215" s="89">
        <v>12000000</v>
      </c>
      <c r="BC1215" s="113"/>
      <c r="BG1215" s="165">
        <v>6109</v>
      </c>
      <c r="BH1215" s="165">
        <v>1092</v>
      </c>
    </row>
    <row r="1216" spans="1:61" hidden="1">
      <c r="A1216" s="1">
        <v>180296</v>
      </c>
      <c r="B1216" s="6" t="s">
        <v>11786</v>
      </c>
      <c r="C1216" s="82" t="str">
        <f t="shared" si="57"/>
        <v>Open</v>
      </c>
      <c r="D1216" s="36" t="s">
        <v>4530</v>
      </c>
      <c r="E1216" s="36"/>
      <c r="F1216" s="140">
        <v>43654</v>
      </c>
      <c r="G1216" s="140">
        <v>43684</v>
      </c>
      <c r="H1216" s="38" t="s">
        <v>5064</v>
      </c>
      <c r="I1216" s="38" t="s">
        <v>11787</v>
      </c>
      <c r="J1216" s="38" t="s">
        <v>11788</v>
      </c>
      <c r="K1216" s="21"/>
      <c r="L1216" s="37" t="s">
        <v>15338</v>
      </c>
      <c r="M1216" s="37" t="s">
        <v>11789</v>
      </c>
      <c r="N1216" s="37" t="s">
        <v>14275</v>
      </c>
      <c r="O1216" s="37" t="s">
        <v>14276</v>
      </c>
      <c r="R1216" s="59" t="str">
        <f t="shared" si="59"/>
        <v>鳥取県境港市昭和町</v>
      </c>
      <c r="S1216" s="59"/>
      <c r="T1216" s="59"/>
      <c r="U1216" s="108" t="s">
        <v>10292</v>
      </c>
      <c r="V1216" s="60" t="str">
        <f t="shared" si="58"/>
        <v>Open map</v>
      </c>
      <c r="W1216" s="60"/>
      <c r="X1216" t="s">
        <v>8587</v>
      </c>
      <c r="Y1216" t="s">
        <v>11258</v>
      </c>
      <c r="Z1216" t="s">
        <v>11790</v>
      </c>
      <c r="AA1216">
        <v>30</v>
      </c>
      <c r="AB1216" s="1">
        <v>61</v>
      </c>
      <c r="AC1216" s="1">
        <v>2680</v>
      </c>
      <c r="AD1216" s="1">
        <v>2680</v>
      </c>
      <c r="AF1216" s="1">
        <v>3773</v>
      </c>
      <c r="AJ1216" s="1">
        <v>1.2</v>
      </c>
      <c r="AK1216" s="1" t="s">
        <v>3204</v>
      </c>
      <c r="AL1216" s="1">
        <v>1.5</v>
      </c>
      <c r="AM1216" s="1" t="s">
        <v>3204</v>
      </c>
      <c r="BG1216" s="165">
        <v>6110</v>
      </c>
      <c r="BH1216" s="165">
        <v>1093</v>
      </c>
    </row>
    <row r="1217" spans="1:60" ht="18" hidden="1" customHeight="1">
      <c r="A1217" s="83">
        <v>180297</v>
      </c>
      <c r="B1217" s="84" t="s">
        <v>11803</v>
      </c>
      <c r="C1217" s="82" t="str">
        <f t="shared" si="57"/>
        <v>Open</v>
      </c>
      <c r="D1217" s="85"/>
      <c r="E1217" s="85" t="s">
        <v>4217</v>
      </c>
      <c r="F1217" s="110">
        <v>43729</v>
      </c>
      <c r="G1217" s="110">
        <v>43770</v>
      </c>
      <c r="H1217" s="87" t="s">
        <v>11544</v>
      </c>
      <c r="I1217" s="87" t="s">
        <v>11804</v>
      </c>
      <c r="J1217" s="87" t="s">
        <v>4507</v>
      </c>
      <c r="K1217" s="88"/>
      <c r="L1217" s="37" t="s">
        <v>15660</v>
      </c>
      <c r="M1217" s="86" t="s">
        <v>11805</v>
      </c>
      <c r="N1217" s="37" t="s">
        <v>14277</v>
      </c>
      <c r="O1217" s="37" t="s">
        <v>14278</v>
      </c>
      <c r="P1217" s="89">
        <v>0.09</v>
      </c>
      <c r="Q1217" s="89">
        <v>3.5</v>
      </c>
      <c r="R1217" s="90" t="str">
        <f t="shared" si="59"/>
        <v>岡山県岡山市南区藤田</v>
      </c>
      <c r="S1217" s="59"/>
      <c r="T1217" s="59" t="s">
        <v>4508</v>
      </c>
      <c r="U1217" s="111" t="s">
        <v>4509</v>
      </c>
      <c r="V1217" s="91" t="str">
        <f t="shared" si="58"/>
        <v>Open map</v>
      </c>
      <c r="W1217" s="91"/>
      <c r="X1217" s="89" t="s">
        <v>11799</v>
      </c>
      <c r="Y1217" s="89" t="s">
        <v>11800</v>
      </c>
      <c r="Z1217" s="89" t="s">
        <v>4390</v>
      </c>
      <c r="AA1217" s="89"/>
      <c r="AB1217" s="83">
        <v>20</v>
      </c>
      <c r="AC1217" s="83">
        <v>570.02</v>
      </c>
      <c r="AD1217" s="83">
        <v>480</v>
      </c>
      <c r="AE1217" s="89">
        <v>807</v>
      </c>
      <c r="AF1217" s="83">
        <v>734</v>
      </c>
      <c r="AG1217" s="89"/>
      <c r="AH1217" s="89"/>
      <c r="AI1217" s="89"/>
      <c r="AJ1217" s="83">
        <v>1</v>
      </c>
      <c r="AK1217" s="83" t="s">
        <v>3239</v>
      </c>
      <c r="AL1217" s="83">
        <v>1.5</v>
      </c>
      <c r="AM1217" s="83" t="s">
        <v>3245</v>
      </c>
      <c r="AN1217" s="83"/>
      <c r="AO1217" s="83">
        <v>1613</v>
      </c>
      <c r="AP1217" s="89">
        <v>1.5</v>
      </c>
      <c r="AQ1217" s="89">
        <v>806</v>
      </c>
      <c r="AR1217" s="89">
        <v>100</v>
      </c>
      <c r="AS1217" s="89">
        <v>83</v>
      </c>
      <c r="AT1217" s="89" t="s">
        <v>11802</v>
      </c>
      <c r="AU1217" s="89">
        <v>1</v>
      </c>
      <c r="AV1217" s="89">
        <v>807</v>
      </c>
      <c r="AW1217" s="89">
        <v>100</v>
      </c>
      <c r="AX1217" s="89">
        <v>83</v>
      </c>
      <c r="AY1217" s="89" t="s">
        <v>4235</v>
      </c>
      <c r="AZ1217" s="89">
        <v>35100000</v>
      </c>
      <c r="BA1217" s="89">
        <v>33100000</v>
      </c>
      <c r="BB1217" s="89">
        <v>23000000</v>
      </c>
      <c r="BC1217" s="113"/>
      <c r="BG1217" s="165">
        <v>6111</v>
      </c>
      <c r="BH1217" s="165">
        <v>1094</v>
      </c>
    </row>
    <row r="1218" spans="1:60" ht="18" hidden="1" customHeight="1">
      <c r="A1218" s="83">
        <v>180298</v>
      </c>
      <c r="B1218" s="84" t="s">
        <v>11806</v>
      </c>
      <c r="C1218" s="82" t="str">
        <f t="shared" si="57"/>
        <v>Open</v>
      </c>
      <c r="D1218" s="85"/>
      <c r="E1218" s="85" t="s">
        <v>4217</v>
      </c>
      <c r="F1218" s="110">
        <v>43769</v>
      </c>
      <c r="G1218" s="110">
        <v>43797</v>
      </c>
      <c r="H1218" s="87" t="s">
        <v>4681</v>
      </c>
      <c r="I1218" s="87" t="s">
        <v>5004</v>
      </c>
      <c r="J1218" s="87" t="s">
        <v>11807</v>
      </c>
      <c r="K1218" s="88"/>
      <c r="L1218" s="37" t="s">
        <v>15661</v>
      </c>
      <c r="M1218" s="86" t="s">
        <v>8697</v>
      </c>
      <c r="N1218" s="37" t="s">
        <v>14279</v>
      </c>
      <c r="O1218" s="37" t="s">
        <v>14280</v>
      </c>
      <c r="P1218" s="89">
        <v>0.26</v>
      </c>
      <c r="Q1218" s="89">
        <v>48.69</v>
      </c>
      <c r="R1218" s="90" t="str">
        <f t="shared" si="59"/>
        <v>滋賀県蒲生郡竜王町</v>
      </c>
      <c r="S1218" s="59"/>
      <c r="T1218" s="59"/>
      <c r="U1218" s="111" t="s">
        <v>11808</v>
      </c>
      <c r="V1218" s="91" t="str">
        <f t="shared" si="58"/>
        <v>Open map</v>
      </c>
      <c r="W1218" s="91"/>
      <c r="X1218" s="89" t="s">
        <v>8587</v>
      </c>
      <c r="Y1218" s="89" t="s">
        <v>4409</v>
      </c>
      <c r="Z1218" s="89" t="s">
        <v>4443</v>
      </c>
      <c r="AA1218" s="89">
        <v>15</v>
      </c>
      <c r="AB1218" s="83">
        <v>30</v>
      </c>
      <c r="AC1218" s="83">
        <v>686</v>
      </c>
      <c r="AD1218" s="83">
        <v>644</v>
      </c>
      <c r="AE1218" s="89">
        <v>1158</v>
      </c>
      <c r="AF1218" s="83">
        <v>1276</v>
      </c>
      <c r="AG1218" s="89"/>
      <c r="AH1218" s="89"/>
      <c r="AI1218" s="89"/>
      <c r="AJ1218" s="83">
        <v>1</v>
      </c>
      <c r="AK1218" s="83" t="s">
        <v>3319</v>
      </c>
      <c r="AL1218" s="83">
        <v>1.2</v>
      </c>
      <c r="AM1218" s="83" t="s">
        <v>3219</v>
      </c>
      <c r="AN1218" s="83"/>
      <c r="AO1218" s="83">
        <v>2011</v>
      </c>
      <c r="AP1218" s="89">
        <v>1.2</v>
      </c>
      <c r="AQ1218" s="89">
        <v>853</v>
      </c>
      <c r="AR1218" s="89">
        <v>100</v>
      </c>
      <c r="AS1218" s="89">
        <v>88</v>
      </c>
      <c r="AT1218" s="89" t="s">
        <v>11802</v>
      </c>
      <c r="AU1218" s="89">
        <v>1</v>
      </c>
      <c r="AV1218" s="89">
        <v>1158</v>
      </c>
      <c r="AW1218" s="89">
        <v>80</v>
      </c>
      <c r="AX1218" s="89">
        <v>95</v>
      </c>
      <c r="AY1218" s="89" t="s">
        <v>4235</v>
      </c>
      <c r="AZ1218" s="89">
        <v>16700000</v>
      </c>
      <c r="BA1218" s="89">
        <v>15000000</v>
      </c>
      <c r="BB1218" s="89">
        <v>9400000</v>
      </c>
      <c r="BC1218" s="113"/>
      <c r="BG1218" s="165">
        <v>6112</v>
      </c>
      <c r="BH1218" s="165">
        <v>1095</v>
      </c>
    </row>
    <row r="1219" spans="1:60" ht="18" hidden="1" customHeight="1">
      <c r="A1219" s="83">
        <v>180299</v>
      </c>
      <c r="B1219" s="84" t="s">
        <v>4510</v>
      </c>
      <c r="C1219" s="82" t="str">
        <f t="shared" si="57"/>
        <v>Open</v>
      </c>
      <c r="D1219" s="85"/>
      <c r="E1219" s="85" t="s">
        <v>4217</v>
      </c>
      <c r="F1219" s="110">
        <v>43740</v>
      </c>
      <c r="G1219" s="110">
        <v>43762</v>
      </c>
      <c r="H1219" s="87" t="s">
        <v>4511</v>
      </c>
      <c r="I1219" s="87" t="s">
        <v>11809</v>
      </c>
      <c r="J1219" s="87" t="s">
        <v>11810</v>
      </c>
      <c r="K1219" s="88"/>
      <c r="L1219" s="37" t="s">
        <v>15772</v>
      </c>
      <c r="M1219" s="86" t="s">
        <v>11811</v>
      </c>
      <c r="N1219" s="37" t="s">
        <v>14281</v>
      </c>
      <c r="O1219" s="37" t="s">
        <v>14282</v>
      </c>
      <c r="P1219" s="89">
        <v>1.34</v>
      </c>
      <c r="Q1219" s="89">
        <v>22.3</v>
      </c>
      <c r="R1219" s="90" t="str">
        <f t="shared" si="59"/>
        <v>千葉県流山市市野谷字宮尻</v>
      </c>
      <c r="S1219" s="59"/>
      <c r="T1219" s="59" t="s">
        <v>4512</v>
      </c>
      <c r="U1219" s="111" t="s">
        <v>11812</v>
      </c>
      <c r="V1219" s="91" t="str">
        <f t="shared" si="58"/>
        <v>Open map</v>
      </c>
      <c r="W1219" s="91"/>
      <c r="X1219" s="89" t="s">
        <v>8587</v>
      </c>
      <c r="Y1219" s="89" t="s">
        <v>11813</v>
      </c>
      <c r="Z1219" s="89" t="s">
        <v>4443</v>
      </c>
      <c r="AA1219" s="89"/>
      <c r="AB1219" s="83">
        <v>30</v>
      </c>
      <c r="AC1219" s="83">
        <v>1600</v>
      </c>
      <c r="AD1219" s="83">
        <v>1660</v>
      </c>
      <c r="AE1219" s="89">
        <v>2027</v>
      </c>
      <c r="AF1219" s="83">
        <v>2024</v>
      </c>
      <c r="AG1219" s="89"/>
      <c r="AH1219" s="89"/>
      <c r="AI1219" s="89"/>
      <c r="AJ1219" s="83">
        <v>1</v>
      </c>
      <c r="AK1219" s="83" t="s">
        <v>3198</v>
      </c>
      <c r="AL1219" s="83">
        <v>1.5</v>
      </c>
      <c r="AM1219" s="83" t="s">
        <v>3233</v>
      </c>
      <c r="AN1219" s="83"/>
      <c r="AO1219" s="83">
        <v>4715</v>
      </c>
      <c r="AP1219" s="89">
        <v>1.5</v>
      </c>
      <c r="AQ1219" s="89">
        <v>2292</v>
      </c>
      <c r="AR1219" s="89">
        <v>260</v>
      </c>
      <c r="AS1219" s="89">
        <v>608</v>
      </c>
      <c r="AT1219" s="89" t="s">
        <v>11802</v>
      </c>
      <c r="AU1219" s="89">
        <v>1</v>
      </c>
      <c r="AV1219" s="89">
        <v>1781</v>
      </c>
      <c r="AW1219" s="89">
        <v>220</v>
      </c>
      <c r="AX1219" s="89">
        <v>400</v>
      </c>
      <c r="AY1219" s="89" t="s">
        <v>4235</v>
      </c>
      <c r="AZ1219" s="89">
        <v>49000000</v>
      </c>
      <c r="BA1219" s="89">
        <v>40800000</v>
      </c>
      <c r="BB1219" s="89">
        <v>24400000</v>
      </c>
      <c r="BC1219" s="113" t="s">
        <v>8729</v>
      </c>
      <c r="BG1219" s="165">
        <v>6113</v>
      </c>
      <c r="BH1219" s="165">
        <v>1096</v>
      </c>
    </row>
    <row r="1220" spans="1:60" hidden="1">
      <c r="A1220" s="83">
        <v>180300</v>
      </c>
      <c r="B1220" s="84" t="s">
        <v>4520</v>
      </c>
      <c r="C1220" s="82" t="str">
        <f t="shared" ref="C1220:C1283" si="60">HYPERLINK(CONCATENATE("C:\CollectionOfDataForAI\",A1220),"Open")</f>
        <v>Open</v>
      </c>
      <c r="D1220" s="85"/>
      <c r="E1220" s="85" t="s">
        <v>4426</v>
      </c>
      <c r="F1220" s="139">
        <v>43668</v>
      </c>
      <c r="G1220" s="139">
        <v>43679</v>
      </c>
      <c r="H1220" s="87" t="s">
        <v>4521</v>
      </c>
      <c r="I1220" s="87" t="s">
        <v>4522</v>
      </c>
      <c r="J1220" s="87" t="s">
        <v>3034</v>
      </c>
      <c r="K1220" s="88"/>
      <c r="L1220" s="37" t="s">
        <v>15773</v>
      </c>
      <c r="M1220" s="86" t="s">
        <v>4523</v>
      </c>
      <c r="N1220" s="37" t="s">
        <v>14283</v>
      </c>
      <c r="O1220" s="37" t="s">
        <v>14284</v>
      </c>
      <c r="P1220" s="89">
        <v>0.16</v>
      </c>
      <c r="Q1220" s="89">
        <v>4.8499999999999996</v>
      </c>
      <c r="R1220" s="90" t="str">
        <f t="shared" si="59"/>
        <v>高知県高知市若松町</v>
      </c>
      <c r="S1220" s="59"/>
      <c r="T1220" s="59" t="s">
        <v>4524</v>
      </c>
      <c r="U1220" s="108" t="s">
        <v>4514</v>
      </c>
      <c r="V1220" s="91" t="str">
        <f t="shared" ref="V1220:V1283" si="61">HYPERLINK(CONCATENATE("https://www.google.co.jp/maps/search/",IF(T1220="",IF(S1220 ="",R1220,S1220),T1220)),"Open map")</f>
        <v>Open map</v>
      </c>
      <c r="W1220" s="91"/>
      <c r="X1220" s="89" t="s">
        <v>1840</v>
      </c>
      <c r="Y1220" s="89" t="s">
        <v>4381</v>
      </c>
      <c r="Z1220" s="89" t="s">
        <v>4525</v>
      </c>
      <c r="AA1220" s="89"/>
      <c r="AB1220" s="83">
        <v>10</v>
      </c>
      <c r="AC1220" s="83">
        <v>1196.47</v>
      </c>
      <c r="AD1220" s="83">
        <v>1104</v>
      </c>
      <c r="AE1220" s="89">
        <v>1518</v>
      </c>
      <c r="AF1220" s="83">
        <v>1489</v>
      </c>
      <c r="AG1220" s="89"/>
      <c r="AH1220" s="89"/>
      <c r="AI1220" s="89"/>
      <c r="AJ1220" s="83">
        <v>1</v>
      </c>
      <c r="AK1220" s="83" t="s">
        <v>3189</v>
      </c>
      <c r="AL1220" s="83">
        <v>1.5</v>
      </c>
      <c r="AM1220" s="83" t="s">
        <v>3204</v>
      </c>
      <c r="AN1220" s="83"/>
      <c r="AO1220" s="83">
        <v>2928</v>
      </c>
      <c r="AP1220" s="89">
        <v>1.5</v>
      </c>
      <c r="AQ1220" s="89">
        <v>1380</v>
      </c>
      <c r="AR1220" s="89">
        <v>100</v>
      </c>
      <c r="AS1220" s="89">
        <v>141</v>
      </c>
      <c r="AT1220" s="89" t="s">
        <v>4430</v>
      </c>
      <c r="AU1220" s="89">
        <v>1</v>
      </c>
      <c r="AV1220" s="89">
        <v>1489</v>
      </c>
      <c r="AW1220" s="89">
        <v>100</v>
      </c>
      <c r="AX1220" s="89">
        <v>152</v>
      </c>
      <c r="AY1220" s="89" t="s">
        <v>4235</v>
      </c>
      <c r="AZ1220" s="89">
        <v>17200000</v>
      </c>
      <c r="BA1220" s="89">
        <v>14600000</v>
      </c>
      <c r="BB1220" s="89">
        <v>8900000</v>
      </c>
      <c r="BC1220" t="s">
        <v>8728</v>
      </c>
      <c r="BG1220" s="165">
        <v>6114</v>
      </c>
      <c r="BH1220" s="165">
        <v>1097</v>
      </c>
    </row>
    <row r="1221" spans="1:60" hidden="1">
      <c r="A1221" s="1">
        <v>180301</v>
      </c>
      <c r="B1221" s="6" t="s">
        <v>10293</v>
      </c>
      <c r="C1221" s="82" t="str">
        <f t="shared" si="60"/>
        <v>Open</v>
      </c>
      <c r="D1221" s="36" t="s">
        <v>4530</v>
      </c>
      <c r="E1221" s="36"/>
      <c r="F1221" s="140">
        <v>43696</v>
      </c>
      <c r="G1221" s="140">
        <v>43712</v>
      </c>
      <c r="H1221" s="38" t="s">
        <v>1536</v>
      </c>
      <c r="I1221" s="38" t="s">
        <v>2545</v>
      </c>
      <c r="J1221" s="38" t="s">
        <v>3035</v>
      </c>
      <c r="K1221" s="21"/>
      <c r="L1221" s="37" t="s">
        <v>15662</v>
      </c>
      <c r="M1221" s="37" t="s">
        <v>10294</v>
      </c>
      <c r="N1221" s="37" t="s">
        <v>14285</v>
      </c>
      <c r="O1221" s="37" t="s">
        <v>14286</v>
      </c>
      <c r="P1221" s="89">
        <v>0.67</v>
      </c>
      <c r="Q1221" s="89">
        <v>4.3099999999999996</v>
      </c>
      <c r="R1221" s="59" t="str">
        <f t="shared" si="59"/>
        <v>石川県小松市串町</v>
      </c>
      <c r="S1221" s="59"/>
      <c r="T1221" s="59"/>
      <c r="U1221" s="108" t="s">
        <v>10295</v>
      </c>
      <c r="V1221" s="60" t="str">
        <f t="shared" si="61"/>
        <v>Open map</v>
      </c>
      <c r="W1221" s="60"/>
      <c r="X1221" t="s">
        <v>1840</v>
      </c>
      <c r="Y1221" t="s">
        <v>3166</v>
      </c>
      <c r="Z1221" t="s">
        <v>3167</v>
      </c>
      <c r="AB1221" s="1">
        <v>100</v>
      </c>
      <c r="AC1221" s="1">
        <v>537.5</v>
      </c>
      <c r="AD1221" s="1">
        <v>1213.43</v>
      </c>
      <c r="AF1221" s="1">
        <v>717</v>
      </c>
      <c r="AJ1221" s="1">
        <v>1</v>
      </c>
      <c r="AK1221" s="1" t="s">
        <v>3198</v>
      </c>
      <c r="AL1221" s="1">
        <v>3.2</v>
      </c>
      <c r="AM1221" s="1" t="s">
        <v>3274</v>
      </c>
      <c r="AT1221" s="89" t="s">
        <v>12207</v>
      </c>
      <c r="AY1221" s="89" t="s">
        <v>4235</v>
      </c>
      <c r="BG1221" s="165">
        <v>6115</v>
      </c>
      <c r="BH1221" s="165">
        <v>1098</v>
      </c>
    </row>
    <row r="1222" spans="1:60" hidden="1">
      <c r="A1222" s="1">
        <v>180302</v>
      </c>
      <c r="B1222" s="6" t="s">
        <v>10296</v>
      </c>
      <c r="C1222" s="82" t="str">
        <f t="shared" si="60"/>
        <v>Open</v>
      </c>
      <c r="D1222" s="36" t="s">
        <v>4532</v>
      </c>
      <c r="E1222" s="36"/>
      <c r="F1222" s="37"/>
      <c r="G1222" s="37"/>
      <c r="H1222" s="38" t="s">
        <v>1295</v>
      </c>
      <c r="I1222" s="38" t="s">
        <v>3036</v>
      </c>
      <c r="J1222" s="38" t="s">
        <v>1829</v>
      </c>
      <c r="K1222" s="21"/>
      <c r="L1222" s="37" t="s">
        <v>15663</v>
      </c>
      <c r="M1222" s="37" t="s">
        <v>12129</v>
      </c>
      <c r="N1222" s="37" t="s">
        <v>14287</v>
      </c>
      <c r="O1222" s="37" t="s">
        <v>14288</v>
      </c>
      <c r="P1222" s="89">
        <v>0.74</v>
      </c>
      <c r="Q1222" s="89">
        <v>27.38</v>
      </c>
      <c r="R1222" s="59" t="str">
        <f t="shared" si="59"/>
        <v>東京都八王子市別所</v>
      </c>
      <c r="S1222" s="59"/>
      <c r="T1222" s="59"/>
      <c r="U1222" s="108" t="s">
        <v>10297</v>
      </c>
      <c r="V1222" s="60" t="str">
        <f t="shared" si="61"/>
        <v>Open map</v>
      </c>
      <c r="W1222" s="60"/>
      <c r="X1222" t="s">
        <v>1840</v>
      </c>
      <c r="Y1222" t="s">
        <v>1844</v>
      </c>
      <c r="Z1222" t="s">
        <v>1841</v>
      </c>
      <c r="AB1222" s="1">
        <v>35</v>
      </c>
      <c r="AC1222" s="1">
        <v>1100</v>
      </c>
      <c r="AD1222" s="1">
        <v>1100</v>
      </c>
      <c r="AF1222" s="1">
        <v>1538.3</v>
      </c>
      <c r="AJ1222" s="1">
        <v>1</v>
      </c>
      <c r="AK1222" s="1" t="s">
        <v>3189</v>
      </c>
      <c r="AL1222" s="1">
        <v>1.5</v>
      </c>
      <c r="AM1222" s="1" t="s">
        <v>3189</v>
      </c>
      <c r="BD1222" s="142" t="s">
        <v>11248</v>
      </c>
      <c r="BG1222" s="165">
        <v>6116</v>
      </c>
    </row>
    <row r="1223" spans="1:60" hidden="1">
      <c r="A1223" s="1">
        <v>180303</v>
      </c>
      <c r="B1223" s="6" t="s">
        <v>10298</v>
      </c>
      <c r="C1223" s="82" t="str">
        <f t="shared" si="60"/>
        <v>Open</v>
      </c>
      <c r="D1223" s="36" t="s">
        <v>4531</v>
      </c>
      <c r="E1223" s="36"/>
      <c r="F1223" s="37"/>
      <c r="G1223" s="37"/>
      <c r="H1223" s="38" t="s">
        <v>1295</v>
      </c>
      <c r="I1223" s="38" t="s">
        <v>1577</v>
      </c>
      <c r="J1223" s="38" t="s">
        <v>3037</v>
      </c>
      <c r="K1223" s="21"/>
      <c r="L1223" s="37" t="s">
        <v>15664</v>
      </c>
      <c r="M1223" s="37" t="s">
        <v>10299</v>
      </c>
      <c r="N1223" s="37" t="s">
        <v>14289</v>
      </c>
      <c r="O1223" s="37" t="s">
        <v>14603</v>
      </c>
      <c r="P1223" s="89">
        <v>0.87</v>
      </c>
      <c r="Q1223" s="89">
        <v>12.91</v>
      </c>
      <c r="R1223" s="59" t="str">
        <f t="shared" si="59"/>
        <v>東京都練馬区豊玉北</v>
      </c>
      <c r="S1223" s="59"/>
      <c r="T1223" s="59"/>
      <c r="U1223" s="108" t="s">
        <v>12021</v>
      </c>
      <c r="V1223" s="60" t="str">
        <f t="shared" si="61"/>
        <v>Open map</v>
      </c>
      <c r="W1223" s="60"/>
      <c r="X1223" t="s">
        <v>1840</v>
      </c>
      <c r="Y1223" t="s">
        <v>1844</v>
      </c>
      <c r="Z1223" t="s">
        <v>1841</v>
      </c>
      <c r="AB1223" s="1">
        <v>40</v>
      </c>
      <c r="AC1223" s="1">
        <v>610</v>
      </c>
      <c r="AD1223" s="1">
        <v>590</v>
      </c>
      <c r="AF1223" s="1">
        <v>797</v>
      </c>
      <c r="AJ1223" s="1">
        <v>1</v>
      </c>
      <c r="AK1223" s="1" t="s">
        <v>3189</v>
      </c>
      <c r="AL1223" s="1">
        <v>1.5</v>
      </c>
      <c r="AM1223" s="1" t="s">
        <v>3260</v>
      </c>
      <c r="BD1223" s="142" t="s">
        <v>11248</v>
      </c>
      <c r="BG1223" s="165">
        <v>6117</v>
      </c>
    </row>
    <row r="1224" spans="1:60" hidden="1">
      <c r="A1224" s="83">
        <v>180304</v>
      </c>
      <c r="B1224" s="84" t="s">
        <v>4515</v>
      </c>
      <c r="C1224" s="82" t="str">
        <f t="shared" si="60"/>
        <v>Open</v>
      </c>
      <c r="D1224" s="85"/>
      <c r="E1224" s="85" t="s">
        <v>4217</v>
      </c>
      <c r="F1224" s="139">
        <v>43670</v>
      </c>
      <c r="G1224" s="139">
        <v>43687</v>
      </c>
      <c r="H1224" s="87" t="s">
        <v>4516</v>
      </c>
      <c r="I1224" s="87" t="s">
        <v>4517</v>
      </c>
      <c r="J1224" s="87" t="s">
        <v>4518</v>
      </c>
      <c r="K1224" s="88"/>
      <c r="L1224" s="37" t="s">
        <v>15665</v>
      </c>
      <c r="M1224" s="86" t="s">
        <v>4526</v>
      </c>
      <c r="N1224" s="37" t="s">
        <v>14290</v>
      </c>
      <c r="O1224" s="37" t="s">
        <v>14291</v>
      </c>
      <c r="P1224" s="89">
        <v>0.2</v>
      </c>
      <c r="Q1224" s="89">
        <v>54.9</v>
      </c>
      <c r="R1224" s="90" t="str">
        <f t="shared" si="59"/>
        <v>山形県山形市元木</v>
      </c>
      <c r="S1224" s="59"/>
      <c r="T1224" s="59" t="s">
        <v>4519</v>
      </c>
      <c r="U1224" s="108" t="s">
        <v>4528</v>
      </c>
      <c r="V1224" s="91" t="str">
        <f t="shared" si="61"/>
        <v>Open map</v>
      </c>
      <c r="W1224" s="91"/>
      <c r="X1224" s="89" t="s">
        <v>1840</v>
      </c>
      <c r="Y1224" s="89" t="s">
        <v>4401</v>
      </c>
      <c r="Z1224" s="89" t="s">
        <v>4358</v>
      </c>
      <c r="AA1224" s="89"/>
      <c r="AB1224" s="83">
        <v>120</v>
      </c>
      <c r="AC1224" s="83">
        <v>2400</v>
      </c>
      <c r="AD1224" s="83">
        <v>2400</v>
      </c>
      <c r="AE1224" s="89">
        <v>3044</v>
      </c>
      <c r="AF1224" s="83">
        <v>3043</v>
      </c>
      <c r="AG1224" s="89"/>
      <c r="AH1224" s="89"/>
      <c r="AI1224" s="89"/>
      <c r="AJ1224" s="83">
        <v>0.8</v>
      </c>
      <c r="AK1224" s="83" t="s">
        <v>3198</v>
      </c>
      <c r="AL1224" s="83">
        <v>2</v>
      </c>
      <c r="AM1224" s="83" t="s">
        <v>3320</v>
      </c>
      <c r="AN1224" s="83"/>
      <c r="AO1224" s="83"/>
      <c r="AP1224" s="89">
        <v>2</v>
      </c>
      <c r="AQ1224" s="89">
        <v>4429</v>
      </c>
      <c r="AR1224" s="89">
        <v>130</v>
      </c>
      <c r="AS1224" s="89">
        <v>588</v>
      </c>
      <c r="AT1224" s="89" t="s">
        <v>4391</v>
      </c>
      <c r="AU1224" s="89">
        <v>0.8</v>
      </c>
      <c r="AV1224" s="89">
        <v>2374</v>
      </c>
      <c r="AW1224" s="89">
        <v>100</v>
      </c>
      <c r="AX1224" s="89">
        <v>243</v>
      </c>
      <c r="AY1224" s="89" t="s">
        <v>4391</v>
      </c>
      <c r="AZ1224" s="89">
        <v>40700000</v>
      </c>
      <c r="BA1224" s="89">
        <v>33800000</v>
      </c>
      <c r="BB1224" s="89">
        <v>20400000</v>
      </c>
      <c r="BG1224" s="165">
        <v>6118</v>
      </c>
      <c r="BH1224" s="165">
        <v>1099</v>
      </c>
    </row>
    <row r="1225" spans="1:60" hidden="1">
      <c r="A1225" s="1">
        <v>180305</v>
      </c>
      <c r="B1225" s="6" t="s">
        <v>10300</v>
      </c>
      <c r="C1225" s="82" t="str">
        <f t="shared" si="60"/>
        <v>Open</v>
      </c>
      <c r="D1225" s="36" t="s">
        <v>4530</v>
      </c>
      <c r="E1225" s="36"/>
      <c r="F1225" s="140">
        <v>43969</v>
      </c>
      <c r="G1225" s="140">
        <v>43987</v>
      </c>
      <c r="H1225" s="38" t="s">
        <v>1387</v>
      </c>
      <c r="I1225" s="38" t="s">
        <v>2110</v>
      </c>
      <c r="J1225" s="38" t="s">
        <v>3039</v>
      </c>
      <c r="K1225" s="21"/>
      <c r="L1225" s="37" t="s">
        <v>15666</v>
      </c>
      <c r="M1225" s="37"/>
      <c r="N1225" s="37" t="s">
        <v>14366</v>
      </c>
      <c r="O1225" s="37" t="s">
        <v>14366</v>
      </c>
      <c r="R1225" s="59" t="str">
        <f t="shared" si="59"/>
        <v>広島県広島市佐伯区五日市</v>
      </c>
      <c r="S1225" s="59"/>
      <c r="T1225" s="59"/>
      <c r="U1225" s="108"/>
      <c r="V1225" s="60" t="str">
        <f t="shared" si="61"/>
        <v>Open map</v>
      </c>
      <c r="W1225" s="60"/>
      <c r="X1225" t="s">
        <v>1840</v>
      </c>
      <c r="Y1225" t="s">
        <v>1859</v>
      </c>
      <c r="Z1225" t="s">
        <v>904</v>
      </c>
      <c r="AB1225" s="1">
        <v>30</v>
      </c>
      <c r="AC1225" s="1">
        <v>500</v>
      </c>
      <c r="AD1225" s="1">
        <v>1000</v>
      </c>
      <c r="AF1225" s="1">
        <v>691</v>
      </c>
      <c r="AJ1225" s="1">
        <v>1</v>
      </c>
      <c r="AK1225" s="1" t="s">
        <v>3321</v>
      </c>
      <c r="AL1225" s="1">
        <v>1.5</v>
      </c>
      <c r="AM1225" s="1" t="s">
        <v>3238</v>
      </c>
      <c r="BG1225" s="165">
        <v>6119</v>
      </c>
      <c r="BH1225" s="165">
        <v>1100</v>
      </c>
    </row>
    <row r="1226" spans="1:60" hidden="1">
      <c r="A1226" s="1">
        <v>180306</v>
      </c>
      <c r="B1226" s="6" t="s">
        <v>10301</v>
      </c>
      <c r="C1226" s="82" t="str">
        <f t="shared" si="60"/>
        <v>Open</v>
      </c>
      <c r="D1226" s="36" t="s">
        <v>4241</v>
      </c>
      <c r="E1226" s="36"/>
      <c r="F1226" s="37"/>
      <c r="G1226" s="37"/>
      <c r="H1226" s="38" t="s">
        <v>1370</v>
      </c>
      <c r="I1226" s="38" t="s">
        <v>3040</v>
      </c>
      <c r="J1226" s="38" t="s">
        <v>3041</v>
      </c>
      <c r="K1226" s="21"/>
      <c r="L1226" s="37" t="s">
        <v>15667</v>
      </c>
      <c r="M1226" s="37"/>
      <c r="N1226" s="37" t="s">
        <v>14366</v>
      </c>
      <c r="O1226" s="37" t="s">
        <v>14366</v>
      </c>
      <c r="R1226" s="59" t="str">
        <f t="shared" si="59"/>
        <v>佐賀県東松浦郡玄海町</v>
      </c>
      <c r="S1226" s="59"/>
      <c r="T1226" s="59"/>
      <c r="U1226" s="108"/>
      <c r="V1226" s="60" t="str">
        <f t="shared" si="61"/>
        <v>Open map</v>
      </c>
      <c r="W1226" s="60"/>
      <c r="X1226" t="s">
        <v>1840</v>
      </c>
      <c r="Y1226" t="s">
        <v>1844</v>
      </c>
      <c r="Z1226" t="s">
        <v>3168</v>
      </c>
      <c r="AB1226" s="1">
        <v>20</v>
      </c>
      <c r="AC1226" s="1">
        <v>5400</v>
      </c>
      <c r="AD1226" s="1">
        <v>5400</v>
      </c>
      <c r="AF1226" s="1">
        <v>7930</v>
      </c>
      <c r="AJ1226" s="1">
        <v>1</v>
      </c>
      <c r="AK1226" s="1" t="s">
        <v>3198</v>
      </c>
      <c r="AL1226" s="1">
        <v>1.5</v>
      </c>
      <c r="AM1226" s="1" t="s">
        <v>3322</v>
      </c>
      <c r="BD1226" s="142" t="s">
        <v>4217</v>
      </c>
      <c r="BG1226" s="165">
        <v>6120</v>
      </c>
    </row>
    <row r="1227" spans="1:60" ht="18" hidden="1" customHeight="1">
      <c r="A1227" s="83">
        <v>180307</v>
      </c>
      <c r="B1227" s="84" t="s">
        <v>4529</v>
      </c>
      <c r="C1227" s="82" t="str">
        <f t="shared" si="60"/>
        <v>Open</v>
      </c>
      <c r="D1227" s="85"/>
      <c r="E1227" s="85" t="s">
        <v>11725</v>
      </c>
      <c r="F1227" s="110">
        <v>43725</v>
      </c>
      <c r="G1227" s="110">
        <v>43740</v>
      </c>
      <c r="H1227" s="87" t="s">
        <v>11814</v>
      </c>
      <c r="I1227" s="87" t="s">
        <v>4866</v>
      </c>
      <c r="J1227" s="87" t="s">
        <v>11815</v>
      </c>
      <c r="K1227" s="88"/>
      <c r="L1227" s="37" t="s">
        <v>15668</v>
      </c>
      <c r="M1227" s="86" t="s">
        <v>11816</v>
      </c>
      <c r="N1227" s="37" t="s">
        <v>14292</v>
      </c>
      <c r="O1227" s="37" t="s">
        <v>14293</v>
      </c>
      <c r="P1227" s="89">
        <v>0.94</v>
      </c>
      <c r="Q1227" s="89">
        <v>2.69</v>
      </c>
      <c r="R1227" s="90" t="str">
        <f t="shared" si="59"/>
        <v>青森県青森市大字八ツ役字矢作</v>
      </c>
      <c r="S1227" s="59"/>
      <c r="T1227" s="59" t="s">
        <v>11817</v>
      </c>
      <c r="U1227" s="111" t="s">
        <v>11818</v>
      </c>
      <c r="V1227" s="91" t="str">
        <f t="shared" si="61"/>
        <v>Open map</v>
      </c>
      <c r="W1227" s="91"/>
      <c r="X1227" s="89" t="s">
        <v>11331</v>
      </c>
      <c r="Y1227" s="89" t="s">
        <v>11783</v>
      </c>
      <c r="Z1227" s="89" t="s">
        <v>4402</v>
      </c>
      <c r="AA1227" s="89"/>
      <c r="AB1227" s="83">
        <v>180</v>
      </c>
      <c r="AC1227" s="83">
        <v>1100</v>
      </c>
      <c r="AD1227" s="83">
        <v>1100</v>
      </c>
      <c r="AE1227" s="89">
        <v>1327</v>
      </c>
      <c r="AF1227" s="83">
        <v>1593</v>
      </c>
      <c r="AG1227" s="89"/>
      <c r="AH1227" s="89"/>
      <c r="AI1227" s="89"/>
      <c r="AJ1227" s="83">
        <v>1</v>
      </c>
      <c r="AK1227" s="83" t="s">
        <v>3215</v>
      </c>
      <c r="AL1227" s="83">
        <v>1.5</v>
      </c>
      <c r="AM1227" s="83" t="s">
        <v>3197</v>
      </c>
      <c r="AN1227" s="83"/>
      <c r="AO1227" s="83">
        <v>3119</v>
      </c>
      <c r="AP1227" s="89">
        <v>1.5</v>
      </c>
      <c r="AQ1227" s="89">
        <v>1792</v>
      </c>
      <c r="AR1227" s="89">
        <v>150</v>
      </c>
      <c r="AS1227" s="89">
        <v>275</v>
      </c>
      <c r="AT1227" s="89" t="s">
        <v>11660</v>
      </c>
      <c r="AU1227" s="89">
        <v>1</v>
      </c>
      <c r="AV1227" s="89">
        <v>1327</v>
      </c>
      <c r="AW1227" s="89">
        <v>120</v>
      </c>
      <c r="AX1227" s="89">
        <v>163</v>
      </c>
      <c r="AY1227" s="89" t="s">
        <v>11660</v>
      </c>
      <c r="AZ1227" s="89">
        <v>34800000</v>
      </c>
      <c r="BA1227" s="89">
        <v>29400000</v>
      </c>
      <c r="BB1227" s="89">
        <v>15700000</v>
      </c>
      <c r="BC1227" s="113"/>
      <c r="BG1227" s="165">
        <v>6121</v>
      </c>
      <c r="BH1227" s="165">
        <v>1101</v>
      </c>
    </row>
    <row r="1228" spans="1:60" ht="18" hidden="1" customHeight="1">
      <c r="A1228" s="83">
        <v>180308</v>
      </c>
      <c r="B1228" s="84" t="s">
        <v>11819</v>
      </c>
      <c r="C1228" s="82" t="str">
        <f t="shared" si="60"/>
        <v>Open</v>
      </c>
      <c r="D1228" s="85"/>
      <c r="E1228" s="85" t="s">
        <v>11219</v>
      </c>
      <c r="F1228" s="110">
        <v>43844</v>
      </c>
      <c r="G1228" s="110">
        <v>43853</v>
      </c>
      <c r="H1228" s="87" t="s">
        <v>4283</v>
      </c>
      <c r="I1228" s="87" t="s">
        <v>11820</v>
      </c>
      <c r="J1228" s="87" t="s">
        <v>8698</v>
      </c>
      <c r="K1228" s="88"/>
      <c r="L1228" s="37" t="s">
        <v>15669</v>
      </c>
      <c r="M1228" s="86" t="s">
        <v>11821</v>
      </c>
      <c r="N1228" s="37" t="s">
        <v>14294</v>
      </c>
      <c r="O1228" s="37" t="s">
        <v>14604</v>
      </c>
      <c r="P1228" s="89">
        <v>0.14000000000000001</v>
      </c>
      <c r="Q1228" s="89">
        <v>0.08</v>
      </c>
      <c r="R1228" s="90" t="str">
        <f t="shared" si="59"/>
        <v>沖縄県名護市東江</v>
      </c>
      <c r="S1228" s="59"/>
      <c r="T1228" s="59" t="s">
        <v>11822</v>
      </c>
      <c r="U1228" s="111" t="s">
        <v>8699</v>
      </c>
      <c r="V1228" s="91" t="str">
        <f t="shared" si="61"/>
        <v>Open map</v>
      </c>
      <c r="W1228" s="91"/>
      <c r="X1228" s="89" t="s">
        <v>11491</v>
      </c>
      <c r="Y1228" s="89" t="s">
        <v>11485</v>
      </c>
      <c r="Z1228" s="89" t="s">
        <v>11275</v>
      </c>
      <c r="AA1228" s="89"/>
      <c r="AB1228" s="83">
        <v>0</v>
      </c>
      <c r="AC1228" s="83">
        <v>1900</v>
      </c>
      <c r="AD1228" s="83">
        <v>3800</v>
      </c>
      <c r="AE1228" s="89">
        <v>1156</v>
      </c>
      <c r="AF1228" s="83">
        <v>1155</v>
      </c>
      <c r="AG1228" s="89"/>
      <c r="AH1228" s="89"/>
      <c r="AI1228" s="89"/>
      <c r="AJ1228" s="83">
        <v>0.8</v>
      </c>
      <c r="AK1228" s="83" t="s">
        <v>3189</v>
      </c>
      <c r="AL1228" s="83">
        <v>1.5</v>
      </c>
      <c r="AM1228" s="83" t="s">
        <v>3323</v>
      </c>
      <c r="AN1228" s="83"/>
      <c r="AO1228" s="83">
        <v>2327</v>
      </c>
      <c r="AP1228" s="89">
        <v>1.5</v>
      </c>
      <c r="AQ1228" s="89">
        <v>1377</v>
      </c>
      <c r="AR1228" s="89">
        <v>100</v>
      </c>
      <c r="AS1228" s="89">
        <v>141</v>
      </c>
      <c r="AT1228" s="89" t="s">
        <v>4337</v>
      </c>
      <c r="AU1228" s="89">
        <v>0.8</v>
      </c>
      <c r="AV1228" s="89">
        <v>950</v>
      </c>
      <c r="AW1228" s="89">
        <v>80</v>
      </c>
      <c r="AX1228" s="89">
        <v>78</v>
      </c>
      <c r="AY1228" s="89" t="s">
        <v>11823</v>
      </c>
      <c r="AZ1228" s="89">
        <v>13300000</v>
      </c>
      <c r="BA1228" s="89">
        <v>11300000</v>
      </c>
      <c r="BB1228" s="89">
        <v>7100000</v>
      </c>
      <c r="BC1228" s="113"/>
      <c r="BG1228" s="165">
        <v>6122</v>
      </c>
      <c r="BH1228" s="165">
        <v>1102</v>
      </c>
    </row>
    <row r="1229" spans="1:60" hidden="1">
      <c r="A1229" s="1">
        <v>180309</v>
      </c>
      <c r="B1229" s="6" t="s">
        <v>1971</v>
      </c>
      <c r="C1229" s="82" t="str">
        <f t="shared" si="60"/>
        <v>Open</v>
      </c>
      <c r="D1229" s="36" t="s">
        <v>4241</v>
      </c>
      <c r="E1229" s="36"/>
      <c r="F1229" s="140">
        <v>43738</v>
      </c>
      <c r="G1229" s="140">
        <v>43869</v>
      </c>
      <c r="H1229" s="38" t="s">
        <v>1305</v>
      </c>
      <c r="I1229" s="38" t="s">
        <v>1568</v>
      </c>
      <c r="J1229" s="38" t="s">
        <v>3045</v>
      </c>
      <c r="K1229" s="21"/>
      <c r="L1229" s="37" t="s">
        <v>15670</v>
      </c>
      <c r="M1229" s="37"/>
      <c r="N1229" s="37" t="s">
        <v>14366</v>
      </c>
      <c r="O1229" s="37" t="s">
        <v>14366</v>
      </c>
      <c r="R1229" s="59" t="str">
        <f t="shared" si="59"/>
        <v>愛知県北名古屋市山乃腰天神東</v>
      </c>
      <c r="S1229" s="59"/>
      <c r="T1229" s="59"/>
      <c r="U1229" s="108"/>
      <c r="V1229" s="60" t="str">
        <f t="shared" si="61"/>
        <v>Open map</v>
      </c>
      <c r="W1229" s="60"/>
      <c r="X1229" t="s">
        <v>1840</v>
      </c>
      <c r="Y1229" t="s">
        <v>1844</v>
      </c>
      <c r="Z1229" t="s">
        <v>1897</v>
      </c>
      <c r="AB1229" s="1">
        <v>30</v>
      </c>
      <c r="AC1229" s="1">
        <v>35</v>
      </c>
      <c r="AD1229" s="1">
        <v>35</v>
      </c>
      <c r="AF1229" s="1">
        <v>1140</v>
      </c>
      <c r="AJ1229" s="1">
        <v>1</v>
      </c>
      <c r="AK1229" s="1" t="s">
        <v>3279</v>
      </c>
      <c r="AL1229" s="1">
        <v>1.5</v>
      </c>
      <c r="AM1229" s="1" t="s">
        <v>3204</v>
      </c>
      <c r="AT1229" s="89" t="s">
        <v>4462</v>
      </c>
      <c r="AY1229" s="89" t="s">
        <v>4462</v>
      </c>
      <c r="BG1229" s="165">
        <v>6123</v>
      </c>
      <c r="BH1229" s="165">
        <v>1103</v>
      </c>
    </row>
    <row r="1230" spans="1:60" ht="18" hidden="1" customHeight="1">
      <c r="A1230" s="83">
        <v>180310</v>
      </c>
      <c r="B1230" s="84" t="s">
        <v>8702</v>
      </c>
      <c r="C1230" s="82" t="str">
        <f t="shared" si="60"/>
        <v>Open</v>
      </c>
      <c r="D1230" s="85"/>
      <c r="E1230" s="85" t="s">
        <v>4217</v>
      </c>
      <c r="F1230" s="110">
        <v>43763</v>
      </c>
      <c r="G1230" s="110">
        <v>43811</v>
      </c>
      <c r="H1230" s="87" t="s">
        <v>11454</v>
      </c>
      <c r="I1230" s="87" t="s">
        <v>8703</v>
      </c>
      <c r="J1230" s="87" t="s">
        <v>11824</v>
      </c>
      <c r="K1230" s="88"/>
      <c r="L1230" s="37" t="s">
        <v>15671</v>
      </c>
      <c r="M1230" s="86" t="s">
        <v>8704</v>
      </c>
      <c r="N1230" s="37" t="s">
        <v>14295</v>
      </c>
      <c r="O1230" s="37" t="s">
        <v>14296</v>
      </c>
      <c r="P1230" s="89">
        <v>0.23</v>
      </c>
      <c r="Q1230" s="89">
        <v>2.95</v>
      </c>
      <c r="R1230" s="90" t="str">
        <f t="shared" si="59"/>
        <v>富山県高岡市米島</v>
      </c>
      <c r="S1230" s="59"/>
      <c r="T1230" s="59"/>
      <c r="U1230" s="111" t="s">
        <v>8705</v>
      </c>
      <c r="V1230" s="91" t="str">
        <f t="shared" si="61"/>
        <v>Open map</v>
      </c>
      <c r="W1230" s="91"/>
      <c r="X1230" s="89" t="s">
        <v>8587</v>
      </c>
      <c r="Y1230" s="89" t="s">
        <v>4472</v>
      </c>
      <c r="Z1230" s="89" t="s">
        <v>11417</v>
      </c>
      <c r="AA1230" s="89">
        <v>15</v>
      </c>
      <c r="AB1230" s="83">
        <v>150</v>
      </c>
      <c r="AC1230" s="83">
        <v>5547.46</v>
      </c>
      <c r="AD1230" s="83">
        <v>6833.96</v>
      </c>
      <c r="AE1230" s="89">
        <v>6254</v>
      </c>
      <c r="AF1230" s="83">
        <v>7345</v>
      </c>
      <c r="AG1230" s="89"/>
      <c r="AH1230" s="89"/>
      <c r="AI1230" s="89"/>
      <c r="AJ1230" s="83">
        <v>1</v>
      </c>
      <c r="AK1230" s="83" t="s">
        <v>3198</v>
      </c>
      <c r="AL1230" s="83">
        <v>1.5</v>
      </c>
      <c r="AM1230" s="83" t="s">
        <v>3297</v>
      </c>
      <c r="AN1230" s="83"/>
      <c r="AO1230" s="83">
        <v>14808</v>
      </c>
      <c r="AP1230" s="89">
        <v>1.5</v>
      </c>
      <c r="AQ1230" s="89">
        <v>8554</v>
      </c>
      <c r="AR1230" s="89">
        <v>100</v>
      </c>
      <c r="AS1230" s="89">
        <v>873</v>
      </c>
      <c r="AT1230" s="89" t="s">
        <v>4235</v>
      </c>
      <c r="AU1230" s="89">
        <v>1</v>
      </c>
      <c r="AV1230" s="89">
        <v>6254</v>
      </c>
      <c r="AW1230" s="89">
        <v>100</v>
      </c>
      <c r="AX1230" s="89">
        <v>638</v>
      </c>
      <c r="AY1230" s="89" t="s">
        <v>4235</v>
      </c>
      <c r="AZ1230" s="89">
        <v>89000000</v>
      </c>
      <c r="BA1230" s="89">
        <v>74400000</v>
      </c>
      <c r="BB1230" s="89">
        <v>42600000</v>
      </c>
      <c r="BC1230" s="113"/>
      <c r="BG1230" s="165">
        <v>6124</v>
      </c>
      <c r="BH1230" s="165">
        <v>1104</v>
      </c>
    </row>
    <row r="1231" spans="1:60" hidden="1">
      <c r="A1231" s="1">
        <v>180311</v>
      </c>
      <c r="B1231" s="6" t="s">
        <v>12131</v>
      </c>
      <c r="C1231" s="82" t="str">
        <f t="shared" si="60"/>
        <v>Open</v>
      </c>
      <c r="D1231" s="36" t="s">
        <v>4531</v>
      </c>
      <c r="E1231" s="36"/>
      <c r="F1231" s="37"/>
      <c r="G1231" s="37"/>
      <c r="H1231" s="38" t="s">
        <v>1449</v>
      </c>
      <c r="I1231" s="38" t="s">
        <v>1450</v>
      </c>
      <c r="J1231" s="38" t="s">
        <v>3047</v>
      </c>
      <c r="K1231" s="21"/>
      <c r="L1231" s="37" t="s">
        <v>15672</v>
      </c>
      <c r="M1231" s="37" t="s">
        <v>12130</v>
      </c>
      <c r="N1231" s="37" t="s">
        <v>14297</v>
      </c>
      <c r="O1231" s="37" t="s">
        <v>14605</v>
      </c>
      <c r="P1231" s="89">
        <v>0.06</v>
      </c>
      <c r="Q1231" s="89">
        <v>3.23</v>
      </c>
      <c r="R1231" s="59" t="str">
        <f t="shared" si="59"/>
        <v>徳島県徳島市大松町西奥</v>
      </c>
      <c r="S1231" s="59"/>
      <c r="T1231" s="59"/>
      <c r="U1231" s="108" t="s">
        <v>10302</v>
      </c>
      <c r="V1231" s="60" t="str">
        <f t="shared" si="61"/>
        <v>Open map</v>
      </c>
      <c r="W1231" s="60"/>
      <c r="X1231" t="s">
        <v>1840</v>
      </c>
      <c r="Y1231" t="s">
        <v>1844</v>
      </c>
      <c r="Z1231" t="s">
        <v>1841</v>
      </c>
      <c r="AB1231" s="1">
        <v>30</v>
      </c>
      <c r="AC1231" s="1">
        <v>1362</v>
      </c>
      <c r="AD1231" s="1">
        <v>1322</v>
      </c>
      <c r="AF1231" s="1">
        <v>1937</v>
      </c>
      <c r="AJ1231" s="1">
        <v>1</v>
      </c>
      <c r="AK1231" s="1" t="s">
        <v>3279</v>
      </c>
      <c r="AL1231" s="1">
        <v>1.5</v>
      </c>
      <c r="AM1231" s="1" t="s">
        <v>3279</v>
      </c>
      <c r="BD1231" s="142" t="s">
        <v>11884</v>
      </c>
      <c r="BG1231" s="165">
        <v>6125</v>
      </c>
    </row>
    <row r="1232" spans="1:60" hidden="1">
      <c r="A1232" s="83">
        <v>180312</v>
      </c>
      <c r="B1232" s="84" t="s">
        <v>4534</v>
      </c>
      <c r="C1232" s="82" t="str">
        <f t="shared" si="60"/>
        <v>Open</v>
      </c>
      <c r="D1232" s="85"/>
      <c r="E1232" s="85" t="s">
        <v>4217</v>
      </c>
      <c r="F1232" s="139">
        <v>43650</v>
      </c>
      <c r="G1232" s="139">
        <v>43704</v>
      </c>
      <c r="H1232" s="87" t="s">
        <v>4535</v>
      </c>
      <c r="I1232" s="87" t="s">
        <v>4536</v>
      </c>
      <c r="J1232" s="87" t="s">
        <v>4537</v>
      </c>
      <c r="K1232" s="88"/>
      <c r="L1232" s="37" t="s">
        <v>15673</v>
      </c>
      <c r="M1232" s="86" t="s">
        <v>4533</v>
      </c>
      <c r="N1232" s="37" t="s">
        <v>14298</v>
      </c>
      <c r="O1232" s="37" t="s">
        <v>14299</v>
      </c>
      <c r="P1232" s="89">
        <v>0.31</v>
      </c>
      <c r="Q1232" s="89">
        <v>32.26</v>
      </c>
      <c r="R1232" s="90" t="str">
        <f t="shared" si="59"/>
        <v>愛知県豊田市本地町</v>
      </c>
      <c r="S1232" s="59"/>
      <c r="T1232" s="59" t="s">
        <v>4538</v>
      </c>
      <c r="U1232" s="108" t="s">
        <v>4539</v>
      </c>
      <c r="V1232" s="91" t="str">
        <f t="shared" si="61"/>
        <v>Open map</v>
      </c>
      <c r="W1232" s="91"/>
      <c r="X1232" s="89" t="s">
        <v>1840</v>
      </c>
      <c r="Y1232" s="89" t="s">
        <v>4381</v>
      </c>
      <c r="Z1232" s="89" t="s">
        <v>4390</v>
      </c>
      <c r="AA1232" s="89"/>
      <c r="AB1232" s="83">
        <v>37</v>
      </c>
      <c r="AC1232" s="83">
        <v>2688</v>
      </c>
      <c r="AD1232" s="83">
        <v>2688</v>
      </c>
      <c r="AE1232" s="89">
        <v>3951</v>
      </c>
      <c r="AF1232" s="83">
        <v>3949</v>
      </c>
      <c r="AG1232" s="89"/>
      <c r="AH1232" s="89"/>
      <c r="AI1232" s="89"/>
      <c r="AJ1232" s="83">
        <v>1</v>
      </c>
      <c r="AK1232" s="83" t="s">
        <v>3324</v>
      </c>
      <c r="AL1232" s="83">
        <v>1.5</v>
      </c>
      <c r="AM1232" s="83" t="s">
        <v>3191</v>
      </c>
      <c r="AN1232" s="83"/>
      <c r="AO1232" s="83">
        <v>7604</v>
      </c>
      <c r="AP1232" s="89">
        <v>1.5</v>
      </c>
      <c r="AQ1232" s="89">
        <f>1501+2152</f>
        <v>3653</v>
      </c>
      <c r="AR1232" s="89">
        <v>100</v>
      </c>
      <c r="AS1232" s="89">
        <f>154+220</f>
        <v>374</v>
      </c>
      <c r="AT1232" s="89" t="s">
        <v>4391</v>
      </c>
      <c r="AU1232" s="89">
        <v>1</v>
      </c>
      <c r="AV1232" s="89">
        <f>1467+2484</f>
        <v>3951</v>
      </c>
      <c r="AW1232" s="89">
        <v>100</v>
      </c>
      <c r="AX1232" s="89">
        <f>150+254</f>
        <v>404</v>
      </c>
      <c r="AY1232" s="89" t="s">
        <v>4235</v>
      </c>
      <c r="AZ1232" s="89">
        <v>77200000</v>
      </c>
      <c r="BA1232" s="89">
        <v>70300000</v>
      </c>
      <c r="BB1232" s="89">
        <v>47100000</v>
      </c>
      <c r="BC1232" t="s">
        <v>8727</v>
      </c>
      <c r="BG1232" s="165">
        <v>6126</v>
      </c>
      <c r="BH1232" s="165">
        <v>1105</v>
      </c>
    </row>
    <row r="1233" spans="1:61" hidden="1">
      <c r="A1233" s="128">
        <v>180313</v>
      </c>
      <c r="B1233" s="6" t="s">
        <v>1975</v>
      </c>
      <c r="C1233" s="82" t="str">
        <f t="shared" si="60"/>
        <v>Open</v>
      </c>
      <c r="D1233" s="36"/>
      <c r="E1233" s="36" t="s">
        <v>4217</v>
      </c>
      <c r="F1233" s="145">
        <v>43721</v>
      </c>
      <c r="G1233" s="145">
        <v>43763</v>
      </c>
      <c r="H1233" s="38" t="s">
        <v>1340</v>
      </c>
      <c r="I1233" s="38" t="s">
        <v>2184</v>
      </c>
      <c r="J1233" s="38" t="s">
        <v>3049</v>
      </c>
      <c r="K1233" s="21"/>
      <c r="L1233" s="37" t="s">
        <v>15674</v>
      </c>
      <c r="M1233" s="37" t="s">
        <v>8707</v>
      </c>
      <c r="N1233" s="37" t="s">
        <v>14300</v>
      </c>
      <c r="O1233" s="37" t="s">
        <v>14301</v>
      </c>
      <c r="P1233">
        <v>0.17</v>
      </c>
      <c r="Q1233">
        <v>5.45</v>
      </c>
      <c r="R1233" s="59" t="str">
        <f t="shared" si="59"/>
        <v>静岡県静岡市駿河区中吉田</v>
      </c>
      <c r="S1233" s="59"/>
      <c r="T1233" s="59"/>
      <c r="U1233" s="108" t="s">
        <v>8706</v>
      </c>
      <c r="V1233" s="60" t="str">
        <f t="shared" si="61"/>
        <v>Open map</v>
      </c>
      <c r="W1233" s="60"/>
      <c r="X1233" t="s">
        <v>1840</v>
      </c>
      <c r="Y1233" t="s">
        <v>1859</v>
      </c>
      <c r="Z1233" t="s">
        <v>3164</v>
      </c>
      <c r="AB1233" s="1">
        <v>38</v>
      </c>
      <c r="AC1233" s="1">
        <v>3200</v>
      </c>
      <c r="AD1233" s="1">
        <v>6400</v>
      </c>
      <c r="AE1233" s="131">
        <v>3904</v>
      </c>
      <c r="AF1233" s="1">
        <v>3903</v>
      </c>
      <c r="AJ1233" s="1">
        <v>1</v>
      </c>
      <c r="AK1233" s="1" t="s">
        <v>3189</v>
      </c>
      <c r="AL1233" s="1">
        <v>3.35</v>
      </c>
      <c r="AM1233" s="1" t="s">
        <v>3204</v>
      </c>
      <c r="AO1233" s="1">
        <v>11828</v>
      </c>
      <c r="AP1233">
        <v>1</v>
      </c>
      <c r="AQ1233" s="131">
        <v>1513</v>
      </c>
      <c r="AR1233" s="131">
        <v>150</v>
      </c>
      <c r="AS1233" s="131">
        <v>232</v>
      </c>
      <c r="AT1233" s="89" t="s">
        <v>12217</v>
      </c>
      <c r="AU1233" s="131">
        <v>1</v>
      </c>
      <c r="AV1233" s="131">
        <v>3904</v>
      </c>
      <c r="AW1233" s="131">
        <v>100</v>
      </c>
      <c r="AX1233" s="131">
        <v>399</v>
      </c>
      <c r="AY1233" s="89" t="s">
        <v>4235</v>
      </c>
      <c r="AZ1233" s="131">
        <v>141800000</v>
      </c>
      <c r="BA1233" s="131">
        <v>116300000</v>
      </c>
      <c r="BB1233" s="131">
        <v>70600000</v>
      </c>
      <c r="BC1233" t="s">
        <v>8708</v>
      </c>
      <c r="BG1233" s="165">
        <v>6127</v>
      </c>
      <c r="BH1233" s="165">
        <v>1106</v>
      </c>
    </row>
    <row r="1234" spans="1:61" hidden="1">
      <c r="A1234" s="116" t="s">
        <v>1976</v>
      </c>
      <c r="B1234" s="117" t="s">
        <v>1977</v>
      </c>
      <c r="C1234" s="156" t="str">
        <f t="shared" si="60"/>
        <v>Open</v>
      </c>
      <c r="D1234" s="118" t="s">
        <v>4545</v>
      </c>
      <c r="E1234" s="118"/>
      <c r="F1234" s="162">
        <v>43721</v>
      </c>
      <c r="G1234" s="162">
        <v>43763</v>
      </c>
      <c r="H1234" s="120" t="s">
        <v>1340</v>
      </c>
      <c r="I1234" s="120" t="s">
        <v>2184</v>
      </c>
      <c r="J1234" s="120" t="s">
        <v>3049</v>
      </c>
      <c r="K1234" s="121"/>
      <c r="L1234" s="157" t="s">
        <v>15674</v>
      </c>
      <c r="M1234" s="157" t="s">
        <v>8707</v>
      </c>
      <c r="N1234" s="157" t="s">
        <v>14300</v>
      </c>
      <c r="O1234" s="157" t="s">
        <v>14301</v>
      </c>
      <c r="P1234" s="123">
        <v>0.17</v>
      </c>
      <c r="Q1234" s="123">
        <v>5.45</v>
      </c>
      <c r="R1234" s="124" t="str">
        <f t="shared" si="59"/>
        <v>静岡県静岡市駿河区中吉田</v>
      </c>
      <c r="S1234" s="124"/>
      <c r="T1234" s="124"/>
      <c r="U1234" s="124" t="s">
        <v>8706</v>
      </c>
      <c r="V1234" s="127" t="str">
        <f t="shared" si="61"/>
        <v>Open map</v>
      </c>
      <c r="W1234" s="127"/>
      <c r="X1234" s="123" t="s">
        <v>1840</v>
      </c>
      <c r="Y1234" s="123"/>
      <c r="Z1234" s="123"/>
      <c r="AA1234" s="123"/>
      <c r="AB1234" s="116">
        <v>38</v>
      </c>
      <c r="AC1234" s="116"/>
      <c r="AD1234" s="116"/>
      <c r="AE1234" s="123"/>
      <c r="AF1234" s="116"/>
      <c r="AG1234" s="123"/>
      <c r="AH1234" s="123"/>
      <c r="AI1234" s="123"/>
      <c r="AJ1234" s="116"/>
      <c r="AK1234" s="116"/>
      <c r="AL1234" s="116"/>
      <c r="AM1234" s="116"/>
      <c r="AN1234" s="116"/>
      <c r="AO1234" s="116"/>
      <c r="AP1234" s="123"/>
      <c r="AQ1234" s="123"/>
      <c r="AR1234" s="123"/>
      <c r="AS1234" s="123"/>
      <c r="AT1234" s="123"/>
      <c r="AU1234" s="123"/>
      <c r="AV1234" s="123"/>
      <c r="AW1234" s="123"/>
      <c r="AX1234" s="123"/>
      <c r="AY1234" s="123"/>
      <c r="AZ1234" s="123"/>
      <c r="BA1234" s="123"/>
      <c r="BB1234" s="123"/>
      <c r="BC1234" s="123"/>
      <c r="BD1234" s="158"/>
      <c r="BE1234" s="123"/>
      <c r="BF1234" s="123"/>
      <c r="BG1234" s="123">
        <v>6128</v>
      </c>
      <c r="BH1234" s="165">
        <v>1107</v>
      </c>
      <c r="BI1234" s="123"/>
    </row>
    <row r="1235" spans="1:61" ht="18" hidden="1" customHeight="1">
      <c r="A1235" s="83">
        <v>180314</v>
      </c>
      <c r="B1235" s="84" t="s">
        <v>11825</v>
      </c>
      <c r="C1235" s="82" t="str">
        <f t="shared" si="60"/>
        <v>Open</v>
      </c>
      <c r="D1235" s="85"/>
      <c r="E1235" s="85" t="s">
        <v>11380</v>
      </c>
      <c r="F1235" s="110">
        <v>43774</v>
      </c>
      <c r="G1235" s="110">
        <v>43784</v>
      </c>
      <c r="H1235" s="87" t="s">
        <v>4547</v>
      </c>
      <c r="I1235" s="87" t="s">
        <v>11826</v>
      </c>
      <c r="J1235" s="87" t="s">
        <v>11827</v>
      </c>
      <c r="K1235" s="88"/>
      <c r="L1235" s="37" t="s">
        <v>15675</v>
      </c>
      <c r="M1235" s="86" t="s">
        <v>8710</v>
      </c>
      <c r="N1235" s="37" t="s">
        <v>14302</v>
      </c>
      <c r="O1235" s="37" t="s">
        <v>14303</v>
      </c>
      <c r="P1235" s="89">
        <v>0.47</v>
      </c>
      <c r="Q1235" s="89">
        <v>18.16</v>
      </c>
      <c r="R1235" s="90" t="str">
        <f t="shared" si="59"/>
        <v>埼玉県八潮市木曽根</v>
      </c>
      <c r="S1235" s="59"/>
      <c r="T1235" s="59"/>
      <c r="U1235" s="111" t="s">
        <v>11828</v>
      </c>
      <c r="V1235" s="91" t="str">
        <f t="shared" si="61"/>
        <v>Open map</v>
      </c>
      <c r="W1235" s="91"/>
      <c r="X1235" s="89" t="s">
        <v>8587</v>
      </c>
      <c r="Y1235" s="89" t="s">
        <v>11393</v>
      </c>
      <c r="Z1235" s="89" t="s">
        <v>11541</v>
      </c>
      <c r="AA1235" s="89"/>
      <c r="AB1235" s="83">
        <v>30</v>
      </c>
      <c r="AC1235" s="83">
        <v>1000</v>
      </c>
      <c r="AD1235" s="83">
        <v>1000</v>
      </c>
      <c r="AE1235" s="89">
        <v>1149</v>
      </c>
      <c r="AF1235" s="83">
        <v>1148</v>
      </c>
      <c r="AG1235" s="89"/>
      <c r="AH1235" s="89"/>
      <c r="AI1235" s="89"/>
      <c r="AJ1235" s="83">
        <v>1</v>
      </c>
      <c r="AK1235" s="83" t="s">
        <v>3254</v>
      </c>
      <c r="AL1235" s="83">
        <v>1.5</v>
      </c>
      <c r="AM1235" s="83" t="s">
        <v>3197</v>
      </c>
      <c r="AN1235" s="83"/>
      <c r="AO1235" s="83">
        <v>2365</v>
      </c>
      <c r="AP1235" s="89">
        <v>1.5</v>
      </c>
      <c r="AQ1235" s="89">
        <v>1133</v>
      </c>
      <c r="AR1235" s="89">
        <v>100</v>
      </c>
      <c r="AS1235" s="89">
        <v>116</v>
      </c>
      <c r="AT1235" s="89" t="s">
        <v>4235</v>
      </c>
      <c r="AU1235" s="89">
        <v>1</v>
      </c>
      <c r="AV1235" s="89">
        <v>1232</v>
      </c>
      <c r="AW1235" s="89">
        <v>100</v>
      </c>
      <c r="AX1235" s="89">
        <v>126</v>
      </c>
      <c r="AY1235" s="89" t="s">
        <v>11829</v>
      </c>
      <c r="AZ1235" s="89">
        <v>14800000</v>
      </c>
      <c r="BA1235" s="89">
        <v>12700000</v>
      </c>
      <c r="BB1235" s="89">
        <v>7900000</v>
      </c>
      <c r="BC1235" s="113"/>
      <c r="BG1235" s="165">
        <v>6129</v>
      </c>
      <c r="BH1235" s="165">
        <v>1108</v>
      </c>
    </row>
    <row r="1236" spans="1:61" ht="18" hidden="1" customHeight="1">
      <c r="A1236" s="83">
        <v>180315</v>
      </c>
      <c r="B1236" s="84" t="s">
        <v>11830</v>
      </c>
      <c r="C1236" s="82" t="str">
        <f t="shared" si="60"/>
        <v>Open</v>
      </c>
      <c r="D1236" s="85"/>
      <c r="E1236" s="85" t="s">
        <v>11406</v>
      </c>
      <c r="F1236" s="110">
        <v>43710</v>
      </c>
      <c r="G1236" s="110">
        <v>43734</v>
      </c>
      <c r="H1236" s="87" t="s">
        <v>11831</v>
      </c>
      <c r="I1236" s="87" t="s">
        <v>11832</v>
      </c>
      <c r="J1236" s="87" t="s">
        <v>11833</v>
      </c>
      <c r="K1236" s="88"/>
      <c r="L1236" s="37" t="s">
        <v>15016</v>
      </c>
      <c r="M1236" s="86" t="s">
        <v>11834</v>
      </c>
      <c r="N1236" s="37" t="s">
        <v>14304</v>
      </c>
      <c r="O1236" s="37" t="s">
        <v>14305</v>
      </c>
      <c r="P1236" s="89">
        <v>0.87</v>
      </c>
      <c r="Q1236" s="89">
        <v>23.6</v>
      </c>
      <c r="R1236" s="90" t="str">
        <f t="shared" ref="R1236:R1299" si="62">CONCATENATE(H1236,I1236,J1236)</f>
        <v>埼玉県戸田市新曽</v>
      </c>
      <c r="S1236" s="59"/>
      <c r="T1236" s="59" t="s">
        <v>4540</v>
      </c>
      <c r="U1236" s="111" t="s">
        <v>4540</v>
      </c>
      <c r="V1236" s="91" t="str">
        <f t="shared" si="61"/>
        <v>Open map</v>
      </c>
      <c r="W1236" s="91"/>
      <c r="X1236" s="89" t="s">
        <v>11323</v>
      </c>
      <c r="Y1236" s="89" t="s">
        <v>11835</v>
      </c>
      <c r="Z1236" s="89" t="s">
        <v>11836</v>
      </c>
      <c r="AA1236" s="89"/>
      <c r="AB1236" s="83">
        <v>30</v>
      </c>
      <c r="AC1236" s="83">
        <v>440</v>
      </c>
      <c r="AD1236" s="83">
        <v>880</v>
      </c>
      <c r="AE1236" s="89">
        <v>888</v>
      </c>
      <c r="AF1236" s="83">
        <v>876</v>
      </c>
      <c r="AG1236" s="89"/>
      <c r="AH1236" s="89"/>
      <c r="AI1236" s="89"/>
      <c r="AJ1236" s="83">
        <v>1</v>
      </c>
      <c r="AK1236" s="83" t="s">
        <v>3189</v>
      </c>
      <c r="AL1236" s="83">
        <v>1.5</v>
      </c>
      <c r="AM1236" s="83" t="s">
        <v>3189</v>
      </c>
      <c r="AN1236" s="83"/>
      <c r="AO1236" s="83">
        <v>1670</v>
      </c>
      <c r="AP1236" s="89">
        <v>1.5</v>
      </c>
      <c r="AQ1236" s="89">
        <v>776</v>
      </c>
      <c r="AR1236" s="89">
        <v>100</v>
      </c>
      <c r="AS1236" s="89">
        <v>80</v>
      </c>
      <c r="AT1236" s="89" t="s">
        <v>11829</v>
      </c>
      <c r="AU1236" s="89">
        <v>1</v>
      </c>
      <c r="AV1236" s="89">
        <v>877</v>
      </c>
      <c r="AW1236" s="89">
        <v>150</v>
      </c>
      <c r="AX1236" s="89">
        <v>135</v>
      </c>
      <c r="AY1236" s="89" t="s">
        <v>11244</v>
      </c>
      <c r="AZ1236" s="89">
        <v>12000000</v>
      </c>
      <c r="BA1236" s="89">
        <v>10200000</v>
      </c>
      <c r="BB1236" s="89">
        <v>6000000</v>
      </c>
      <c r="BC1236" s="113" t="s">
        <v>8726</v>
      </c>
      <c r="BG1236" s="165">
        <v>6130</v>
      </c>
      <c r="BH1236" s="165">
        <v>1109</v>
      </c>
    </row>
    <row r="1237" spans="1:61" ht="18" hidden="1" customHeight="1">
      <c r="A1237" s="83">
        <v>180316</v>
      </c>
      <c r="B1237" s="84" t="s">
        <v>11837</v>
      </c>
      <c r="C1237" s="82" t="str">
        <f t="shared" si="60"/>
        <v>Open</v>
      </c>
      <c r="D1237" s="85"/>
      <c r="E1237" s="85" t="s">
        <v>11235</v>
      </c>
      <c r="F1237" s="110">
        <v>43753</v>
      </c>
      <c r="G1237" s="110">
        <v>43796</v>
      </c>
      <c r="H1237" s="87" t="s">
        <v>11838</v>
      </c>
      <c r="I1237" s="87" t="s">
        <v>4400</v>
      </c>
      <c r="J1237" s="87" t="s">
        <v>11839</v>
      </c>
      <c r="K1237" s="88"/>
      <c r="L1237" s="37" t="s">
        <v>15676</v>
      </c>
      <c r="M1237" s="86" t="s">
        <v>11840</v>
      </c>
      <c r="N1237" s="37" t="s">
        <v>14306</v>
      </c>
      <c r="O1237" s="37" t="s">
        <v>14307</v>
      </c>
      <c r="P1237" s="89">
        <v>0.12</v>
      </c>
      <c r="Q1237" s="89">
        <v>3.49</v>
      </c>
      <c r="R1237" s="90" t="str">
        <f t="shared" si="62"/>
        <v>石川県金沢市直江北</v>
      </c>
      <c r="S1237" s="59"/>
      <c r="T1237" s="59" t="s">
        <v>4542</v>
      </c>
      <c r="U1237" s="111" t="s">
        <v>11841</v>
      </c>
      <c r="V1237" s="91" t="str">
        <f t="shared" si="61"/>
        <v>Open map</v>
      </c>
      <c r="W1237" s="91"/>
      <c r="X1237" s="89" t="s">
        <v>11372</v>
      </c>
      <c r="Y1237" s="89" t="s">
        <v>11242</v>
      </c>
      <c r="Z1237" s="89" t="s">
        <v>11386</v>
      </c>
      <c r="AA1237" s="89"/>
      <c r="AB1237" s="83">
        <v>100</v>
      </c>
      <c r="AC1237" s="83">
        <v>1100</v>
      </c>
      <c r="AD1237" s="83">
        <v>1100</v>
      </c>
      <c r="AE1237" s="89">
        <v>1591</v>
      </c>
      <c r="AF1237" s="83">
        <v>1544</v>
      </c>
      <c r="AG1237" s="89"/>
      <c r="AH1237" s="89"/>
      <c r="AI1237" s="89"/>
      <c r="AJ1237" s="83">
        <v>0.8</v>
      </c>
      <c r="AK1237" s="83" t="s">
        <v>3198</v>
      </c>
      <c r="AL1237" s="83">
        <v>0.9</v>
      </c>
      <c r="AM1237" s="83" t="s">
        <v>3197</v>
      </c>
      <c r="AN1237" s="83"/>
      <c r="AO1237" s="83">
        <v>2443</v>
      </c>
      <c r="AP1237" s="89">
        <v>0.9</v>
      </c>
      <c r="AQ1237" s="89">
        <v>1096</v>
      </c>
      <c r="AR1237" s="89">
        <v>130</v>
      </c>
      <c r="AS1237" s="89">
        <v>146</v>
      </c>
      <c r="AT1237" s="89" t="s">
        <v>11829</v>
      </c>
      <c r="AU1237" s="89">
        <v>0.8</v>
      </c>
      <c r="AV1237" s="89">
        <v>1288</v>
      </c>
      <c r="AW1237" s="89">
        <v>80</v>
      </c>
      <c r="AX1237" s="89">
        <v>106</v>
      </c>
      <c r="AY1237" s="89" t="s">
        <v>4235</v>
      </c>
      <c r="AZ1237" s="89">
        <v>16250000</v>
      </c>
      <c r="BA1237" s="89">
        <v>14050000</v>
      </c>
      <c r="BB1237" s="89">
        <v>8700000</v>
      </c>
      <c r="BC1237" s="113" t="s">
        <v>8725</v>
      </c>
      <c r="BG1237" s="165">
        <v>6131</v>
      </c>
      <c r="BH1237" s="165">
        <v>1110</v>
      </c>
    </row>
    <row r="1238" spans="1:61" ht="18" hidden="1" customHeight="1">
      <c r="A1238" s="83">
        <v>180317</v>
      </c>
      <c r="B1238" s="84" t="s">
        <v>4546</v>
      </c>
      <c r="C1238" s="82" t="str">
        <f t="shared" si="60"/>
        <v>Open</v>
      </c>
      <c r="D1238" s="85"/>
      <c r="E1238" s="85" t="s">
        <v>11406</v>
      </c>
      <c r="F1238" s="110">
        <v>43697</v>
      </c>
      <c r="G1238" s="110">
        <v>43719</v>
      </c>
      <c r="H1238" s="87" t="s">
        <v>11831</v>
      </c>
      <c r="I1238" s="87" t="s">
        <v>11842</v>
      </c>
      <c r="J1238" s="87" t="s">
        <v>4548</v>
      </c>
      <c r="K1238" s="88"/>
      <c r="L1238" s="37" t="s">
        <v>15677</v>
      </c>
      <c r="M1238" s="86" t="s">
        <v>4549</v>
      </c>
      <c r="N1238" s="37" t="s">
        <v>14308</v>
      </c>
      <c r="O1238" s="37" t="s">
        <v>14309</v>
      </c>
      <c r="P1238" s="89">
        <v>0.77</v>
      </c>
      <c r="Q1238" s="89">
        <v>31.48</v>
      </c>
      <c r="R1238" s="90" t="str">
        <f t="shared" si="62"/>
        <v>埼玉県入間郡三芳町竹間沢</v>
      </c>
      <c r="S1238" s="59"/>
      <c r="T1238" s="59" t="s">
        <v>4550</v>
      </c>
      <c r="U1238" s="111" t="s">
        <v>4550</v>
      </c>
      <c r="V1238" s="91" t="str">
        <f t="shared" si="61"/>
        <v>Open map</v>
      </c>
      <c r="W1238" s="91"/>
      <c r="X1238" s="89" t="s">
        <v>11372</v>
      </c>
      <c r="Y1238" s="89" t="s">
        <v>11843</v>
      </c>
      <c r="Z1238" s="89" t="s">
        <v>11394</v>
      </c>
      <c r="AA1238" s="89">
        <v>13</v>
      </c>
      <c r="AB1238" s="83">
        <v>30</v>
      </c>
      <c r="AC1238" s="83">
        <v>240</v>
      </c>
      <c r="AD1238" s="83">
        <v>310</v>
      </c>
      <c r="AE1238" s="89">
        <v>410</v>
      </c>
      <c r="AF1238" s="83">
        <v>409.7</v>
      </c>
      <c r="AG1238" s="89"/>
      <c r="AH1238" s="89"/>
      <c r="AI1238" s="89"/>
      <c r="AJ1238" s="83">
        <v>1</v>
      </c>
      <c r="AK1238" s="83" t="s">
        <v>3189</v>
      </c>
      <c r="AL1238" s="83">
        <v>1.5</v>
      </c>
      <c r="AM1238" s="83" t="s">
        <v>3189</v>
      </c>
      <c r="AN1238" s="83"/>
      <c r="AO1238" s="83">
        <f>370+410</f>
        <v>780</v>
      </c>
      <c r="AP1238" s="89">
        <v>1.5</v>
      </c>
      <c r="AQ1238" s="89">
        <v>370</v>
      </c>
      <c r="AR1238" s="89">
        <v>190</v>
      </c>
      <c r="AS1238" s="89">
        <v>72</v>
      </c>
      <c r="AT1238" s="89" t="s">
        <v>4271</v>
      </c>
      <c r="AU1238" s="89">
        <v>1</v>
      </c>
      <c r="AV1238" s="89">
        <v>410</v>
      </c>
      <c r="AW1238" s="89">
        <v>170</v>
      </c>
      <c r="AX1238" s="89">
        <v>72</v>
      </c>
      <c r="AY1238" s="89" t="s">
        <v>4235</v>
      </c>
      <c r="AZ1238" s="89">
        <v>12020000</v>
      </c>
      <c r="BA1238" s="89">
        <v>10920000</v>
      </c>
      <c r="BB1238" s="89">
        <v>7100000</v>
      </c>
      <c r="BC1238" s="113"/>
      <c r="BG1238" s="165">
        <v>6132</v>
      </c>
      <c r="BH1238" s="165">
        <v>1111</v>
      </c>
    </row>
    <row r="1239" spans="1:61" ht="18" hidden="1" customHeight="1">
      <c r="A1239" s="83">
        <v>180318</v>
      </c>
      <c r="B1239" s="84" t="s">
        <v>8715</v>
      </c>
      <c r="C1239" s="82" t="str">
        <f t="shared" si="60"/>
        <v>Open</v>
      </c>
      <c r="D1239" s="85"/>
      <c r="E1239" s="85" t="s">
        <v>11380</v>
      </c>
      <c r="F1239" s="110">
        <v>43771</v>
      </c>
      <c r="G1239" s="110">
        <v>43823</v>
      </c>
      <c r="H1239" s="87" t="s">
        <v>11844</v>
      </c>
      <c r="I1239" s="87" t="s">
        <v>11845</v>
      </c>
      <c r="J1239" s="87" t="s">
        <v>11846</v>
      </c>
      <c r="K1239" s="88"/>
      <c r="L1239" s="37" t="s">
        <v>15678</v>
      </c>
      <c r="M1239" s="86" t="s">
        <v>8716</v>
      </c>
      <c r="N1239" s="37" t="s">
        <v>14310</v>
      </c>
      <c r="O1239" s="37" t="s">
        <v>14311</v>
      </c>
      <c r="P1239" s="89" t="s">
        <v>5304</v>
      </c>
      <c r="Q1239" s="89">
        <v>0.12</v>
      </c>
      <c r="R1239" s="90" t="str">
        <f t="shared" si="62"/>
        <v>広島県呉市築地町</v>
      </c>
      <c r="S1239" s="59"/>
      <c r="T1239" s="59"/>
      <c r="U1239" s="111" t="s">
        <v>11847</v>
      </c>
      <c r="V1239" s="91" t="str">
        <f t="shared" si="61"/>
        <v>Open map</v>
      </c>
      <c r="W1239" s="91"/>
      <c r="X1239" s="89" t="s">
        <v>11848</v>
      </c>
      <c r="Y1239" s="89" t="s">
        <v>4472</v>
      </c>
      <c r="Z1239" s="89" t="s">
        <v>11243</v>
      </c>
      <c r="AA1239" s="89"/>
      <c r="AB1239" s="83">
        <v>25</v>
      </c>
      <c r="AC1239" s="83">
        <v>1800</v>
      </c>
      <c r="AD1239" s="83">
        <v>1800</v>
      </c>
      <c r="AE1239" s="89">
        <v>3045</v>
      </c>
      <c r="AF1239" s="83">
        <v>2255</v>
      </c>
      <c r="AG1239" s="89"/>
      <c r="AH1239" s="89"/>
      <c r="AI1239" s="89"/>
      <c r="AJ1239" s="83">
        <v>1.2</v>
      </c>
      <c r="AK1239" s="83" t="s">
        <v>3269</v>
      </c>
      <c r="AL1239" s="83">
        <v>1.4</v>
      </c>
      <c r="AM1239" s="83" t="s">
        <v>3269</v>
      </c>
      <c r="AN1239" s="83"/>
      <c r="AO1239" s="83">
        <v>6005</v>
      </c>
      <c r="AP1239" s="89">
        <v>1.4</v>
      </c>
      <c r="AQ1239" s="89">
        <v>2351</v>
      </c>
      <c r="AR1239" s="89">
        <v>100</v>
      </c>
      <c r="AS1239" s="89">
        <v>240</v>
      </c>
      <c r="AT1239" s="89" t="s">
        <v>11849</v>
      </c>
      <c r="AU1239" s="89">
        <v>1.2</v>
      </c>
      <c r="AV1239" s="89">
        <v>3654</v>
      </c>
      <c r="AW1239" s="89">
        <v>80</v>
      </c>
      <c r="AX1239" s="89">
        <v>299</v>
      </c>
      <c r="AY1239" s="89" t="s">
        <v>11849</v>
      </c>
      <c r="AZ1239" s="89">
        <v>29800000</v>
      </c>
      <c r="BA1239" s="89">
        <v>24900000</v>
      </c>
      <c r="BB1239" s="89">
        <v>15000000</v>
      </c>
      <c r="BC1239" s="113"/>
      <c r="BG1239" s="165">
        <v>6133</v>
      </c>
      <c r="BH1239" s="165">
        <v>1112</v>
      </c>
    </row>
    <row r="1240" spans="1:61" ht="18" hidden="1" customHeight="1">
      <c r="A1240" s="83">
        <v>180319</v>
      </c>
      <c r="B1240" s="84" t="s">
        <v>11850</v>
      </c>
      <c r="C1240" s="82" t="str">
        <f t="shared" si="60"/>
        <v>Open</v>
      </c>
      <c r="D1240" s="85"/>
      <c r="E1240" s="85" t="s">
        <v>4217</v>
      </c>
      <c r="F1240" s="110">
        <v>43696</v>
      </c>
      <c r="G1240" s="110">
        <v>43736</v>
      </c>
      <c r="H1240" s="87" t="s">
        <v>11851</v>
      </c>
      <c r="I1240" s="87" t="s">
        <v>4552</v>
      </c>
      <c r="J1240" s="87" t="s">
        <v>4553</v>
      </c>
      <c r="K1240" s="88"/>
      <c r="L1240" s="37" t="s">
        <v>15679</v>
      </c>
      <c r="M1240" s="86" t="s">
        <v>11852</v>
      </c>
      <c r="N1240" s="37" t="s">
        <v>14312</v>
      </c>
      <c r="O1240" s="37" t="s">
        <v>14313</v>
      </c>
      <c r="P1240" s="89">
        <v>0.54</v>
      </c>
      <c r="Q1240" s="89">
        <v>0.56000000000000005</v>
      </c>
      <c r="R1240" s="90" t="str">
        <f t="shared" si="62"/>
        <v>北海道稚内市大黒</v>
      </c>
      <c r="S1240" s="59"/>
      <c r="T1240" s="59" t="s">
        <v>4554</v>
      </c>
      <c r="U1240" s="111" t="s">
        <v>11853</v>
      </c>
      <c r="V1240" s="91" t="str">
        <f t="shared" si="61"/>
        <v>Open map</v>
      </c>
      <c r="W1240" s="91"/>
      <c r="X1240" s="89" t="s">
        <v>11372</v>
      </c>
      <c r="Y1240" s="89" t="s">
        <v>11393</v>
      </c>
      <c r="Z1240" s="89" t="s">
        <v>11854</v>
      </c>
      <c r="AA1240" s="89"/>
      <c r="AB1240" s="83">
        <v>130</v>
      </c>
      <c r="AC1240" s="83">
        <v>3300</v>
      </c>
      <c r="AD1240" s="83">
        <v>3300</v>
      </c>
      <c r="AE1240" s="89">
        <v>4103</v>
      </c>
      <c r="AF1240" s="83">
        <v>4091</v>
      </c>
      <c r="AG1240" s="89"/>
      <c r="AH1240" s="89"/>
      <c r="AI1240" s="89"/>
      <c r="AJ1240" s="83">
        <v>1</v>
      </c>
      <c r="AK1240" s="83" t="s">
        <v>3198</v>
      </c>
      <c r="AL1240" s="83">
        <v>1.5</v>
      </c>
      <c r="AM1240" s="83" t="s">
        <v>3215</v>
      </c>
      <c r="AN1240" s="83"/>
      <c r="AO1240" s="83">
        <v>8987</v>
      </c>
      <c r="AP1240" s="89">
        <v>1.5</v>
      </c>
      <c r="AQ1240" s="89">
        <v>4600</v>
      </c>
      <c r="AR1240" s="89">
        <v>120</v>
      </c>
      <c r="AS1240" s="89">
        <v>564</v>
      </c>
      <c r="AT1240" s="89" t="s">
        <v>11855</v>
      </c>
      <c r="AU1240" s="89">
        <v>1</v>
      </c>
      <c r="AV1240" s="89">
        <v>3216</v>
      </c>
      <c r="AW1240" s="89">
        <v>100</v>
      </c>
      <c r="AX1240" s="89">
        <v>329</v>
      </c>
      <c r="AY1240" s="89" t="s">
        <v>11856</v>
      </c>
      <c r="AZ1240" s="89">
        <v>125800000</v>
      </c>
      <c r="BA1240" s="89">
        <v>115600000</v>
      </c>
      <c r="BB1240" s="89">
        <v>80200000</v>
      </c>
      <c r="BC1240" s="113" t="s">
        <v>8724</v>
      </c>
      <c r="BG1240" s="165">
        <v>6134</v>
      </c>
      <c r="BH1240" s="165">
        <v>1113</v>
      </c>
    </row>
    <row r="1241" spans="1:61" ht="18" hidden="1" customHeight="1">
      <c r="A1241" s="83">
        <v>180320</v>
      </c>
      <c r="B1241" s="84" t="s">
        <v>11857</v>
      </c>
      <c r="C1241" s="82" t="str">
        <f t="shared" si="60"/>
        <v>Open</v>
      </c>
      <c r="D1241" s="85"/>
      <c r="E1241" s="85" t="s">
        <v>11380</v>
      </c>
      <c r="F1241" s="110">
        <v>44167</v>
      </c>
      <c r="G1241" s="110">
        <v>44192</v>
      </c>
      <c r="H1241" s="87" t="s">
        <v>11858</v>
      </c>
      <c r="I1241" s="87" t="s">
        <v>5591</v>
      </c>
      <c r="J1241" s="87" t="s">
        <v>11859</v>
      </c>
      <c r="K1241" s="88"/>
      <c r="L1241" s="37" t="s">
        <v>15680</v>
      </c>
      <c r="M1241" s="86" t="s">
        <v>11860</v>
      </c>
      <c r="N1241" s="37" t="s">
        <v>14314</v>
      </c>
      <c r="O1241" s="37" t="s">
        <v>14606</v>
      </c>
      <c r="P1241" s="89">
        <v>0.15</v>
      </c>
      <c r="Q1241" s="89">
        <v>7.21</v>
      </c>
      <c r="R1241" s="90" t="str">
        <f t="shared" si="62"/>
        <v>神奈川県横浜市都筑区東方町</v>
      </c>
      <c r="S1241" s="59"/>
      <c r="T1241" s="59"/>
      <c r="U1241" s="111" t="s">
        <v>11861</v>
      </c>
      <c r="V1241" s="91" t="str">
        <f t="shared" si="61"/>
        <v>Open map</v>
      </c>
      <c r="W1241" s="91"/>
      <c r="X1241" s="89" t="s">
        <v>8587</v>
      </c>
      <c r="Y1241" s="89" t="s">
        <v>11843</v>
      </c>
      <c r="Z1241" s="89" t="s">
        <v>11862</v>
      </c>
      <c r="AA1241" s="89">
        <v>30</v>
      </c>
      <c r="AB1241" s="83">
        <v>30</v>
      </c>
      <c r="AC1241" s="83">
        <v>512</v>
      </c>
      <c r="AD1241" s="83">
        <v>496</v>
      </c>
      <c r="AE1241" s="89">
        <v>693</v>
      </c>
      <c r="AF1241" s="83">
        <v>900</v>
      </c>
      <c r="AG1241" s="89"/>
      <c r="AH1241" s="89"/>
      <c r="AI1241" s="89"/>
      <c r="AJ1241" s="83">
        <v>1</v>
      </c>
      <c r="AK1241" s="83" t="s">
        <v>3198</v>
      </c>
      <c r="AL1241" s="83">
        <v>1.5</v>
      </c>
      <c r="AM1241" s="83" t="s">
        <v>3189</v>
      </c>
      <c r="AN1241" s="83"/>
      <c r="AO1241" s="83">
        <v>1568</v>
      </c>
      <c r="AP1241" s="89">
        <v>1.5</v>
      </c>
      <c r="AQ1241" s="89">
        <v>875</v>
      </c>
      <c r="AR1241" s="89">
        <v>130</v>
      </c>
      <c r="AS1241" s="89">
        <v>117</v>
      </c>
      <c r="AT1241" s="89" t="s">
        <v>4235</v>
      </c>
      <c r="AU1241" s="89">
        <v>1</v>
      </c>
      <c r="AV1241" s="89">
        <v>693</v>
      </c>
      <c r="AW1241" s="89">
        <v>80</v>
      </c>
      <c r="AX1241" s="89">
        <v>57</v>
      </c>
      <c r="AY1241" s="89" t="s">
        <v>4505</v>
      </c>
      <c r="AZ1241" s="89">
        <v>22100000</v>
      </c>
      <c r="BA1241" s="89">
        <v>19700000</v>
      </c>
      <c r="BB1241" s="89">
        <v>12600000</v>
      </c>
      <c r="BC1241" s="113"/>
      <c r="BG1241" s="165">
        <v>6135</v>
      </c>
      <c r="BH1241" s="165">
        <v>1114</v>
      </c>
    </row>
    <row r="1242" spans="1:61" hidden="1">
      <c r="A1242" s="1">
        <v>180321</v>
      </c>
      <c r="B1242" s="6" t="s">
        <v>10303</v>
      </c>
      <c r="C1242" s="82" t="str">
        <f t="shared" si="60"/>
        <v>Open</v>
      </c>
      <c r="D1242" s="36" t="s">
        <v>4241</v>
      </c>
      <c r="E1242" s="36"/>
      <c r="F1242" s="145">
        <v>43881</v>
      </c>
      <c r="G1242" s="145">
        <v>43935</v>
      </c>
      <c r="H1242" s="38" t="s">
        <v>1357</v>
      </c>
      <c r="I1242" s="38" t="s">
        <v>3057</v>
      </c>
      <c r="J1242" s="38" t="s">
        <v>3058</v>
      </c>
      <c r="K1242" s="21"/>
      <c r="L1242" s="37" t="s">
        <v>15681</v>
      </c>
      <c r="M1242" s="37"/>
      <c r="N1242" s="37" t="s">
        <v>14366</v>
      </c>
      <c r="O1242" s="37" t="s">
        <v>14366</v>
      </c>
      <c r="R1242" s="59" t="str">
        <f t="shared" si="62"/>
        <v>埼玉県羽生市岩瀬</v>
      </c>
      <c r="S1242" s="59"/>
      <c r="T1242" s="59"/>
      <c r="U1242" s="108"/>
      <c r="V1242" s="60" t="str">
        <f t="shared" si="61"/>
        <v>Open map</v>
      </c>
      <c r="W1242" s="60"/>
      <c r="X1242" t="s">
        <v>1840</v>
      </c>
      <c r="Y1242" t="s">
        <v>1844</v>
      </c>
      <c r="Z1242" t="s">
        <v>1841</v>
      </c>
      <c r="AB1242" s="1">
        <v>30</v>
      </c>
      <c r="AC1242" s="1">
        <v>9980</v>
      </c>
      <c r="AD1242" s="1">
        <v>9980</v>
      </c>
      <c r="AF1242" s="1">
        <v>13266</v>
      </c>
      <c r="AJ1242" s="1">
        <v>1</v>
      </c>
      <c r="AK1242" s="1" t="s">
        <v>3198</v>
      </c>
      <c r="AL1242" s="1">
        <v>1.5</v>
      </c>
      <c r="AM1242" s="1" t="s">
        <v>3207</v>
      </c>
      <c r="AT1242" s="89" t="s">
        <v>12218</v>
      </c>
      <c r="AY1242" s="89" t="s">
        <v>12219</v>
      </c>
      <c r="BG1242" s="165">
        <v>6136</v>
      </c>
      <c r="BH1242" s="165">
        <v>1115</v>
      </c>
    </row>
    <row r="1243" spans="1:61" hidden="1">
      <c r="A1243" s="1">
        <v>190001</v>
      </c>
      <c r="B1243" s="6" t="s">
        <v>10304</v>
      </c>
      <c r="C1243" s="82" t="str">
        <f t="shared" si="60"/>
        <v>Open</v>
      </c>
      <c r="D1243" s="36" t="s">
        <v>4555</v>
      </c>
      <c r="E1243" s="36"/>
      <c r="F1243" s="37"/>
      <c r="G1243" s="37"/>
      <c r="H1243" s="38" t="s">
        <v>1570</v>
      </c>
      <c r="I1243" s="38" t="s">
        <v>2577</v>
      </c>
      <c r="J1243" s="38" t="s">
        <v>3059</v>
      </c>
      <c r="K1243" s="21"/>
      <c r="L1243" s="37" t="s">
        <v>15682</v>
      </c>
      <c r="M1243" s="37"/>
      <c r="N1243" s="37" t="s">
        <v>14366</v>
      </c>
      <c r="O1243" s="37" t="s">
        <v>14366</v>
      </c>
      <c r="R1243" s="59" t="str">
        <f t="shared" si="62"/>
        <v>北海道札幌市新琴似</v>
      </c>
      <c r="S1243" s="59"/>
      <c r="T1243" s="59"/>
      <c r="U1243" s="108"/>
      <c r="V1243" s="60" t="str">
        <f t="shared" si="61"/>
        <v>Open map</v>
      </c>
      <c r="W1243" s="60"/>
      <c r="X1243" t="s">
        <v>1840</v>
      </c>
      <c r="Y1243" t="s">
        <v>1844</v>
      </c>
      <c r="Z1243" t="s">
        <v>1872</v>
      </c>
      <c r="AB1243" s="1">
        <v>140</v>
      </c>
      <c r="AC1243" s="1">
        <v>457</v>
      </c>
      <c r="AD1243" s="1">
        <v>457</v>
      </c>
      <c r="AF1243" s="1">
        <v>623</v>
      </c>
      <c r="AJ1243" s="1">
        <v>1</v>
      </c>
      <c r="AK1243" s="1" t="s">
        <v>3197</v>
      </c>
      <c r="AL1243" s="1">
        <v>1.5</v>
      </c>
      <c r="AM1243" s="1" t="s">
        <v>3197</v>
      </c>
      <c r="BG1243" s="165">
        <v>6137</v>
      </c>
    </row>
    <row r="1244" spans="1:61" hidden="1">
      <c r="A1244" s="1">
        <v>190002</v>
      </c>
      <c r="B1244" s="6" t="s">
        <v>10305</v>
      </c>
      <c r="C1244" s="82" t="str">
        <f t="shared" si="60"/>
        <v>Open</v>
      </c>
      <c r="D1244" s="36" t="s">
        <v>4241</v>
      </c>
      <c r="E1244" s="36"/>
      <c r="F1244" s="37"/>
      <c r="G1244" s="37"/>
      <c r="H1244" s="38" t="s">
        <v>1449</v>
      </c>
      <c r="I1244" s="38" t="s">
        <v>1803</v>
      </c>
      <c r="J1244" s="38" t="s">
        <v>3000</v>
      </c>
      <c r="K1244" s="21"/>
      <c r="L1244" s="37" t="s">
        <v>15633</v>
      </c>
      <c r="M1244" s="37" t="s">
        <v>10306</v>
      </c>
      <c r="N1244" s="37" t="s">
        <v>14315</v>
      </c>
      <c r="O1244" s="37" t="s">
        <v>14316</v>
      </c>
      <c r="P1244">
        <v>0.17</v>
      </c>
      <c r="Q1244" s="89">
        <v>1.79</v>
      </c>
      <c r="R1244" s="59" t="str">
        <f t="shared" si="62"/>
        <v>徳島県小松島市大林町</v>
      </c>
      <c r="S1244" s="59"/>
      <c r="T1244" s="59"/>
      <c r="U1244" s="108" t="s">
        <v>12022</v>
      </c>
      <c r="V1244" s="60" t="str">
        <f t="shared" si="61"/>
        <v>Open map</v>
      </c>
      <c r="W1244" s="60"/>
      <c r="X1244" t="s">
        <v>1840</v>
      </c>
      <c r="Y1244" t="s">
        <v>1844</v>
      </c>
      <c r="Z1244" t="s">
        <v>1841</v>
      </c>
      <c r="AB1244" s="1">
        <v>25</v>
      </c>
      <c r="AC1244" s="1">
        <v>748</v>
      </c>
      <c r="AD1244" s="1">
        <v>726</v>
      </c>
      <c r="AF1244" s="1"/>
      <c r="BD1244" s="142" t="s">
        <v>4217</v>
      </c>
      <c r="BG1244" s="165">
        <v>6138</v>
      </c>
    </row>
    <row r="1245" spans="1:61" ht="18" hidden="1" customHeight="1">
      <c r="A1245" s="83">
        <v>190003</v>
      </c>
      <c r="B1245" s="84" t="s">
        <v>4559</v>
      </c>
      <c r="C1245" s="82" t="str">
        <f t="shared" si="60"/>
        <v>Open</v>
      </c>
      <c r="D1245" s="85"/>
      <c r="E1245" s="85" t="s">
        <v>11248</v>
      </c>
      <c r="F1245" s="110">
        <v>43742</v>
      </c>
      <c r="G1245" s="110">
        <v>43776</v>
      </c>
      <c r="H1245" s="87" t="s">
        <v>11863</v>
      </c>
      <c r="I1245" s="87" t="s">
        <v>11864</v>
      </c>
      <c r="J1245" s="87" t="s">
        <v>4561</v>
      </c>
      <c r="K1245" s="88"/>
      <c r="L1245" s="37" t="s">
        <v>15683</v>
      </c>
      <c r="M1245" s="86" t="s">
        <v>4562</v>
      </c>
      <c r="N1245" s="37" t="s">
        <v>14317</v>
      </c>
      <c r="O1245" s="37" t="s">
        <v>14607</v>
      </c>
      <c r="P1245" s="89">
        <v>0.89</v>
      </c>
      <c r="Q1245" s="89">
        <v>2.34</v>
      </c>
      <c r="R1245" s="90" t="str">
        <f t="shared" si="62"/>
        <v>青森県むつ市十二林</v>
      </c>
      <c r="S1245" s="59"/>
      <c r="T1245" s="59" t="s">
        <v>4563</v>
      </c>
      <c r="U1245" s="111" t="s">
        <v>4564</v>
      </c>
      <c r="V1245" s="91" t="str">
        <f t="shared" si="61"/>
        <v>Open map</v>
      </c>
      <c r="W1245" s="91"/>
      <c r="X1245" s="89" t="s">
        <v>8587</v>
      </c>
      <c r="Y1245" s="89" t="s">
        <v>11865</v>
      </c>
      <c r="Z1245" s="89" t="s">
        <v>11866</v>
      </c>
      <c r="AA1245" s="89"/>
      <c r="AB1245" s="83">
        <v>160</v>
      </c>
      <c r="AC1245" s="83">
        <v>4283.6000000000004</v>
      </c>
      <c r="AD1245" s="83">
        <v>2365.1999999999998</v>
      </c>
      <c r="AE1245" s="89">
        <v>2656</v>
      </c>
      <c r="AF1245" s="83">
        <v>4216</v>
      </c>
      <c r="AG1245" s="89"/>
      <c r="AH1245" s="89"/>
      <c r="AI1245" s="89"/>
      <c r="AJ1245" s="83">
        <v>1</v>
      </c>
      <c r="AK1245" s="83" t="s">
        <v>3325</v>
      </c>
      <c r="AL1245" s="83">
        <v>1.4</v>
      </c>
      <c r="AM1245" s="83" t="s">
        <v>3326</v>
      </c>
      <c r="AN1245" s="83"/>
      <c r="AO1245" s="83">
        <v>5630</v>
      </c>
      <c r="AP1245" s="89">
        <v>1.4</v>
      </c>
      <c r="AQ1245" s="89">
        <v>2974</v>
      </c>
      <c r="AR1245" s="89">
        <v>120</v>
      </c>
      <c r="AS1245" s="89">
        <v>365</v>
      </c>
      <c r="AT1245" s="89" t="s">
        <v>11777</v>
      </c>
      <c r="AU1245" s="89">
        <v>1</v>
      </c>
      <c r="AV1245" s="89">
        <v>2656</v>
      </c>
      <c r="AW1245" s="89">
        <v>100</v>
      </c>
      <c r="AX1245" s="89">
        <v>271</v>
      </c>
      <c r="AY1245" s="89" t="s">
        <v>11777</v>
      </c>
      <c r="AZ1245" s="89">
        <v>50100000</v>
      </c>
      <c r="BA1245" s="89">
        <v>44800000</v>
      </c>
      <c r="BB1245" s="89">
        <v>28100000</v>
      </c>
      <c r="BC1245" s="113"/>
      <c r="BG1245" s="165">
        <v>6139</v>
      </c>
      <c r="BH1245" s="165">
        <v>1116</v>
      </c>
    </row>
    <row r="1246" spans="1:61" hidden="1">
      <c r="A1246" s="1">
        <v>190004</v>
      </c>
      <c r="B1246" s="6" t="s">
        <v>1989</v>
      </c>
      <c r="C1246" s="82" t="str">
        <f t="shared" si="60"/>
        <v>Open</v>
      </c>
      <c r="D1246" s="36" t="s">
        <v>4551</v>
      </c>
      <c r="E1246" s="36"/>
      <c r="F1246" s="37"/>
      <c r="G1246" s="37"/>
      <c r="H1246" s="38" t="s">
        <v>1429</v>
      </c>
      <c r="I1246" s="38" t="s">
        <v>3061</v>
      </c>
      <c r="J1246" s="38" t="s">
        <v>3062</v>
      </c>
      <c r="K1246" s="21"/>
      <c r="L1246" s="37" t="s">
        <v>15684</v>
      </c>
      <c r="M1246" s="37" t="s">
        <v>12132</v>
      </c>
      <c r="N1246" s="37" t="s">
        <v>14318</v>
      </c>
      <c r="O1246" s="37" t="s">
        <v>14319</v>
      </c>
      <c r="P1246">
        <v>0.32</v>
      </c>
      <c r="Q1246" s="89">
        <v>43.28</v>
      </c>
      <c r="R1246" s="59" t="str">
        <f t="shared" si="62"/>
        <v>福島県田村市船引町堀越字柴平</v>
      </c>
      <c r="S1246" s="59"/>
      <c r="T1246" s="59"/>
      <c r="U1246" s="108" t="s">
        <v>10307</v>
      </c>
      <c r="V1246" s="60" t="str">
        <f t="shared" si="61"/>
        <v>Open map</v>
      </c>
      <c r="W1246" s="60"/>
      <c r="X1246" t="s">
        <v>1840</v>
      </c>
      <c r="Y1246" t="s">
        <v>1844</v>
      </c>
      <c r="Z1246" t="s">
        <v>1845</v>
      </c>
      <c r="AB1246" s="1">
        <v>90</v>
      </c>
      <c r="AC1246" s="1">
        <v>550</v>
      </c>
      <c r="AD1246" s="1">
        <v>550</v>
      </c>
      <c r="AF1246" s="1">
        <v>736</v>
      </c>
      <c r="AJ1246" s="1">
        <v>0.8</v>
      </c>
      <c r="AK1246" s="1" t="s">
        <v>3290</v>
      </c>
      <c r="AL1246" s="1">
        <v>1.5</v>
      </c>
      <c r="AM1246" s="1" t="s">
        <v>3290</v>
      </c>
      <c r="BD1246" s="142" t="s">
        <v>4217</v>
      </c>
      <c r="BG1246" s="165">
        <v>6140</v>
      </c>
    </row>
    <row r="1247" spans="1:61" hidden="1">
      <c r="A1247" s="83">
        <v>190005</v>
      </c>
      <c r="B1247" s="84" t="s">
        <v>4556</v>
      </c>
      <c r="C1247" s="82" t="str">
        <f t="shared" si="60"/>
        <v>Open</v>
      </c>
      <c r="D1247" s="85"/>
      <c r="E1247" s="85" t="s">
        <v>4217</v>
      </c>
      <c r="F1247" s="139">
        <v>43718</v>
      </c>
      <c r="G1247" s="139">
        <v>43727</v>
      </c>
      <c r="H1247" s="87" t="s">
        <v>4434</v>
      </c>
      <c r="I1247" s="87" t="s">
        <v>4557</v>
      </c>
      <c r="J1247" s="87" t="s">
        <v>4570</v>
      </c>
      <c r="K1247" s="88"/>
      <c r="L1247" s="37" t="s">
        <v>15685</v>
      </c>
      <c r="M1247" s="86" t="s">
        <v>4567</v>
      </c>
      <c r="N1247" s="37" t="s">
        <v>14320</v>
      </c>
      <c r="O1247" s="37" t="s">
        <v>14321</v>
      </c>
      <c r="P1247" s="89">
        <v>0.18</v>
      </c>
      <c r="Q1247" s="89">
        <v>1</v>
      </c>
      <c r="R1247" s="90" t="str">
        <f t="shared" si="62"/>
        <v>千葉県船橋市西浦</v>
      </c>
      <c r="S1247" s="59"/>
      <c r="T1247" s="59" t="s">
        <v>4558</v>
      </c>
      <c r="U1247" s="108" t="s">
        <v>4558</v>
      </c>
      <c r="V1247" s="91" t="str">
        <f t="shared" si="61"/>
        <v>Open map</v>
      </c>
      <c r="W1247" s="91"/>
      <c r="X1247" s="89" t="s">
        <v>1840</v>
      </c>
      <c r="Y1247" s="89" t="s">
        <v>4571</v>
      </c>
      <c r="Z1247" s="89" t="s">
        <v>4390</v>
      </c>
      <c r="AA1247" s="89">
        <v>25</v>
      </c>
      <c r="AB1247" s="83">
        <v>30</v>
      </c>
      <c r="AC1247" s="83">
        <v>450</v>
      </c>
      <c r="AD1247" s="83">
        <v>450</v>
      </c>
      <c r="AE1247" s="89">
        <v>617</v>
      </c>
      <c r="AF1247" s="83">
        <v>686</v>
      </c>
      <c r="AG1247" s="89"/>
      <c r="AH1247" s="89"/>
      <c r="AI1247" s="89"/>
      <c r="AJ1247" s="83">
        <v>1</v>
      </c>
      <c r="AK1247" s="83" t="s">
        <v>3327</v>
      </c>
      <c r="AL1247" s="83">
        <v>2.2000000000000002</v>
      </c>
      <c r="AM1247" s="83" t="s">
        <v>3327</v>
      </c>
      <c r="AN1247" s="83"/>
      <c r="AO1247" s="83">
        <v>1606</v>
      </c>
      <c r="AP1247" s="89">
        <v>2.2000000000000002</v>
      </c>
      <c r="AQ1247" s="89">
        <v>991</v>
      </c>
      <c r="AR1247" s="89">
        <v>100</v>
      </c>
      <c r="AS1247" s="89">
        <v>102</v>
      </c>
      <c r="AT1247" s="89" t="s">
        <v>4572</v>
      </c>
      <c r="AU1247" s="89">
        <v>1</v>
      </c>
      <c r="AV1247" s="89">
        <v>617</v>
      </c>
      <c r="AW1247" s="89">
        <v>100</v>
      </c>
      <c r="AX1247" s="89">
        <v>63</v>
      </c>
      <c r="AY1247" s="89" t="s">
        <v>4572</v>
      </c>
      <c r="AZ1247" s="89">
        <v>9500000</v>
      </c>
      <c r="BA1247" s="89">
        <v>8000000</v>
      </c>
      <c r="BB1247" s="89">
        <v>4900000</v>
      </c>
      <c r="BG1247" s="165">
        <v>6141</v>
      </c>
      <c r="BH1247" s="165">
        <v>1117</v>
      </c>
    </row>
    <row r="1248" spans="1:61" ht="18" hidden="1" customHeight="1">
      <c r="A1248" s="83">
        <v>190006</v>
      </c>
      <c r="B1248" s="84" t="s">
        <v>8720</v>
      </c>
      <c r="C1248" s="82" t="str">
        <f t="shared" si="60"/>
        <v>Open</v>
      </c>
      <c r="D1248" s="85"/>
      <c r="E1248" s="85" t="s">
        <v>11406</v>
      </c>
      <c r="F1248" s="110">
        <v>43801</v>
      </c>
      <c r="G1248" s="110">
        <v>43813</v>
      </c>
      <c r="H1248" s="87" t="s">
        <v>4328</v>
      </c>
      <c r="I1248" s="87" t="s">
        <v>11867</v>
      </c>
      <c r="J1248" s="87" t="s">
        <v>11868</v>
      </c>
      <c r="K1248" s="88"/>
      <c r="L1248" s="37" t="s">
        <v>15686</v>
      </c>
      <c r="M1248" s="86" t="s">
        <v>8719</v>
      </c>
      <c r="N1248" s="37" t="s">
        <v>14322</v>
      </c>
      <c r="O1248" s="37" t="s">
        <v>14323</v>
      </c>
      <c r="P1248" s="89">
        <v>0.09</v>
      </c>
      <c r="Q1248" s="89">
        <v>4.29</v>
      </c>
      <c r="R1248" s="90" t="str">
        <f t="shared" si="62"/>
        <v>福島県いわき市小名浜字高田町</v>
      </c>
      <c r="S1248" s="59"/>
      <c r="T1248" s="59"/>
      <c r="U1248" s="111" t="s">
        <v>11869</v>
      </c>
      <c r="V1248" s="91" t="str">
        <f t="shared" si="61"/>
        <v>Open map</v>
      </c>
      <c r="W1248" s="91"/>
      <c r="X1248" s="89" t="s">
        <v>8587</v>
      </c>
      <c r="Y1248" s="89" t="s">
        <v>11274</v>
      </c>
      <c r="Z1248" s="89" t="s">
        <v>11417</v>
      </c>
      <c r="AA1248" s="89">
        <v>40</v>
      </c>
      <c r="AB1248" s="83">
        <v>30</v>
      </c>
      <c r="AC1248" s="83">
        <v>1196.47</v>
      </c>
      <c r="AD1248" s="83">
        <v>1107.1099999999999</v>
      </c>
      <c r="AE1248" s="89">
        <v>546</v>
      </c>
      <c r="AF1248" s="83">
        <v>546</v>
      </c>
      <c r="AG1248" s="89"/>
      <c r="AH1248" s="89"/>
      <c r="AI1248" s="89"/>
      <c r="AJ1248" s="83">
        <v>1</v>
      </c>
      <c r="AK1248" s="83" t="s">
        <v>3198</v>
      </c>
      <c r="AL1248" s="83">
        <v>1.8</v>
      </c>
      <c r="AM1248" s="83" t="s">
        <v>3204</v>
      </c>
      <c r="AN1248" s="83"/>
      <c r="AO1248" s="83">
        <v>1405</v>
      </c>
      <c r="AP1248" s="89">
        <v>1.8</v>
      </c>
      <c r="AQ1248" s="89">
        <v>859</v>
      </c>
      <c r="AR1248" s="89">
        <v>100</v>
      </c>
      <c r="AS1248" s="89">
        <v>88</v>
      </c>
      <c r="AT1248" s="89" t="s">
        <v>4505</v>
      </c>
      <c r="AU1248" s="89">
        <v>1</v>
      </c>
      <c r="AV1248" s="89">
        <v>546</v>
      </c>
      <c r="AW1248" s="89">
        <v>80</v>
      </c>
      <c r="AX1248" s="89">
        <v>45</v>
      </c>
      <c r="AY1248" s="89" t="s">
        <v>4235</v>
      </c>
      <c r="AZ1248" s="89">
        <v>8600000</v>
      </c>
      <c r="BA1248" s="89">
        <v>7400000</v>
      </c>
      <c r="BB1248" s="89">
        <v>4600000</v>
      </c>
      <c r="BC1248" s="113"/>
      <c r="BG1248" s="165">
        <v>6142</v>
      </c>
      <c r="BH1248" s="165">
        <v>1118</v>
      </c>
    </row>
    <row r="1249" spans="1:60" ht="18" hidden="1" customHeight="1">
      <c r="A1249" s="83">
        <v>190007</v>
      </c>
      <c r="B1249" s="84" t="s">
        <v>8722</v>
      </c>
      <c r="C1249" s="82" t="str">
        <f t="shared" si="60"/>
        <v>Open</v>
      </c>
      <c r="D1249" s="85"/>
      <c r="E1249" s="85" t="s">
        <v>11406</v>
      </c>
      <c r="F1249" s="110">
        <v>43766</v>
      </c>
      <c r="G1249" s="110">
        <v>43781</v>
      </c>
      <c r="H1249" s="87" t="s">
        <v>11270</v>
      </c>
      <c r="I1249" s="87" t="s">
        <v>11870</v>
      </c>
      <c r="J1249" s="87" t="s">
        <v>11871</v>
      </c>
      <c r="K1249" s="88"/>
      <c r="L1249" s="37" t="s">
        <v>15687</v>
      </c>
      <c r="M1249" s="86" t="s">
        <v>11872</v>
      </c>
      <c r="N1249" s="37" t="s">
        <v>14324</v>
      </c>
      <c r="O1249" s="37" t="s">
        <v>14325</v>
      </c>
      <c r="P1249" s="89">
        <v>1.34</v>
      </c>
      <c r="Q1249" s="89">
        <v>4.59</v>
      </c>
      <c r="R1249" s="90" t="str">
        <f t="shared" si="62"/>
        <v>石川県小松市幸町</v>
      </c>
      <c r="S1249" s="59"/>
      <c r="T1249" s="59" t="s">
        <v>11873</v>
      </c>
      <c r="U1249" s="111" t="s">
        <v>11874</v>
      </c>
      <c r="V1249" s="91" t="str">
        <f t="shared" si="61"/>
        <v>Open map</v>
      </c>
      <c r="W1249" s="91"/>
      <c r="X1249" s="89" t="s">
        <v>11241</v>
      </c>
      <c r="Y1249" s="89" t="s">
        <v>11274</v>
      </c>
      <c r="Z1249" s="89" t="s">
        <v>11275</v>
      </c>
      <c r="AA1249" s="89"/>
      <c r="AB1249" s="83">
        <v>100</v>
      </c>
      <c r="AC1249" s="83">
        <v>2612.96</v>
      </c>
      <c r="AD1249" s="83">
        <v>2705.16</v>
      </c>
      <c r="AE1249" s="89">
        <v>3396</v>
      </c>
      <c r="AF1249" s="83">
        <v>3322</v>
      </c>
      <c r="AG1249" s="89"/>
      <c r="AH1249" s="89"/>
      <c r="AI1249" s="89"/>
      <c r="AJ1249" s="83">
        <v>0.8</v>
      </c>
      <c r="AK1249" s="83" t="s">
        <v>3219</v>
      </c>
      <c r="AL1249" s="83">
        <v>1.2</v>
      </c>
      <c r="AM1249" s="83" t="s">
        <v>3219</v>
      </c>
      <c r="AN1249" s="83"/>
      <c r="AO1249" s="83">
        <v>5204</v>
      </c>
      <c r="AP1249" s="89">
        <v>1.2</v>
      </c>
      <c r="AQ1249" s="89">
        <v>2377</v>
      </c>
      <c r="AR1249" s="89">
        <v>120</v>
      </c>
      <c r="AS1249" s="89">
        <v>291</v>
      </c>
      <c r="AT1249" s="89" t="s">
        <v>4505</v>
      </c>
      <c r="AU1249" s="89">
        <v>0.8</v>
      </c>
      <c r="AV1249" s="89">
        <v>2827</v>
      </c>
      <c r="AW1249" s="89">
        <v>140</v>
      </c>
      <c r="AX1249" s="89">
        <v>404</v>
      </c>
      <c r="AY1249" s="89" t="s">
        <v>4505</v>
      </c>
      <c r="AZ1249" s="89">
        <v>33600000</v>
      </c>
      <c r="BA1249" s="89">
        <v>27900000</v>
      </c>
      <c r="BB1249" s="89">
        <v>16700000</v>
      </c>
      <c r="BC1249" s="113"/>
      <c r="BG1249" s="165">
        <v>6143</v>
      </c>
      <c r="BH1249" s="165">
        <v>1119</v>
      </c>
    </row>
    <row r="1250" spans="1:60" hidden="1">
      <c r="A1250" s="83">
        <v>190008</v>
      </c>
      <c r="B1250" s="84" t="s">
        <v>4574</v>
      </c>
      <c r="C1250" s="82" t="str">
        <f t="shared" si="60"/>
        <v>Open</v>
      </c>
      <c r="D1250" s="85"/>
      <c r="E1250" s="85" t="s">
        <v>8717</v>
      </c>
      <c r="F1250" s="139">
        <v>43699</v>
      </c>
      <c r="G1250" s="139">
        <v>43706</v>
      </c>
      <c r="H1250" s="87" t="s">
        <v>4575</v>
      </c>
      <c r="I1250" s="87" t="s">
        <v>4576</v>
      </c>
      <c r="J1250" s="87" t="s">
        <v>4577</v>
      </c>
      <c r="K1250" s="88"/>
      <c r="L1250" s="37" t="s">
        <v>15688</v>
      </c>
      <c r="M1250" s="86" t="s">
        <v>4578</v>
      </c>
      <c r="N1250" s="37" t="s">
        <v>14326</v>
      </c>
      <c r="O1250" s="37" t="s">
        <v>14327</v>
      </c>
      <c r="P1250" s="89">
        <v>7.0000000000000007E-2</v>
      </c>
      <c r="Q1250" s="89">
        <v>0.2</v>
      </c>
      <c r="R1250" s="90" t="str">
        <f t="shared" si="62"/>
        <v>愛媛県西宇和郡伊方町三崎</v>
      </c>
      <c r="S1250" s="59"/>
      <c r="T1250" s="59" t="s">
        <v>4579</v>
      </c>
      <c r="U1250" s="108" t="s">
        <v>4579</v>
      </c>
      <c r="V1250" s="91" t="str">
        <f t="shared" si="61"/>
        <v>Open map</v>
      </c>
      <c r="W1250" s="91"/>
      <c r="X1250" s="89" t="s">
        <v>1858</v>
      </c>
      <c r="Y1250" s="89" t="s">
        <v>4580</v>
      </c>
      <c r="Z1250" s="89" t="s">
        <v>4581</v>
      </c>
      <c r="AA1250" s="89"/>
      <c r="AB1250" s="83">
        <v>30</v>
      </c>
      <c r="AC1250" s="83">
        <v>1225.17</v>
      </c>
      <c r="AD1250" s="83">
        <v>1114</v>
      </c>
      <c r="AE1250" s="89">
        <v>886</v>
      </c>
      <c r="AF1250" s="83">
        <v>1062</v>
      </c>
      <c r="AG1250" s="89"/>
      <c r="AH1250" s="89"/>
      <c r="AI1250" s="89"/>
      <c r="AJ1250" s="83">
        <v>1.2</v>
      </c>
      <c r="AK1250" s="83" t="s">
        <v>3328</v>
      </c>
      <c r="AL1250" s="83">
        <v>1.2</v>
      </c>
      <c r="AM1250" s="83" t="s">
        <v>3328</v>
      </c>
      <c r="AN1250" s="83"/>
      <c r="AO1250" s="83">
        <v>1900</v>
      </c>
      <c r="AP1250" s="89">
        <v>1.2</v>
      </c>
      <c r="AQ1250" s="89">
        <v>837</v>
      </c>
      <c r="AR1250" s="89">
        <v>100</v>
      </c>
      <c r="AS1250" s="89">
        <v>86</v>
      </c>
      <c r="AT1250" s="89" t="s">
        <v>4573</v>
      </c>
      <c r="AU1250" s="89">
        <v>1.2</v>
      </c>
      <c r="AV1250" s="89">
        <v>1063</v>
      </c>
      <c r="AW1250" s="89">
        <v>100</v>
      </c>
      <c r="AX1250" s="89">
        <v>109</v>
      </c>
      <c r="AY1250" s="89" t="s">
        <v>4573</v>
      </c>
      <c r="AZ1250" s="89">
        <v>11300000</v>
      </c>
      <c r="BA1250" s="89">
        <v>9600000</v>
      </c>
      <c r="BB1250" s="89">
        <v>5800000</v>
      </c>
      <c r="BG1250" s="165">
        <v>6144</v>
      </c>
      <c r="BH1250" s="165">
        <v>1120</v>
      </c>
    </row>
    <row r="1251" spans="1:60" ht="18" hidden="1" customHeight="1">
      <c r="A1251" s="95">
        <v>190009</v>
      </c>
      <c r="B1251" s="96" t="s">
        <v>10308</v>
      </c>
      <c r="C1251" s="82" t="str">
        <f t="shared" si="60"/>
        <v>Open</v>
      </c>
      <c r="D1251" s="97"/>
      <c r="E1251" s="97"/>
      <c r="F1251" s="109"/>
      <c r="G1251" s="109"/>
      <c r="H1251" s="99" t="s">
        <v>1298</v>
      </c>
      <c r="I1251" s="99" t="s">
        <v>3067</v>
      </c>
      <c r="J1251" s="99" t="s">
        <v>3068</v>
      </c>
      <c r="K1251" s="100"/>
      <c r="L1251" s="37" t="s">
        <v>15689</v>
      </c>
      <c r="M1251" s="115" t="s">
        <v>10309</v>
      </c>
      <c r="N1251" s="37" t="s">
        <v>14328</v>
      </c>
      <c r="O1251" s="37" t="s">
        <v>14329</v>
      </c>
      <c r="P1251" s="101"/>
      <c r="Q1251" s="101"/>
      <c r="R1251" s="90" t="str">
        <f t="shared" si="62"/>
        <v>京都府綾部市城山町</v>
      </c>
      <c r="S1251" s="80"/>
      <c r="T1251" s="80"/>
      <c r="U1251" s="114" t="s">
        <v>10310</v>
      </c>
      <c r="V1251" s="102" t="str">
        <f t="shared" si="61"/>
        <v>Open map</v>
      </c>
      <c r="W1251" s="102"/>
      <c r="X1251" s="101" t="s">
        <v>1840</v>
      </c>
      <c r="Y1251" s="101" t="s">
        <v>4381</v>
      </c>
      <c r="Z1251" s="101" t="s">
        <v>4443</v>
      </c>
      <c r="AA1251" s="101">
        <v>25</v>
      </c>
      <c r="AB1251" s="95">
        <v>70</v>
      </c>
      <c r="AC1251" s="95">
        <v>1400</v>
      </c>
      <c r="AD1251" s="95">
        <v>1400</v>
      </c>
      <c r="AE1251" s="101"/>
      <c r="AF1251" s="95">
        <v>1971</v>
      </c>
      <c r="AG1251" s="101"/>
      <c r="AH1251" s="101"/>
      <c r="AI1251" s="101"/>
      <c r="AJ1251" s="95">
        <v>1</v>
      </c>
      <c r="AK1251" s="95" t="s">
        <v>3198</v>
      </c>
      <c r="AL1251" s="95">
        <v>1.2</v>
      </c>
      <c r="AM1251" s="95" t="s">
        <v>3198</v>
      </c>
      <c r="AN1251" s="95"/>
      <c r="AO1251" s="95"/>
      <c r="AP1251" s="101"/>
      <c r="AQ1251" s="101"/>
      <c r="AR1251" s="101"/>
      <c r="AS1251" s="101"/>
      <c r="AT1251" s="101"/>
      <c r="AU1251" s="101"/>
      <c r="AV1251" s="101"/>
      <c r="AW1251" s="101"/>
      <c r="AX1251" s="101"/>
      <c r="AY1251" s="101"/>
      <c r="AZ1251" s="101"/>
      <c r="BA1251" s="101"/>
      <c r="BB1251" s="101"/>
      <c r="BC1251" s="112"/>
      <c r="BD1251" s="142" t="s">
        <v>11884</v>
      </c>
      <c r="BG1251" s="165">
        <v>6145</v>
      </c>
    </row>
    <row r="1252" spans="1:60" hidden="1">
      <c r="A1252" s="1">
        <v>190010</v>
      </c>
      <c r="B1252" s="6" t="s">
        <v>10311</v>
      </c>
      <c r="C1252" s="82" t="str">
        <f t="shared" si="60"/>
        <v>Open</v>
      </c>
      <c r="D1252" s="36"/>
      <c r="E1252" s="36"/>
      <c r="F1252" s="145">
        <v>43770</v>
      </c>
      <c r="G1252" s="145">
        <v>43796</v>
      </c>
      <c r="H1252" s="38" t="s">
        <v>1570</v>
      </c>
      <c r="I1252" s="38" t="s">
        <v>3069</v>
      </c>
      <c r="J1252" s="38" t="s">
        <v>3070</v>
      </c>
      <c r="K1252" s="21"/>
      <c r="L1252" s="37" t="s">
        <v>15690</v>
      </c>
      <c r="M1252" s="37" t="s">
        <v>10312</v>
      </c>
      <c r="N1252" s="37" t="s">
        <v>14330</v>
      </c>
      <c r="O1252" s="37" t="s">
        <v>14331</v>
      </c>
      <c r="R1252" s="59" t="str">
        <f t="shared" si="62"/>
        <v>北海道千歳市長都</v>
      </c>
      <c r="S1252" s="59"/>
      <c r="T1252" s="59"/>
      <c r="U1252" s="108" t="s">
        <v>10313</v>
      </c>
      <c r="V1252" s="60" t="str">
        <f t="shared" si="61"/>
        <v>Open map</v>
      </c>
      <c r="W1252" s="60"/>
      <c r="X1252" t="s">
        <v>1840</v>
      </c>
      <c r="Y1252" t="s">
        <v>1844</v>
      </c>
      <c r="Z1252" t="s">
        <v>1843</v>
      </c>
      <c r="AA1252">
        <v>30</v>
      </c>
      <c r="AB1252" s="1">
        <v>80</v>
      </c>
      <c r="AC1252" s="1">
        <v>730</v>
      </c>
      <c r="AD1252" s="1">
        <v>730</v>
      </c>
      <c r="AF1252" s="1">
        <v>1400</v>
      </c>
      <c r="AJ1252" s="1">
        <v>1</v>
      </c>
      <c r="AK1252" s="1" t="s">
        <v>3198</v>
      </c>
      <c r="AL1252" s="1">
        <v>1.5</v>
      </c>
      <c r="AM1252" s="1" t="s">
        <v>3329</v>
      </c>
      <c r="AT1252" s="89" t="s">
        <v>12220</v>
      </c>
      <c r="AY1252" s="89" t="s">
        <v>12221</v>
      </c>
      <c r="BG1252" s="165">
        <v>6146</v>
      </c>
      <c r="BH1252" s="165">
        <v>1121</v>
      </c>
    </row>
    <row r="1253" spans="1:60" hidden="1">
      <c r="A1253" s="1">
        <v>190011</v>
      </c>
      <c r="B1253" s="6" t="s">
        <v>1996</v>
      </c>
      <c r="C1253" s="82" t="str">
        <f t="shared" si="60"/>
        <v>Open</v>
      </c>
      <c r="D1253" s="36"/>
      <c r="E1253" s="36"/>
      <c r="F1253" s="145">
        <v>43857</v>
      </c>
      <c r="G1253" s="145">
        <v>43876</v>
      </c>
      <c r="H1253" s="38" t="s">
        <v>1312</v>
      </c>
      <c r="I1253" s="38" t="s">
        <v>1408</v>
      </c>
      <c r="J1253" s="38" t="s">
        <v>3071</v>
      </c>
      <c r="K1253" s="21"/>
      <c r="L1253" s="37" t="s">
        <v>15691</v>
      </c>
      <c r="M1253" s="37" t="s">
        <v>10314</v>
      </c>
      <c r="N1253" s="37" t="s">
        <v>14332</v>
      </c>
      <c r="O1253" s="37" t="s">
        <v>14608</v>
      </c>
      <c r="R1253" s="59" t="str">
        <f t="shared" si="62"/>
        <v>岐阜県岐阜市領下</v>
      </c>
      <c r="S1253" s="59"/>
      <c r="T1253" s="59"/>
      <c r="U1253" s="108" t="s">
        <v>10315</v>
      </c>
      <c r="V1253" s="60" t="str">
        <f t="shared" si="61"/>
        <v>Open map</v>
      </c>
      <c r="W1253" s="60"/>
      <c r="X1253" t="s">
        <v>1840</v>
      </c>
      <c r="Y1253" t="s">
        <v>1863</v>
      </c>
      <c r="Z1253" t="s">
        <v>1841</v>
      </c>
      <c r="AB1253" s="1">
        <v>30</v>
      </c>
      <c r="AC1253" s="1">
        <v>3300</v>
      </c>
      <c r="AD1253" s="1">
        <v>3465</v>
      </c>
      <c r="AF1253" s="1">
        <v>3753</v>
      </c>
      <c r="AJ1253" s="1">
        <v>0.8</v>
      </c>
      <c r="AK1253" s="1" t="s">
        <v>3198</v>
      </c>
      <c r="AL1253" s="1">
        <v>1.5</v>
      </c>
      <c r="AM1253" s="1" t="s">
        <v>3197</v>
      </c>
      <c r="AT1253" s="89" t="s">
        <v>12222</v>
      </c>
      <c r="AY1253" s="89" t="s">
        <v>12223</v>
      </c>
      <c r="BG1253" s="165">
        <v>6147</v>
      </c>
      <c r="BH1253" s="165">
        <v>1122</v>
      </c>
    </row>
    <row r="1254" spans="1:60" hidden="1">
      <c r="A1254" s="1">
        <v>190012</v>
      </c>
      <c r="B1254" s="6" t="s">
        <v>10316</v>
      </c>
      <c r="C1254" s="82" t="str">
        <f t="shared" si="60"/>
        <v>Open</v>
      </c>
      <c r="D1254" s="36"/>
      <c r="E1254" s="36"/>
      <c r="F1254" s="145">
        <v>43906</v>
      </c>
      <c r="G1254" s="145">
        <v>43979</v>
      </c>
      <c r="H1254" s="38" t="s">
        <v>1570</v>
      </c>
      <c r="I1254" s="38" t="s">
        <v>1799</v>
      </c>
      <c r="J1254" s="38" t="s">
        <v>2475</v>
      </c>
      <c r="K1254" s="21"/>
      <c r="L1254" s="37" t="s">
        <v>15070</v>
      </c>
      <c r="M1254" s="37" t="s">
        <v>10317</v>
      </c>
      <c r="N1254" s="37" t="s">
        <v>14333</v>
      </c>
      <c r="O1254" s="37" t="s">
        <v>14334</v>
      </c>
      <c r="R1254" s="59" t="str">
        <f t="shared" si="62"/>
        <v>北海道石狩市新港西</v>
      </c>
      <c r="S1254" s="59"/>
      <c r="T1254" s="59"/>
      <c r="U1254" s="108" t="s">
        <v>10318</v>
      </c>
      <c r="V1254" s="60" t="str">
        <f t="shared" si="61"/>
        <v>Open map</v>
      </c>
      <c r="W1254" s="60"/>
      <c r="X1254" t="s">
        <v>1840</v>
      </c>
      <c r="Y1254" t="s">
        <v>1863</v>
      </c>
      <c r="Z1254" t="s">
        <v>1853</v>
      </c>
      <c r="AA1254">
        <v>30</v>
      </c>
      <c r="AB1254" s="1">
        <v>140</v>
      </c>
      <c r="AC1254" s="1">
        <v>5591</v>
      </c>
      <c r="AD1254" s="1">
        <v>6011.94</v>
      </c>
      <c r="AF1254" s="1">
        <v>6459</v>
      </c>
      <c r="AJ1254" s="1">
        <v>1.2</v>
      </c>
      <c r="AK1254" s="1" t="s">
        <v>3198</v>
      </c>
      <c r="AL1254" s="1">
        <v>1.2</v>
      </c>
      <c r="AM1254" s="1" t="s">
        <v>3215</v>
      </c>
      <c r="AY1254" s="89"/>
      <c r="BG1254" s="165">
        <v>6148</v>
      </c>
      <c r="BH1254" s="165">
        <v>1123</v>
      </c>
    </row>
    <row r="1255" spans="1:60" hidden="1">
      <c r="A1255" s="1">
        <v>190013</v>
      </c>
      <c r="B1255" s="6" t="s">
        <v>10319</v>
      </c>
      <c r="C1255" s="82" t="str">
        <f t="shared" si="60"/>
        <v>Open</v>
      </c>
      <c r="D1255" s="36"/>
      <c r="E1255" s="36"/>
      <c r="F1255" s="145">
        <v>43892</v>
      </c>
      <c r="G1255" s="145">
        <v>43918</v>
      </c>
      <c r="H1255" s="38" t="s">
        <v>1426</v>
      </c>
      <c r="I1255" s="38" t="s">
        <v>1499</v>
      </c>
      <c r="J1255" s="38" t="s">
        <v>3072</v>
      </c>
      <c r="K1255" s="21"/>
      <c r="L1255" s="37" t="s">
        <v>15692</v>
      </c>
      <c r="M1255" s="37" t="s">
        <v>10320</v>
      </c>
      <c r="N1255" s="37" t="s">
        <v>14335</v>
      </c>
      <c r="O1255" s="37" t="s">
        <v>14336</v>
      </c>
      <c r="R1255" s="59" t="str">
        <f t="shared" si="62"/>
        <v>青森県五所川原市大字梅田字燕口</v>
      </c>
      <c r="S1255" s="59"/>
      <c r="T1255" s="59"/>
      <c r="U1255" s="108" t="s">
        <v>10321</v>
      </c>
      <c r="V1255" s="60" t="str">
        <f t="shared" si="61"/>
        <v>Open map</v>
      </c>
      <c r="W1255" s="60"/>
      <c r="X1255" t="s">
        <v>1840</v>
      </c>
      <c r="Y1255" t="s">
        <v>1844</v>
      </c>
      <c r="Z1255" t="s">
        <v>1899</v>
      </c>
      <c r="AA1255" t="s">
        <v>3184</v>
      </c>
      <c r="AB1255" s="1">
        <v>160</v>
      </c>
      <c r="AC1255" s="1">
        <v>2700</v>
      </c>
      <c r="AD1255" s="1">
        <v>2700</v>
      </c>
      <c r="AF1255" s="1">
        <v>3411</v>
      </c>
      <c r="AJ1255" s="1">
        <v>1.2</v>
      </c>
      <c r="AK1255" s="1" t="s">
        <v>3198</v>
      </c>
      <c r="AL1255" s="1">
        <v>1.5</v>
      </c>
      <c r="AM1255" s="1" t="s">
        <v>3197</v>
      </c>
      <c r="BG1255" s="165">
        <v>6149</v>
      </c>
      <c r="BH1255" s="165">
        <v>1124</v>
      </c>
    </row>
    <row r="1256" spans="1:60" hidden="1">
      <c r="A1256" s="1">
        <v>190014</v>
      </c>
      <c r="B1256" s="6" t="s">
        <v>1999</v>
      </c>
      <c r="C1256" s="82" t="str">
        <f t="shared" si="60"/>
        <v>Open</v>
      </c>
      <c r="D1256" s="36"/>
      <c r="E1256" s="36"/>
      <c r="F1256" s="145">
        <v>43840</v>
      </c>
      <c r="G1256" s="145">
        <v>43859</v>
      </c>
      <c r="H1256" s="38" t="s">
        <v>1426</v>
      </c>
      <c r="I1256" s="38" t="s">
        <v>1602</v>
      </c>
      <c r="J1256" s="38" t="s">
        <v>1718</v>
      </c>
      <c r="K1256" s="21"/>
      <c r="L1256" s="37" t="s">
        <v>15096</v>
      </c>
      <c r="M1256" s="37" t="s">
        <v>10322</v>
      </c>
      <c r="N1256" s="37" t="s">
        <v>14337</v>
      </c>
      <c r="O1256" s="37" t="s">
        <v>14338</v>
      </c>
      <c r="R1256" s="59" t="str">
        <f t="shared" si="62"/>
        <v>青森県むつ市旭町</v>
      </c>
      <c r="S1256" s="59"/>
      <c r="T1256" s="59"/>
      <c r="U1256" s="108" t="s">
        <v>10323</v>
      </c>
      <c r="V1256" s="60" t="str">
        <f t="shared" si="61"/>
        <v>Open map</v>
      </c>
      <c r="W1256" s="60"/>
      <c r="X1256" t="s">
        <v>1840</v>
      </c>
      <c r="Y1256" t="s">
        <v>1844</v>
      </c>
      <c r="Z1256" t="s">
        <v>1872</v>
      </c>
      <c r="AB1256" s="1">
        <v>130</v>
      </c>
      <c r="AC1256" s="1">
        <v>1300</v>
      </c>
      <c r="AD1256" s="1">
        <v>1300</v>
      </c>
      <c r="AF1256" s="1">
        <v>1838</v>
      </c>
      <c r="AJ1256" s="1">
        <v>1</v>
      </c>
      <c r="AK1256" s="1" t="s">
        <v>3215</v>
      </c>
      <c r="AL1256" s="1">
        <v>1.5</v>
      </c>
      <c r="AM1256" s="1" t="s">
        <v>3203</v>
      </c>
      <c r="BG1256" s="165">
        <v>6150</v>
      </c>
      <c r="BH1256" s="165">
        <v>1125</v>
      </c>
    </row>
    <row r="1257" spans="1:60" hidden="1">
      <c r="A1257" s="1">
        <v>190015</v>
      </c>
      <c r="B1257" s="6" t="s">
        <v>10324</v>
      </c>
      <c r="C1257" s="82" t="str">
        <f t="shared" si="60"/>
        <v>Open</v>
      </c>
      <c r="D1257" s="36"/>
      <c r="E1257" s="36"/>
      <c r="F1257" s="145">
        <v>43778</v>
      </c>
      <c r="G1257" s="145">
        <v>43805</v>
      </c>
      <c r="H1257" s="38" t="s">
        <v>1331</v>
      </c>
      <c r="I1257" s="38" t="s">
        <v>1395</v>
      </c>
      <c r="J1257" s="38" t="s">
        <v>3073</v>
      </c>
      <c r="K1257" s="21"/>
      <c r="L1257" s="37" t="s">
        <v>14854</v>
      </c>
      <c r="M1257" s="37" t="s">
        <v>10326</v>
      </c>
      <c r="N1257" s="37" t="s">
        <v>14339</v>
      </c>
      <c r="O1257" s="37" t="s">
        <v>14340</v>
      </c>
      <c r="R1257" s="59" t="str">
        <f t="shared" si="62"/>
        <v>山形県鶴岡市茅原</v>
      </c>
      <c r="S1257" s="59"/>
      <c r="T1257" s="59"/>
      <c r="U1257" s="108" t="s">
        <v>10325</v>
      </c>
      <c r="V1257" s="60" t="str">
        <f t="shared" si="61"/>
        <v>Open map</v>
      </c>
      <c r="W1257" s="60"/>
      <c r="X1257" t="s">
        <v>1840</v>
      </c>
      <c r="Y1257" t="s">
        <v>1844</v>
      </c>
      <c r="Z1257" t="s">
        <v>1841</v>
      </c>
      <c r="AB1257" s="1">
        <v>100</v>
      </c>
      <c r="AC1257" s="1">
        <v>2900</v>
      </c>
      <c r="AD1257" s="1">
        <v>2900</v>
      </c>
      <c r="AF1257" s="1">
        <v>3748</v>
      </c>
      <c r="AJ1257" s="1">
        <v>0.8</v>
      </c>
      <c r="AK1257" s="1" t="s">
        <v>3287</v>
      </c>
      <c r="AL1257" s="1">
        <v>1.4</v>
      </c>
      <c r="AM1257" s="1" t="s">
        <v>3287</v>
      </c>
      <c r="BG1257" s="165">
        <v>6151</v>
      </c>
      <c r="BH1257" s="165">
        <v>1126</v>
      </c>
    </row>
    <row r="1258" spans="1:60" hidden="1">
      <c r="A1258" s="1" t="s">
        <v>2001</v>
      </c>
      <c r="B1258" s="6" t="s">
        <v>2002</v>
      </c>
      <c r="C1258" s="82" t="str">
        <f t="shared" si="60"/>
        <v>Open</v>
      </c>
      <c r="D1258" s="36"/>
      <c r="E1258" s="36"/>
      <c r="F1258" s="145"/>
      <c r="G1258" s="145"/>
      <c r="H1258" s="38" t="s">
        <v>1331</v>
      </c>
      <c r="I1258" s="38" t="s">
        <v>1395</v>
      </c>
      <c r="J1258" s="38" t="s">
        <v>3073</v>
      </c>
      <c r="K1258" s="21"/>
      <c r="L1258" s="37" t="s">
        <v>14854</v>
      </c>
      <c r="M1258" s="37" t="s">
        <v>10326</v>
      </c>
      <c r="N1258" s="37" t="s">
        <v>14339</v>
      </c>
      <c r="O1258" s="37" t="s">
        <v>14340</v>
      </c>
      <c r="R1258" s="59" t="str">
        <f t="shared" si="62"/>
        <v>山形県鶴岡市茅原</v>
      </c>
      <c r="S1258" s="59"/>
      <c r="T1258" s="59"/>
      <c r="U1258" s="108" t="s">
        <v>10325</v>
      </c>
      <c r="V1258" s="60" t="str">
        <f t="shared" si="61"/>
        <v>Open map</v>
      </c>
      <c r="W1258" s="60"/>
      <c r="X1258" t="s">
        <v>1840</v>
      </c>
      <c r="Y1258" t="s">
        <v>1844</v>
      </c>
      <c r="Z1258" t="s">
        <v>1841</v>
      </c>
      <c r="AB1258" s="1">
        <v>100</v>
      </c>
      <c r="AC1258" s="1">
        <v>1000</v>
      </c>
      <c r="AD1258" s="1">
        <v>1000</v>
      </c>
      <c r="AF1258" s="1">
        <v>1712</v>
      </c>
      <c r="AJ1258" s="1">
        <v>1</v>
      </c>
      <c r="AK1258" s="1" t="s">
        <v>3287</v>
      </c>
      <c r="AL1258" s="1">
        <v>1.5</v>
      </c>
      <c r="AM1258" s="1" t="s">
        <v>3287</v>
      </c>
      <c r="BG1258" s="165">
        <v>6152</v>
      </c>
    </row>
    <row r="1259" spans="1:60" hidden="1">
      <c r="A1259" s="1">
        <v>190016</v>
      </c>
      <c r="B1259" s="6" t="s">
        <v>10327</v>
      </c>
      <c r="C1259" s="82" t="str">
        <f t="shared" si="60"/>
        <v>Open</v>
      </c>
      <c r="D1259" s="36"/>
      <c r="E1259" s="36"/>
      <c r="F1259" s="145">
        <v>43871</v>
      </c>
      <c r="G1259" s="145">
        <v>43932</v>
      </c>
      <c r="H1259" s="38" t="s">
        <v>1302</v>
      </c>
      <c r="I1259" s="38" t="s">
        <v>2646</v>
      </c>
      <c r="J1259" s="38" t="s">
        <v>3074</v>
      </c>
      <c r="K1259" s="21"/>
      <c r="L1259" s="37" t="s">
        <v>15693</v>
      </c>
      <c r="M1259" s="37"/>
      <c r="N1259" s="37" t="s">
        <v>14366</v>
      </c>
      <c r="O1259" s="37" t="s">
        <v>14366</v>
      </c>
      <c r="R1259" s="59" t="str">
        <f t="shared" si="62"/>
        <v>兵庫県姫路市亀山</v>
      </c>
      <c r="S1259" s="59"/>
      <c r="T1259" s="59"/>
      <c r="U1259" s="108"/>
      <c r="V1259" s="60" t="str">
        <f t="shared" si="61"/>
        <v>Open map</v>
      </c>
      <c r="W1259" s="60"/>
      <c r="X1259" t="s">
        <v>1840</v>
      </c>
      <c r="Y1259" t="s">
        <v>1863</v>
      </c>
      <c r="Z1259" t="s">
        <v>1877</v>
      </c>
      <c r="AB1259" s="1">
        <v>30</v>
      </c>
      <c r="AC1259" s="1">
        <v>2118.34</v>
      </c>
      <c r="AD1259" s="1">
        <v>1929.43</v>
      </c>
      <c r="AF1259" s="1">
        <v>2607</v>
      </c>
      <c r="AJ1259" s="1">
        <v>1</v>
      </c>
      <c r="AK1259" s="1" t="s">
        <v>3201</v>
      </c>
      <c r="AL1259" s="1">
        <v>1.5</v>
      </c>
      <c r="AM1259" s="1" t="s">
        <v>3196</v>
      </c>
      <c r="BG1259" s="165">
        <v>6153</v>
      </c>
      <c r="BH1259" s="165">
        <v>1127</v>
      </c>
    </row>
    <row r="1260" spans="1:60" hidden="1">
      <c r="A1260" s="1">
        <v>190017</v>
      </c>
      <c r="B1260" s="6" t="s">
        <v>10328</v>
      </c>
      <c r="C1260" s="82" t="str">
        <f t="shared" si="60"/>
        <v>Open</v>
      </c>
      <c r="D1260" s="36"/>
      <c r="E1260" s="36"/>
      <c r="F1260" s="145"/>
      <c r="G1260" s="145"/>
      <c r="H1260" s="38" t="s">
        <v>1426</v>
      </c>
      <c r="I1260" s="38" t="s">
        <v>3075</v>
      </c>
      <c r="J1260" s="38" t="s">
        <v>3076</v>
      </c>
      <c r="K1260" s="21"/>
      <c r="L1260" s="37" t="s">
        <v>15693</v>
      </c>
      <c r="M1260" s="37"/>
      <c r="N1260" s="37" t="s">
        <v>14366</v>
      </c>
      <c r="O1260" s="37" t="s">
        <v>14366</v>
      </c>
      <c r="R1260" s="59" t="str">
        <f t="shared" si="62"/>
        <v>青森県三戸郡階上町赤保内柳沢</v>
      </c>
      <c r="S1260" s="59"/>
      <c r="T1260" s="59"/>
      <c r="U1260" s="108"/>
      <c r="V1260" s="60" t="str">
        <f t="shared" si="61"/>
        <v>Open map</v>
      </c>
      <c r="W1260" s="60"/>
      <c r="X1260" t="s">
        <v>1856</v>
      </c>
      <c r="Y1260" t="s">
        <v>1844</v>
      </c>
      <c r="Z1260" t="s">
        <v>1872</v>
      </c>
      <c r="AB1260" s="1">
        <v>90</v>
      </c>
      <c r="AC1260" s="1">
        <v>750</v>
      </c>
      <c r="AD1260" s="1">
        <v>750</v>
      </c>
      <c r="AF1260" s="1">
        <v>882</v>
      </c>
      <c r="AJ1260" s="1">
        <v>1.2</v>
      </c>
      <c r="AK1260" s="1" t="s">
        <v>3291</v>
      </c>
      <c r="AL1260" s="1">
        <v>1.2</v>
      </c>
      <c r="AM1260" s="1" t="s">
        <v>3233</v>
      </c>
      <c r="BD1260" s="142" t="s">
        <v>11878</v>
      </c>
      <c r="BG1260" s="165">
        <v>6154</v>
      </c>
    </row>
    <row r="1261" spans="1:60" hidden="1">
      <c r="A1261" s="1">
        <v>190018</v>
      </c>
      <c r="B1261" s="6" t="s">
        <v>10329</v>
      </c>
      <c r="C1261" s="82" t="str">
        <f t="shared" si="60"/>
        <v>Open</v>
      </c>
      <c r="D1261" s="36"/>
      <c r="E1261" s="36"/>
      <c r="F1261" s="145"/>
      <c r="G1261" s="145"/>
      <c r="H1261" s="38" t="s">
        <v>1358</v>
      </c>
      <c r="I1261" s="38" t="s">
        <v>1359</v>
      </c>
      <c r="J1261" s="38" t="s">
        <v>3077</v>
      </c>
      <c r="K1261" s="21"/>
      <c r="L1261" s="37" t="s">
        <v>14693</v>
      </c>
      <c r="M1261" s="37"/>
      <c r="N1261" s="37" t="s">
        <v>14366</v>
      </c>
      <c r="O1261" s="37" t="s">
        <v>14366</v>
      </c>
      <c r="R1261" s="59" t="str">
        <f t="shared" si="62"/>
        <v>島根県出雲市矢野町</v>
      </c>
      <c r="S1261" s="59"/>
      <c r="T1261" s="59"/>
      <c r="U1261" s="108"/>
      <c r="V1261" s="60" t="str">
        <f t="shared" si="61"/>
        <v>Open map</v>
      </c>
      <c r="W1261" s="60"/>
      <c r="X1261" t="s">
        <v>1840</v>
      </c>
      <c r="Y1261" t="s">
        <v>1844</v>
      </c>
      <c r="Z1261" t="s">
        <v>3169</v>
      </c>
      <c r="AC1261" s="1">
        <v>1272</v>
      </c>
      <c r="AD1261" s="1">
        <v>1272</v>
      </c>
      <c r="AF1261" s="1"/>
      <c r="BD1261" s="142" t="s">
        <v>4217</v>
      </c>
      <c r="BG1261" s="165">
        <v>6155</v>
      </c>
    </row>
    <row r="1262" spans="1:60" hidden="1">
      <c r="A1262" s="1">
        <v>190019</v>
      </c>
      <c r="B1262" s="6" t="s">
        <v>10330</v>
      </c>
      <c r="C1262" s="82" t="str">
        <f t="shared" si="60"/>
        <v>Open</v>
      </c>
      <c r="D1262" s="36"/>
      <c r="E1262" s="36"/>
      <c r="F1262" s="145">
        <v>43755</v>
      </c>
      <c r="G1262" s="145">
        <v>43769</v>
      </c>
      <c r="H1262" s="38" t="s">
        <v>1372</v>
      </c>
      <c r="I1262" s="38" t="s">
        <v>3078</v>
      </c>
      <c r="J1262" s="38" t="s">
        <v>3079</v>
      </c>
      <c r="K1262" s="21"/>
      <c r="L1262" s="37" t="s">
        <v>15694</v>
      </c>
      <c r="M1262" s="37"/>
      <c r="N1262" s="37" t="s">
        <v>14366</v>
      </c>
      <c r="O1262" s="37" t="s">
        <v>14366</v>
      </c>
      <c r="R1262" s="59" t="str">
        <f t="shared" si="62"/>
        <v>神奈川県伊勢原市見附島</v>
      </c>
      <c r="S1262" s="59"/>
      <c r="T1262" s="59"/>
      <c r="U1262" s="108"/>
      <c r="V1262" s="60" t="str">
        <f t="shared" si="61"/>
        <v>Open map</v>
      </c>
      <c r="W1262" s="60"/>
      <c r="X1262" t="s">
        <v>1840</v>
      </c>
      <c r="Y1262" t="s">
        <v>1844</v>
      </c>
      <c r="Z1262" t="s">
        <v>1843</v>
      </c>
      <c r="AA1262">
        <v>4</v>
      </c>
      <c r="AB1262" s="1">
        <v>30</v>
      </c>
      <c r="AC1262" s="1">
        <v>149.32999999999998</v>
      </c>
      <c r="AD1262" s="1">
        <v>149.32999999999998</v>
      </c>
      <c r="AF1262" s="1">
        <v>221</v>
      </c>
      <c r="AJ1262" s="1">
        <v>1</v>
      </c>
      <c r="AK1262" s="1" t="s">
        <v>3330</v>
      </c>
      <c r="AL1262" s="1">
        <v>1.5</v>
      </c>
      <c r="AM1262" s="1" t="s">
        <v>3224</v>
      </c>
      <c r="BG1262" s="165">
        <v>6156</v>
      </c>
      <c r="BH1262" s="165">
        <v>1128</v>
      </c>
    </row>
    <row r="1263" spans="1:60" hidden="1">
      <c r="A1263" s="1">
        <v>190020</v>
      </c>
      <c r="B1263" s="6" t="s">
        <v>10331</v>
      </c>
      <c r="C1263" s="82" t="str">
        <f t="shared" si="60"/>
        <v>Open</v>
      </c>
      <c r="D1263" s="36"/>
      <c r="E1263" s="36"/>
      <c r="F1263" s="145">
        <v>43770</v>
      </c>
      <c r="G1263" s="145">
        <v>43809</v>
      </c>
      <c r="H1263" s="38" t="s">
        <v>1366</v>
      </c>
      <c r="I1263" s="38" t="s">
        <v>1771</v>
      </c>
      <c r="J1263" s="38" t="s">
        <v>3080</v>
      </c>
      <c r="K1263" s="21"/>
      <c r="L1263" s="37" t="s">
        <v>15695</v>
      </c>
      <c r="M1263" s="37" t="s">
        <v>10332</v>
      </c>
      <c r="N1263" s="37" t="s">
        <v>14341</v>
      </c>
      <c r="O1263" s="37" t="s">
        <v>14342</v>
      </c>
      <c r="R1263" s="59" t="str">
        <f t="shared" si="62"/>
        <v>茨城県北茨城市関本町関本中</v>
      </c>
      <c r="S1263" s="59"/>
      <c r="T1263" s="59"/>
      <c r="U1263" s="108" t="s">
        <v>10333</v>
      </c>
      <c r="V1263" s="60" t="str">
        <f t="shared" si="61"/>
        <v>Open map</v>
      </c>
      <c r="W1263" s="60"/>
      <c r="X1263" t="s">
        <v>1840</v>
      </c>
      <c r="Y1263" t="s">
        <v>1844</v>
      </c>
      <c r="Z1263" t="s">
        <v>1843</v>
      </c>
      <c r="AA1263">
        <v>13</v>
      </c>
      <c r="AB1263" s="1">
        <v>35</v>
      </c>
      <c r="AC1263" s="1">
        <v>1169.03</v>
      </c>
      <c r="AD1263" s="1">
        <v>1218.6600000000001</v>
      </c>
      <c r="AF1263" s="1">
        <v>1383</v>
      </c>
      <c r="AJ1263" s="1">
        <v>1</v>
      </c>
      <c r="AK1263" s="1" t="s">
        <v>3198</v>
      </c>
      <c r="AL1263" s="1">
        <v>1.5</v>
      </c>
      <c r="AM1263" s="1" t="s">
        <v>3197</v>
      </c>
      <c r="BG1263" s="165">
        <v>6157</v>
      </c>
      <c r="BH1263" s="165">
        <v>1129</v>
      </c>
    </row>
    <row r="1264" spans="1:60" hidden="1">
      <c r="A1264" s="1">
        <v>190021</v>
      </c>
      <c r="B1264" s="6" t="s">
        <v>10334</v>
      </c>
      <c r="C1264" s="82" t="str">
        <f t="shared" si="60"/>
        <v>Open</v>
      </c>
      <c r="D1264" s="36"/>
      <c r="E1264" s="36"/>
      <c r="F1264" s="145">
        <v>43743</v>
      </c>
      <c r="G1264" s="145">
        <v>43755</v>
      </c>
      <c r="H1264" s="38" t="s">
        <v>1426</v>
      </c>
      <c r="I1264" s="38" t="s">
        <v>1499</v>
      </c>
      <c r="J1264" s="38" t="s">
        <v>2838</v>
      </c>
      <c r="K1264" s="21"/>
      <c r="L1264" s="37" t="s">
        <v>15510</v>
      </c>
      <c r="M1264" s="37" t="s">
        <v>10335</v>
      </c>
      <c r="N1264" s="37" t="s">
        <v>14343</v>
      </c>
      <c r="O1264" s="37" t="s">
        <v>14609</v>
      </c>
      <c r="R1264" s="59" t="str">
        <f t="shared" si="62"/>
        <v>青森県五所川原市大字金山字亀ヶ岡</v>
      </c>
      <c r="S1264" s="59"/>
      <c r="T1264" s="59"/>
      <c r="U1264" s="108" t="s">
        <v>10336</v>
      </c>
      <c r="V1264" s="60" t="str">
        <f t="shared" si="61"/>
        <v>Open map</v>
      </c>
      <c r="W1264" s="60"/>
      <c r="X1264" t="s">
        <v>1840</v>
      </c>
      <c r="Y1264" t="s">
        <v>1844</v>
      </c>
      <c r="Z1264" t="s">
        <v>1899</v>
      </c>
      <c r="AA1264">
        <v>47.5</v>
      </c>
      <c r="AB1264" s="1">
        <v>160</v>
      </c>
      <c r="AC1264" s="1">
        <v>644.45000000000005</v>
      </c>
      <c r="AD1264" s="1">
        <v>584.85</v>
      </c>
      <c r="AF1264" s="1">
        <v>919</v>
      </c>
      <c r="AJ1264" s="1">
        <v>1</v>
      </c>
      <c r="AK1264" s="1" t="s">
        <v>3198</v>
      </c>
      <c r="AL1264" s="1">
        <v>2</v>
      </c>
      <c r="AM1264" s="1" t="s">
        <v>3207</v>
      </c>
      <c r="BG1264" s="165">
        <v>6158</v>
      </c>
      <c r="BH1264" s="165">
        <v>1130</v>
      </c>
    </row>
    <row r="1265" spans="1:61" hidden="1">
      <c r="A1265" s="1">
        <v>190022</v>
      </c>
      <c r="B1265" s="6" t="s">
        <v>10337</v>
      </c>
      <c r="C1265" s="82" t="str">
        <f t="shared" si="60"/>
        <v>Open</v>
      </c>
      <c r="D1265" s="36"/>
      <c r="E1265" s="36"/>
      <c r="F1265" s="145">
        <v>43787</v>
      </c>
      <c r="G1265" s="145">
        <v>43798</v>
      </c>
      <c r="H1265" s="38" t="s">
        <v>1387</v>
      </c>
      <c r="I1265" s="38" t="s">
        <v>1401</v>
      </c>
      <c r="J1265" s="38" t="s">
        <v>3081</v>
      </c>
      <c r="K1265" s="21"/>
      <c r="L1265" s="37" t="s">
        <v>15696</v>
      </c>
      <c r="M1265" s="37"/>
      <c r="N1265" s="37" t="s">
        <v>14366</v>
      </c>
      <c r="O1265" s="37" t="s">
        <v>14366</v>
      </c>
      <c r="R1265" s="59" t="str">
        <f t="shared" si="62"/>
        <v>広島県福山市松浜町</v>
      </c>
      <c r="S1265" s="59"/>
      <c r="T1265" s="59"/>
      <c r="U1265" s="108"/>
      <c r="V1265" s="60" t="str">
        <f t="shared" si="61"/>
        <v>Open map</v>
      </c>
      <c r="W1265" s="60"/>
      <c r="X1265" t="s">
        <v>1856</v>
      </c>
      <c r="Y1265" t="s">
        <v>1859</v>
      </c>
      <c r="Z1265" t="s">
        <v>3167</v>
      </c>
      <c r="AB1265" s="1">
        <v>30</v>
      </c>
      <c r="AC1265" s="1">
        <v>275</v>
      </c>
      <c r="AD1265" s="1">
        <v>550</v>
      </c>
      <c r="AF1265" s="1">
        <v>411</v>
      </c>
      <c r="AJ1265" s="1">
        <v>1.2</v>
      </c>
      <c r="AK1265" s="1" t="s">
        <v>3198</v>
      </c>
      <c r="AL1265" s="1">
        <v>1.3</v>
      </c>
      <c r="AM1265" s="1" t="s">
        <v>3219</v>
      </c>
      <c r="BG1265" s="165">
        <v>6159</v>
      </c>
      <c r="BH1265" s="165">
        <v>1131</v>
      </c>
    </row>
    <row r="1266" spans="1:61" hidden="1">
      <c r="A1266" s="1">
        <v>190023</v>
      </c>
      <c r="B1266" s="6" t="s">
        <v>10338</v>
      </c>
      <c r="C1266" s="82" t="str">
        <f t="shared" si="60"/>
        <v>Open</v>
      </c>
      <c r="D1266" s="36"/>
      <c r="E1266" s="36"/>
      <c r="F1266" s="145">
        <v>43808</v>
      </c>
      <c r="G1266" s="145">
        <v>43846</v>
      </c>
      <c r="H1266" s="38" t="s">
        <v>1536</v>
      </c>
      <c r="I1266" s="38" t="s">
        <v>2545</v>
      </c>
      <c r="J1266" s="38" t="s">
        <v>3082</v>
      </c>
      <c r="K1266" s="21"/>
      <c r="L1266" s="37" t="s">
        <v>15697</v>
      </c>
      <c r="M1266" s="37"/>
      <c r="N1266" s="37" t="s">
        <v>14366</v>
      </c>
      <c r="O1266" s="37" t="s">
        <v>14366</v>
      </c>
      <c r="R1266" s="59" t="str">
        <f t="shared" si="62"/>
        <v>石川県小松市土居原</v>
      </c>
      <c r="S1266" s="59"/>
      <c r="T1266" s="59"/>
      <c r="U1266" s="108"/>
      <c r="V1266" s="60" t="str">
        <f t="shared" si="61"/>
        <v>Open map</v>
      </c>
      <c r="W1266" s="60"/>
      <c r="X1266" t="s">
        <v>1840</v>
      </c>
      <c r="Y1266" t="s">
        <v>1859</v>
      </c>
      <c r="Z1266" t="s">
        <v>3170</v>
      </c>
      <c r="AA1266">
        <v>3.9</v>
      </c>
      <c r="AB1266" s="1">
        <v>100</v>
      </c>
      <c r="AC1266" s="1">
        <v>270</v>
      </c>
      <c r="AD1266" s="1">
        <v>430</v>
      </c>
      <c r="AF1266" s="1">
        <v>534</v>
      </c>
      <c r="AJ1266" s="1">
        <v>0.8</v>
      </c>
      <c r="AK1266" s="1" t="s">
        <v>3300</v>
      </c>
      <c r="AL1266" s="1">
        <v>1.2</v>
      </c>
      <c r="AM1266" s="1" t="s">
        <v>3331</v>
      </c>
      <c r="BG1266" s="165">
        <v>6160</v>
      </c>
      <c r="BH1266" s="165">
        <v>1132</v>
      </c>
    </row>
    <row r="1267" spans="1:61" hidden="1">
      <c r="A1267" s="1">
        <v>190024</v>
      </c>
      <c r="B1267" s="6" t="s">
        <v>10339</v>
      </c>
      <c r="C1267" s="82" t="str">
        <f t="shared" si="60"/>
        <v>Open</v>
      </c>
      <c r="D1267" s="36"/>
      <c r="E1267" s="36"/>
      <c r="F1267" s="37"/>
      <c r="G1267" s="37"/>
      <c r="H1267" s="38" t="s">
        <v>1387</v>
      </c>
      <c r="I1267" s="38" t="s">
        <v>1715</v>
      </c>
      <c r="J1267" s="38" t="s">
        <v>1716</v>
      </c>
      <c r="K1267" s="21"/>
      <c r="L1267" s="37" t="s">
        <v>15269</v>
      </c>
      <c r="M1267" s="37" t="s">
        <v>10340</v>
      </c>
      <c r="N1267" s="37" t="s">
        <v>14344</v>
      </c>
      <c r="O1267" s="37" t="s">
        <v>14345</v>
      </c>
      <c r="R1267" s="59" t="str">
        <f t="shared" si="62"/>
        <v>広島県三原市皆実</v>
      </c>
      <c r="S1267" s="59"/>
      <c r="T1267" s="59"/>
      <c r="U1267" s="111" t="s">
        <v>10341</v>
      </c>
      <c r="V1267" s="60" t="str">
        <f t="shared" si="61"/>
        <v>Open map</v>
      </c>
      <c r="W1267" s="60"/>
      <c r="X1267" t="s">
        <v>1840</v>
      </c>
      <c r="Y1267" t="s">
        <v>1844</v>
      </c>
      <c r="Z1267" t="s">
        <v>1841</v>
      </c>
      <c r="AB1267" s="1">
        <v>30</v>
      </c>
      <c r="AC1267" s="1">
        <v>927</v>
      </c>
      <c r="AD1267" s="1">
        <v>884</v>
      </c>
      <c r="AF1267" s="1">
        <v>1207</v>
      </c>
      <c r="AJ1267" s="1">
        <v>1</v>
      </c>
      <c r="AK1267" s="1" t="s">
        <v>3332</v>
      </c>
      <c r="AL1267" s="1">
        <v>1.5</v>
      </c>
      <c r="AM1267" s="1" t="s">
        <v>3226</v>
      </c>
      <c r="BD1267" s="142" t="s">
        <v>4217</v>
      </c>
      <c r="BG1267" s="165">
        <v>6161</v>
      </c>
    </row>
    <row r="1268" spans="1:61" hidden="1">
      <c r="A1268" s="1">
        <v>190025</v>
      </c>
      <c r="B1268" s="6" t="s">
        <v>10342</v>
      </c>
      <c r="C1268" s="82" t="str">
        <f t="shared" si="60"/>
        <v>Open</v>
      </c>
      <c r="D1268" s="36"/>
      <c r="E1268" s="36"/>
      <c r="F1268" s="145">
        <v>43922</v>
      </c>
      <c r="G1268" s="145">
        <v>43949</v>
      </c>
      <c r="H1268" s="38" t="s">
        <v>1357</v>
      </c>
      <c r="I1268" s="38" t="s">
        <v>3057</v>
      </c>
      <c r="J1268" s="38" t="s">
        <v>3058</v>
      </c>
      <c r="K1268" s="21"/>
      <c r="L1268" s="37" t="s">
        <v>15681</v>
      </c>
      <c r="M1268" s="37"/>
      <c r="N1268" s="37" t="s">
        <v>14366</v>
      </c>
      <c r="O1268" s="37" t="s">
        <v>14366</v>
      </c>
      <c r="R1268" s="59" t="str">
        <f t="shared" si="62"/>
        <v>埼玉県羽生市岩瀬</v>
      </c>
      <c r="S1268" s="59"/>
      <c r="T1268" s="59"/>
      <c r="U1268" s="108"/>
      <c r="V1268" s="60" t="str">
        <f t="shared" si="61"/>
        <v>Open map</v>
      </c>
      <c r="W1268" s="60"/>
      <c r="X1268" t="s">
        <v>1840</v>
      </c>
      <c r="Y1268" t="s">
        <v>1844</v>
      </c>
      <c r="Z1268" t="s">
        <v>1841</v>
      </c>
      <c r="AB1268" s="1">
        <v>37</v>
      </c>
      <c r="AC1268" s="1">
        <v>1850</v>
      </c>
      <c r="AD1268" s="1">
        <v>1850</v>
      </c>
      <c r="AF1268" s="1">
        <v>2659</v>
      </c>
      <c r="AJ1268" s="1">
        <v>1</v>
      </c>
      <c r="AK1268" s="1" t="s">
        <v>3250</v>
      </c>
      <c r="AL1268" s="1">
        <v>1.5</v>
      </c>
      <c r="AM1268" s="1" t="s">
        <v>3207</v>
      </c>
      <c r="BG1268" s="165">
        <v>6162</v>
      </c>
      <c r="BH1268" s="165">
        <v>1133</v>
      </c>
    </row>
    <row r="1269" spans="1:61" hidden="1">
      <c r="A1269" s="1">
        <v>190026</v>
      </c>
      <c r="B1269" s="6" t="s">
        <v>11135</v>
      </c>
      <c r="C1269" s="82" t="str">
        <f t="shared" si="60"/>
        <v>Open</v>
      </c>
      <c r="D1269" s="36"/>
      <c r="E1269" s="36"/>
      <c r="F1269" s="145">
        <v>43959</v>
      </c>
      <c r="G1269" s="145">
        <v>43980</v>
      </c>
      <c r="H1269" s="38" t="s">
        <v>1426</v>
      </c>
      <c r="I1269" s="38" t="s">
        <v>3083</v>
      </c>
      <c r="J1269" s="38" t="s">
        <v>3084</v>
      </c>
      <c r="K1269" s="21"/>
      <c r="L1269" s="37" t="s">
        <v>15698</v>
      </c>
      <c r="M1269" s="37"/>
      <c r="N1269" s="37" t="s">
        <v>14366</v>
      </c>
      <c r="O1269" s="37" t="s">
        <v>14366</v>
      </c>
      <c r="R1269" s="59" t="str">
        <f t="shared" si="62"/>
        <v>青森県北上群六戸</v>
      </c>
      <c r="S1269" s="59"/>
      <c r="T1269" s="59"/>
      <c r="U1269" s="108"/>
      <c r="V1269" s="60" t="str">
        <f t="shared" si="61"/>
        <v>Open map</v>
      </c>
      <c r="W1269" s="60"/>
      <c r="X1269" t="s">
        <v>1840</v>
      </c>
      <c r="Y1269" t="s">
        <v>1844</v>
      </c>
      <c r="Z1269" t="s">
        <v>3165</v>
      </c>
      <c r="AA1269">
        <v>22.3</v>
      </c>
      <c r="AB1269" s="1">
        <v>70</v>
      </c>
      <c r="AC1269" s="1">
        <v>1900</v>
      </c>
      <c r="AD1269" s="1">
        <v>1900</v>
      </c>
      <c r="AF1269" s="1">
        <v>2414</v>
      </c>
      <c r="AJ1269" s="1">
        <v>1</v>
      </c>
      <c r="AK1269" s="1" t="s">
        <v>3232</v>
      </c>
      <c r="AL1269" s="1">
        <v>1.5</v>
      </c>
      <c r="AM1269" s="1" t="s">
        <v>3291</v>
      </c>
      <c r="BG1269" s="165">
        <v>6163</v>
      </c>
      <c r="BH1269" s="165">
        <v>1134</v>
      </c>
    </row>
    <row r="1270" spans="1:61" hidden="1">
      <c r="A1270" s="116"/>
      <c r="B1270" s="117" t="s">
        <v>11149</v>
      </c>
      <c r="C1270" s="156" t="str">
        <f t="shared" si="60"/>
        <v>Open</v>
      </c>
      <c r="D1270" s="118"/>
      <c r="E1270" s="118"/>
      <c r="F1270" s="157"/>
      <c r="G1270" s="157"/>
      <c r="H1270" s="120"/>
      <c r="I1270" s="120"/>
      <c r="J1270" s="120"/>
      <c r="K1270" s="121"/>
      <c r="L1270" s="157" t="s">
        <v>4233</v>
      </c>
      <c r="M1270" s="157"/>
      <c r="N1270" s="157" t="s">
        <v>14366</v>
      </c>
      <c r="O1270" s="157" t="s">
        <v>14366</v>
      </c>
      <c r="P1270" s="123"/>
      <c r="Q1270" s="123"/>
      <c r="R1270" s="124" t="str">
        <f t="shared" si="62"/>
        <v/>
      </c>
      <c r="S1270" s="124"/>
      <c r="T1270" s="124"/>
      <c r="U1270" s="124"/>
      <c r="V1270" s="127" t="str">
        <f t="shared" si="61"/>
        <v>Open map</v>
      </c>
      <c r="W1270" s="127"/>
      <c r="X1270" s="123" t="s">
        <v>1840</v>
      </c>
      <c r="Y1270" s="123" t="s">
        <v>1859</v>
      </c>
      <c r="Z1270" s="123" t="s">
        <v>1848</v>
      </c>
      <c r="AA1270" s="123"/>
      <c r="AB1270" s="116"/>
      <c r="AC1270" s="116"/>
      <c r="AD1270" s="116"/>
      <c r="AE1270" s="123"/>
      <c r="AF1270" s="116"/>
      <c r="AG1270" s="123"/>
      <c r="AH1270" s="123"/>
      <c r="AI1270" s="123"/>
      <c r="AJ1270" s="116"/>
      <c r="AK1270" s="116"/>
      <c r="AL1270" s="116"/>
      <c r="AM1270" s="116"/>
      <c r="AN1270" s="116"/>
      <c r="AO1270" s="116"/>
      <c r="AP1270" s="123"/>
      <c r="AQ1270" s="123"/>
      <c r="AR1270" s="123"/>
      <c r="AS1270" s="123"/>
      <c r="AT1270" s="123"/>
      <c r="AU1270" s="123"/>
      <c r="AV1270" s="123"/>
      <c r="AW1270" s="123"/>
      <c r="AX1270" s="123"/>
      <c r="AY1270" s="123"/>
      <c r="AZ1270" s="123"/>
      <c r="BA1270" s="123"/>
      <c r="BB1270" s="123"/>
      <c r="BC1270" s="123"/>
      <c r="BD1270" s="158"/>
      <c r="BE1270" s="123"/>
      <c r="BF1270" s="123"/>
      <c r="BG1270" s="123"/>
      <c r="BH1270" s="123"/>
      <c r="BI1270" s="123"/>
    </row>
    <row r="1271" spans="1:61" hidden="1">
      <c r="A1271" s="1">
        <v>190027</v>
      </c>
      <c r="B1271" s="6" t="s">
        <v>10343</v>
      </c>
      <c r="C1271" s="82" t="str">
        <f t="shared" si="60"/>
        <v>Open</v>
      </c>
      <c r="D1271" s="36"/>
      <c r="E1271" s="36"/>
      <c r="F1271" s="145">
        <v>43808</v>
      </c>
      <c r="G1271" s="145">
        <v>43916</v>
      </c>
      <c r="H1271" s="38" t="s">
        <v>1299</v>
      </c>
      <c r="I1271" s="38" t="s">
        <v>1350</v>
      </c>
      <c r="J1271" s="38" t="s">
        <v>3085</v>
      </c>
      <c r="K1271" s="21"/>
      <c r="L1271" s="37" t="s">
        <v>15699</v>
      </c>
      <c r="M1271" s="37"/>
      <c r="N1271" s="37" t="s">
        <v>14366</v>
      </c>
      <c r="O1271" s="37" t="s">
        <v>14366</v>
      </c>
      <c r="R1271" s="59" t="str">
        <f t="shared" si="62"/>
        <v>秋田県秋田市御所野湯本</v>
      </c>
      <c r="S1271" s="59"/>
      <c r="T1271" s="59"/>
      <c r="U1271" s="108"/>
      <c r="V1271" s="60" t="str">
        <f t="shared" si="61"/>
        <v>Open map</v>
      </c>
      <c r="W1271" s="60"/>
      <c r="X1271" t="s">
        <v>1840</v>
      </c>
      <c r="Y1271" t="s">
        <v>1844</v>
      </c>
      <c r="Z1271" t="s">
        <v>3171</v>
      </c>
      <c r="AA1271">
        <v>20</v>
      </c>
      <c r="AB1271" s="1">
        <v>100</v>
      </c>
      <c r="AC1271" s="1">
        <v>5200</v>
      </c>
      <c r="AD1271" s="1">
        <v>5200</v>
      </c>
      <c r="AF1271" s="1">
        <v>8507</v>
      </c>
      <c r="AJ1271" s="1">
        <v>1.4</v>
      </c>
      <c r="AK1271" s="1" t="s">
        <v>3242</v>
      </c>
      <c r="AL1271" s="1">
        <v>1.2</v>
      </c>
      <c r="AM1271" s="1" t="s">
        <v>3207</v>
      </c>
      <c r="BG1271" s="165">
        <v>6164</v>
      </c>
      <c r="BH1271" s="165">
        <v>1135</v>
      </c>
    </row>
    <row r="1272" spans="1:61" hidden="1">
      <c r="A1272" s="1" t="s">
        <v>2016</v>
      </c>
      <c r="B1272" s="6" t="s">
        <v>2017</v>
      </c>
      <c r="C1272" s="82" t="str">
        <f t="shared" si="60"/>
        <v>Open</v>
      </c>
      <c r="D1272" s="36"/>
      <c r="E1272" s="36"/>
      <c r="F1272" s="37"/>
      <c r="G1272" s="37"/>
      <c r="H1272" s="38" t="s">
        <v>1299</v>
      </c>
      <c r="I1272" s="38" t="s">
        <v>1350</v>
      </c>
      <c r="J1272" s="38" t="s">
        <v>3085</v>
      </c>
      <c r="K1272" s="21"/>
      <c r="L1272" s="37" t="s">
        <v>15699</v>
      </c>
      <c r="M1272" s="37"/>
      <c r="N1272" s="37" t="s">
        <v>14366</v>
      </c>
      <c r="O1272" s="37" t="s">
        <v>14366</v>
      </c>
      <c r="R1272" s="59" t="str">
        <f t="shared" si="62"/>
        <v>秋田県秋田市御所野湯本</v>
      </c>
      <c r="S1272" s="59"/>
      <c r="T1272" s="59"/>
      <c r="U1272" s="108"/>
      <c r="V1272" s="60" t="str">
        <f t="shared" si="61"/>
        <v>Open map</v>
      </c>
      <c r="W1272" s="60"/>
      <c r="X1272" t="s">
        <v>1840</v>
      </c>
      <c r="Y1272" t="s">
        <v>1844</v>
      </c>
      <c r="Z1272" t="s">
        <v>1842</v>
      </c>
      <c r="AA1272">
        <v>20</v>
      </c>
      <c r="AB1272" s="1">
        <v>100</v>
      </c>
      <c r="AC1272" s="1">
        <v>3800</v>
      </c>
      <c r="AD1272" s="1">
        <v>3800</v>
      </c>
      <c r="AF1272" s="1">
        <v>5043</v>
      </c>
      <c r="AJ1272" s="1">
        <v>1.6</v>
      </c>
      <c r="AK1272" s="1" t="s">
        <v>3242</v>
      </c>
      <c r="AL1272" s="1">
        <v>1.2</v>
      </c>
      <c r="AM1272" s="1" t="s">
        <v>3207</v>
      </c>
      <c r="BG1272" s="165">
        <v>6165</v>
      </c>
    </row>
    <row r="1273" spans="1:61" hidden="1">
      <c r="A1273" s="1" t="s">
        <v>2018</v>
      </c>
      <c r="B1273" s="6" t="s">
        <v>2019</v>
      </c>
      <c r="C1273" s="82" t="str">
        <f t="shared" si="60"/>
        <v>Open</v>
      </c>
      <c r="D1273" s="36"/>
      <c r="E1273" s="36"/>
      <c r="F1273" s="37"/>
      <c r="G1273" s="37"/>
      <c r="H1273" s="38" t="s">
        <v>1299</v>
      </c>
      <c r="I1273" s="38" t="s">
        <v>1350</v>
      </c>
      <c r="J1273" s="38" t="s">
        <v>3085</v>
      </c>
      <c r="K1273" s="21"/>
      <c r="L1273" s="37" t="s">
        <v>15699</v>
      </c>
      <c r="M1273" s="37"/>
      <c r="N1273" s="37" t="s">
        <v>14366</v>
      </c>
      <c r="O1273" s="37" t="s">
        <v>14366</v>
      </c>
      <c r="R1273" s="59" t="str">
        <f t="shared" si="62"/>
        <v>秋田県秋田市御所野湯本</v>
      </c>
      <c r="S1273" s="59"/>
      <c r="T1273" s="59"/>
      <c r="U1273" s="108"/>
      <c r="V1273" s="60" t="str">
        <f t="shared" si="61"/>
        <v>Open map</v>
      </c>
      <c r="W1273" s="60"/>
      <c r="X1273" t="s">
        <v>1840</v>
      </c>
      <c r="Y1273" t="s">
        <v>1859</v>
      </c>
      <c r="Z1273" t="s">
        <v>1845</v>
      </c>
      <c r="AA1273">
        <v>5.5</v>
      </c>
      <c r="AB1273" s="1">
        <v>100</v>
      </c>
      <c r="AC1273" s="1">
        <v>1400</v>
      </c>
      <c r="AD1273" s="1">
        <v>1400</v>
      </c>
      <c r="AF1273" s="1">
        <v>1804</v>
      </c>
      <c r="AJ1273" s="1">
        <v>1.6</v>
      </c>
      <c r="AK1273" s="1" t="s">
        <v>3242</v>
      </c>
      <c r="AL1273" s="1">
        <v>1.2</v>
      </c>
      <c r="AM1273" s="1" t="s">
        <v>3207</v>
      </c>
      <c r="BG1273" s="165">
        <v>6166</v>
      </c>
    </row>
    <row r="1274" spans="1:61" hidden="1">
      <c r="A1274" s="1">
        <v>190028</v>
      </c>
      <c r="B1274" s="6" t="s">
        <v>10344</v>
      </c>
      <c r="C1274" s="82" t="str">
        <f t="shared" si="60"/>
        <v>Open</v>
      </c>
      <c r="D1274" s="36"/>
      <c r="E1274" s="36"/>
      <c r="F1274" s="145">
        <v>43796</v>
      </c>
      <c r="G1274" s="145">
        <v>43826</v>
      </c>
      <c r="H1274" s="38" t="s">
        <v>2232</v>
      </c>
      <c r="I1274" s="38" t="s">
        <v>2856</v>
      </c>
      <c r="J1274" s="38" t="s">
        <v>3086</v>
      </c>
      <c r="K1274" s="21"/>
      <c r="L1274" s="37" t="s">
        <v>15700</v>
      </c>
      <c r="M1274" s="37" t="s">
        <v>10345</v>
      </c>
      <c r="N1274" s="37" t="s">
        <v>14346</v>
      </c>
      <c r="O1274" s="37" t="s">
        <v>14347</v>
      </c>
      <c r="R1274" s="59" t="str">
        <f t="shared" si="62"/>
        <v>沖縄県那覇市字具志</v>
      </c>
      <c r="S1274" s="59"/>
      <c r="T1274" s="59"/>
      <c r="U1274" s="108" t="s">
        <v>10346</v>
      </c>
      <c r="V1274" s="60" t="str">
        <f t="shared" si="61"/>
        <v>Open map</v>
      </c>
      <c r="W1274" s="60"/>
      <c r="X1274" t="s">
        <v>1840</v>
      </c>
      <c r="Y1274" t="s">
        <v>1863</v>
      </c>
      <c r="Z1274" t="s">
        <v>1879</v>
      </c>
      <c r="AB1274" s="1">
        <v>0</v>
      </c>
      <c r="AC1274" s="1">
        <v>400</v>
      </c>
      <c r="AD1274" s="1">
        <v>400</v>
      </c>
      <c r="AF1274" s="1">
        <v>676</v>
      </c>
      <c r="AJ1274" s="1">
        <v>1</v>
      </c>
      <c r="AK1274" s="1" t="s">
        <v>3333</v>
      </c>
      <c r="AL1274" s="1">
        <v>1.5</v>
      </c>
      <c r="AM1274" s="1" t="s">
        <v>3333</v>
      </c>
      <c r="BG1274" s="165">
        <v>6167</v>
      </c>
      <c r="BH1274" s="165">
        <v>1136</v>
      </c>
    </row>
    <row r="1275" spans="1:61" hidden="1">
      <c r="A1275" s="1">
        <v>190029</v>
      </c>
      <c r="B1275" s="6" t="s">
        <v>10347</v>
      </c>
      <c r="C1275" s="82" t="str">
        <f t="shared" si="60"/>
        <v>Open</v>
      </c>
      <c r="D1275" s="36"/>
      <c r="E1275" s="36"/>
      <c r="F1275" s="145">
        <v>43906</v>
      </c>
      <c r="G1275" s="145">
        <v>43973</v>
      </c>
      <c r="H1275" s="38" t="s">
        <v>1439</v>
      </c>
      <c r="I1275" s="38" t="s">
        <v>3087</v>
      </c>
      <c r="J1275" s="38" t="s">
        <v>3088</v>
      </c>
      <c r="K1275" s="21"/>
      <c r="L1275" s="37" t="s">
        <v>15701</v>
      </c>
      <c r="M1275" s="37"/>
      <c r="N1275" s="37" t="s">
        <v>14366</v>
      </c>
      <c r="O1275" s="37" t="s">
        <v>14366</v>
      </c>
      <c r="R1275" s="59" t="str">
        <f t="shared" si="62"/>
        <v>福岡県大牟田市新開町</v>
      </c>
      <c r="S1275" s="59"/>
      <c r="T1275" s="59"/>
      <c r="U1275" s="108"/>
      <c r="V1275" s="60" t="str">
        <f t="shared" si="61"/>
        <v>Open map</v>
      </c>
      <c r="W1275" s="60"/>
      <c r="X1275" t="s">
        <v>1840</v>
      </c>
      <c r="Y1275" t="s">
        <v>1844</v>
      </c>
      <c r="Z1275" t="s">
        <v>1843</v>
      </c>
      <c r="AA1275">
        <v>5</v>
      </c>
      <c r="AB1275" s="1">
        <v>40</v>
      </c>
      <c r="AC1275" s="1">
        <v>3300</v>
      </c>
      <c r="AD1275" s="1">
        <v>3300</v>
      </c>
      <c r="AF1275" s="1">
        <v>4709</v>
      </c>
      <c r="AJ1275" s="1">
        <v>1</v>
      </c>
      <c r="AK1275" s="1" t="s">
        <v>3198</v>
      </c>
      <c r="AL1275" s="1">
        <v>1.5</v>
      </c>
      <c r="AM1275" s="1" t="s">
        <v>3334</v>
      </c>
      <c r="BG1275" s="165">
        <v>6168</v>
      </c>
      <c r="BH1275" s="165">
        <v>1137</v>
      </c>
    </row>
    <row r="1276" spans="1:61" hidden="1">
      <c r="A1276" s="1">
        <v>190030</v>
      </c>
      <c r="B1276" s="6" t="s">
        <v>10348</v>
      </c>
      <c r="C1276" s="82" t="str">
        <f t="shared" si="60"/>
        <v>Open</v>
      </c>
      <c r="D1276" s="36"/>
      <c r="E1276" s="36"/>
      <c r="F1276" s="37"/>
      <c r="G1276" s="37"/>
      <c r="H1276" s="38" t="s">
        <v>1570</v>
      </c>
      <c r="I1276" s="38" t="s">
        <v>3089</v>
      </c>
      <c r="J1276" s="38" t="s">
        <v>3090</v>
      </c>
      <c r="K1276" s="21"/>
      <c r="L1276" s="37" t="s">
        <v>15702</v>
      </c>
      <c r="M1276" s="37"/>
      <c r="N1276" s="37" t="s">
        <v>14366</v>
      </c>
      <c r="O1276" s="37" t="s">
        <v>14366</v>
      </c>
      <c r="R1276" s="59" t="str">
        <f t="shared" si="62"/>
        <v>北海道江別市大麻元町</v>
      </c>
      <c r="S1276" s="59"/>
      <c r="T1276" s="59"/>
      <c r="U1276" s="108"/>
      <c r="V1276" s="60" t="str">
        <f t="shared" si="61"/>
        <v>Open map</v>
      </c>
      <c r="W1276" s="60"/>
      <c r="X1276" t="s">
        <v>1846</v>
      </c>
      <c r="Y1276" t="s">
        <v>1859</v>
      </c>
      <c r="Z1276" t="s">
        <v>1867</v>
      </c>
      <c r="AB1276" s="1">
        <v>140</v>
      </c>
      <c r="AC1276" s="1">
        <v>6200</v>
      </c>
      <c r="AD1276" s="1">
        <v>9300</v>
      </c>
      <c r="AF1276" s="1">
        <v>6720</v>
      </c>
      <c r="AJ1276" s="1">
        <v>1</v>
      </c>
      <c r="AK1276" s="1" t="s">
        <v>3206</v>
      </c>
      <c r="AL1276" s="1">
        <v>1.5</v>
      </c>
      <c r="AM1276" s="1" t="s">
        <v>3206</v>
      </c>
      <c r="BG1276" s="165">
        <v>6169</v>
      </c>
    </row>
    <row r="1277" spans="1:61" hidden="1">
      <c r="A1277" s="1">
        <v>190031</v>
      </c>
      <c r="B1277" s="6" t="s">
        <v>10349</v>
      </c>
      <c r="C1277" s="82" t="str">
        <f t="shared" si="60"/>
        <v>Open</v>
      </c>
      <c r="D1277" s="36"/>
      <c r="E1277" s="36"/>
      <c r="F1277" s="37"/>
      <c r="G1277" s="37"/>
      <c r="H1277" s="38" t="s">
        <v>1443</v>
      </c>
      <c r="I1277" s="38" t="s">
        <v>3091</v>
      </c>
      <c r="J1277" s="38" t="s">
        <v>3092</v>
      </c>
      <c r="K1277" s="21"/>
      <c r="L1277" s="37" t="s">
        <v>15703</v>
      </c>
      <c r="M1277" s="37"/>
      <c r="N1277" s="37" t="s">
        <v>14366</v>
      </c>
      <c r="O1277" s="37" t="s">
        <v>14366</v>
      </c>
      <c r="R1277" s="59" t="str">
        <f t="shared" si="62"/>
        <v>熊本県宇城市末橋町豊福</v>
      </c>
      <c r="S1277" s="59"/>
      <c r="T1277" s="59"/>
      <c r="U1277" s="108"/>
      <c r="V1277" s="60" t="str">
        <f t="shared" si="61"/>
        <v>Open map</v>
      </c>
      <c r="W1277" s="60"/>
      <c r="X1277" t="s">
        <v>1840</v>
      </c>
      <c r="Y1277" t="s">
        <v>1844</v>
      </c>
      <c r="Z1277" t="s">
        <v>1843</v>
      </c>
      <c r="AA1277">
        <v>11</v>
      </c>
      <c r="AB1277" s="1">
        <v>30</v>
      </c>
      <c r="AC1277" s="1">
        <v>500</v>
      </c>
      <c r="AD1277" s="1">
        <v>500</v>
      </c>
      <c r="AF1277" s="1">
        <v>767</v>
      </c>
      <c r="AJ1277" s="1">
        <v>1</v>
      </c>
      <c r="AK1277" s="1" t="s">
        <v>3270</v>
      </c>
      <c r="AL1277" s="1">
        <v>1.5</v>
      </c>
      <c r="AM1277" s="1" t="s">
        <v>3268</v>
      </c>
      <c r="BG1277" s="165">
        <v>6170</v>
      </c>
    </row>
    <row r="1278" spans="1:61" hidden="1">
      <c r="A1278" s="1" t="s">
        <v>2024</v>
      </c>
      <c r="B1278" s="6" t="s">
        <v>11136</v>
      </c>
      <c r="C1278" s="82" t="str">
        <f t="shared" si="60"/>
        <v>Open</v>
      </c>
      <c r="D1278" s="36"/>
      <c r="E1278" s="36"/>
      <c r="F1278" s="37"/>
      <c r="G1278" s="37"/>
      <c r="H1278" s="38" t="s">
        <v>1443</v>
      </c>
      <c r="I1278" s="38" t="s">
        <v>3091</v>
      </c>
      <c r="J1278" s="38" t="s">
        <v>3092</v>
      </c>
      <c r="K1278" s="21"/>
      <c r="L1278" s="37" t="s">
        <v>15703</v>
      </c>
      <c r="M1278" s="37"/>
      <c r="N1278" s="37" t="s">
        <v>14366</v>
      </c>
      <c r="O1278" s="37" t="s">
        <v>14366</v>
      </c>
      <c r="R1278" s="59" t="str">
        <f t="shared" si="62"/>
        <v>熊本県宇城市末橋町豊福</v>
      </c>
      <c r="S1278" s="59"/>
      <c r="T1278" s="59"/>
      <c r="U1278" s="108"/>
      <c r="V1278" s="60" t="str">
        <f t="shared" si="61"/>
        <v>Open map</v>
      </c>
      <c r="W1278" s="60"/>
      <c r="X1278" t="s">
        <v>1840</v>
      </c>
      <c r="Y1278" t="s">
        <v>1860</v>
      </c>
      <c r="Z1278" t="s">
        <v>1845</v>
      </c>
      <c r="AB1278" s="1">
        <v>30</v>
      </c>
      <c r="AC1278" s="1">
        <v>300</v>
      </c>
      <c r="AD1278" s="1">
        <v>900</v>
      </c>
      <c r="AF1278" s="1">
        <v>465</v>
      </c>
      <c r="AJ1278" s="1">
        <v>1</v>
      </c>
      <c r="AK1278" s="1" t="s">
        <v>3270</v>
      </c>
      <c r="AL1278" s="1">
        <v>1.5</v>
      </c>
      <c r="AM1278" s="1" t="s">
        <v>3268</v>
      </c>
      <c r="BG1278" s="165">
        <v>6171</v>
      </c>
    </row>
    <row r="1279" spans="1:61" hidden="1">
      <c r="A1279" s="1">
        <v>190032</v>
      </c>
      <c r="B1279" s="6" t="s">
        <v>10350</v>
      </c>
      <c r="C1279" s="82" t="str">
        <f t="shared" si="60"/>
        <v>Open</v>
      </c>
      <c r="D1279" s="36"/>
      <c r="E1279" s="36"/>
      <c r="F1279" s="37"/>
      <c r="G1279" s="37"/>
      <c r="H1279" s="38" t="s">
        <v>1336</v>
      </c>
      <c r="I1279" s="38" t="s">
        <v>2193</v>
      </c>
      <c r="J1279" s="38" t="s">
        <v>3093</v>
      </c>
      <c r="K1279" s="21"/>
      <c r="L1279" s="37" t="s">
        <v>15704</v>
      </c>
      <c r="M1279" s="37"/>
      <c r="N1279" s="37" t="s">
        <v>14366</v>
      </c>
      <c r="O1279" s="37" t="s">
        <v>14366</v>
      </c>
      <c r="R1279" s="59" t="str">
        <f t="shared" si="62"/>
        <v>千葉県千葉市花見川区大日町</v>
      </c>
      <c r="S1279" s="59"/>
      <c r="T1279" s="59"/>
      <c r="U1279" s="108"/>
      <c r="V1279" s="60" t="str">
        <f t="shared" si="61"/>
        <v>Open map</v>
      </c>
      <c r="W1279" s="60"/>
      <c r="X1279" t="s">
        <v>1840</v>
      </c>
      <c r="Y1279" t="s">
        <v>1844</v>
      </c>
      <c r="Z1279" t="s">
        <v>1897</v>
      </c>
      <c r="AB1279" s="1">
        <v>30</v>
      </c>
      <c r="AC1279" s="1" t="s">
        <v>1857</v>
      </c>
      <c r="AD1279" s="1" t="s">
        <v>1857</v>
      </c>
      <c r="AF1279" s="1">
        <v>726</v>
      </c>
      <c r="AJ1279" s="1">
        <v>1</v>
      </c>
      <c r="AK1279" s="1" t="s">
        <v>3233</v>
      </c>
      <c r="AL1279" s="1">
        <v>1.5</v>
      </c>
      <c r="AM1279" s="1" t="s">
        <v>3233</v>
      </c>
      <c r="BG1279" s="165">
        <v>6172</v>
      </c>
    </row>
    <row r="1280" spans="1:61" hidden="1">
      <c r="A1280" s="1">
        <v>190033</v>
      </c>
      <c r="B1280" s="6" t="s">
        <v>10351</v>
      </c>
      <c r="C1280" s="82" t="str">
        <f t="shared" si="60"/>
        <v>Open</v>
      </c>
      <c r="D1280" s="36"/>
      <c r="E1280" s="36"/>
      <c r="F1280" s="37"/>
      <c r="G1280" s="37"/>
      <c r="H1280" s="38" t="s">
        <v>1387</v>
      </c>
      <c r="I1280" s="38" t="s">
        <v>2794</v>
      </c>
      <c r="J1280" s="38" t="s">
        <v>3094</v>
      </c>
      <c r="K1280" s="21"/>
      <c r="L1280" s="37" t="s">
        <v>15705</v>
      </c>
      <c r="M1280" s="37"/>
      <c r="N1280" s="37" t="s">
        <v>14366</v>
      </c>
      <c r="O1280" s="37" t="s">
        <v>14366</v>
      </c>
      <c r="R1280" s="59" t="str">
        <f t="shared" si="62"/>
        <v>広島県廿日市宮島口西</v>
      </c>
      <c r="S1280" s="59"/>
      <c r="T1280" s="59"/>
      <c r="U1280" s="108"/>
      <c r="V1280" s="60" t="str">
        <f t="shared" si="61"/>
        <v>Open map</v>
      </c>
      <c r="W1280" s="60"/>
      <c r="X1280" t="s">
        <v>1840</v>
      </c>
      <c r="Y1280" t="s">
        <v>1844</v>
      </c>
      <c r="Z1280" t="s">
        <v>3172</v>
      </c>
      <c r="AB1280" s="1">
        <v>24</v>
      </c>
      <c r="AC1280" s="1">
        <v>380</v>
      </c>
      <c r="AD1280" s="1">
        <v>380</v>
      </c>
      <c r="AF1280" s="1">
        <v>489</v>
      </c>
      <c r="AJ1280" s="1">
        <v>1.3</v>
      </c>
      <c r="AK1280" s="1" t="s">
        <v>3198</v>
      </c>
      <c r="AL1280" s="1">
        <v>2</v>
      </c>
      <c r="AM1280" s="1" t="s">
        <v>3335</v>
      </c>
      <c r="BG1280" s="165">
        <v>6173</v>
      </c>
    </row>
    <row r="1281" spans="1:61" hidden="1">
      <c r="A1281" s="1">
        <v>190034</v>
      </c>
      <c r="B1281" s="6" t="s">
        <v>10352</v>
      </c>
      <c r="C1281" s="82" t="str">
        <f t="shared" si="60"/>
        <v>Open</v>
      </c>
      <c r="D1281" s="36"/>
      <c r="E1281" s="36"/>
      <c r="F1281" s="37"/>
      <c r="G1281" s="37"/>
      <c r="H1281" s="38" t="s">
        <v>1372</v>
      </c>
      <c r="I1281" s="38" t="s">
        <v>2542</v>
      </c>
      <c r="J1281" s="38" t="s">
        <v>3095</v>
      </c>
      <c r="K1281" s="21"/>
      <c r="L1281" s="37" t="s">
        <v>15706</v>
      </c>
      <c r="M1281" s="37"/>
      <c r="N1281" s="37" t="s">
        <v>14366</v>
      </c>
      <c r="O1281" s="37" t="s">
        <v>14366</v>
      </c>
      <c r="R1281" s="59" t="str">
        <f t="shared" si="62"/>
        <v>神奈川県相模原市緑区大野台</v>
      </c>
      <c r="S1281" s="59"/>
      <c r="T1281" s="59"/>
      <c r="U1281" s="108"/>
      <c r="V1281" s="60" t="str">
        <f t="shared" si="61"/>
        <v>Open map</v>
      </c>
      <c r="W1281" s="60"/>
      <c r="X1281" t="s">
        <v>1840</v>
      </c>
      <c r="Y1281" t="s">
        <v>1844</v>
      </c>
      <c r="Z1281" t="s">
        <v>1842</v>
      </c>
      <c r="AA1281">
        <v>28</v>
      </c>
      <c r="AB1281" s="1">
        <v>35</v>
      </c>
      <c r="AC1281" s="1">
        <v>550</v>
      </c>
      <c r="AD1281" s="1">
        <v>550</v>
      </c>
      <c r="AF1281" s="1">
        <v>1201</v>
      </c>
      <c r="AJ1281" s="1">
        <v>1.2</v>
      </c>
      <c r="AK1281" s="1" t="s">
        <v>3198</v>
      </c>
      <c r="AL1281" s="1">
        <v>1.5</v>
      </c>
      <c r="AM1281" s="1" t="s">
        <v>3198</v>
      </c>
      <c r="BD1281" s="142" t="s">
        <v>4217</v>
      </c>
      <c r="BG1281" s="165">
        <v>6174</v>
      </c>
    </row>
    <row r="1282" spans="1:61" hidden="1">
      <c r="A1282" s="1" t="s">
        <v>2029</v>
      </c>
      <c r="B1282" s="6" t="s">
        <v>2030</v>
      </c>
      <c r="C1282" s="82" t="str">
        <f t="shared" si="60"/>
        <v>Open</v>
      </c>
      <c r="D1282" s="36"/>
      <c r="E1282" s="36"/>
      <c r="F1282" s="37"/>
      <c r="G1282" s="37"/>
      <c r="H1282" s="38" t="s">
        <v>1372</v>
      </c>
      <c r="I1282" s="38" t="s">
        <v>2542</v>
      </c>
      <c r="J1282" s="38" t="s">
        <v>3095</v>
      </c>
      <c r="K1282" s="21"/>
      <c r="L1282" s="37" t="s">
        <v>15706</v>
      </c>
      <c r="M1282" s="37"/>
      <c r="N1282" s="37" t="s">
        <v>14366</v>
      </c>
      <c r="O1282" s="37" t="s">
        <v>14366</v>
      </c>
      <c r="R1282" s="59" t="str">
        <f t="shared" si="62"/>
        <v>神奈川県相模原市緑区大野台</v>
      </c>
      <c r="S1282" s="59"/>
      <c r="T1282" s="59"/>
      <c r="U1282" s="108"/>
      <c r="V1282" s="60" t="str">
        <f t="shared" si="61"/>
        <v>Open map</v>
      </c>
      <c r="W1282" s="60"/>
      <c r="X1282" t="s">
        <v>1840</v>
      </c>
      <c r="Y1282" t="s">
        <v>1844</v>
      </c>
      <c r="Z1282" t="s">
        <v>1842</v>
      </c>
      <c r="AA1282">
        <v>7.8</v>
      </c>
      <c r="AB1282" s="1">
        <v>35</v>
      </c>
      <c r="AC1282" s="1">
        <v>1100</v>
      </c>
      <c r="AD1282" s="1">
        <v>1100</v>
      </c>
      <c r="AF1282" s="1">
        <v>1608</v>
      </c>
      <c r="AJ1282" s="1">
        <v>1.7</v>
      </c>
      <c r="AK1282" s="1" t="s">
        <v>3198</v>
      </c>
      <c r="AL1282" s="1">
        <v>2.2000000000000002</v>
      </c>
      <c r="AM1282" s="1" t="s">
        <v>3198</v>
      </c>
      <c r="BG1282" s="165">
        <v>6175</v>
      </c>
    </row>
    <row r="1283" spans="1:61" hidden="1">
      <c r="A1283" s="1">
        <v>190035</v>
      </c>
      <c r="B1283" s="6" t="s">
        <v>10353</v>
      </c>
      <c r="C1283" s="82" t="str">
        <f t="shared" si="60"/>
        <v>Open</v>
      </c>
      <c r="D1283" s="36"/>
      <c r="E1283" s="36"/>
      <c r="F1283" s="136">
        <v>43886</v>
      </c>
      <c r="G1283" s="136">
        <v>43900</v>
      </c>
      <c r="H1283" s="38" t="s">
        <v>1305</v>
      </c>
      <c r="I1283" s="38" t="s">
        <v>1348</v>
      </c>
      <c r="J1283" s="38" t="s">
        <v>3096</v>
      </c>
      <c r="K1283" s="21"/>
      <c r="L1283" s="37" t="s">
        <v>15707</v>
      </c>
      <c r="M1283" s="37"/>
      <c r="N1283" s="37" t="s">
        <v>14366</v>
      </c>
      <c r="O1283" s="37" t="s">
        <v>14366</v>
      </c>
      <c r="R1283" s="59" t="str">
        <f t="shared" si="62"/>
        <v>愛知県半田市乙川太田</v>
      </c>
      <c r="S1283" s="59"/>
      <c r="T1283" s="59"/>
      <c r="U1283" s="108"/>
      <c r="V1283" s="60" t="str">
        <f t="shared" si="61"/>
        <v>Open map</v>
      </c>
      <c r="W1283" s="60"/>
      <c r="X1283" t="s">
        <v>1840</v>
      </c>
      <c r="Y1283" t="s">
        <v>1844</v>
      </c>
      <c r="Z1283" t="s">
        <v>1841</v>
      </c>
      <c r="AB1283" s="1">
        <v>30</v>
      </c>
      <c r="AC1283" s="1">
        <v>2100</v>
      </c>
      <c r="AD1283" s="1">
        <v>2100</v>
      </c>
      <c r="AF1283" s="1">
        <v>2740</v>
      </c>
      <c r="AJ1283" s="1">
        <v>0.8</v>
      </c>
      <c r="AK1283" s="1" t="s">
        <v>3336</v>
      </c>
      <c r="AL1283" s="1">
        <v>1.4</v>
      </c>
      <c r="AM1283" s="1" t="s">
        <v>3336</v>
      </c>
      <c r="BG1283" s="165">
        <v>6176</v>
      </c>
      <c r="BH1283" s="165">
        <v>1138</v>
      </c>
    </row>
    <row r="1284" spans="1:61" hidden="1">
      <c r="A1284" s="1">
        <v>190036</v>
      </c>
      <c r="B1284" s="6" t="s">
        <v>10354</v>
      </c>
      <c r="C1284" s="82" t="str">
        <f t="shared" ref="C1284:C1347" si="63">HYPERLINK(CONCATENATE("C:\CollectionOfDataForAI\",A1284),"Open")</f>
        <v>Open</v>
      </c>
      <c r="D1284" s="36"/>
      <c r="E1284" s="36"/>
      <c r="F1284" s="136">
        <v>43857</v>
      </c>
      <c r="G1284" s="136">
        <v>43894</v>
      </c>
      <c r="H1284" s="38" t="s">
        <v>1342</v>
      </c>
      <c r="I1284" s="38" t="s">
        <v>2652</v>
      </c>
      <c r="J1284" s="38" t="s">
        <v>3097</v>
      </c>
      <c r="K1284" s="21"/>
      <c r="L1284" s="37" t="s">
        <v>15708</v>
      </c>
      <c r="M1284" s="37" t="s">
        <v>10355</v>
      </c>
      <c r="N1284" s="37" t="s">
        <v>14348</v>
      </c>
      <c r="O1284" s="37" t="s">
        <v>14349</v>
      </c>
      <c r="R1284" s="59" t="str">
        <f t="shared" si="62"/>
        <v>新潟県北蒲原郡聖籠町蓮潟</v>
      </c>
      <c r="S1284" s="59"/>
      <c r="T1284" s="59"/>
      <c r="U1284" s="108" t="s">
        <v>10356</v>
      </c>
      <c r="V1284" s="60" t="str">
        <f t="shared" ref="V1284:V1347" si="64">HYPERLINK(CONCATENATE("https://www.google.co.jp/maps/search/",IF(T1284="",IF(S1284 ="",R1284,S1284),T1284)),"Open map")</f>
        <v>Open map</v>
      </c>
      <c r="W1284" s="60"/>
      <c r="X1284" t="s">
        <v>1840</v>
      </c>
      <c r="Y1284" t="s">
        <v>1844</v>
      </c>
      <c r="Z1284" t="s">
        <v>1875</v>
      </c>
      <c r="AA1284">
        <v>30</v>
      </c>
      <c r="AB1284" s="1">
        <v>100</v>
      </c>
      <c r="AC1284" s="1">
        <v>5612</v>
      </c>
      <c r="AD1284" s="1">
        <v>5100</v>
      </c>
      <c r="AF1284" s="1">
        <v>6340</v>
      </c>
      <c r="AJ1284" s="1">
        <v>1</v>
      </c>
      <c r="AK1284" s="1" t="s">
        <v>3198</v>
      </c>
      <c r="AL1284" s="1">
        <v>1.2</v>
      </c>
      <c r="AM1284" s="1" t="s">
        <v>3215</v>
      </c>
      <c r="BG1284" s="165">
        <v>6177</v>
      </c>
      <c r="BH1284" s="165">
        <v>1139</v>
      </c>
    </row>
    <row r="1285" spans="1:61" hidden="1">
      <c r="A1285" s="1">
        <v>190037</v>
      </c>
      <c r="B1285" s="6" t="s">
        <v>10357</v>
      </c>
      <c r="C1285" s="82" t="str">
        <f t="shared" si="63"/>
        <v>Open</v>
      </c>
      <c r="D1285" s="36"/>
      <c r="E1285" s="36"/>
      <c r="F1285" s="37"/>
      <c r="G1285" s="37"/>
      <c r="H1285" s="38" t="s">
        <v>1439</v>
      </c>
      <c r="I1285" s="38" t="s">
        <v>1663</v>
      </c>
      <c r="J1285" s="38" t="s">
        <v>3098</v>
      </c>
      <c r="K1285" s="21"/>
      <c r="L1285" s="37" t="s">
        <v>15709</v>
      </c>
      <c r="M1285" s="37" t="s">
        <v>10358</v>
      </c>
      <c r="N1285" s="37" t="s">
        <v>14350</v>
      </c>
      <c r="O1285" s="37" t="s">
        <v>14351</v>
      </c>
      <c r="R1285" s="59" t="str">
        <f t="shared" si="62"/>
        <v>福岡県直方市大字下堺</v>
      </c>
      <c r="S1285" s="59"/>
      <c r="T1285" s="59"/>
      <c r="U1285" s="111" t="s">
        <v>10359</v>
      </c>
      <c r="V1285" s="60" t="str">
        <f t="shared" si="64"/>
        <v>Open map</v>
      </c>
      <c r="W1285" s="60"/>
      <c r="X1285" t="s">
        <v>1840</v>
      </c>
      <c r="Y1285" t="s">
        <v>1844</v>
      </c>
      <c r="Z1285" t="s">
        <v>1841</v>
      </c>
      <c r="AB1285" s="1">
        <v>21</v>
      </c>
      <c r="AC1285" s="1">
        <v>9800</v>
      </c>
      <c r="AD1285" s="1">
        <v>9800</v>
      </c>
      <c r="AF1285" s="1">
        <v>16024.6</v>
      </c>
      <c r="AJ1285" s="1">
        <v>1</v>
      </c>
      <c r="AK1285" s="1" t="s">
        <v>3189</v>
      </c>
      <c r="AL1285" s="1">
        <v>1.5</v>
      </c>
      <c r="AM1285" s="1" t="s">
        <v>3189</v>
      </c>
      <c r="BG1285" s="165">
        <v>6178</v>
      </c>
    </row>
    <row r="1286" spans="1:61" hidden="1">
      <c r="A1286" s="1">
        <v>190038</v>
      </c>
      <c r="B1286" s="6" t="s">
        <v>10360</v>
      </c>
      <c r="C1286" s="82" t="str">
        <f t="shared" si="63"/>
        <v>Open</v>
      </c>
      <c r="D1286" s="36"/>
      <c r="E1286" s="36"/>
      <c r="F1286" s="136">
        <v>43889</v>
      </c>
      <c r="G1286" s="136">
        <v>43925</v>
      </c>
      <c r="H1286" s="38" t="s">
        <v>1331</v>
      </c>
      <c r="I1286" s="38" t="s">
        <v>1385</v>
      </c>
      <c r="J1286" s="38" t="s">
        <v>3099</v>
      </c>
      <c r="K1286" s="21"/>
      <c r="L1286" s="37" t="s">
        <v>15710</v>
      </c>
      <c r="M1286" s="37"/>
      <c r="N1286" s="37" t="s">
        <v>14366</v>
      </c>
      <c r="O1286" s="37" t="s">
        <v>14366</v>
      </c>
      <c r="R1286" s="59" t="str">
        <f t="shared" si="62"/>
        <v>山形県酒田市新橋</v>
      </c>
      <c r="S1286" s="59"/>
      <c r="T1286" s="59"/>
      <c r="U1286" s="108"/>
      <c r="V1286" s="60" t="str">
        <f t="shared" si="64"/>
        <v>Open map</v>
      </c>
      <c r="W1286" s="60"/>
      <c r="X1286" t="s">
        <v>1840</v>
      </c>
      <c r="Y1286" t="s">
        <v>1859</v>
      </c>
      <c r="Z1286" t="s">
        <v>1867</v>
      </c>
      <c r="AB1286" s="1">
        <v>100</v>
      </c>
      <c r="AC1286" s="1">
        <v>1185</v>
      </c>
      <c r="AD1286" s="1">
        <v>2663</v>
      </c>
      <c r="AF1286" s="1">
        <v>2128.3000000000002</v>
      </c>
      <c r="AJ1286" s="1">
        <v>0.8</v>
      </c>
      <c r="AK1286" s="1" t="s">
        <v>3198</v>
      </c>
      <c r="AL1286" s="1">
        <v>3.1</v>
      </c>
      <c r="AM1286" s="1" t="s">
        <v>3337</v>
      </c>
      <c r="BG1286" s="165">
        <v>6179</v>
      </c>
      <c r="BH1286" s="165">
        <v>1140</v>
      </c>
    </row>
    <row r="1287" spans="1:61" hidden="1">
      <c r="A1287" s="1">
        <v>190039</v>
      </c>
      <c r="B1287" s="6" t="s">
        <v>11137</v>
      </c>
      <c r="C1287" s="82" t="str">
        <f t="shared" si="63"/>
        <v>Open</v>
      </c>
      <c r="D1287" s="36"/>
      <c r="E1287" s="36"/>
      <c r="F1287" s="37"/>
      <c r="G1287" s="37"/>
      <c r="H1287" s="38" t="s">
        <v>1358</v>
      </c>
      <c r="I1287" s="38" t="s">
        <v>1615</v>
      </c>
      <c r="J1287" s="38" t="s">
        <v>3100</v>
      </c>
      <c r="K1287" s="21"/>
      <c r="L1287" s="37" t="s">
        <v>15711</v>
      </c>
      <c r="M1287" s="37"/>
      <c r="N1287" s="37" t="s">
        <v>14366</v>
      </c>
      <c r="O1287" s="37" t="s">
        <v>14366</v>
      </c>
      <c r="R1287" s="59" t="str">
        <f t="shared" si="62"/>
        <v>島根県安来市今津町</v>
      </c>
      <c r="S1287" s="59"/>
      <c r="T1287" s="59"/>
      <c r="U1287" s="108"/>
      <c r="V1287" s="60" t="str">
        <f t="shared" si="64"/>
        <v>Open map</v>
      </c>
      <c r="W1287" s="60"/>
      <c r="X1287" t="s">
        <v>1840</v>
      </c>
      <c r="Y1287" t="s">
        <v>1859</v>
      </c>
      <c r="Z1287" t="s">
        <v>3173</v>
      </c>
      <c r="AB1287" s="1">
        <v>52</v>
      </c>
      <c r="AC1287" s="1">
        <v>2000</v>
      </c>
      <c r="AD1287" s="1">
        <v>2300</v>
      </c>
      <c r="AF1287" s="1">
        <v>3184</v>
      </c>
      <c r="AJ1287" s="1">
        <v>1</v>
      </c>
      <c r="AK1287" s="1" t="s">
        <v>3219</v>
      </c>
      <c r="AL1287" s="1">
        <v>1.5</v>
      </c>
      <c r="AM1287" s="1" t="s">
        <v>3238</v>
      </c>
      <c r="BG1287" s="165">
        <v>6180</v>
      </c>
    </row>
    <row r="1288" spans="1:61" hidden="1">
      <c r="A1288" s="1">
        <v>190040</v>
      </c>
      <c r="B1288" s="6" t="s">
        <v>10361</v>
      </c>
      <c r="C1288" s="82" t="str">
        <f t="shared" si="63"/>
        <v>Open</v>
      </c>
      <c r="D1288" s="36"/>
      <c r="E1288" s="36"/>
      <c r="F1288" s="136">
        <v>43864</v>
      </c>
      <c r="G1288" s="136">
        <v>43897</v>
      </c>
      <c r="H1288" s="38" t="s">
        <v>1358</v>
      </c>
      <c r="I1288" s="38" t="s">
        <v>1359</v>
      </c>
      <c r="J1288" s="38" t="s">
        <v>3101</v>
      </c>
      <c r="K1288" s="21"/>
      <c r="L1288" s="37" t="s">
        <v>15712</v>
      </c>
      <c r="M1288" s="37" t="s">
        <v>10362</v>
      </c>
      <c r="N1288" s="37" t="s">
        <v>14352</v>
      </c>
      <c r="O1288" s="37" t="s">
        <v>14353</v>
      </c>
      <c r="R1288" s="59" t="str">
        <f t="shared" si="62"/>
        <v>島根県出雲市矢尾町</v>
      </c>
      <c r="S1288" s="59"/>
      <c r="T1288" s="59"/>
      <c r="U1288" s="108" t="s">
        <v>10363</v>
      </c>
      <c r="V1288" s="60" t="str">
        <f t="shared" si="64"/>
        <v>Open map</v>
      </c>
      <c r="W1288" s="60"/>
      <c r="X1288" t="s">
        <v>1840</v>
      </c>
      <c r="Y1288" t="s">
        <v>1863</v>
      </c>
      <c r="Z1288" t="s">
        <v>1843</v>
      </c>
      <c r="AA1288">
        <v>20</v>
      </c>
      <c r="AB1288" s="1">
        <v>61</v>
      </c>
      <c r="AC1288" s="1">
        <v>555.99</v>
      </c>
      <c r="AD1288" s="1">
        <v>506.36</v>
      </c>
      <c r="AF1288" s="1">
        <v>808</v>
      </c>
      <c r="AJ1288" s="1">
        <v>1</v>
      </c>
      <c r="AK1288" s="1" t="s">
        <v>3265</v>
      </c>
      <c r="AL1288" s="1">
        <v>1.5</v>
      </c>
      <c r="AM1288" s="1" t="s">
        <v>3265</v>
      </c>
      <c r="BG1288" s="165">
        <v>6181</v>
      </c>
      <c r="BH1288" s="165">
        <v>1141</v>
      </c>
    </row>
    <row r="1289" spans="1:61" hidden="1">
      <c r="A1289" s="116">
        <v>190041</v>
      </c>
      <c r="B1289" s="117" t="s">
        <v>10364</v>
      </c>
      <c r="C1289" s="156" t="str">
        <f t="shared" si="63"/>
        <v>Open</v>
      </c>
      <c r="D1289" s="118"/>
      <c r="E1289" s="118"/>
      <c r="F1289" s="157"/>
      <c r="G1289" s="157"/>
      <c r="H1289" s="120" t="s">
        <v>1302</v>
      </c>
      <c r="I1289" s="120" t="s">
        <v>2155</v>
      </c>
      <c r="J1289" s="120" t="s">
        <v>2430</v>
      </c>
      <c r="K1289" s="121"/>
      <c r="L1289" s="157" t="s">
        <v>15384</v>
      </c>
      <c r="M1289" s="157"/>
      <c r="N1289" s="157" t="s">
        <v>14366</v>
      </c>
      <c r="O1289" s="157" t="s">
        <v>14366</v>
      </c>
      <c r="P1289" s="123"/>
      <c r="Q1289" s="123"/>
      <c r="R1289" s="124" t="str">
        <f t="shared" si="62"/>
        <v>兵庫県神戸市中央区港島南町</v>
      </c>
      <c r="S1289" s="124"/>
      <c r="T1289" s="124"/>
      <c r="U1289" s="124"/>
      <c r="V1289" s="127" t="str">
        <f t="shared" si="64"/>
        <v>Open map</v>
      </c>
      <c r="W1289" s="127"/>
      <c r="X1289" s="123" t="s">
        <v>1840</v>
      </c>
      <c r="Y1289" s="123"/>
      <c r="Z1289" s="123" t="s">
        <v>3174</v>
      </c>
      <c r="AA1289" s="123"/>
      <c r="AB1289" s="116"/>
      <c r="AC1289" s="116"/>
      <c r="AD1289" s="116"/>
      <c r="AE1289" s="123"/>
      <c r="AF1289" s="116"/>
      <c r="AG1289" s="123"/>
      <c r="AH1289" s="123"/>
      <c r="AI1289" s="123"/>
      <c r="AJ1289" s="116"/>
      <c r="AK1289" s="116"/>
      <c r="AL1289" s="116"/>
      <c r="AM1289" s="116"/>
      <c r="AN1289" s="116"/>
      <c r="AO1289" s="116"/>
      <c r="AP1289" s="123"/>
      <c r="AQ1289" s="123"/>
      <c r="AR1289" s="123"/>
      <c r="AS1289" s="123"/>
      <c r="AT1289" s="123"/>
      <c r="AU1289" s="123"/>
      <c r="AV1289" s="123"/>
      <c r="AW1289" s="123"/>
      <c r="AX1289" s="123"/>
      <c r="AY1289" s="123"/>
      <c r="AZ1289" s="123"/>
      <c r="BA1289" s="123"/>
      <c r="BB1289" s="123"/>
      <c r="BC1289" s="123"/>
      <c r="BD1289" s="158"/>
      <c r="BE1289" s="123"/>
      <c r="BF1289" s="123"/>
      <c r="BG1289" s="123">
        <v>6182</v>
      </c>
      <c r="BH1289" s="123"/>
      <c r="BI1289" s="123"/>
    </row>
    <row r="1290" spans="1:61" hidden="1">
      <c r="A1290" s="1" t="s">
        <v>2038</v>
      </c>
      <c r="B1290" s="6" t="s">
        <v>2039</v>
      </c>
      <c r="C1290" s="82" t="str">
        <f t="shared" si="63"/>
        <v>Open</v>
      </c>
      <c r="D1290" s="36"/>
      <c r="E1290" s="36"/>
      <c r="F1290" s="37"/>
      <c r="G1290" s="37"/>
      <c r="H1290" s="38" t="s">
        <v>1302</v>
      </c>
      <c r="I1290" s="38" t="s">
        <v>2155</v>
      </c>
      <c r="J1290" s="38" t="s">
        <v>2430</v>
      </c>
      <c r="K1290" s="21"/>
      <c r="L1290" s="37" t="s">
        <v>15384</v>
      </c>
      <c r="M1290" s="37"/>
      <c r="N1290" s="37" t="s">
        <v>14366</v>
      </c>
      <c r="O1290" s="37" t="s">
        <v>14366</v>
      </c>
      <c r="R1290" s="59" t="str">
        <f t="shared" si="62"/>
        <v>兵庫県神戸市中央区港島南町</v>
      </c>
      <c r="S1290" s="59"/>
      <c r="T1290" s="59"/>
      <c r="U1290" s="108"/>
      <c r="V1290" s="60" t="str">
        <f t="shared" si="64"/>
        <v>Open map</v>
      </c>
      <c r="W1290" s="60"/>
      <c r="X1290" t="s">
        <v>1840</v>
      </c>
      <c r="Y1290" t="s">
        <v>1864</v>
      </c>
      <c r="Z1290" t="s">
        <v>3175</v>
      </c>
      <c r="AB1290" s="1">
        <v>30</v>
      </c>
      <c r="AC1290" s="1">
        <v>985.48</v>
      </c>
      <c r="AD1290" s="1">
        <v>3892.97</v>
      </c>
      <c r="AF1290" s="1">
        <v>1180</v>
      </c>
      <c r="AK1290" s="1" t="s">
        <v>3338</v>
      </c>
      <c r="AM1290" s="1" t="s">
        <v>3338</v>
      </c>
      <c r="BG1290" s="165">
        <v>6183</v>
      </c>
    </row>
    <row r="1291" spans="1:61" hidden="1">
      <c r="A1291" s="1">
        <v>190042</v>
      </c>
      <c r="B1291" s="6" t="s">
        <v>10365</v>
      </c>
      <c r="C1291" s="82" t="str">
        <f t="shared" si="63"/>
        <v>Open</v>
      </c>
      <c r="D1291" s="36"/>
      <c r="E1291" s="36"/>
      <c r="F1291" s="136">
        <v>43899</v>
      </c>
      <c r="G1291" s="136">
        <v>43924</v>
      </c>
      <c r="H1291" s="38" t="s">
        <v>1331</v>
      </c>
      <c r="I1291" s="38" t="s">
        <v>1385</v>
      </c>
      <c r="J1291" s="38" t="s">
        <v>1386</v>
      </c>
      <c r="K1291" s="21"/>
      <c r="L1291" s="37" t="s">
        <v>14846</v>
      </c>
      <c r="M1291" s="37"/>
      <c r="N1291" s="37" t="s">
        <v>14366</v>
      </c>
      <c r="O1291" s="37" t="s">
        <v>14366</v>
      </c>
      <c r="R1291" s="59" t="str">
        <f t="shared" si="62"/>
        <v>山形県酒田市京田</v>
      </c>
      <c r="S1291" s="59"/>
      <c r="T1291" s="59"/>
      <c r="U1291" s="108"/>
      <c r="V1291" s="60" t="str">
        <f t="shared" si="64"/>
        <v>Open map</v>
      </c>
      <c r="W1291" s="60"/>
      <c r="X1291" t="s">
        <v>1840</v>
      </c>
      <c r="Y1291" t="s">
        <v>1844</v>
      </c>
      <c r="Z1291" t="s">
        <v>1843</v>
      </c>
      <c r="AA1291">
        <v>4.5</v>
      </c>
      <c r="AB1291" s="1">
        <v>100</v>
      </c>
      <c r="AC1291" s="1">
        <v>756</v>
      </c>
      <c r="AD1291" s="1">
        <v>743</v>
      </c>
      <c r="AF1291" s="1">
        <v>1233</v>
      </c>
      <c r="AJ1291" s="1">
        <v>1</v>
      </c>
      <c r="AK1291" s="1" t="s">
        <v>3333</v>
      </c>
      <c r="AL1291" s="1">
        <v>1.5</v>
      </c>
      <c r="AM1291" s="1" t="s">
        <v>3339</v>
      </c>
      <c r="BG1291" s="165">
        <v>6184</v>
      </c>
      <c r="BH1291" s="165">
        <v>1142</v>
      </c>
    </row>
    <row r="1292" spans="1:61" hidden="1">
      <c r="A1292" s="1">
        <v>190043</v>
      </c>
      <c r="B1292" s="6" t="s">
        <v>10366</v>
      </c>
      <c r="C1292" s="82" t="str">
        <f t="shared" si="63"/>
        <v>Open</v>
      </c>
      <c r="D1292" s="36"/>
      <c r="E1292" s="36"/>
      <c r="F1292" s="136">
        <v>43871</v>
      </c>
      <c r="G1292" s="136">
        <v>43967</v>
      </c>
      <c r="H1292" s="38" t="s">
        <v>1357</v>
      </c>
      <c r="I1292" s="38" t="s">
        <v>1508</v>
      </c>
      <c r="J1292" s="38" t="s">
        <v>1752</v>
      </c>
      <c r="K1292" s="21"/>
      <c r="L1292" s="37" t="s">
        <v>15334</v>
      </c>
      <c r="M1292" s="37" t="s">
        <v>10367</v>
      </c>
      <c r="N1292" s="37" t="s">
        <v>14354</v>
      </c>
      <c r="O1292" s="37" t="s">
        <v>14355</v>
      </c>
      <c r="R1292" s="59" t="str">
        <f t="shared" si="62"/>
        <v>埼玉県川口市江戸</v>
      </c>
      <c r="S1292" s="59"/>
      <c r="T1292" s="59"/>
      <c r="U1292" s="111" t="s">
        <v>10368</v>
      </c>
      <c r="V1292" s="60" t="str">
        <f t="shared" si="64"/>
        <v>Open map</v>
      </c>
      <c r="W1292" s="60"/>
      <c r="X1292" t="s">
        <v>1840</v>
      </c>
      <c r="Y1292" t="s">
        <v>1863</v>
      </c>
      <c r="Z1292" t="s">
        <v>3176</v>
      </c>
      <c r="AA1292">
        <v>30</v>
      </c>
      <c r="AB1292" s="1">
        <v>20</v>
      </c>
      <c r="AC1292" s="1">
        <v>4845</v>
      </c>
      <c r="AD1292" s="1">
        <v>5530</v>
      </c>
      <c r="AF1292" s="1">
        <v>5666</v>
      </c>
      <c r="AJ1292" s="1">
        <v>1</v>
      </c>
      <c r="AK1292" s="1" t="s">
        <v>3275</v>
      </c>
      <c r="AL1292" s="1">
        <v>1.5</v>
      </c>
      <c r="AM1292" s="1" t="s">
        <v>3197</v>
      </c>
      <c r="BG1292" s="165">
        <v>6185</v>
      </c>
      <c r="BH1292" s="165">
        <v>1143</v>
      </c>
    </row>
    <row r="1293" spans="1:61" hidden="1">
      <c r="A1293" s="1">
        <v>190044</v>
      </c>
      <c r="B1293" s="6" t="s">
        <v>10369</v>
      </c>
      <c r="C1293" s="82" t="str">
        <f t="shared" si="63"/>
        <v>Open</v>
      </c>
      <c r="D1293" s="36"/>
      <c r="E1293" s="36"/>
      <c r="F1293" s="37"/>
      <c r="G1293" s="37"/>
      <c r="H1293" s="38" t="s">
        <v>2232</v>
      </c>
      <c r="I1293" s="38" t="s">
        <v>3102</v>
      </c>
      <c r="J1293" s="38" t="s">
        <v>3103</v>
      </c>
      <c r="K1293" s="21"/>
      <c r="L1293" s="37" t="s">
        <v>15630</v>
      </c>
      <c r="M1293" s="37" t="s">
        <v>10370</v>
      </c>
      <c r="N1293" s="37" t="s">
        <v>14356</v>
      </c>
      <c r="O1293" s="37" t="s">
        <v>14610</v>
      </c>
      <c r="R1293" s="59" t="str">
        <f t="shared" si="62"/>
        <v>沖縄県与那原市与那原</v>
      </c>
      <c r="S1293" s="59"/>
      <c r="T1293" s="59"/>
      <c r="U1293" s="108" t="s">
        <v>10371</v>
      </c>
      <c r="V1293" s="60" t="str">
        <f t="shared" si="64"/>
        <v>Open map</v>
      </c>
      <c r="W1293" s="60"/>
      <c r="X1293" t="s">
        <v>1840</v>
      </c>
      <c r="Y1293" t="s">
        <v>1859</v>
      </c>
      <c r="Z1293" t="s">
        <v>1841</v>
      </c>
      <c r="AB1293" s="1">
        <v>0</v>
      </c>
      <c r="AC1293" s="1">
        <v>320</v>
      </c>
      <c r="AD1293" s="1">
        <v>640</v>
      </c>
      <c r="AF1293" s="1">
        <v>500</v>
      </c>
      <c r="AJ1293" s="1">
        <v>1</v>
      </c>
      <c r="AK1293" s="1" t="s">
        <v>3189</v>
      </c>
      <c r="AL1293" s="1">
        <v>1.5</v>
      </c>
      <c r="AM1293" s="1" t="s">
        <v>3265</v>
      </c>
      <c r="BG1293" s="165">
        <v>6186</v>
      </c>
    </row>
    <row r="1294" spans="1:61" hidden="1">
      <c r="A1294" s="1">
        <v>190045</v>
      </c>
      <c r="B1294" s="6" t="s">
        <v>10372</v>
      </c>
      <c r="C1294" s="82" t="str">
        <f t="shared" si="63"/>
        <v>Open</v>
      </c>
      <c r="D1294" s="36"/>
      <c r="E1294" s="36"/>
      <c r="F1294" s="136">
        <v>43927</v>
      </c>
      <c r="G1294" s="136">
        <v>43960</v>
      </c>
      <c r="H1294" s="38" t="s">
        <v>1570</v>
      </c>
      <c r="I1294" s="38" t="s">
        <v>3104</v>
      </c>
      <c r="J1294" s="38" t="s">
        <v>3105</v>
      </c>
      <c r="K1294" s="21"/>
      <c r="L1294" s="37" t="s">
        <v>15713</v>
      </c>
      <c r="M1294" s="37"/>
      <c r="N1294" s="37" t="s">
        <v>14366</v>
      </c>
      <c r="O1294" s="37" t="s">
        <v>14366</v>
      </c>
      <c r="R1294" s="59" t="str">
        <f t="shared" si="62"/>
        <v>北海道北見市小泉</v>
      </c>
      <c r="S1294" s="59"/>
      <c r="T1294" s="59"/>
      <c r="U1294" s="108"/>
      <c r="V1294" s="60" t="str">
        <f t="shared" si="64"/>
        <v>Open map</v>
      </c>
      <c r="W1294" s="60"/>
      <c r="X1294" t="s">
        <v>1840</v>
      </c>
      <c r="Y1294" t="s">
        <v>1859</v>
      </c>
      <c r="Z1294" t="s">
        <v>3170</v>
      </c>
      <c r="AB1294" s="1">
        <v>100</v>
      </c>
      <c r="AC1294" s="1">
        <v>440</v>
      </c>
      <c r="AD1294" s="1">
        <v>553</v>
      </c>
      <c r="AF1294" s="1">
        <v>391.6</v>
      </c>
      <c r="AJ1294" s="1">
        <v>1</v>
      </c>
      <c r="AK1294" s="1" t="s">
        <v>3275</v>
      </c>
      <c r="AL1294" s="1">
        <v>1.7</v>
      </c>
      <c r="AM1294" s="1" t="s">
        <v>3204</v>
      </c>
      <c r="BG1294" s="165">
        <v>6187</v>
      </c>
      <c r="BH1294" s="165">
        <v>1144</v>
      </c>
    </row>
    <row r="1295" spans="1:61" hidden="1">
      <c r="A1295" s="1">
        <v>190046</v>
      </c>
      <c r="B1295" s="6" t="s">
        <v>10373</v>
      </c>
      <c r="C1295" s="82" t="str">
        <f t="shared" si="63"/>
        <v>Open</v>
      </c>
      <c r="D1295" s="36"/>
      <c r="E1295" s="36"/>
      <c r="F1295" s="136">
        <v>43886</v>
      </c>
      <c r="G1295" s="136">
        <v>43923</v>
      </c>
      <c r="H1295" s="38" t="s">
        <v>1295</v>
      </c>
      <c r="I1295" s="38" t="s">
        <v>1560</v>
      </c>
      <c r="J1295" s="38" t="s">
        <v>3106</v>
      </c>
      <c r="K1295" s="21"/>
      <c r="L1295" s="37" t="s">
        <v>15714</v>
      </c>
      <c r="M1295" s="37"/>
      <c r="N1295" s="37" t="s">
        <v>14366</v>
      </c>
      <c r="O1295" s="37" t="s">
        <v>14366</v>
      </c>
      <c r="R1295" s="59" t="str">
        <f t="shared" si="62"/>
        <v>東京都大田区羽田空港</v>
      </c>
      <c r="S1295" s="59"/>
      <c r="T1295" s="59"/>
      <c r="U1295" s="108"/>
      <c r="V1295" s="60" t="str">
        <f t="shared" si="64"/>
        <v>Open map</v>
      </c>
      <c r="W1295" s="60"/>
      <c r="X1295" t="s">
        <v>1840</v>
      </c>
      <c r="Y1295" t="s">
        <v>3177</v>
      </c>
      <c r="Z1295" t="s">
        <v>1842</v>
      </c>
      <c r="AA1295">
        <v>5.2</v>
      </c>
      <c r="AB1295" s="1">
        <v>30</v>
      </c>
      <c r="AC1295" s="1">
        <v>608</v>
      </c>
      <c r="AD1295" s="1">
        <v>589</v>
      </c>
      <c r="AF1295" s="1">
        <v>976</v>
      </c>
      <c r="AJ1295" s="1">
        <v>1</v>
      </c>
      <c r="AK1295" s="1" t="s">
        <v>3340</v>
      </c>
      <c r="AL1295" s="1">
        <v>1.5</v>
      </c>
      <c r="AM1295" s="1" t="s">
        <v>3340</v>
      </c>
      <c r="BG1295" s="165">
        <v>6188</v>
      </c>
      <c r="BH1295" s="165">
        <v>1145</v>
      </c>
    </row>
    <row r="1296" spans="1:61" hidden="1">
      <c r="A1296" s="1" t="s">
        <v>2045</v>
      </c>
      <c r="B1296" s="6" t="s">
        <v>2046</v>
      </c>
      <c r="C1296" s="82" t="str">
        <f t="shared" si="63"/>
        <v>Open</v>
      </c>
      <c r="D1296" s="36"/>
      <c r="E1296" s="36"/>
      <c r="F1296" s="37"/>
      <c r="G1296" s="37"/>
      <c r="H1296" s="38" t="s">
        <v>1295</v>
      </c>
      <c r="I1296" s="38" t="s">
        <v>1560</v>
      </c>
      <c r="J1296" s="38" t="s">
        <v>3106</v>
      </c>
      <c r="K1296" s="21"/>
      <c r="L1296" s="37" t="s">
        <v>15714</v>
      </c>
      <c r="M1296" s="37"/>
      <c r="N1296" s="37" t="s">
        <v>14366</v>
      </c>
      <c r="O1296" s="37" t="s">
        <v>14366</v>
      </c>
      <c r="R1296" s="59" t="str">
        <f t="shared" si="62"/>
        <v>東京都大田区羽田空港</v>
      </c>
      <c r="S1296" s="59"/>
      <c r="T1296" s="59"/>
      <c r="U1296" s="108"/>
      <c r="V1296" s="60" t="str">
        <f t="shared" si="64"/>
        <v>Open map</v>
      </c>
      <c r="W1296" s="60"/>
      <c r="X1296" t="s">
        <v>1840</v>
      </c>
      <c r="Y1296" t="s">
        <v>1859</v>
      </c>
      <c r="Z1296" t="s">
        <v>1842</v>
      </c>
      <c r="AA1296">
        <v>5.2</v>
      </c>
      <c r="AB1296" s="1">
        <v>30</v>
      </c>
      <c r="AC1296" s="1">
        <v>181</v>
      </c>
      <c r="AD1296" s="1">
        <v>319</v>
      </c>
      <c r="AF1296" s="1">
        <v>277</v>
      </c>
      <c r="AJ1296" s="1">
        <v>1</v>
      </c>
      <c r="AK1296" s="1" t="s">
        <v>3340</v>
      </c>
      <c r="AL1296" s="1">
        <v>1.5</v>
      </c>
      <c r="AM1296" s="1" t="s">
        <v>3340</v>
      </c>
      <c r="BG1296" s="165">
        <v>6189</v>
      </c>
    </row>
    <row r="1297" spans="1:61" hidden="1">
      <c r="A1297" s="1">
        <v>190047</v>
      </c>
      <c r="B1297" s="6" t="s">
        <v>10374</v>
      </c>
      <c r="C1297" s="82" t="str">
        <f t="shared" si="63"/>
        <v>Open</v>
      </c>
      <c r="D1297" s="36"/>
      <c r="E1297" s="36"/>
      <c r="F1297" s="37"/>
      <c r="G1297" s="37"/>
      <c r="H1297" s="38" t="s">
        <v>1536</v>
      </c>
      <c r="I1297" s="38" t="s">
        <v>3107</v>
      </c>
      <c r="J1297" s="38" t="s">
        <v>3108</v>
      </c>
      <c r="K1297" s="21"/>
      <c r="L1297" s="37" t="s">
        <v>15715</v>
      </c>
      <c r="M1297" s="37"/>
      <c r="N1297" s="37" t="s">
        <v>14366</v>
      </c>
      <c r="O1297" s="37" t="s">
        <v>14366</v>
      </c>
      <c r="R1297" s="59" t="str">
        <f t="shared" si="62"/>
        <v>石川県かほく市大崎</v>
      </c>
      <c r="S1297" s="59"/>
      <c r="T1297" s="59"/>
      <c r="U1297" s="108"/>
      <c r="V1297" s="60" t="str">
        <f t="shared" si="64"/>
        <v>Open map</v>
      </c>
      <c r="W1297" s="60"/>
      <c r="X1297" t="s">
        <v>1840</v>
      </c>
      <c r="Y1297" t="s">
        <v>1863</v>
      </c>
      <c r="Z1297" t="s">
        <v>1843</v>
      </c>
      <c r="AA1297">
        <v>2.9</v>
      </c>
      <c r="AB1297" s="1">
        <v>150</v>
      </c>
      <c r="AC1297" s="1">
        <v>12400</v>
      </c>
      <c r="AD1297" s="1">
        <v>13240</v>
      </c>
      <c r="AF1297" s="1">
        <v>14607</v>
      </c>
      <c r="AJ1297" s="1">
        <v>1</v>
      </c>
      <c r="AK1297" s="1" t="s">
        <v>3341</v>
      </c>
      <c r="AL1297" s="1">
        <v>1</v>
      </c>
      <c r="AM1297" s="1" t="s">
        <v>3341</v>
      </c>
      <c r="BG1297" s="165">
        <v>6190</v>
      </c>
    </row>
    <row r="1298" spans="1:61" hidden="1">
      <c r="A1298" s="1">
        <v>190048</v>
      </c>
      <c r="B1298" s="6" t="s">
        <v>11138</v>
      </c>
      <c r="C1298" s="82" t="str">
        <f t="shared" si="63"/>
        <v>Open</v>
      </c>
      <c r="D1298" s="36"/>
      <c r="E1298" s="36"/>
      <c r="F1298" s="37"/>
      <c r="G1298" s="37"/>
      <c r="H1298" s="38" t="s">
        <v>2232</v>
      </c>
      <c r="I1298" s="38" t="s">
        <v>3109</v>
      </c>
      <c r="J1298" s="38" t="s">
        <v>3110</v>
      </c>
      <c r="K1298" s="21"/>
      <c r="L1298" s="37" t="s">
        <v>15700</v>
      </c>
      <c r="M1298" s="37" t="s">
        <v>11139</v>
      </c>
      <c r="N1298" s="37" t="s">
        <v>14357</v>
      </c>
      <c r="O1298" s="37" t="s">
        <v>14358</v>
      </c>
      <c r="R1298" s="59" t="str">
        <f t="shared" si="62"/>
        <v>沖縄県豊見城市字与根</v>
      </c>
      <c r="S1298" s="59"/>
      <c r="T1298" s="59"/>
      <c r="U1298" s="108" t="s">
        <v>11140</v>
      </c>
      <c r="V1298" s="60" t="str">
        <f t="shared" si="64"/>
        <v>Open map</v>
      </c>
      <c r="W1298" s="60"/>
      <c r="X1298" t="s">
        <v>1840</v>
      </c>
      <c r="Y1298" t="s">
        <v>1863</v>
      </c>
      <c r="Z1298" t="s">
        <v>3173</v>
      </c>
      <c r="AB1298" s="1">
        <v>0</v>
      </c>
      <c r="AC1298" s="1">
        <v>1600</v>
      </c>
      <c r="AD1298" s="1">
        <v>2600</v>
      </c>
      <c r="AF1298" s="1">
        <v>3493.2</v>
      </c>
      <c r="AJ1298" s="1">
        <v>1</v>
      </c>
      <c r="AK1298" s="1" t="s">
        <v>3342</v>
      </c>
      <c r="AL1298" s="1">
        <v>1.5</v>
      </c>
      <c r="AM1298" s="1" t="s">
        <v>3330</v>
      </c>
      <c r="BG1298" s="165">
        <v>6191</v>
      </c>
    </row>
    <row r="1299" spans="1:61" hidden="1">
      <c r="A1299" s="1">
        <v>190049</v>
      </c>
      <c r="B1299" s="6" t="s">
        <v>10375</v>
      </c>
      <c r="C1299" s="82" t="str">
        <f t="shared" si="63"/>
        <v>Open</v>
      </c>
      <c r="D1299" s="36"/>
      <c r="E1299" s="36"/>
      <c r="F1299" s="37"/>
      <c r="G1299" s="37"/>
      <c r="H1299" s="38" t="s">
        <v>1357</v>
      </c>
      <c r="I1299" s="38" t="s">
        <v>3057</v>
      </c>
      <c r="J1299" s="38" t="s">
        <v>3058</v>
      </c>
      <c r="K1299" s="21"/>
      <c r="L1299" s="37" t="s">
        <v>15681</v>
      </c>
      <c r="M1299" s="37"/>
      <c r="N1299" s="37" t="s">
        <v>14366</v>
      </c>
      <c r="O1299" s="37" t="s">
        <v>14366</v>
      </c>
      <c r="R1299" s="59" t="str">
        <f t="shared" si="62"/>
        <v>埼玉県羽生市岩瀬</v>
      </c>
      <c r="S1299" s="59"/>
      <c r="T1299" s="59"/>
      <c r="U1299" s="108"/>
      <c r="V1299" s="60" t="str">
        <f t="shared" si="64"/>
        <v>Open map</v>
      </c>
      <c r="W1299" s="60"/>
      <c r="X1299" t="s">
        <v>1840</v>
      </c>
      <c r="Y1299" t="s">
        <v>1844</v>
      </c>
      <c r="Z1299" t="s">
        <v>1841</v>
      </c>
      <c r="AB1299" s="1">
        <v>30</v>
      </c>
      <c r="AC1299" s="1">
        <v>1300</v>
      </c>
      <c r="AD1299" s="1">
        <v>1300</v>
      </c>
      <c r="AF1299" s="1">
        <v>1796</v>
      </c>
      <c r="AJ1299" s="1">
        <v>1</v>
      </c>
      <c r="AK1299" s="1" t="s">
        <v>3230</v>
      </c>
      <c r="AL1299" s="1">
        <v>1.5</v>
      </c>
      <c r="AM1299" s="1" t="s">
        <v>3230</v>
      </c>
      <c r="BG1299" s="165">
        <v>6192</v>
      </c>
    </row>
    <row r="1300" spans="1:61" hidden="1">
      <c r="A1300" s="1">
        <v>190050</v>
      </c>
      <c r="B1300" s="6" t="s">
        <v>10376</v>
      </c>
      <c r="C1300" s="82" t="str">
        <f t="shared" si="63"/>
        <v>Open</v>
      </c>
      <c r="D1300" s="36"/>
      <c r="E1300" s="36"/>
      <c r="F1300" s="37"/>
      <c r="G1300" s="37"/>
      <c r="H1300" s="38" t="s">
        <v>1315</v>
      </c>
      <c r="I1300" s="38" t="s">
        <v>1638</v>
      </c>
      <c r="J1300" s="38" t="s">
        <v>3111</v>
      </c>
      <c r="K1300" s="21"/>
      <c r="L1300" s="37" t="s">
        <v>15716</v>
      </c>
      <c r="M1300" s="37"/>
      <c r="N1300" s="37" t="s">
        <v>14366</v>
      </c>
      <c r="O1300" s="37" t="s">
        <v>14366</v>
      </c>
      <c r="R1300" s="59" t="str">
        <f t="shared" ref="R1300:R1357" si="65">CONCATENATE(H1300,I1300,J1300)</f>
        <v>大阪府岸和田市野田町</v>
      </c>
      <c r="S1300" s="59"/>
      <c r="T1300" s="59"/>
      <c r="U1300" s="108"/>
      <c r="V1300" s="60" t="str">
        <f t="shared" si="64"/>
        <v>Open map</v>
      </c>
      <c r="W1300" s="60"/>
      <c r="X1300" t="s">
        <v>1840</v>
      </c>
      <c r="Y1300" t="s">
        <v>1863</v>
      </c>
      <c r="Z1300" t="s">
        <v>1841</v>
      </c>
      <c r="AB1300" s="1" t="s">
        <v>1857</v>
      </c>
      <c r="AC1300" s="1">
        <v>4371</v>
      </c>
      <c r="AD1300" s="1">
        <v>4435</v>
      </c>
      <c r="AF1300" s="1">
        <v>5324</v>
      </c>
      <c r="AJ1300" s="1">
        <v>0.8</v>
      </c>
      <c r="AK1300" s="1" t="s">
        <v>3189</v>
      </c>
      <c r="AL1300" s="1">
        <v>1.5</v>
      </c>
      <c r="AM1300" s="1" t="s">
        <v>3343</v>
      </c>
      <c r="BG1300" s="165">
        <v>6193</v>
      </c>
    </row>
    <row r="1301" spans="1:61" hidden="1">
      <c r="A1301" s="1">
        <v>190051</v>
      </c>
      <c r="B1301" s="6" t="s">
        <v>10377</v>
      </c>
      <c r="C1301" s="82" t="str">
        <f t="shared" si="63"/>
        <v>Open</v>
      </c>
      <c r="D1301" s="36"/>
      <c r="E1301" s="36"/>
      <c r="F1301" s="37"/>
      <c r="G1301" s="37"/>
      <c r="H1301" s="38" t="s">
        <v>1372</v>
      </c>
      <c r="I1301" s="38" t="s">
        <v>3112</v>
      </c>
      <c r="J1301" s="38" t="s">
        <v>1718</v>
      </c>
      <c r="K1301" s="21"/>
      <c r="L1301" s="37" t="s">
        <v>15717</v>
      </c>
      <c r="M1301" s="37"/>
      <c r="N1301" s="37" t="s">
        <v>14366</v>
      </c>
      <c r="O1301" s="37" t="s">
        <v>14366</v>
      </c>
      <c r="R1301" s="59" t="str">
        <f t="shared" si="65"/>
        <v>神奈川県厚木市旭町</v>
      </c>
      <c r="S1301" s="59"/>
      <c r="T1301" s="59"/>
      <c r="U1301" s="108"/>
      <c r="V1301" s="60" t="str">
        <f t="shared" si="64"/>
        <v>Open map</v>
      </c>
      <c r="W1301" s="60"/>
      <c r="X1301" t="s">
        <v>1840</v>
      </c>
      <c r="Y1301" t="s">
        <v>1844</v>
      </c>
      <c r="Z1301" t="s">
        <v>1841</v>
      </c>
      <c r="AB1301" s="1">
        <v>40</v>
      </c>
      <c r="AC1301" s="1">
        <v>1000</v>
      </c>
      <c r="AD1301" s="1">
        <v>1000</v>
      </c>
      <c r="AF1301" s="1">
        <v>1018</v>
      </c>
      <c r="AJ1301" s="1">
        <v>1</v>
      </c>
      <c r="AK1301" s="1" t="s">
        <v>3250</v>
      </c>
      <c r="AL1301" s="1">
        <v>1.5</v>
      </c>
      <c r="AM1301" s="1" t="s">
        <v>3344</v>
      </c>
      <c r="BG1301" s="165">
        <v>6194</v>
      </c>
    </row>
    <row r="1302" spans="1:61" hidden="1">
      <c r="A1302" s="1">
        <v>190052</v>
      </c>
      <c r="B1302" s="6" t="s">
        <v>10378</v>
      </c>
      <c r="C1302" s="82" t="str">
        <f t="shared" si="63"/>
        <v>Open</v>
      </c>
      <c r="D1302" s="36"/>
      <c r="E1302" s="36"/>
      <c r="F1302" s="37"/>
      <c r="G1302" s="37"/>
      <c r="H1302" s="38" t="s">
        <v>1519</v>
      </c>
      <c r="I1302" s="38" t="s">
        <v>1552</v>
      </c>
      <c r="J1302" s="38" t="s">
        <v>2979</v>
      </c>
      <c r="K1302" s="21"/>
      <c r="L1302" s="37" t="s">
        <v>15718</v>
      </c>
      <c r="M1302" s="37"/>
      <c r="N1302" s="37" t="s">
        <v>14366</v>
      </c>
      <c r="O1302" s="37" t="s">
        <v>14366</v>
      </c>
      <c r="R1302" s="59" t="str">
        <f t="shared" si="65"/>
        <v>富山県富山市豊田町</v>
      </c>
      <c r="S1302" s="59"/>
      <c r="T1302" s="59"/>
      <c r="U1302" s="108"/>
      <c r="V1302" s="60" t="str">
        <f t="shared" si="64"/>
        <v>Open map</v>
      </c>
      <c r="W1302" s="60"/>
      <c r="X1302" t="s">
        <v>1840</v>
      </c>
      <c r="Y1302" t="s">
        <v>1844</v>
      </c>
      <c r="Z1302" t="s">
        <v>1841</v>
      </c>
      <c r="AB1302" s="1">
        <v>150</v>
      </c>
      <c r="AC1302" s="1">
        <v>2550</v>
      </c>
      <c r="AD1302" s="1">
        <v>2550</v>
      </c>
      <c r="AF1302" s="1">
        <v>2924</v>
      </c>
      <c r="AJ1302" s="1">
        <v>1</v>
      </c>
      <c r="AK1302" s="1" t="s">
        <v>3201</v>
      </c>
      <c r="AL1302" s="1">
        <v>1.2</v>
      </c>
      <c r="AM1302" s="1" t="s">
        <v>3204</v>
      </c>
      <c r="BG1302" s="165">
        <v>6195</v>
      </c>
    </row>
    <row r="1303" spans="1:61" hidden="1">
      <c r="A1303" s="1">
        <v>190053</v>
      </c>
      <c r="B1303" s="6" t="s">
        <v>10379</v>
      </c>
      <c r="C1303" s="82" t="str">
        <f t="shared" si="63"/>
        <v>Open</v>
      </c>
      <c r="D1303" s="36"/>
      <c r="E1303" s="36"/>
      <c r="F1303" s="37"/>
      <c r="G1303" s="37"/>
      <c r="H1303" s="38" t="s">
        <v>1366</v>
      </c>
      <c r="I1303" s="38" t="s">
        <v>1460</v>
      </c>
      <c r="J1303" s="38" t="s">
        <v>3113</v>
      </c>
      <c r="K1303" s="21"/>
      <c r="L1303" s="37" t="s">
        <v>15719</v>
      </c>
      <c r="M1303" s="37" t="s">
        <v>10380</v>
      </c>
      <c r="N1303" s="37" t="s">
        <v>14359</v>
      </c>
      <c r="O1303" s="37" t="s">
        <v>14360</v>
      </c>
      <c r="R1303" s="59" t="str">
        <f t="shared" si="65"/>
        <v>茨城県土浦市神立町</v>
      </c>
      <c r="S1303" s="59"/>
      <c r="T1303" s="59"/>
      <c r="U1303" s="108" t="s">
        <v>10381</v>
      </c>
      <c r="V1303" s="60" t="str">
        <f t="shared" si="64"/>
        <v>Open map</v>
      </c>
      <c r="W1303" s="60"/>
      <c r="X1303" t="s">
        <v>1856</v>
      </c>
      <c r="Y1303" t="s">
        <v>1859</v>
      </c>
      <c r="Z1303" t="s">
        <v>1845</v>
      </c>
      <c r="AB1303" s="1">
        <v>30</v>
      </c>
      <c r="AC1303" s="1">
        <v>1200</v>
      </c>
      <c r="AF1303" s="1">
        <v>1334</v>
      </c>
      <c r="AJ1303" s="1">
        <v>1</v>
      </c>
      <c r="AK1303" s="1" t="s">
        <v>3233</v>
      </c>
      <c r="AL1303" s="1">
        <v>1.5</v>
      </c>
      <c r="AM1303" s="1" t="s">
        <v>3233</v>
      </c>
      <c r="BG1303" s="165">
        <v>6196</v>
      </c>
    </row>
    <row r="1304" spans="1:61" hidden="1">
      <c r="A1304" s="1">
        <v>190054</v>
      </c>
      <c r="B1304" s="6" t="s">
        <v>10382</v>
      </c>
      <c r="C1304" s="82" t="str">
        <f t="shared" si="63"/>
        <v>Open</v>
      </c>
      <c r="D1304" s="36"/>
      <c r="E1304" s="36"/>
      <c r="F1304" s="37"/>
      <c r="G1304" s="37"/>
      <c r="H1304" s="38" t="s">
        <v>1429</v>
      </c>
      <c r="I1304" s="38" t="s">
        <v>1592</v>
      </c>
      <c r="J1304" s="38" t="s">
        <v>3114</v>
      </c>
      <c r="K1304" s="21"/>
      <c r="L1304" s="37" t="s">
        <v>15267</v>
      </c>
      <c r="M1304" s="37"/>
      <c r="N1304" s="37" t="s">
        <v>14366</v>
      </c>
      <c r="O1304" s="37" t="s">
        <v>14366</v>
      </c>
      <c r="R1304" s="59" t="str">
        <f t="shared" si="65"/>
        <v>福島県いわき市小名浜字高山地先</v>
      </c>
      <c r="S1304" s="59"/>
      <c r="T1304" s="59"/>
      <c r="U1304" s="108"/>
      <c r="V1304" s="60" t="str">
        <f t="shared" si="64"/>
        <v>Open map</v>
      </c>
      <c r="W1304" s="60"/>
      <c r="X1304" t="s">
        <v>1840</v>
      </c>
      <c r="Y1304" t="s">
        <v>1844</v>
      </c>
      <c r="Z1304" t="s">
        <v>1842</v>
      </c>
      <c r="AA1304">
        <v>10</v>
      </c>
      <c r="AC1304" s="1">
        <v>445</v>
      </c>
      <c r="AD1304" s="1">
        <v>440</v>
      </c>
      <c r="AF1304" s="1">
        <v>653</v>
      </c>
      <c r="AJ1304" s="1">
        <v>1</v>
      </c>
      <c r="AK1304" s="1" t="s">
        <v>3345</v>
      </c>
      <c r="AL1304" s="1">
        <v>1.5</v>
      </c>
      <c r="AM1304" s="1" t="s">
        <v>3345</v>
      </c>
      <c r="BG1304" s="165">
        <v>6197</v>
      </c>
    </row>
    <row r="1305" spans="1:61" hidden="1">
      <c r="A1305" s="1">
        <v>190055</v>
      </c>
      <c r="B1305" s="6" t="s">
        <v>10383</v>
      </c>
      <c r="C1305" s="82" t="str">
        <f t="shared" si="63"/>
        <v>Open</v>
      </c>
      <c r="D1305" s="36"/>
      <c r="E1305" s="36"/>
      <c r="F1305" s="37"/>
      <c r="G1305" s="37"/>
      <c r="H1305" s="38" t="s">
        <v>1333</v>
      </c>
      <c r="I1305" s="38" t="s">
        <v>2108</v>
      </c>
      <c r="J1305" s="38" t="s">
        <v>3115</v>
      </c>
      <c r="K1305" s="21"/>
      <c r="L1305" s="37" t="s">
        <v>15720</v>
      </c>
      <c r="M1305" s="37"/>
      <c r="N1305" s="37" t="s">
        <v>14366</v>
      </c>
      <c r="O1305" s="37" t="s">
        <v>14366</v>
      </c>
      <c r="R1305" s="59" t="str">
        <f t="shared" si="65"/>
        <v>岡山県岡山市南区福浜西</v>
      </c>
      <c r="S1305" s="59"/>
      <c r="T1305" s="59"/>
      <c r="U1305" s="108"/>
      <c r="V1305" s="60" t="str">
        <f t="shared" si="64"/>
        <v>Open map</v>
      </c>
      <c r="W1305" s="60"/>
      <c r="X1305" t="s">
        <v>1840</v>
      </c>
      <c r="Y1305" t="s">
        <v>1863</v>
      </c>
      <c r="Z1305" t="s">
        <v>3173</v>
      </c>
      <c r="AB1305" s="1">
        <v>20</v>
      </c>
      <c r="AC1305" s="1">
        <v>1100</v>
      </c>
      <c r="AF1305" s="1">
        <v>1510</v>
      </c>
      <c r="AJ1305" s="1">
        <v>1</v>
      </c>
      <c r="AK1305" s="1" t="s">
        <v>3245</v>
      </c>
      <c r="AL1305" s="1">
        <v>1.5</v>
      </c>
      <c r="AM1305" s="1" t="s">
        <v>3219</v>
      </c>
      <c r="BG1305" s="165">
        <v>6198</v>
      </c>
    </row>
    <row r="1306" spans="1:61" hidden="1">
      <c r="A1306" s="116">
        <v>190056</v>
      </c>
      <c r="B1306" s="117" t="s">
        <v>2056</v>
      </c>
      <c r="C1306" s="156" t="str">
        <f t="shared" si="63"/>
        <v>Open</v>
      </c>
      <c r="D1306" s="118"/>
      <c r="E1306" s="118"/>
      <c r="F1306" s="157"/>
      <c r="G1306" s="157"/>
      <c r="H1306" s="120" t="s">
        <v>1299</v>
      </c>
      <c r="I1306" s="120" t="s">
        <v>1350</v>
      </c>
      <c r="J1306" s="120" t="s">
        <v>3116</v>
      </c>
      <c r="K1306" s="121"/>
      <c r="L1306" s="157" t="s">
        <v>15721</v>
      </c>
      <c r="M1306" s="157"/>
      <c r="N1306" s="157" t="s">
        <v>14366</v>
      </c>
      <c r="O1306" s="157" t="s">
        <v>14366</v>
      </c>
      <c r="P1306" s="123"/>
      <c r="Q1306" s="123"/>
      <c r="R1306" s="124" t="str">
        <f t="shared" si="65"/>
        <v>秋田県秋田市東通</v>
      </c>
      <c r="S1306" s="124"/>
      <c r="T1306" s="124"/>
      <c r="U1306" s="124"/>
      <c r="V1306" s="127" t="str">
        <f t="shared" si="64"/>
        <v>Open map</v>
      </c>
      <c r="W1306" s="127"/>
      <c r="X1306" s="123" t="s">
        <v>1840</v>
      </c>
      <c r="Y1306" s="123"/>
      <c r="Z1306" s="123"/>
      <c r="AA1306" s="123"/>
      <c r="AB1306" s="116"/>
      <c r="AC1306" s="116">
        <v>400</v>
      </c>
      <c r="AD1306" s="116"/>
      <c r="AE1306" s="123"/>
      <c r="AF1306" s="116"/>
      <c r="AG1306" s="123"/>
      <c r="AH1306" s="123"/>
      <c r="AI1306" s="123"/>
      <c r="AJ1306" s="116"/>
      <c r="AK1306" s="116"/>
      <c r="AL1306" s="116"/>
      <c r="AM1306" s="116"/>
      <c r="AN1306" s="116"/>
      <c r="AO1306" s="116"/>
      <c r="AP1306" s="123"/>
      <c r="AQ1306" s="123"/>
      <c r="AR1306" s="123"/>
      <c r="AS1306" s="123"/>
      <c r="AT1306" s="123"/>
      <c r="AU1306" s="123"/>
      <c r="AV1306" s="123"/>
      <c r="AW1306" s="123"/>
      <c r="AX1306" s="123"/>
      <c r="AY1306" s="123"/>
      <c r="AZ1306" s="123"/>
      <c r="BA1306" s="123"/>
      <c r="BB1306" s="123"/>
      <c r="BC1306" s="123"/>
      <c r="BD1306" s="158" t="s">
        <v>4217</v>
      </c>
      <c r="BE1306" s="123"/>
      <c r="BF1306" s="123"/>
      <c r="BG1306" s="123">
        <v>6199</v>
      </c>
      <c r="BH1306" s="123"/>
      <c r="BI1306" s="123"/>
    </row>
    <row r="1307" spans="1:61" hidden="1">
      <c r="A1307" s="1">
        <v>190057</v>
      </c>
      <c r="B1307" s="6" t="s">
        <v>2057</v>
      </c>
      <c r="C1307" s="82" t="str">
        <f t="shared" si="63"/>
        <v>Open</v>
      </c>
      <c r="D1307" s="36"/>
      <c r="E1307" s="36"/>
      <c r="F1307" s="37"/>
      <c r="G1307" s="37"/>
      <c r="H1307" s="38" t="s">
        <v>1305</v>
      </c>
      <c r="I1307" s="38" t="s">
        <v>2150</v>
      </c>
      <c r="J1307" s="38" t="s">
        <v>3117</v>
      </c>
      <c r="K1307" s="21"/>
      <c r="L1307" s="37" t="s">
        <v>15722</v>
      </c>
      <c r="M1307" s="37"/>
      <c r="N1307" s="37" t="s">
        <v>14366</v>
      </c>
      <c r="O1307" s="37" t="s">
        <v>14366</v>
      </c>
      <c r="R1307" s="59" t="str">
        <f t="shared" si="65"/>
        <v>愛知県名古屋市港区小割通</v>
      </c>
      <c r="S1307" s="59"/>
      <c r="T1307" s="59"/>
      <c r="U1307" s="108"/>
      <c r="V1307" s="60" t="str">
        <f t="shared" si="64"/>
        <v>Open map</v>
      </c>
      <c r="W1307" s="60"/>
      <c r="X1307" t="s">
        <v>1840</v>
      </c>
      <c r="Y1307" t="s">
        <v>1859</v>
      </c>
      <c r="Z1307" t="s">
        <v>1842</v>
      </c>
      <c r="AC1307" s="1">
        <v>1250</v>
      </c>
      <c r="AD1307" s="1">
        <v>1850</v>
      </c>
      <c r="AF1307" s="1">
        <v>1722</v>
      </c>
      <c r="AJ1307" s="1">
        <v>1</v>
      </c>
      <c r="AK1307" s="1" t="s">
        <v>3198</v>
      </c>
      <c r="AL1307" s="1">
        <v>1.5</v>
      </c>
      <c r="AM1307" s="1" t="s">
        <v>3237</v>
      </c>
      <c r="BG1307" s="165">
        <v>6200</v>
      </c>
    </row>
    <row r="1308" spans="1:61" hidden="1">
      <c r="A1308" s="1">
        <v>190058</v>
      </c>
      <c r="B1308" s="6" t="s">
        <v>11141</v>
      </c>
      <c r="C1308" s="82" t="str">
        <f t="shared" si="63"/>
        <v>Open</v>
      </c>
      <c r="D1308" s="36"/>
      <c r="E1308" s="36"/>
      <c r="F1308" s="136">
        <v>43913</v>
      </c>
      <c r="G1308" s="136">
        <v>43948</v>
      </c>
      <c r="H1308" s="38" t="s">
        <v>1387</v>
      </c>
      <c r="I1308" s="38" t="s">
        <v>1722</v>
      </c>
      <c r="J1308" s="38" t="s">
        <v>2461</v>
      </c>
      <c r="K1308" s="21"/>
      <c r="L1308" s="37" t="s">
        <v>15058</v>
      </c>
      <c r="M1308" s="37"/>
      <c r="N1308" s="37" t="s">
        <v>14366</v>
      </c>
      <c r="O1308" s="37" t="s">
        <v>14366</v>
      </c>
      <c r="R1308" s="59" t="str">
        <f t="shared" si="65"/>
        <v>広島県呉市阿賀南</v>
      </c>
      <c r="S1308" s="59"/>
      <c r="T1308" s="59"/>
      <c r="U1308" s="108"/>
      <c r="V1308" s="60" t="str">
        <f t="shared" si="64"/>
        <v>Open map</v>
      </c>
      <c r="W1308" s="14"/>
      <c r="X1308" t="s">
        <v>1840</v>
      </c>
      <c r="Y1308" t="s">
        <v>1844</v>
      </c>
      <c r="Z1308" t="s">
        <v>1842</v>
      </c>
      <c r="AA1308">
        <v>20</v>
      </c>
      <c r="AC1308" s="1">
        <v>2737.5</v>
      </c>
      <c r="AD1308" s="1">
        <v>2737.5</v>
      </c>
      <c r="AF1308" s="1">
        <v>3254</v>
      </c>
      <c r="AJ1308" s="1">
        <v>1</v>
      </c>
      <c r="AK1308" s="1" t="s">
        <v>3346</v>
      </c>
      <c r="AL1308" s="1">
        <v>1.5</v>
      </c>
      <c r="AM1308" s="1" t="s">
        <v>3346</v>
      </c>
      <c r="BG1308" s="165">
        <v>6201</v>
      </c>
      <c r="BH1308" s="165">
        <v>1146</v>
      </c>
    </row>
    <row r="1309" spans="1:61" hidden="1">
      <c r="A1309" s="1">
        <v>190059</v>
      </c>
      <c r="B1309" s="6" t="s">
        <v>10384</v>
      </c>
      <c r="C1309" s="82" t="str">
        <f t="shared" si="63"/>
        <v>Open</v>
      </c>
      <c r="D1309" s="36"/>
      <c r="E1309" s="36"/>
      <c r="F1309" s="37"/>
      <c r="G1309" s="37"/>
      <c r="H1309" s="38" t="s">
        <v>1357</v>
      </c>
      <c r="I1309" s="38" t="s">
        <v>1588</v>
      </c>
      <c r="J1309" s="38" t="s">
        <v>3118</v>
      </c>
      <c r="K1309" s="21"/>
      <c r="L1309" s="37" t="s">
        <v>15723</v>
      </c>
      <c r="M1309" s="37" t="s">
        <v>10385</v>
      </c>
      <c r="N1309" s="37" t="s">
        <v>14361</v>
      </c>
      <c r="O1309" s="37" t="s">
        <v>14611</v>
      </c>
      <c r="R1309" s="59" t="str">
        <f t="shared" si="65"/>
        <v>埼玉県白岡市西</v>
      </c>
      <c r="S1309" s="59"/>
      <c r="T1309" s="59"/>
      <c r="U1309" s="108" t="s">
        <v>10386</v>
      </c>
      <c r="V1309" s="60" t="str">
        <f t="shared" si="64"/>
        <v>Open map</v>
      </c>
      <c r="W1309" s="14"/>
      <c r="X1309" t="s">
        <v>1840</v>
      </c>
      <c r="Y1309" t="s">
        <v>1863</v>
      </c>
      <c r="Z1309" t="s">
        <v>1877</v>
      </c>
      <c r="AB1309" s="1">
        <v>52</v>
      </c>
      <c r="AC1309" s="1">
        <v>1100</v>
      </c>
      <c r="AD1309" s="1">
        <v>1250</v>
      </c>
      <c r="AF1309" s="1">
        <v>1315</v>
      </c>
      <c r="AJ1309" s="1">
        <v>1</v>
      </c>
      <c r="AK1309" s="1" t="s">
        <v>3189</v>
      </c>
      <c r="AL1309" s="1">
        <v>1.5</v>
      </c>
      <c r="AM1309" s="1" t="s">
        <v>3203</v>
      </c>
      <c r="BG1309" s="165">
        <v>6202</v>
      </c>
    </row>
    <row r="1310" spans="1:61" hidden="1">
      <c r="A1310" s="1">
        <v>190060</v>
      </c>
      <c r="B1310" s="6" t="s">
        <v>10387</v>
      </c>
      <c r="C1310" s="82" t="str">
        <f t="shared" si="63"/>
        <v>Open</v>
      </c>
      <c r="D1310" s="36"/>
      <c r="E1310" s="36"/>
      <c r="F1310" s="136">
        <v>43913</v>
      </c>
      <c r="G1310" s="136">
        <v>43927</v>
      </c>
      <c r="H1310" s="38" t="s">
        <v>1331</v>
      </c>
      <c r="I1310" s="38" t="s">
        <v>1385</v>
      </c>
      <c r="J1310" s="38" t="s">
        <v>1386</v>
      </c>
      <c r="K1310" s="21"/>
      <c r="L1310" s="37" t="s">
        <v>14846</v>
      </c>
      <c r="M1310" s="37"/>
      <c r="N1310" s="37" t="s">
        <v>14366</v>
      </c>
      <c r="O1310" s="37" t="s">
        <v>14366</v>
      </c>
      <c r="R1310" s="59" t="str">
        <f t="shared" si="65"/>
        <v>山形県酒田市京田</v>
      </c>
      <c r="S1310" s="59"/>
      <c r="T1310" s="59"/>
      <c r="U1310" s="108"/>
      <c r="V1310" s="60" t="str">
        <f t="shared" si="64"/>
        <v>Open map</v>
      </c>
      <c r="W1310" s="14"/>
      <c r="X1310" t="s">
        <v>1840</v>
      </c>
      <c r="Y1310" t="s">
        <v>1844</v>
      </c>
      <c r="Z1310" t="s">
        <v>3178</v>
      </c>
      <c r="AA1310">
        <v>4</v>
      </c>
      <c r="AB1310" s="1">
        <v>100</v>
      </c>
      <c r="AC1310" s="1">
        <v>1640</v>
      </c>
      <c r="AD1310" s="1">
        <v>1640</v>
      </c>
      <c r="AF1310" s="1">
        <v>1888</v>
      </c>
      <c r="AJ1310" s="1">
        <v>1</v>
      </c>
      <c r="AK1310" s="1" t="s">
        <v>3198</v>
      </c>
      <c r="AL1310" s="1">
        <v>2</v>
      </c>
      <c r="AM1310" s="1" t="s">
        <v>3215</v>
      </c>
      <c r="BG1310" s="165">
        <v>6203</v>
      </c>
      <c r="BH1310" s="165">
        <v>1147</v>
      </c>
    </row>
    <row r="1311" spans="1:61" hidden="1">
      <c r="A1311" s="1">
        <v>190061</v>
      </c>
      <c r="B1311" s="6" t="s">
        <v>2061</v>
      </c>
      <c r="C1311" s="82" t="str">
        <f t="shared" si="63"/>
        <v>Open</v>
      </c>
      <c r="D1311" s="36"/>
      <c r="E1311" s="36"/>
      <c r="F1311" s="37"/>
      <c r="G1311" s="37"/>
      <c r="H1311" s="38" t="s">
        <v>1443</v>
      </c>
      <c r="I1311" s="38" t="s">
        <v>2335</v>
      </c>
      <c r="J1311" s="38" t="s">
        <v>3119</v>
      </c>
      <c r="K1311" s="21"/>
      <c r="L1311" s="37" t="s">
        <v>15724</v>
      </c>
      <c r="M1311" s="37"/>
      <c r="N1311" s="37" t="s">
        <v>14366</v>
      </c>
      <c r="O1311" s="37" t="s">
        <v>14366</v>
      </c>
      <c r="R1311" s="59" t="str">
        <f t="shared" si="65"/>
        <v>熊本県菊池郡菊陽町大字辛川</v>
      </c>
      <c r="S1311" s="59"/>
      <c r="T1311" s="59"/>
      <c r="U1311" s="108"/>
      <c r="V1311" s="60" t="str">
        <f t="shared" si="64"/>
        <v>Open map</v>
      </c>
      <c r="W1311" s="14"/>
      <c r="X1311" t="s">
        <v>1840</v>
      </c>
      <c r="Y1311" t="s">
        <v>1863</v>
      </c>
      <c r="Z1311" t="s">
        <v>1842</v>
      </c>
      <c r="AA1311">
        <v>9.8000000000000007</v>
      </c>
      <c r="AB1311" s="1">
        <v>30</v>
      </c>
      <c r="AC1311" s="1">
        <v>6310</v>
      </c>
      <c r="AD1311" s="1">
        <v>9628</v>
      </c>
      <c r="AF1311" s="1">
        <v>7716</v>
      </c>
      <c r="AJ1311" s="1">
        <v>1.4</v>
      </c>
      <c r="AK1311" s="1" t="s">
        <v>3198</v>
      </c>
      <c r="AL1311" s="1">
        <v>1.2</v>
      </c>
      <c r="AM1311" s="1" t="s">
        <v>3203</v>
      </c>
      <c r="BG1311" s="165">
        <v>6204</v>
      </c>
    </row>
    <row r="1312" spans="1:61" hidden="1">
      <c r="A1312" s="1">
        <v>190062</v>
      </c>
      <c r="B1312" s="6" t="s">
        <v>11142</v>
      </c>
      <c r="C1312" s="82" t="str">
        <f t="shared" si="63"/>
        <v>Open</v>
      </c>
      <c r="D1312" s="36"/>
      <c r="E1312" s="36"/>
      <c r="F1312" s="37"/>
      <c r="G1312" s="37"/>
      <c r="H1312" s="38" t="s">
        <v>1305</v>
      </c>
      <c r="I1312" s="38" t="s">
        <v>1500</v>
      </c>
      <c r="J1312" s="38" t="s">
        <v>3120</v>
      </c>
      <c r="K1312" s="21"/>
      <c r="L1312" s="37" t="s">
        <v>15725</v>
      </c>
      <c r="M1312" s="37"/>
      <c r="N1312" s="37" t="s">
        <v>14366</v>
      </c>
      <c r="O1312" s="37" t="s">
        <v>14366</v>
      </c>
      <c r="R1312" s="59" t="str">
        <f t="shared" si="65"/>
        <v>愛知県岡崎市岡崎駅南</v>
      </c>
      <c r="S1312" s="59"/>
      <c r="T1312" s="59"/>
      <c r="U1312" s="108"/>
      <c r="V1312" s="60" t="str">
        <f t="shared" si="64"/>
        <v>Open map</v>
      </c>
      <c r="W1312" s="14"/>
      <c r="X1312" t="s">
        <v>1840</v>
      </c>
      <c r="Y1312" t="s">
        <v>1844</v>
      </c>
      <c r="Z1312" t="s">
        <v>1841</v>
      </c>
      <c r="AB1312" s="1">
        <v>40</v>
      </c>
      <c r="AF1312" s="1">
        <v>4939</v>
      </c>
      <c r="AJ1312" s="1">
        <v>0.8</v>
      </c>
      <c r="AK1312" s="1" t="s">
        <v>3347</v>
      </c>
      <c r="AL1312" s="1">
        <v>1.2</v>
      </c>
      <c r="AM1312" s="1" t="s">
        <v>3347</v>
      </c>
      <c r="BG1312" s="165">
        <v>6205</v>
      </c>
    </row>
    <row r="1313" spans="1:60" hidden="1">
      <c r="A1313" s="1" t="s">
        <v>2063</v>
      </c>
      <c r="B1313" s="6" t="s">
        <v>2064</v>
      </c>
      <c r="C1313" s="82" t="str">
        <f t="shared" si="63"/>
        <v>Open</v>
      </c>
      <c r="D1313" s="36"/>
      <c r="E1313" s="36"/>
      <c r="F1313" s="37"/>
      <c r="G1313" s="37"/>
      <c r="H1313" s="38" t="s">
        <v>1305</v>
      </c>
      <c r="I1313" s="38" t="s">
        <v>1500</v>
      </c>
      <c r="J1313" s="38" t="s">
        <v>3120</v>
      </c>
      <c r="K1313" s="21"/>
      <c r="L1313" s="37" t="s">
        <v>15725</v>
      </c>
      <c r="M1313" s="37"/>
      <c r="N1313" s="37" t="s">
        <v>14366</v>
      </c>
      <c r="O1313" s="37" t="s">
        <v>14366</v>
      </c>
      <c r="R1313" s="59" t="str">
        <f t="shared" si="65"/>
        <v>愛知県岡崎市岡崎駅南</v>
      </c>
      <c r="S1313" s="59"/>
      <c r="T1313" s="59"/>
      <c r="U1313" s="108"/>
      <c r="V1313" s="60" t="str">
        <f t="shared" si="64"/>
        <v>Open map</v>
      </c>
      <c r="W1313" s="14"/>
      <c r="X1313" t="s">
        <v>1840</v>
      </c>
      <c r="Y1313" t="s">
        <v>1844</v>
      </c>
      <c r="Z1313" t="s">
        <v>1841</v>
      </c>
      <c r="AB1313" s="1">
        <v>41</v>
      </c>
      <c r="AF1313" s="1">
        <v>6485</v>
      </c>
      <c r="AJ1313" s="1">
        <v>0.8</v>
      </c>
      <c r="AK1313" s="1" t="s">
        <v>3348</v>
      </c>
      <c r="AL1313" s="1">
        <v>1.5</v>
      </c>
      <c r="AM1313" s="1" t="s">
        <v>3348</v>
      </c>
      <c r="BG1313" s="165">
        <v>6206</v>
      </c>
    </row>
    <row r="1314" spans="1:60" hidden="1">
      <c r="A1314" s="1">
        <v>190063</v>
      </c>
      <c r="B1314" s="6" t="s">
        <v>2065</v>
      </c>
      <c r="C1314" s="82" t="str">
        <f t="shared" si="63"/>
        <v>Open</v>
      </c>
      <c r="D1314" s="36"/>
      <c r="E1314" s="36"/>
      <c r="F1314" s="37"/>
      <c r="G1314" s="37"/>
      <c r="H1314" s="38" t="s">
        <v>1387</v>
      </c>
      <c r="I1314" s="38" t="s">
        <v>2110</v>
      </c>
      <c r="J1314" s="38" t="s">
        <v>3121</v>
      </c>
      <c r="K1314" s="21"/>
      <c r="L1314" s="37" t="s">
        <v>15726</v>
      </c>
      <c r="M1314" s="37"/>
      <c r="N1314" s="37" t="s">
        <v>14366</v>
      </c>
      <c r="O1314" s="37" t="s">
        <v>14366</v>
      </c>
      <c r="R1314" s="59" t="str">
        <f t="shared" si="65"/>
        <v>広島県広島市中区光南</v>
      </c>
      <c r="S1314" s="59"/>
      <c r="T1314" s="59"/>
      <c r="U1314" s="108"/>
      <c r="V1314" s="60" t="str">
        <f t="shared" si="64"/>
        <v>Open map</v>
      </c>
      <c r="W1314" s="14"/>
      <c r="X1314" t="s">
        <v>1840</v>
      </c>
      <c r="Y1314" t="s">
        <v>1844</v>
      </c>
      <c r="Z1314" t="s">
        <v>1845</v>
      </c>
      <c r="AB1314" s="1">
        <v>30</v>
      </c>
      <c r="AC1314" s="1">
        <v>184</v>
      </c>
      <c r="AD1314" s="1">
        <v>368</v>
      </c>
      <c r="AF1314" s="1">
        <v>285</v>
      </c>
      <c r="AJ1314" s="1">
        <v>1</v>
      </c>
      <c r="AK1314" s="1" t="s">
        <v>3198</v>
      </c>
      <c r="AL1314" s="1">
        <v>1.5</v>
      </c>
      <c r="AM1314" s="1" t="s">
        <v>3248</v>
      </c>
      <c r="BG1314" s="165">
        <v>6207</v>
      </c>
    </row>
    <row r="1315" spans="1:60" hidden="1">
      <c r="A1315" s="1">
        <v>190064</v>
      </c>
      <c r="B1315" s="6" t="s">
        <v>2066</v>
      </c>
      <c r="C1315" s="82" t="str">
        <f t="shared" si="63"/>
        <v>Open</v>
      </c>
      <c r="D1315" s="36"/>
      <c r="E1315" s="36"/>
      <c r="F1315" s="37"/>
      <c r="G1315" s="37"/>
      <c r="H1315" s="38" t="s">
        <v>1307</v>
      </c>
      <c r="I1315" s="38" t="s">
        <v>3122</v>
      </c>
      <c r="J1315" s="38" t="s">
        <v>3123</v>
      </c>
      <c r="K1315" s="21"/>
      <c r="L1315" s="37" t="s">
        <v>15727</v>
      </c>
      <c r="M1315" s="37"/>
      <c r="N1315" s="37" t="s">
        <v>14366</v>
      </c>
      <c r="O1315" s="37" t="s">
        <v>14366</v>
      </c>
      <c r="R1315" s="59" t="str">
        <f t="shared" si="65"/>
        <v>宮城県栗原市若柳字川北塚原</v>
      </c>
      <c r="S1315" s="59"/>
      <c r="T1315" s="59"/>
      <c r="U1315" s="108"/>
      <c r="V1315" s="60" t="str">
        <f t="shared" si="64"/>
        <v>Open map</v>
      </c>
      <c r="W1315" s="14"/>
      <c r="X1315" t="s">
        <v>1856</v>
      </c>
      <c r="Y1315" t="s">
        <v>1844</v>
      </c>
      <c r="Z1315" t="s">
        <v>3179</v>
      </c>
      <c r="AB1315" s="1">
        <v>75</v>
      </c>
      <c r="AC1315" s="1">
        <v>4200</v>
      </c>
      <c r="AD1315" s="1">
        <v>4200</v>
      </c>
      <c r="AF1315" s="1">
        <v>5439</v>
      </c>
      <c r="AJ1315" s="1">
        <v>1.2</v>
      </c>
      <c r="AK1315" s="1" t="s">
        <v>3198</v>
      </c>
      <c r="AL1315" s="1">
        <v>1.2</v>
      </c>
      <c r="AM1315" s="1" t="s">
        <v>3268</v>
      </c>
      <c r="BG1315" s="165">
        <v>6208</v>
      </c>
    </row>
    <row r="1316" spans="1:60" hidden="1">
      <c r="A1316" s="1">
        <v>190065</v>
      </c>
      <c r="B1316" s="6" t="s">
        <v>2067</v>
      </c>
      <c r="C1316" s="82" t="str">
        <f t="shared" si="63"/>
        <v>Open</v>
      </c>
      <c r="D1316" s="36"/>
      <c r="E1316" s="36"/>
      <c r="F1316" s="37"/>
      <c r="G1316" s="37"/>
      <c r="H1316" s="38" t="s">
        <v>1570</v>
      </c>
      <c r="I1316" s="38" t="s">
        <v>2728</v>
      </c>
      <c r="J1316" s="38" t="s">
        <v>3124</v>
      </c>
      <c r="K1316" s="21"/>
      <c r="L1316" s="37" t="s">
        <v>15728</v>
      </c>
      <c r="M1316" s="37"/>
      <c r="N1316" s="37" t="s">
        <v>14366</v>
      </c>
      <c r="O1316" s="37" t="s">
        <v>14366</v>
      </c>
      <c r="R1316" s="59" t="str">
        <f t="shared" si="65"/>
        <v>北海道厚岸郡厚岸町宮園</v>
      </c>
      <c r="S1316" s="59"/>
      <c r="T1316" s="59"/>
      <c r="U1316" s="108"/>
      <c r="V1316" s="60" t="str">
        <f t="shared" si="64"/>
        <v>Open map</v>
      </c>
      <c r="W1316" s="14"/>
      <c r="X1316" t="s">
        <v>1840</v>
      </c>
      <c r="Y1316" t="s">
        <v>1844</v>
      </c>
      <c r="Z1316" t="s">
        <v>1843</v>
      </c>
      <c r="AA1316">
        <v>12.5</v>
      </c>
      <c r="AB1316" s="1">
        <v>70</v>
      </c>
      <c r="AC1316" s="1">
        <v>362.6</v>
      </c>
      <c r="AD1316" s="1">
        <v>360.36</v>
      </c>
      <c r="AF1316" s="1">
        <v>5439</v>
      </c>
      <c r="AJ1316" s="1">
        <v>1.2</v>
      </c>
      <c r="AK1316" s="1" t="s">
        <v>3198</v>
      </c>
      <c r="AL1316" s="1">
        <v>1.2</v>
      </c>
      <c r="AM1316" s="1" t="s">
        <v>3253</v>
      </c>
      <c r="BG1316" s="165">
        <v>6209</v>
      </c>
    </row>
    <row r="1317" spans="1:60" hidden="1">
      <c r="A1317" s="1">
        <v>190066</v>
      </c>
      <c r="B1317" s="6" t="s">
        <v>2068</v>
      </c>
      <c r="C1317" s="82" t="str">
        <f t="shared" si="63"/>
        <v>Open</v>
      </c>
      <c r="D1317" s="36"/>
      <c r="E1317" s="36"/>
      <c r="F1317" s="37"/>
      <c r="G1317" s="37"/>
      <c r="H1317" s="38" t="s">
        <v>1570</v>
      </c>
      <c r="I1317" s="38" t="s">
        <v>1685</v>
      </c>
      <c r="J1317" s="38" t="s">
        <v>3125</v>
      </c>
      <c r="K1317" s="21"/>
      <c r="L1317" s="37" t="s">
        <v>15729</v>
      </c>
      <c r="M1317" s="37"/>
      <c r="N1317" s="37" t="s">
        <v>14366</v>
      </c>
      <c r="O1317" s="37" t="s">
        <v>14366</v>
      </c>
      <c r="R1317" s="59" t="str">
        <f t="shared" si="65"/>
        <v>北海道苫小牧市見山</v>
      </c>
      <c r="S1317" s="59"/>
      <c r="T1317" s="59"/>
      <c r="U1317" s="108"/>
      <c r="V1317" s="60" t="str">
        <f t="shared" si="64"/>
        <v>Open map</v>
      </c>
      <c r="W1317" s="14"/>
      <c r="X1317" t="s">
        <v>1840</v>
      </c>
      <c r="Y1317" t="s">
        <v>1844</v>
      </c>
      <c r="Z1317" t="s">
        <v>1841</v>
      </c>
      <c r="AB1317" s="1">
        <v>70</v>
      </c>
      <c r="AC1317" s="1">
        <v>2370</v>
      </c>
      <c r="AD1317" s="1">
        <v>2370</v>
      </c>
      <c r="AF1317" s="1">
        <v>2657</v>
      </c>
      <c r="AJ1317" s="1">
        <v>0.8</v>
      </c>
      <c r="AK1317" s="1" t="s">
        <v>3349</v>
      </c>
      <c r="AL1317" s="1">
        <v>1.2</v>
      </c>
      <c r="AM1317" s="1" t="s">
        <v>3253</v>
      </c>
      <c r="BG1317" s="165">
        <v>6210</v>
      </c>
    </row>
    <row r="1318" spans="1:60" hidden="1">
      <c r="A1318" s="1">
        <v>190067</v>
      </c>
      <c r="B1318" s="6" t="s">
        <v>2069</v>
      </c>
      <c r="C1318" s="82" t="str">
        <f t="shared" si="63"/>
        <v>Open</v>
      </c>
      <c r="D1318" s="36"/>
      <c r="E1318" s="36"/>
      <c r="F1318" s="37"/>
      <c r="G1318" s="37"/>
      <c r="H1318" s="38" t="s">
        <v>1351</v>
      </c>
      <c r="I1318" s="38" t="s">
        <v>1374</v>
      </c>
      <c r="J1318" s="38" t="s">
        <v>3126</v>
      </c>
      <c r="K1318" s="21"/>
      <c r="L1318" s="37" t="s">
        <v>15730</v>
      </c>
      <c r="M1318" s="37"/>
      <c r="N1318" s="37" t="s">
        <v>14366</v>
      </c>
      <c r="O1318" s="37" t="s">
        <v>14366</v>
      </c>
      <c r="R1318" s="59" t="str">
        <f t="shared" si="65"/>
        <v>三重県四日市市午起</v>
      </c>
      <c r="S1318" s="59"/>
      <c r="T1318" s="59"/>
      <c r="U1318" s="108"/>
      <c r="V1318" s="60" t="str">
        <f t="shared" si="64"/>
        <v>Open map</v>
      </c>
      <c r="W1318" s="14"/>
      <c r="X1318" t="s">
        <v>1840</v>
      </c>
      <c r="Y1318" t="s">
        <v>3180</v>
      </c>
      <c r="Z1318" t="s">
        <v>1889</v>
      </c>
      <c r="AB1318" s="1">
        <v>36</v>
      </c>
      <c r="AC1318" s="1">
        <v>2080</v>
      </c>
      <c r="AD1318" s="1">
        <v>2240</v>
      </c>
      <c r="AF1318" s="1">
        <v>2287</v>
      </c>
      <c r="AJ1318" s="1">
        <v>1</v>
      </c>
      <c r="AK1318" s="1" t="s">
        <v>3350</v>
      </c>
      <c r="AL1318" s="1">
        <v>1.2</v>
      </c>
      <c r="AM1318" s="1" t="s">
        <v>3350</v>
      </c>
      <c r="BG1318" s="165">
        <v>6211</v>
      </c>
    </row>
    <row r="1319" spans="1:60" hidden="1">
      <c r="A1319" s="1">
        <v>190068</v>
      </c>
      <c r="B1319" s="6" t="s">
        <v>2070</v>
      </c>
      <c r="C1319" s="82" t="str">
        <f t="shared" si="63"/>
        <v>Open</v>
      </c>
      <c r="F1319" s="136">
        <v>43920</v>
      </c>
      <c r="G1319" s="136">
        <v>43937</v>
      </c>
      <c r="H1319" s="38" t="s">
        <v>1570</v>
      </c>
      <c r="I1319" s="38" t="s">
        <v>3127</v>
      </c>
      <c r="J1319" s="38" t="s">
        <v>3128</v>
      </c>
      <c r="L1319" s="37" t="s">
        <v>15731</v>
      </c>
      <c r="N1319" s="37" t="s">
        <v>14366</v>
      </c>
      <c r="O1319" s="37" t="s">
        <v>14366</v>
      </c>
      <c r="R1319" s="59" t="str">
        <f t="shared" si="65"/>
        <v>北海道夕張郡長沼町錦町南</v>
      </c>
      <c r="U1319" s="108"/>
      <c r="V1319" s="60" t="str">
        <f t="shared" si="64"/>
        <v>Open map</v>
      </c>
      <c r="X1319" t="s">
        <v>1840</v>
      </c>
      <c r="Y1319" t="s">
        <v>1844</v>
      </c>
      <c r="Z1319" t="s">
        <v>1841</v>
      </c>
      <c r="AB1319" s="1">
        <v>130</v>
      </c>
      <c r="AC1319" s="1">
        <v>1100</v>
      </c>
      <c r="AD1319" s="1">
        <v>1100</v>
      </c>
      <c r="AF1319" s="1">
        <v>1764</v>
      </c>
      <c r="AJ1319" s="1">
        <v>1</v>
      </c>
      <c r="AK1319" s="1" t="s">
        <v>3197</v>
      </c>
      <c r="AL1319" s="1">
        <v>1.5</v>
      </c>
      <c r="AM1319" s="1" t="s">
        <v>3253</v>
      </c>
      <c r="BG1319" s="165">
        <v>6212</v>
      </c>
      <c r="BH1319" s="165">
        <v>1148</v>
      </c>
    </row>
    <row r="1320" spans="1:60" hidden="1">
      <c r="A1320" s="1">
        <v>190069</v>
      </c>
      <c r="B1320" s="6" t="s">
        <v>2071</v>
      </c>
      <c r="C1320" s="82" t="str">
        <f t="shared" si="63"/>
        <v>Open</v>
      </c>
      <c r="F1320" s="136">
        <v>43920</v>
      </c>
      <c r="G1320" s="136">
        <v>43951</v>
      </c>
      <c r="H1320" s="38" t="s">
        <v>1426</v>
      </c>
      <c r="I1320" s="38" t="s">
        <v>1534</v>
      </c>
      <c r="J1320" s="38" t="s">
        <v>3129</v>
      </c>
      <c r="L1320" s="37" t="s">
        <v>15732</v>
      </c>
      <c r="N1320" s="37" t="s">
        <v>14366</v>
      </c>
      <c r="O1320" s="37" t="s">
        <v>14366</v>
      </c>
      <c r="R1320" s="59" t="str">
        <f t="shared" si="65"/>
        <v>青森県八戸市城下</v>
      </c>
      <c r="U1320" s="108"/>
      <c r="V1320" s="60" t="str">
        <f t="shared" si="64"/>
        <v>Open map</v>
      </c>
      <c r="X1320" t="s">
        <v>1840</v>
      </c>
      <c r="Y1320" t="s">
        <v>1844</v>
      </c>
      <c r="Z1320" t="s">
        <v>1841</v>
      </c>
      <c r="AB1320" s="1">
        <v>75</v>
      </c>
      <c r="AC1320" s="1">
        <v>1023.4</v>
      </c>
      <c r="AD1320" s="1">
        <v>1023.4</v>
      </c>
      <c r="AF1320" s="1">
        <v>1268</v>
      </c>
      <c r="AJ1320" s="1">
        <v>0.8</v>
      </c>
      <c r="AK1320" s="1" t="s">
        <v>3298</v>
      </c>
      <c r="AL1320" s="1">
        <v>1.5</v>
      </c>
      <c r="AM1320" s="1" t="s">
        <v>3203</v>
      </c>
      <c r="BG1320" s="165">
        <v>6213</v>
      </c>
      <c r="BH1320" s="165">
        <v>1149</v>
      </c>
    </row>
    <row r="1321" spans="1:60" hidden="1">
      <c r="A1321" s="1">
        <v>190070</v>
      </c>
      <c r="B1321" s="6" t="s">
        <v>2072</v>
      </c>
      <c r="C1321" s="82" t="str">
        <f t="shared" si="63"/>
        <v>Open</v>
      </c>
      <c r="H1321" s="38" t="s">
        <v>1426</v>
      </c>
      <c r="I1321" s="38" t="s">
        <v>1499</v>
      </c>
      <c r="J1321" s="38" t="s">
        <v>3130</v>
      </c>
      <c r="L1321" s="37" t="s">
        <v>15733</v>
      </c>
      <c r="N1321" s="37" t="s">
        <v>14366</v>
      </c>
      <c r="O1321" s="37" t="s">
        <v>14366</v>
      </c>
      <c r="R1321" s="59" t="str">
        <f t="shared" si="65"/>
        <v>青森県五所川原市大字漆川字珠椿</v>
      </c>
      <c r="U1321" s="108"/>
      <c r="V1321" s="60" t="str">
        <f t="shared" si="64"/>
        <v>Open map</v>
      </c>
      <c r="X1321" t="s">
        <v>1840</v>
      </c>
      <c r="Y1321" t="s">
        <v>1863</v>
      </c>
      <c r="Z1321" t="s">
        <v>1842</v>
      </c>
      <c r="AA1321">
        <v>20</v>
      </c>
      <c r="AB1321" s="1">
        <v>160</v>
      </c>
      <c r="AC1321" s="1">
        <v>2982.27</v>
      </c>
      <c r="AD1321" s="1">
        <v>2905.94</v>
      </c>
      <c r="AF1321" s="1">
        <v>5376</v>
      </c>
      <c r="AJ1321" s="1">
        <v>1</v>
      </c>
      <c r="AK1321" s="1" t="s">
        <v>3204</v>
      </c>
      <c r="AL1321" s="1">
        <v>1.5</v>
      </c>
      <c r="AM1321" s="1" t="s">
        <v>3205</v>
      </c>
      <c r="BG1321" s="165">
        <v>6214</v>
      </c>
    </row>
    <row r="1322" spans="1:60" hidden="1">
      <c r="A1322" s="1">
        <v>190071</v>
      </c>
      <c r="B1322" s="6" t="s">
        <v>2073</v>
      </c>
      <c r="C1322" s="82" t="str">
        <f t="shared" si="63"/>
        <v>Open</v>
      </c>
      <c r="H1322" s="38" t="s">
        <v>1312</v>
      </c>
      <c r="I1322" s="38" t="s">
        <v>1355</v>
      </c>
      <c r="J1322" s="38" t="s">
        <v>3131</v>
      </c>
      <c r="L1322" s="37" t="s">
        <v>15734</v>
      </c>
      <c r="N1322" s="37" t="s">
        <v>14366</v>
      </c>
      <c r="O1322" s="37" t="s">
        <v>14366</v>
      </c>
      <c r="R1322" s="59" t="str">
        <f t="shared" si="65"/>
        <v>岐阜県瑞穂市馬場春雨</v>
      </c>
      <c r="U1322" s="108"/>
      <c r="V1322" s="60" t="str">
        <f t="shared" si="64"/>
        <v>Open map</v>
      </c>
      <c r="X1322" t="s">
        <v>1840</v>
      </c>
      <c r="Y1322" t="s">
        <v>1844</v>
      </c>
      <c r="Z1322" t="s">
        <v>1841</v>
      </c>
      <c r="AB1322" s="1">
        <v>52</v>
      </c>
      <c r="AC1322" s="1">
        <v>3955.76</v>
      </c>
      <c r="AD1322" s="1">
        <v>3777.21</v>
      </c>
      <c r="AF1322" s="1"/>
      <c r="AJ1322" s="1">
        <v>0.8</v>
      </c>
      <c r="AK1322" s="1" t="s">
        <v>3198</v>
      </c>
      <c r="AL1322" s="1">
        <v>1.2</v>
      </c>
      <c r="AM1322" s="1" t="s">
        <v>3197</v>
      </c>
      <c r="BG1322" s="165">
        <v>6215</v>
      </c>
    </row>
    <row r="1323" spans="1:60" hidden="1">
      <c r="A1323" s="1">
        <v>190072</v>
      </c>
      <c r="B1323" s="6" t="s">
        <v>2074</v>
      </c>
      <c r="C1323" s="82" t="str">
        <f t="shared" si="63"/>
        <v>Open</v>
      </c>
      <c r="F1323" s="136">
        <v>43921</v>
      </c>
      <c r="G1323" s="136">
        <v>43948</v>
      </c>
      <c r="H1323" s="38" t="s">
        <v>1426</v>
      </c>
      <c r="I1323" s="38" t="s">
        <v>1499</v>
      </c>
      <c r="J1323" s="38" t="s">
        <v>2838</v>
      </c>
      <c r="L1323" s="37" t="s">
        <v>15510</v>
      </c>
      <c r="N1323" s="37" t="s">
        <v>14366</v>
      </c>
      <c r="O1323" s="37" t="s">
        <v>14366</v>
      </c>
      <c r="R1323" s="59" t="str">
        <f t="shared" si="65"/>
        <v>青森県五所川原市大字金山字亀ヶ岡</v>
      </c>
      <c r="U1323" s="108"/>
      <c r="V1323" s="60" t="str">
        <f t="shared" si="64"/>
        <v>Open map</v>
      </c>
      <c r="X1323" t="s">
        <v>1840</v>
      </c>
      <c r="Y1323" t="s">
        <v>1844</v>
      </c>
      <c r="Z1323" t="s">
        <v>1842</v>
      </c>
      <c r="AA1323">
        <v>46.5</v>
      </c>
      <c r="AB1323" s="1">
        <v>160</v>
      </c>
      <c r="AC1323" s="1">
        <v>3936.96</v>
      </c>
      <c r="AD1323" s="1">
        <v>3407.25</v>
      </c>
      <c r="AF1323" s="1">
        <v>4352</v>
      </c>
      <c r="AJ1323" s="1">
        <v>1</v>
      </c>
      <c r="AK1323" s="1" t="s">
        <v>3198</v>
      </c>
      <c r="AL1323" s="1">
        <v>3.5</v>
      </c>
      <c r="AM1323" s="1" t="s">
        <v>3206</v>
      </c>
      <c r="BG1323" s="165">
        <v>6216</v>
      </c>
      <c r="BH1323" s="165">
        <v>1150</v>
      </c>
    </row>
    <row r="1324" spans="1:60" hidden="1">
      <c r="A1324" s="1">
        <v>190073</v>
      </c>
      <c r="B1324" s="6" t="s">
        <v>11143</v>
      </c>
      <c r="C1324" s="82" t="str">
        <f t="shared" si="63"/>
        <v>Open</v>
      </c>
      <c r="H1324" s="38" t="s">
        <v>1305</v>
      </c>
      <c r="I1324" s="38" t="s">
        <v>1500</v>
      </c>
      <c r="J1324" s="38" t="s">
        <v>3120</v>
      </c>
      <c r="L1324" s="37" t="s">
        <v>15735</v>
      </c>
      <c r="N1324" s="37" t="s">
        <v>14366</v>
      </c>
      <c r="O1324" s="37" t="s">
        <v>14366</v>
      </c>
      <c r="R1324" s="59" t="str">
        <f t="shared" si="65"/>
        <v>愛知県岡崎市岡崎駅南</v>
      </c>
      <c r="U1324" s="108"/>
      <c r="V1324" s="60" t="str">
        <f t="shared" si="64"/>
        <v>Open map</v>
      </c>
      <c r="X1324" t="s">
        <v>1840</v>
      </c>
      <c r="Y1324" t="s">
        <v>1844</v>
      </c>
      <c r="Z1324" t="s">
        <v>1841</v>
      </c>
      <c r="AC1324" s="1">
        <v>1400</v>
      </c>
      <c r="AD1324" s="1">
        <v>1400</v>
      </c>
      <c r="AF1324" s="1"/>
      <c r="BG1324" s="165">
        <v>6217</v>
      </c>
    </row>
    <row r="1325" spans="1:60" hidden="1">
      <c r="A1325" s="1">
        <v>190074</v>
      </c>
      <c r="B1325" s="6" t="s">
        <v>2076</v>
      </c>
      <c r="C1325" s="82" t="str">
        <f t="shared" si="63"/>
        <v>Open</v>
      </c>
      <c r="F1325" s="136">
        <v>43924</v>
      </c>
      <c r="G1325" s="136">
        <v>43938</v>
      </c>
      <c r="H1325" s="38" t="s">
        <v>1299</v>
      </c>
      <c r="I1325" s="38" t="s">
        <v>3132</v>
      </c>
      <c r="J1325" s="38" t="s">
        <v>3133</v>
      </c>
      <c r="L1325" s="37" t="s">
        <v>15736</v>
      </c>
      <c r="N1325" s="37" t="s">
        <v>14366</v>
      </c>
      <c r="O1325" s="37" t="s">
        <v>14366</v>
      </c>
      <c r="R1325" s="59" t="str">
        <f t="shared" si="65"/>
        <v>秋田県山本郡三種町森岳高田</v>
      </c>
      <c r="U1325" s="108"/>
      <c r="V1325" s="60" t="str">
        <f t="shared" si="64"/>
        <v>Open map</v>
      </c>
      <c r="X1325" t="s">
        <v>1840</v>
      </c>
      <c r="Y1325" t="s">
        <v>1844</v>
      </c>
      <c r="Z1325" t="s">
        <v>1841</v>
      </c>
      <c r="AB1325" s="1">
        <v>100</v>
      </c>
      <c r="AC1325" s="1">
        <v>1100</v>
      </c>
      <c r="AD1325" s="1">
        <v>1100</v>
      </c>
      <c r="AF1325" s="1">
        <v>1518</v>
      </c>
      <c r="AJ1325" s="1">
        <v>1</v>
      </c>
      <c r="AK1325" s="1" t="s">
        <v>3263</v>
      </c>
      <c r="AL1325" s="1">
        <v>1.5</v>
      </c>
      <c r="AM1325" s="1" t="s">
        <v>3265</v>
      </c>
      <c r="BG1325" s="165">
        <v>6218</v>
      </c>
      <c r="BH1325" s="165">
        <v>1151</v>
      </c>
    </row>
    <row r="1326" spans="1:60" hidden="1">
      <c r="A1326" s="1">
        <v>190075</v>
      </c>
      <c r="B1326" s="6" t="s">
        <v>2077</v>
      </c>
      <c r="C1326" s="82" t="str">
        <f t="shared" si="63"/>
        <v>Open</v>
      </c>
      <c r="H1326" s="38" t="s">
        <v>1342</v>
      </c>
      <c r="I1326" s="38" t="s">
        <v>2171</v>
      </c>
      <c r="J1326" s="38" t="s">
        <v>3134</v>
      </c>
      <c r="L1326" s="37" t="s">
        <v>15737</v>
      </c>
      <c r="N1326" s="37" t="s">
        <v>14366</v>
      </c>
      <c r="O1326" s="37" t="s">
        <v>14366</v>
      </c>
      <c r="R1326" s="59" t="str">
        <f t="shared" si="65"/>
        <v>新潟県新潟市江南区横越中央</v>
      </c>
      <c r="U1326" s="108"/>
      <c r="V1326" s="60" t="str">
        <f t="shared" si="64"/>
        <v>Open map</v>
      </c>
      <c r="X1326" t="s">
        <v>1840</v>
      </c>
      <c r="Y1326" t="s">
        <v>1863</v>
      </c>
      <c r="Z1326" t="s">
        <v>1886</v>
      </c>
      <c r="AA1326">
        <v>40</v>
      </c>
      <c r="AC1326" s="1">
        <v>1350</v>
      </c>
      <c r="AD1326" s="1">
        <v>1350</v>
      </c>
      <c r="AF1326" s="1">
        <v>897.6</v>
      </c>
      <c r="AJ1326" s="1">
        <v>1.2</v>
      </c>
      <c r="AK1326" s="1" t="s">
        <v>3242</v>
      </c>
      <c r="AL1326" s="1">
        <v>1.6</v>
      </c>
      <c r="AM1326" s="1" t="s">
        <v>3285</v>
      </c>
      <c r="BG1326" s="165">
        <v>6219</v>
      </c>
    </row>
    <row r="1327" spans="1:60" hidden="1">
      <c r="A1327" s="1">
        <v>190076</v>
      </c>
      <c r="B1327" s="6" t="s">
        <v>2078</v>
      </c>
      <c r="C1327" s="82" t="str">
        <f t="shared" si="63"/>
        <v>Open</v>
      </c>
      <c r="H1327" s="38" t="s">
        <v>1358</v>
      </c>
      <c r="I1327" s="38" t="s">
        <v>1359</v>
      </c>
      <c r="J1327" s="38" t="s">
        <v>3135</v>
      </c>
      <c r="L1327" s="37" t="s">
        <v>14750</v>
      </c>
      <c r="N1327" s="37" t="s">
        <v>14366</v>
      </c>
      <c r="O1327" s="37" t="s">
        <v>14366</v>
      </c>
      <c r="R1327" s="59" t="str">
        <f t="shared" si="65"/>
        <v>島根県出雲市西沖町</v>
      </c>
      <c r="U1327" s="108"/>
      <c r="V1327" s="60" t="str">
        <f t="shared" si="64"/>
        <v>Open map</v>
      </c>
      <c r="X1327" t="s">
        <v>1840</v>
      </c>
      <c r="Y1327" t="s">
        <v>1844</v>
      </c>
      <c r="Z1327" t="s">
        <v>1867</v>
      </c>
      <c r="AB1327" s="1">
        <v>65</v>
      </c>
      <c r="AC1327" s="1">
        <v>3221</v>
      </c>
      <c r="AD1327" s="1">
        <v>3220</v>
      </c>
      <c r="AF1327" s="1">
        <v>5023</v>
      </c>
      <c r="AJ1327" s="1">
        <v>1</v>
      </c>
      <c r="AK1327" s="1" t="s">
        <v>3268</v>
      </c>
      <c r="AL1327" s="1">
        <v>1.5</v>
      </c>
      <c r="AM1327" s="1" t="s">
        <v>3237</v>
      </c>
      <c r="BG1327" s="165">
        <v>6220</v>
      </c>
    </row>
    <row r="1328" spans="1:60" hidden="1">
      <c r="A1328" s="1">
        <v>190077</v>
      </c>
      <c r="B1328" s="6" t="s">
        <v>2079</v>
      </c>
      <c r="C1328" s="82" t="str">
        <f t="shared" si="63"/>
        <v>Open</v>
      </c>
      <c r="H1328" s="38" t="s">
        <v>1302</v>
      </c>
      <c r="I1328" s="38" t="s">
        <v>3136</v>
      </c>
      <c r="J1328" s="38" t="s">
        <v>3137</v>
      </c>
      <c r="L1328" s="37" t="s">
        <v>15738</v>
      </c>
      <c r="N1328" s="37" t="s">
        <v>14366</v>
      </c>
      <c r="O1328" s="37" t="s">
        <v>14366</v>
      </c>
      <c r="R1328" s="59" t="str">
        <f t="shared" si="65"/>
        <v>兵庫県洲本市上中膳</v>
      </c>
      <c r="U1328" s="108"/>
      <c r="V1328" s="60" t="str">
        <f t="shared" si="64"/>
        <v>Open map</v>
      </c>
      <c r="X1328" t="s">
        <v>1840</v>
      </c>
      <c r="Y1328" t="s">
        <v>1844</v>
      </c>
      <c r="Z1328" t="s">
        <v>1841</v>
      </c>
      <c r="AB1328" s="1">
        <v>40</v>
      </c>
      <c r="AC1328" s="1">
        <v>1100</v>
      </c>
      <c r="AD1328" s="1">
        <v>1100</v>
      </c>
      <c r="AF1328" s="1">
        <v>1319</v>
      </c>
      <c r="AJ1328" s="1">
        <v>0.8</v>
      </c>
      <c r="AK1328" s="1" t="s">
        <v>3204</v>
      </c>
      <c r="AL1328" s="1">
        <v>1.5</v>
      </c>
      <c r="AM1328" s="1" t="s">
        <v>3200</v>
      </c>
      <c r="BG1328" s="165">
        <v>6221</v>
      </c>
    </row>
    <row r="1329" spans="1:61" hidden="1">
      <c r="A1329" s="1">
        <v>199911</v>
      </c>
      <c r="B1329" s="6" t="s">
        <v>2080</v>
      </c>
      <c r="C1329" s="82" t="str">
        <f t="shared" si="63"/>
        <v>Open</v>
      </c>
      <c r="H1329" s="38" t="s">
        <v>1299</v>
      </c>
      <c r="I1329" s="38" t="s">
        <v>3138</v>
      </c>
      <c r="J1329" s="38" t="s">
        <v>3139</v>
      </c>
      <c r="L1329" s="37" t="s">
        <v>15739</v>
      </c>
      <c r="N1329" s="37" t="s">
        <v>14366</v>
      </c>
      <c r="O1329" s="37" t="s">
        <v>14366</v>
      </c>
      <c r="R1329" s="59" t="str">
        <f t="shared" si="65"/>
        <v>秋田県仙北郡角館町岩瀬字下菅沢</v>
      </c>
      <c r="U1329" s="108"/>
      <c r="V1329" s="60" t="str">
        <f t="shared" si="64"/>
        <v>Open map</v>
      </c>
      <c r="X1329" t="s">
        <v>1840</v>
      </c>
      <c r="Y1329" t="s">
        <v>1844</v>
      </c>
      <c r="Z1329" t="s">
        <v>1841</v>
      </c>
      <c r="AB1329" s="1">
        <v>200</v>
      </c>
      <c r="AC1329" s="1">
        <v>1100</v>
      </c>
      <c r="AD1329" s="1">
        <v>1100</v>
      </c>
      <c r="AF1329" s="1">
        <v>1472</v>
      </c>
      <c r="AJ1329" s="1">
        <v>1</v>
      </c>
      <c r="AK1329" s="1" t="s">
        <v>3206</v>
      </c>
      <c r="AL1329" s="1">
        <v>1.5</v>
      </c>
      <c r="AM1329" s="1" t="s">
        <v>3206</v>
      </c>
      <c r="BG1329" s="165">
        <v>6222</v>
      </c>
    </row>
    <row r="1330" spans="1:61" hidden="1">
      <c r="A1330" s="1">
        <v>190079</v>
      </c>
      <c r="B1330" s="6" t="s">
        <v>2081</v>
      </c>
      <c r="C1330" s="82" t="str">
        <f t="shared" si="63"/>
        <v>Open</v>
      </c>
      <c r="H1330" s="38" t="s">
        <v>1310</v>
      </c>
      <c r="I1330" s="38" t="s">
        <v>1311</v>
      </c>
      <c r="J1330" s="38" t="s">
        <v>3140</v>
      </c>
      <c r="L1330" s="37" t="s">
        <v>15740</v>
      </c>
      <c r="N1330" s="37" t="s">
        <v>14366</v>
      </c>
      <c r="O1330" s="37" t="s">
        <v>14366</v>
      </c>
      <c r="R1330" s="59" t="str">
        <f t="shared" si="65"/>
        <v>愛媛県西条市大町</v>
      </c>
      <c r="U1330" s="108"/>
      <c r="V1330" s="60" t="str">
        <f t="shared" si="64"/>
        <v>Open map</v>
      </c>
      <c r="X1330" t="s">
        <v>1840</v>
      </c>
      <c r="Y1330" t="s">
        <v>1844</v>
      </c>
      <c r="Z1330" t="s">
        <v>1841</v>
      </c>
      <c r="AB1330" s="1">
        <v>30</v>
      </c>
      <c r="AC1330" s="1">
        <v>3079.35</v>
      </c>
      <c r="AD1330" s="1">
        <v>2905.19</v>
      </c>
      <c r="AF1330" s="1">
        <v>3271</v>
      </c>
      <c r="AJ1330" s="1">
        <v>1</v>
      </c>
      <c r="AK1330" s="1" t="s">
        <v>3198</v>
      </c>
      <c r="AL1330" s="1">
        <v>1.8</v>
      </c>
      <c r="AM1330" s="1" t="s">
        <v>3214</v>
      </c>
      <c r="BG1330" s="165">
        <v>6223</v>
      </c>
    </row>
    <row r="1331" spans="1:61" hidden="1">
      <c r="A1331" s="1">
        <v>190080</v>
      </c>
      <c r="B1331" s="6" t="s">
        <v>2082</v>
      </c>
      <c r="C1331" s="82" t="str">
        <f t="shared" si="63"/>
        <v>Open</v>
      </c>
      <c r="H1331" s="38" t="s">
        <v>1307</v>
      </c>
      <c r="I1331" s="38" t="s">
        <v>1393</v>
      </c>
      <c r="J1331" s="38" t="s">
        <v>3141</v>
      </c>
      <c r="L1331" s="37" t="s">
        <v>15741</v>
      </c>
      <c r="N1331" s="37" t="s">
        <v>14366</v>
      </c>
      <c r="O1331" s="37" t="s">
        <v>14366</v>
      </c>
      <c r="R1331" s="59" t="str">
        <f t="shared" si="65"/>
        <v>宮城県名取市増田</v>
      </c>
      <c r="U1331" s="108"/>
      <c r="V1331" s="60" t="str">
        <f t="shared" si="64"/>
        <v>Open map</v>
      </c>
      <c r="X1331" t="s">
        <v>1840</v>
      </c>
      <c r="Y1331" t="s">
        <v>1863</v>
      </c>
      <c r="Z1331" t="s">
        <v>1841</v>
      </c>
      <c r="AB1331" s="1">
        <v>20</v>
      </c>
      <c r="AC1331" s="1">
        <v>330</v>
      </c>
      <c r="AD1331" s="1">
        <v>400</v>
      </c>
      <c r="AF1331" s="1">
        <v>1110.5999999999999</v>
      </c>
      <c r="AJ1331" s="1">
        <v>1</v>
      </c>
      <c r="AK1331" s="1" t="s">
        <v>3198</v>
      </c>
      <c r="AL1331" s="1">
        <v>1.5</v>
      </c>
      <c r="AM1331" s="1" t="s">
        <v>3207</v>
      </c>
      <c r="BG1331" s="165">
        <v>6224</v>
      </c>
    </row>
    <row r="1332" spans="1:61" hidden="1">
      <c r="A1332" s="116">
        <v>190081</v>
      </c>
      <c r="B1332" s="117" t="s">
        <v>2083</v>
      </c>
      <c r="C1332" s="156" t="str">
        <f t="shared" si="63"/>
        <v>Open</v>
      </c>
      <c r="D1332" s="161"/>
      <c r="E1332" s="161"/>
      <c r="F1332" s="123"/>
      <c r="G1332" s="123"/>
      <c r="H1332" s="120" t="s">
        <v>1315</v>
      </c>
      <c r="I1332" s="120" t="s">
        <v>2610</v>
      </c>
      <c r="J1332" s="120" t="s">
        <v>3142</v>
      </c>
      <c r="K1332" s="123"/>
      <c r="L1332" s="157" t="s">
        <v>15742</v>
      </c>
      <c r="M1332" s="123"/>
      <c r="N1332" s="157" t="s">
        <v>14366</v>
      </c>
      <c r="O1332" s="157" t="s">
        <v>14366</v>
      </c>
      <c r="P1332" s="123"/>
      <c r="Q1332" s="123"/>
      <c r="R1332" s="124" t="str">
        <f t="shared" si="65"/>
        <v>大阪府堺市美原区黒山</v>
      </c>
      <c r="S1332" s="123"/>
      <c r="T1332" s="123"/>
      <c r="U1332" s="124"/>
      <c r="V1332" s="127" t="str">
        <f t="shared" si="64"/>
        <v>Open map</v>
      </c>
      <c r="W1332" s="123"/>
      <c r="X1332" s="123" t="s">
        <v>1840</v>
      </c>
      <c r="Y1332" s="123"/>
      <c r="Z1332" s="123" t="s">
        <v>1841</v>
      </c>
      <c r="AA1332" s="123"/>
      <c r="AB1332" s="116"/>
      <c r="AC1332" s="116">
        <v>20600</v>
      </c>
      <c r="AD1332" s="116">
        <v>20600</v>
      </c>
      <c r="AE1332" s="123"/>
      <c r="AF1332" s="116"/>
      <c r="AG1332" s="123"/>
      <c r="AH1332" s="123"/>
      <c r="AI1332" s="123"/>
      <c r="AJ1332" s="116">
        <v>1</v>
      </c>
      <c r="AK1332" s="116" t="s">
        <v>3242</v>
      </c>
      <c r="AL1332" s="116">
        <v>1</v>
      </c>
      <c r="AM1332" s="116" t="s">
        <v>3242</v>
      </c>
      <c r="AN1332" s="116"/>
      <c r="AO1332" s="116"/>
      <c r="AP1332" s="123"/>
      <c r="AQ1332" s="123"/>
      <c r="AR1332" s="123"/>
      <c r="AS1332" s="123"/>
      <c r="AT1332" s="123"/>
      <c r="AU1332" s="123"/>
      <c r="AV1332" s="123"/>
      <c r="AW1332" s="123"/>
      <c r="AX1332" s="123"/>
      <c r="AY1332" s="123"/>
      <c r="AZ1332" s="123"/>
      <c r="BA1332" s="123"/>
      <c r="BB1332" s="123"/>
      <c r="BC1332" s="123"/>
      <c r="BD1332" s="158"/>
      <c r="BE1332" s="123"/>
      <c r="BF1332" s="123"/>
      <c r="BG1332" s="123">
        <v>6225</v>
      </c>
      <c r="BH1332" s="123"/>
      <c r="BI1332" s="123"/>
    </row>
    <row r="1333" spans="1:61" hidden="1">
      <c r="A1333" s="1">
        <v>190082</v>
      </c>
      <c r="B1333" s="6" t="s">
        <v>2084</v>
      </c>
      <c r="C1333" s="82" t="str">
        <f t="shared" si="63"/>
        <v>Open</v>
      </c>
      <c r="H1333" s="38" t="s">
        <v>1307</v>
      </c>
      <c r="I1333" s="38" t="s">
        <v>3143</v>
      </c>
      <c r="J1333" s="38" t="s">
        <v>3144</v>
      </c>
      <c r="L1333" s="37" t="s">
        <v>15743</v>
      </c>
      <c r="N1333" s="37" t="s">
        <v>14366</v>
      </c>
      <c r="O1333" s="37" t="s">
        <v>14366</v>
      </c>
      <c r="R1333" s="59" t="str">
        <f t="shared" si="65"/>
        <v>宮城県遠田郡美里町関根新苗代江</v>
      </c>
      <c r="U1333" s="108"/>
      <c r="V1333" s="60" t="str">
        <f t="shared" si="64"/>
        <v>Open map</v>
      </c>
      <c r="X1333" t="s">
        <v>1840</v>
      </c>
      <c r="Y1333" t="s">
        <v>1863</v>
      </c>
      <c r="Z1333" t="s">
        <v>1843</v>
      </c>
      <c r="AA1333">
        <v>15</v>
      </c>
      <c r="AB1333" s="1">
        <v>52</v>
      </c>
      <c r="AC1333" s="1">
        <v>2454.89</v>
      </c>
      <c r="AD1333" s="1">
        <v>3031.81</v>
      </c>
      <c r="AF1333" s="1">
        <v>2990</v>
      </c>
      <c r="AJ1333" s="1">
        <v>1</v>
      </c>
      <c r="AK1333" s="1" t="s">
        <v>3197</v>
      </c>
      <c r="AL1333" s="1">
        <v>2.2000000000000002</v>
      </c>
      <c r="AM1333" s="1" t="s">
        <v>3207</v>
      </c>
      <c r="BG1333" s="165">
        <v>6226</v>
      </c>
    </row>
    <row r="1334" spans="1:61" hidden="1">
      <c r="A1334" s="1">
        <v>190083</v>
      </c>
      <c r="B1334" s="6" t="s">
        <v>2085</v>
      </c>
      <c r="C1334" s="82" t="str">
        <f t="shared" si="63"/>
        <v>Open</v>
      </c>
      <c r="H1334" s="38" t="s">
        <v>1429</v>
      </c>
      <c r="I1334" s="38" t="s">
        <v>3145</v>
      </c>
      <c r="J1334" s="38" t="s">
        <v>3146</v>
      </c>
      <c r="L1334" s="37" t="s">
        <v>15744</v>
      </c>
      <c r="N1334" s="37" t="s">
        <v>14366</v>
      </c>
      <c r="O1334" s="37" t="s">
        <v>14366</v>
      </c>
      <c r="R1334" s="59" t="str">
        <f t="shared" si="65"/>
        <v>福島県福島市北矢野目字下成田</v>
      </c>
      <c r="U1334" s="108"/>
      <c r="V1334" s="60" t="str">
        <f t="shared" si="64"/>
        <v>Open map</v>
      </c>
      <c r="X1334" t="s">
        <v>1840</v>
      </c>
      <c r="Y1334" t="s">
        <v>1863</v>
      </c>
      <c r="Z1334" t="s">
        <v>1843</v>
      </c>
      <c r="AA1334">
        <v>30</v>
      </c>
      <c r="AB1334" s="1">
        <v>53</v>
      </c>
      <c r="AC1334" s="1">
        <v>2200</v>
      </c>
      <c r="AD1334" s="1">
        <v>2650</v>
      </c>
      <c r="AF1334" s="1">
        <v>2904</v>
      </c>
      <c r="AJ1334" s="1">
        <v>1</v>
      </c>
      <c r="AK1334" s="1" t="s">
        <v>3198</v>
      </c>
      <c r="AL1334" s="1">
        <v>1.2</v>
      </c>
      <c r="AM1334" s="1" t="s">
        <v>3197</v>
      </c>
      <c r="BG1334" s="165">
        <v>6227</v>
      </c>
    </row>
    <row r="1335" spans="1:61" hidden="1">
      <c r="A1335" s="1">
        <v>190084</v>
      </c>
      <c r="B1335" s="6" t="s">
        <v>2086</v>
      </c>
      <c r="C1335" s="82" t="str">
        <f t="shared" si="63"/>
        <v>Open</v>
      </c>
      <c r="F1335" s="144">
        <v>43983</v>
      </c>
      <c r="G1335" s="144">
        <v>44012</v>
      </c>
      <c r="H1335" s="38" t="s">
        <v>1302</v>
      </c>
      <c r="I1335" s="38" t="s">
        <v>2155</v>
      </c>
      <c r="J1335" s="38" t="s">
        <v>3147</v>
      </c>
      <c r="L1335" s="37" t="s">
        <v>15745</v>
      </c>
      <c r="N1335" s="37" t="s">
        <v>14366</v>
      </c>
      <c r="O1335" s="37" t="s">
        <v>14366</v>
      </c>
      <c r="R1335" s="59" t="str">
        <f t="shared" si="65"/>
        <v>兵庫県神戸市東灘区深江浜町</v>
      </c>
      <c r="U1335" s="108"/>
      <c r="V1335" s="60" t="str">
        <f t="shared" si="64"/>
        <v>Open map</v>
      </c>
      <c r="X1335" t="s">
        <v>1840</v>
      </c>
      <c r="Y1335" t="s">
        <v>1844</v>
      </c>
      <c r="Z1335" t="s">
        <v>1842</v>
      </c>
      <c r="AA1335">
        <v>20</v>
      </c>
      <c r="AB1335" s="1">
        <v>30</v>
      </c>
      <c r="AC1335" s="1">
        <v>1473.55</v>
      </c>
      <c r="AD1335" s="1">
        <v>1468.43</v>
      </c>
      <c r="AF1335" s="1">
        <v>1436.5</v>
      </c>
      <c r="AJ1335" s="1">
        <v>1</v>
      </c>
      <c r="AK1335" s="1" t="s">
        <v>3351</v>
      </c>
      <c r="AL1335" s="1">
        <v>1</v>
      </c>
      <c r="AM1335" s="1" t="s">
        <v>3351</v>
      </c>
      <c r="BG1335" s="165">
        <v>6228</v>
      </c>
      <c r="BH1335" s="165">
        <v>1152</v>
      </c>
    </row>
    <row r="1336" spans="1:61" hidden="1">
      <c r="A1336" s="1">
        <v>190085</v>
      </c>
      <c r="B1336" s="6" t="s">
        <v>2087</v>
      </c>
      <c r="C1336" s="82" t="str">
        <f t="shared" si="63"/>
        <v>Open</v>
      </c>
      <c r="H1336" s="38" t="s">
        <v>1331</v>
      </c>
      <c r="I1336" s="38" t="s">
        <v>1709</v>
      </c>
      <c r="J1336" s="38" t="s">
        <v>3148</v>
      </c>
      <c r="L1336" s="37" t="s">
        <v>15746</v>
      </c>
      <c r="N1336" s="37" t="s">
        <v>14366</v>
      </c>
      <c r="O1336" s="37" t="s">
        <v>14366</v>
      </c>
      <c r="R1336" s="59" t="str">
        <f t="shared" si="65"/>
        <v>山形県村山市大字大槇</v>
      </c>
      <c r="U1336" s="108"/>
      <c r="V1336" s="60" t="str">
        <f t="shared" si="64"/>
        <v>Open map</v>
      </c>
      <c r="X1336" t="s">
        <v>1840</v>
      </c>
      <c r="Y1336" t="s">
        <v>1863</v>
      </c>
      <c r="Z1336" t="s">
        <v>1843</v>
      </c>
      <c r="AA1336">
        <v>23</v>
      </c>
      <c r="AB1336" s="1">
        <v>200</v>
      </c>
      <c r="AC1336" s="1">
        <v>466.52499999999998</v>
      </c>
      <c r="AD1336" s="1">
        <v>520.6</v>
      </c>
      <c r="AF1336" s="1">
        <v>767</v>
      </c>
      <c r="AJ1336" s="1">
        <v>1.2</v>
      </c>
      <c r="AK1336" s="1" t="s">
        <v>3352</v>
      </c>
      <c r="AL1336" s="1">
        <v>1</v>
      </c>
      <c r="AM1336" s="1" t="s">
        <v>3205</v>
      </c>
      <c r="BG1336" s="165">
        <v>6229</v>
      </c>
    </row>
    <row r="1337" spans="1:61" hidden="1">
      <c r="A1337" s="116">
        <v>190086</v>
      </c>
      <c r="B1337" s="117" t="s">
        <v>2088</v>
      </c>
      <c r="C1337" s="156" t="str">
        <f t="shared" si="63"/>
        <v>Open</v>
      </c>
      <c r="D1337" s="161"/>
      <c r="E1337" s="161"/>
      <c r="F1337" s="123"/>
      <c r="G1337" s="123"/>
      <c r="H1337" s="120" t="s">
        <v>1439</v>
      </c>
      <c r="I1337" s="120" t="s">
        <v>2332</v>
      </c>
      <c r="J1337" s="120" t="s">
        <v>3149</v>
      </c>
      <c r="K1337" s="123"/>
      <c r="L1337" s="157" t="s">
        <v>15747</v>
      </c>
      <c r="M1337" s="123"/>
      <c r="N1337" s="157" t="s">
        <v>14366</v>
      </c>
      <c r="O1337" s="157" t="s">
        <v>14366</v>
      </c>
      <c r="P1337" s="123"/>
      <c r="Q1337" s="123"/>
      <c r="R1337" s="124" t="str">
        <f t="shared" si="65"/>
        <v>福岡県北九州市若松区藤ノ木</v>
      </c>
      <c r="S1337" s="123"/>
      <c r="T1337" s="123"/>
      <c r="U1337" s="124"/>
      <c r="V1337" s="127" t="str">
        <f t="shared" si="64"/>
        <v>Open map</v>
      </c>
      <c r="W1337" s="123"/>
      <c r="X1337" s="123"/>
      <c r="Y1337" s="123"/>
      <c r="Z1337" s="123" t="s">
        <v>1845</v>
      </c>
      <c r="AA1337" s="123"/>
      <c r="AB1337" s="116"/>
      <c r="AC1337" s="116"/>
      <c r="AD1337" s="116"/>
      <c r="AE1337" s="123"/>
      <c r="AF1337" s="116" t="s">
        <v>1857</v>
      </c>
      <c r="AG1337" s="123"/>
      <c r="AH1337" s="123"/>
      <c r="AI1337" s="123"/>
      <c r="AJ1337" s="116" t="s">
        <v>1857</v>
      </c>
      <c r="AK1337" s="116" t="s">
        <v>1857</v>
      </c>
      <c r="AL1337" s="116" t="s">
        <v>1857</v>
      </c>
      <c r="AM1337" s="116" t="s">
        <v>1857</v>
      </c>
      <c r="AN1337" s="116"/>
      <c r="AO1337" s="116"/>
      <c r="AP1337" s="123"/>
      <c r="AQ1337" s="123"/>
      <c r="AR1337" s="123"/>
      <c r="AS1337" s="123"/>
      <c r="AT1337" s="123"/>
      <c r="AU1337" s="123"/>
      <c r="AV1337" s="123"/>
      <c r="AW1337" s="123"/>
      <c r="AX1337" s="123"/>
      <c r="AY1337" s="123"/>
      <c r="AZ1337" s="123"/>
      <c r="BA1337" s="123"/>
      <c r="BB1337" s="123"/>
      <c r="BC1337" s="123"/>
      <c r="BD1337" s="158"/>
      <c r="BE1337" s="123"/>
      <c r="BF1337" s="123"/>
      <c r="BG1337" s="123">
        <v>6230</v>
      </c>
      <c r="BH1337" s="123"/>
      <c r="BI1337" s="123"/>
    </row>
    <row r="1338" spans="1:61" hidden="1">
      <c r="A1338" s="1">
        <v>190087</v>
      </c>
      <c r="B1338" s="6" t="s">
        <v>2089</v>
      </c>
      <c r="C1338" s="82" t="str">
        <f t="shared" si="63"/>
        <v>Open</v>
      </c>
      <c r="H1338" s="38" t="s">
        <v>1307</v>
      </c>
      <c r="I1338" s="38" t="s">
        <v>1565</v>
      </c>
      <c r="J1338" s="38" t="s">
        <v>3150</v>
      </c>
      <c r="L1338" s="37" t="s">
        <v>15748</v>
      </c>
      <c r="N1338" s="37" t="s">
        <v>14366</v>
      </c>
      <c r="O1338" s="37" t="s">
        <v>14366</v>
      </c>
      <c r="R1338" s="59" t="str">
        <f t="shared" si="65"/>
        <v>宮城県石巻市門脇字</v>
      </c>
      <c r="U1338" s="108"/>
      <c r="V1338" s="60" t="str">
        <f t="shared" si="64"/>
        <v>Open map</v>
      </c>
      <c r="X1338" t="s">
        <v>1840</v>
      </c>
      <c r="Y1338" t="s">
        <v>1844</v>
      </c>
      <c r="Z1338" t="s">
        <v>3181</v>
      </c>
      <c r="AA1338">
        <v>25</v>
      </c>
      <c r="AB1338" s="1">
        <v>35</v>
      </c>
      <c r="AC1338" s="1">
        <v>6500</v>
      </c>
      <c r="AD1338" s="1">
        <v>6500</v>
      </c>
      <c r="AF1338" s="1">
        <v>6361</v>
      </c>
      <c r="AJ1338" s="1">
        <v>1</v>
      </c>
      <c r="AK1338" s="1" t="s">
        <v>3319</v>
      </c>
      <c r="AL1338" s="1">
        <v>0.8</v>
      </c>
      <c r="AM1338" s="1" t="s">
        <v>3215</v>
      </c>
      <c r="BG1338" s="165">
        <v>6231</v>
      </c>
    </row>
    <row r="1339" spans="1:61" hidden="1">
      <c r="A1339" s="1">
        <v>190088</v>
      </c>
      <c r="B1339" s="6" t="s">
        <v>2090</v>
      </c>
      <c r="C1339" s="82" t="str">
        <f t="shared" si="63"/>
        <v>Open</v>
      </c>
      <c r="H1339" s="38" t="s">
        <v>1307</v>
      </c>
      <c r="I1339" s="38" t="s">
        <v>1391</v>
      </c>
      <c r="J1339" s="38" t="s">
        <v>3151</v>
      </c>
      <c r="L1339" s="37" t="s">
        <v>15749</v>
      </c>
      <c r="N1339" s="37" t="s">
        <v>14366</v>
      </c>
      <c r="O1339" s="37" t="s">
        <v>14366</v>
      </c>
      <c r="R1339" s="59" t="str">
        <f t="shared" si="65"/>
        <v>宮城県気仙沼市川口町</v>
      </c>
      <c r="U1339" s="108"/>
      <c r="V1339" s="60" t="str">
        <f t="shared" si="64"/>
        <v>Open map</v>
      </c>
      <c r="X1339" t="s">
        <v>1840</v>
      </c>
      <c r="Y1339" t="s">
        <v>3182</v>
      </c>
      <c r="Z1339" t="s">
        <v>1845</v>
      </c>
      <c r="AA1339">
        <v>10</v>
      </c>
      <c r="AB1339" s="1">
        <v>40</v>
      </c>
      <c r="AC1339" s="1">
        <v>600</v>
      </c>
      <c r="AD1339" s="1">
        <v>200</v>
      </c>
      <c r="AF1339" s="1">
        <v>798.59999999999991</v>
      </c>
      <c r="AJ1339" s="1" t="s">
        <v>3353</v>
      </c>
      <c r="AK1339" s="1" t="s">
        <v>3198</v>
      </c>
      <c r="AL1339" s="1" t="s">
        <v>3354</v>
      </c>
      <c r="AM1339" s="1" t="s">
        <v>3198</v>
      </c>
      <c r="BG1339" s="165">
        <v>6232</v>
      </c>
    </row>
    <row r="1340" spans="1:61" hidden="1">
      <c r="A1340" s="1">
        <v>190089</v>
      </c>
      <c r="B1340" s="6" t="s">
        <v>2091</v>
      </c>
      <c r="C1340" s="82" t="str">
        <f t="shared" si="63"/>
        <v>Open</v>
      </c>
      <c r="F1340" s="144">
        <v>43983</v>
      </c>
      <c r="G1340" s="144">
        <v>43995</v>
      </c>
      <c r="H1340" s="38" t="s">
        <v>1305</v>
      </c>
      <c r="I1340" s="38" t="s">
        <v>2573</v>
      </c>
      <c r="J1340" s="38" t="s">
        <v>3152</v>
      </c>
      <c r="L1340" s="37" t="s">
        <v>15750</v>
      </c>
      <c r="N1340" s="37" t="s">
        <v>14366</v>
      </c>
      <c r="O1340" s="37" t="s">
        <v>14366</v>
      </c>
      <c r="R1340" s="59" t="str">
        <f t="shared" si="65"/>
        <v>愛知県豊田市渋谷町</v>
      </c>
      <c r="U1340" s="108"/>
      <c r="V1340" s="60" t="str">
        <f t="shared" si="64"/>
        <v>Open map</v>
      </c>
      <c r="X1340" t="s">
        <v>1840</v>
      </c>
      <c r="Y1340" t="s">
        <v>1844</v>
      </c>
      <c r="Z1340" t="s">
        <v>1841</v>
      </c>
      <c r="AB1340" s="1">
        <v>37</v>
      </c>
      <c r="AC1340" s="1">
        <v>1050</v>
      </c>
      <c r="AD1340" s="1">
        <v>1050</v>
      </c>
      <c r="AF1340" s="1">
        <v>1274</v>
      </c>
      <c r="AJ1340" s="1">
        <v>0.8</v>
      </c>
      <c r="AK1340" s="1" t="s">
        <v>3355</v>
      </c>
      <c r="AL1340" s="1">
        <v>1.2</v>
      </c>
      <c r="AM1340" s="1" t="s">
        <v>3204</v>
      </c>
      <c r="BG1340" s="165">
        <v>6233</v>
      </c>
      <c r="BH1340" s="165">
        <v>1153</v>
      </c>
    </row>
    <row r="1341" spans="1:61" hidden="1">
      <c r="A1341" s="1">
        <v>190090</v>
      </c>
      <c r="B1341" s="6" t="s">
        <v>11144</v>
      </c>
      <c r="C1341" s="82" t="str">
        <f t="shared" si="63"/>
        <v>Open</v>
      </c>
      <c r="H1341" s="38" t="s">
        <v>1585</v>
      </c>
      <c r="I1341" s="38" t="s">
        <v>2492</v>
      </c>
      <c r="J1341" s="38" t="s">
        <v>3153</v>
      </c>
      <c r="L1341" s="37" t="s">
        <v>15751</v>
      </c>
      <c r="N1341" s="37" t="s">
        <v>14366</v>
      </c>
      <c r="O1341" s="37" t="s">
        <v>14366</v>
      </c>
      <c r="R1341" s="59" t="str">
        <f t="shared" si="65"/>
        <v>岩手県上閉伊郡大槌町</v>
      </c>
      <c r="U1341" s="108"/>
      <c r="V1341" s="60" t="str">
        <f t="shared" si="64"/>
        <v>Open map</v>
      </c>
      <c r="X1341" t="s">
        <v>1840</v>
      </c>
      <c r="Y1341" t="s">
        <v>1844</v>
      </c>
      <c r="Z1341" t="s">
        <v>1841</v>
      </c>
      <c r="AB1341" s="1">
        <v>85</v>
      </c>
      <c r="AC1341" s="1">
        <v>1413.6</v>
      </c>
      <c r="AD1341" s="1">
        <v>1324.95</v>
      </c>
      <c r="AF1341" s="1">
        <v>1817</v>
      </c>
      <c r="AJ1341" s="1">
        <v>0.8</v>
      </c>
      <c r="AK1341" s="1" t="s">
        <v>3198</v>
      </c>
      <c r="AL1341" s="1">
        <v>1.4</v>
      </c>
      <c r="AM1341" s="1" t="s">
        <v>3197</v>
      </c>
      <c r="BG1341" s="165">
        <v>6234</v>
      </c>
    </row>
    <row r="1342" spans="1:61" hidden="1">
      <c r="A1342" s="1">
        <v>190091</v>
      </c>
      <c r="B1342" s="6" t="s">
        <v>2093</v>
      </c>
      <c r="C1342" s="82" t="str">
        <f t="shared" si="63"/>
        <v>Open</v>
      </c>
      <c r="H1342" s="38" t="s">
        <v>1443</v>
      </c>
      <c r="I1342" s="38" t="s">
        <v>2372</v>
      </c>
      <c r="J1342" s="38" t="s">
        <v>3154</v>
      </c>
      <c r="L1342" s="37" t="s">
        <v>15752</v>
      </c>
      <c r="M1342" s="38" t="s">
        <v>10388</v>
      </c>
      <c r="N1342" s="37" t="s">
        <v>14362</v>
      </c>
      <c r="O1342" s="37" t="s">
        <v>14363</v>
      </c>
      <c r="R1342" s="59" t="str">
        <f t="shared" si="65"/>
        <v>熊本県熊本市南区南高江1丁目2番30号</v>
      </c>
      <c r="U1342" s="108" t="s">
        <v>10389</v>
      </c>
      <c r="V1342" s="60" t="str">
        <f t="shared" si="64"/>
        <v>Open map</v>
      </c>
      <c r="X1342" t="s">
        <v>1840</v>
      </c>
      <c r="Y1342" t="s">
        <v>1863</v>
      </c>
      <c r="Z1342" t="s">
        <v>1889</v>
      </c>
      <c r="AB1342" s="1">
        <v>25</v>
      </c>
      <c r="AC1342" s="1">
        <v>1700</v>
      </c>
      <c r="AD1342" s="1">
        <v>2300</v>
      </c>
      <c r="AF1342" s="1">
        <v>2371</v>
      </c>
      <c r="AJ1342" s="1">
        <v>1</v>
      </c>
      <c r="AK1342" s="1" t="s">
        <v>3189</v>
      </c>
      <c r="AL1342" s="1">
        <v>1.5</v>
      </c>
      <c r="AM1342" s="1" t="s">
        <v>3197</v>
      </c>
      <c r="BG1342" s="165">
        <v>6235</v>
      </c>
    </row>
    <row r="1343" spans="1:61" hidden="1">
      <c r="A1343" s="1">
        <v>190092</v>
      </c>
      <c r="B1343" s="6" t="s">
        <v>2094</v>
      </c>
      <c r="C1343" s="82" t="str">
        <f t="shared" si="63"/>
        <v>Open</v>
      </c>
      <c r="H1343" s="38" t="s">
        <v>1570</v>
      </c>
      <c r="I1343" s="38" t="s">
        <v>1673</v>
      </c>
      <c r="J1343" s="38" t="s">
        <v>3155</v>
      </c>
      <c r="L1343" s="37" t="s">
        <v>15753</v>
      </c>
      <c r="N1343" s="37" t="s">
        <v>14366</v>
      </c>
      <c r="O1343" s="37" t="s">
        <v>14366</v>
      </c>
      <c r="R1343" s="59" t="str">
        <f t="shared" si="65"/>
        <v>北海道岩見沢市大和</v>
      </c>
      <c r="U1343" s="108"/>
      <c r="V1343" s="60" t="str">
        <f t="shared" si="64"/>
        <v>Open map</v>
      </c>
      <c r="X1343" t="s">
        <v>1840</v>
      </c>
      <c r="Y1343" t="s">
        <v>1844</v>
      </c>
      <c r="Z1343" t="s">
        <v>1877</v>
      </c>
      <c r="AB1343" s="1">
        <v>160</v>
      </c>
      <c r="AC1343" s="1">
        <v>915</v>
      </c>
      <c r="AF1343" s="1">
        <v>1571</v>
      </c>
      <c r="AJ1343" s="1">
        <v>1</v>
      </c>
      <c r="AK1343" s="1" t="s">
        <v>3253</v>
      </c>
      <c r="AL1343" s="1">
        <v>1.5</v>
      </c>
      <c r="AM1343" s="1" t="s">
        <v>3197</v>
      </c>
      <c r="BG1343" s="165">
        <v>6236</v>
      </c>
    </row>
    <row r="1344" spans="1:61" hidden="1">
      <c r="A1344" s="1">
        <v>190093</v>
      </c>
      <c r="B1344" s="6" t="s">
        <v>1177</v>
      </c>
      <c r="C1344" s="82" t="str">
        <f t="shared" si="63"/>
        <v>Open</v>
      </c>
      <c r="H1344" s="38" t="s">
        <v>1310</v>
      </c>
      <c r="I1344" s="38" t="s">
        <v>2278</v>
      </c>
      <c r="J1344" s="38" t="s">
        <v>2937</v>
      </c>
      <c r="L1344" s="37" t="s">
        <v>15587</v>
      </c>
      <c r="N1344" s="37" t="s">
        <v>14366</v>
      </c>
      <c r="O1344" s="37" t="s">
        <v>14366</v>
      </c>
      <c r="R1344" s="59" t="str">
        <f t="shared" si="65"/>
        <v>愛媛県松山市木屋町</v>
      </c>
      <c r="U1344" s="108"/>
      <c r="V1344" s="60" t="str">
        <f t="shared" si="64"/>
        <v>Open map</v>
      </c>
      <c r="X1344" t="s">
        <v>1846</v>
      </c>
      <c r="Y1344" t="s">
        <v>1844</v>
      </c>
      <c r="Z1344" t="s">
        <v>1850</v>
      </c>
      <c r="AF1344" s="1"/>
      <c r="BG1344" s="165">
        <v>6237</v>
      </c>
    </row>
    <row r="1345" spans="1:61" hidden="1">
      <c r="A1345" s="1">
        <v>190094</v>
      </c>
      <c r="B1345" s="6" t="s">
        <v>2095</v>
      </c>
      <c r="C1345" s="82" t="str">
        <f t="shared" si="63"/>
        <v>Open</v>
      </c>
      <c r="H1345" s="38" t="s">
        <v>1531</v>
      </c>
      <c r="I1345" s="38" t="s">
        <v>3156</v>
      </c>
      <c r="J1345" s="38" t="s">
        <v>3157</v>
      </c>
      <c r="L1345" s="37" t="s">
        <v>15754</v>
      </c>
      <c r="N1345" s="37" t="s">
        <v>14366</v>
      </c>
      <c r="O1345" s="37" t="s">
        <v>14366</v>
      </c>
      <c r="R1345" s="59" t="str">
        <f t="shared" si="65"/>
        <v>群馬県高崎市柳川町</v>
      </c>
      <c r="U1345" s="108"/>
      <c r="V1345" s="60" t="str">
        <f t="shared" si="64"/>
        <v>Open map</v>
      </c>
      <c r="X1345" t="s">
        <v>1840</v>
      </c>
      <c r="Y1345" t="s">
        <v>1862</v>
      </c>
      <c r="Z1345" t="s">
        <v>1849</v>
      </c>
      <c r="AB1345" s="1">
        <v>35</v>
      </c>
      <c r="AC1345" s="1">
        <v>805</v>
      </c>
      <c r="AD1345" s="1">
        <v>1602</v>
      </c>
      <c r="AF1345" s="1">
        <v>853</v>
      </c>
      <c r="AJ1345" s="1">
        <v>1</v>
      </c>
      <c r="AK1345" s="1" t="s">
        <v>3298</v>
      </c>
      <c r="AL1345" s="1">
        <v>1.2</v>
      </c>
      <c r="AM1345" s="1" t="s">
        <v>3233</v>
      </c>
      <c r="BG1345" s="165">
        <v>6238</v>
      </c>
    </row>
    <row r="1346" spans="1:61" hidden="1">
      <c r="A1346" s="1">
        <v>190095</v>
      </c>
      <c r="B1346" s="6" t="s">
        <v>2096</v>
      </c>
      <c r="C1346" s="82" t="str">
        <f t="shared" si="63"/>
        <v>Open</v>
      </c>
      <c r="H1346" s="38" t="s">
        <v>1336</v>
      </c>
      <c r="I1346" s="38" t="s">
        <v>2852</v>
      </c>
      <c r="J1346" s="38" t="s">
        <v>2853</v>
      </c>
      <c r="L1346" s="37" t="s">
        <v>15755</v>
      </c>
      <c r="N1346" s="37" t="s">
        <v>14366</v>
      </c>
      <c r="O1346" s="37" t="s">
        <v>14366</v>
      </c>
      <c r="R1346" s="59" t="str">
        <f t="shared" si="65"/>
        <v>千葉県茂原市にいはる工業団地</v>
      </c>
      <c r="U1346" s="108"/>
      <c r="V1346" s="60" t="str">
        <f t="shared" si="64"/>
        <v>Open map</v>
      </c>
      <c r="X1346" t="s">
        <v>1840</v>
      </c>
      <c r="Y1346" t="s">
        <v>1859</v>
      </c>
      <c r="Z1346" t="s">
        <v>1868</v>
      </c>
      <c r="AB1346" s="1">
        <v>39</v>
      </c>
      <c r="AC1346" s="1">
        <v>803</v>
      </c>
      <c r="AD1346" s="1">
        <v>1499</v>
      </c>
      <c r="AF1346" s="1"/>
      <c r="AJ1346" s="1">
        <v>0.8</v>
      </c>
      <c r="AK1346" s="1" t="s">
        <v>3198</v>
      </c>
      <c r="AL1346" s="1">
        <v>0.9</v>
      </c>
      <c r="AM1346" s="1" t="s">
        <v>3293</v>
      </c>
      <c r="BG1346" s="165">
        <v>6239</v>
      </c>
    </row>
    <row r="1347" spans="1:61" hidden="1">
      <c r="A1347" s="1">
        <v>190096</v>
      </c>
      <c r="B1347" s="6" t="s">
        <v>11148</v>
      </c>
      <c r="C1347" s="82" t="str">
        <f t="shared" si="63"/>
        <v>Open</v>
      </c>
      <c r="H1347" s="38" t="s">
        <v>1331</v>
      </c>
      <c r="I1347" s="38" t="s">
        <v>3158</v>
      </c>
      <c r="J1347" s="38" t="s">
        <v>3159</v>
      </c>
      <c r="L1347" s="37" t="s">
        <v>15756</v>
      </c>
      <c r="N1347" s="37" t="s">
        <v>14366</v>
      </c>
      <c r="O1347" s="37" t="s">
        <v>14366</v>
      </c>
      <c r="R1347" s="59" t="str">
        <f t="shared" si="65"/>
        <v>山形県北村山郡大石田町木町</v>
      </c>
      <c r="U1347" s="108"/>
      <c r="V1347" s="60" t="str">
        <f t="shared" si="64"/>
        <v>Open map</v>
      </c>
      <c r="X1347" t="s">
        <v>1840</v>
      </c>
      <c r="Y1347" t="s">
        <v>1844</v>
      </c>
      <c r="Z1347" t="s">
        <v>1875</v>
      </c>
      <c r="AA1347">
        <v>38</v>
      </c>
      <c r="AB1347" s="1">
        <v>100</v>
      </c>
      <c r="AC1347" s="1">
        <v>853</v>
      </c>
      <c r="AD1347" s="1">
        <v>853</v>
      </c>
      <c r="AF1347" s="1">
        <v>1230</v>
      </c>
      <c r="AJ1347" s="1">
        <v>1.2</v>
      </c>
      <c r="AK1347" s="1" t="s">
        <v>3265</v>
      </c>
      <c r="AL1347" s="1">
        <v>1.2</v>
      </c>
      <c r="AM1347" s="1" t="s">
        <v>3237</v>
      </c>
      <c r="BG1347" s="165">
        <v>6240</v>
      </c>
    </row>
    <row r="1348" spans="1:61" hidden="1">
      <c r="A1348" s="1">
        <v>190097</v>
      </c>
      <c r="B1348" s="6" t="s">
        <v>11145</v>
      </c>
      <c r="C1348" s="82" t="str">
        <f t="shared" ref="C1348:C1357" si="66">HYPERLINK(CONCATENATE("C:\CollectionOfDataForAI\",A1348),"Open")</f>
        <v>Open</v>
      </c>
      <c r="H1348" s="38" t="s">
        <v>1366</v>
      </c>
      <c r="I1348" s="38" t="s">
        <v>1771</v>
      </c>
      <c r="J1348" s="38" t="s">
        <v>3160</v>
      </c>
      <c r="L1348" s="37" t="s">
        <v>15757</v>
      </c>
      <c r="M1348" s="38" t="s">
        <v>11146</v>
      </c>
      <c r="N1348" s="37" t="s">
        <v>14364</v>
      </c>
      <c r="O1348" s="37" t="s">
        <v>14365</v>
      </c>
      <c r="R1348" s="59" t="str">
        <f t="shared" si="65"/>
        <v>茨城県北茨城市中郷町日棚</v>
      </c>
      <c r="U1348" s="108" t="s">
        <v>11147</v>
      </c>
      <c r="V1348" s="60" t="str">
        <f t="shared" ref="V1348:V1357" si="67">HYPERLINK(CONCATENATE("https://www.google.co.jp/maps/search/",IF(T1348="",IF(S1348 ="",R1348,S1348),T1348)),"Open map")</f>
        <v>Open map</v>
      </c>
      <c r="X1348" t="s">
        <v>1840</v>
      </c>
      <c r="Y1348" t="s">
        <v>1844</v>
      </c>
      <c r="Z1348" t="s">
        <v>1842</v>
      </c>
      <c r="AA1348">
        <v>11.9</v>
      </c>
      <c r="AB1348" s="1">
        <v>35</v>
      </c>
      <c r="AC1348" s="1">
        <v>700</v>
      </c>
      <c r="AD1348" s="1">
        <v>700</v>
      </c>
      <c r="AF1348" s="1">
        <v>976</v>
      </c>
      <c r="AJ1348" s="1">
        <v>1</v>
      </c>
      <c r="AK1348" s="1" t="s">
        <v>3198</v>
      </c>
      <c r="AL1348" s="1">
        <v>1</v>
      </c>
      <c r="AM1348" s="1" t="s">
        <v>3198</v>
      </c>
      <c r="BG1348" s="165">
        <v>6241</v>
      </c>
    </row>
    <row r="1349" spans="1:61" hidden="1">
      <c r="A1349" s="1">
        <v>190098</v>
      </c>
      <c r="B1349" s="6" t="s">
        <v>2099</v>
      </c>
      <c r="C1349" s="82" t="str">
        <f t="shared" si="66"/>
        <v>Open</v>
      </c>
      <c r="F1349" s="136">
        <v>43942</v>
      </c>
      <c r="G1349" s="136">
        <v>43952</v>
      </c>
      <c r="H1349" s="38" t="s">
        <v>1340</v>
      </c>
      <c r="I1349" s="38" t="s">
        <v>1710</v>
      </c>
      <c r="J1349" s="38" t="s">
        <v>1711</v>
      </c>
      <c r="L1349" s="37" t="s">
        <v>15758</v>
      </c>
      <c r="N1349" s="37" t="s">
        <v>14366</v>
      </c>
      <c r="O1349" s="37" t="s">
        <v>14366</v>
      </c>
      <c r="R1349" s="59" t="str">
        <f t="shared" si="65"/>
        <v>静岡県沼津市岡宮</v>
      </c>
      <c r="U1349" s="108"/>
      <c r="V1349" s="60" t="str">
        <f t="shared" si="67"/>
        <v>Open map</v>
      </c>
      <c r="X1349" t="s">
        <v>1854</v>
      </c>
      <c r="Y1349" t="s">
        <v>1860</v>
      </c>
      <c r="Z1349" t="s">
        <v>1855</v>
      </c>
      <c r="AB1349" s="1">
        <v>30</v>
      </c>
      <c r="AC1349" s="1">
        <v>233.12</v>
      </c>
      <c r="AD1349" s="1">
        <v>524.88</v>
      </c>
      <c r="AF1349" s="1">
        <v>293</v>
      </c>
      <c r="AJ1349" s="1">
        <v>1.4</v>
      </c>
      <c r="AK1349" s="1" t="s">
        <v>3356</v>
      </c>
      <c r="AL1349" s="1">
        <v>1</v>
      </c>
      <c r="AM1349" s="1" t="s">
        <v>3356</v>
      </c>
      <c r="BG1349" s="165">
        <v>6242</v>
      </c>
      <c r="BH1349" s="165">
        <v>1154</v>
      </c>
    </row>
    <row r="1350" spans="1:61" hidden="1">
      <c r="A1350" s="1">
        <v>190099</v>
      </c>
      <c r="B1350" s="6" t="s">
        <v>2100</v>
      </c>
      <c r="C1350" s="82" t="str">
        <f t="shared" si="66"/>
        <v>Open</v>
      </c>
      <c r="H1350" s="38" t="s">
        <v>1315</v>
      </c>
      <c r="I1350" s="38" t="s">
        <v>2122</v>
      </c>
      <c r="J1350" s="38" t="s">
        <v>3161</v>
      </c>
      <c r="L1350" s="37" t="s">
        <v>15759</v>
      </c>
      <c r="N1350" s="37" t="s">
        <v>14366</v>
      </c>
      <c r="O1350" s="37" t="s">
        <v>14366</v>
      </c>
      <c r="R1350" s="59" t="str">
        <f t="shared" si="65"/>
        <v>大阪府大阪市住之江区南港南</v>
      </c>
      <c r="U1350" s="108"/>
      <c r="V1350" s="60" t="str">
        <f t="shared" si="67"/>
        <v>Open map</v>
      </c>
      <c r="X1350" t="s">
        <v>1840</v>
      </c>
      <c r="Y1350" t="s">
        <v>1862</v>
      </c>
      <c r="Z1350" t="s">
        <v>1849</v>
      </c>
      <c r="AB1350" s="1">
        <v>21</v>
      </c>
      <c r="AC1350" s="1">
        <v>1476.55</v>
      </c>
      <c r="AD1350" s="1">
        <v>2846.62</v>
      </c>
      <c r="AF1350" s="1">
        <v>1840</v>
      </c>
      <c r="AJ1350" s="1">
        <v>1</v>
      </c>
      <c r="AK1350" s="1" t="s">
        <v>3189</v>
      </c>
      <c r="AL1350" s="1">
        <v>1.5</v>
      </c>
      <c r="AM1350" s="1" t="s">
        <v>3357</v>
      </c>
      <c r="BG1350" s="165">
        <v>6243</v>
      </c>
    </row>
    <row r="1351" spans="1:61" hidden="1">
      <c r="A1351" s="116">
        <v>190100</v>
      </c>
      <c r="B1351" s="117" t="s">
        <v>2101</v>
      </c>
      <c r="C1351" s="156" t="str">
        <f t="shared" si="66"/>
        <v>Open</v>
      </c>
      <c r="D1351" s="161"/>
      <c r="E1351" s="161"/>
      <c r="F1351" s="123"/>
      <c r="G1351" s="123"/>
      <c r="H1351" s="120" t="s">
        <v>1832</v>
      </c>
      <c r="I1351" s="120" t="s">
        <v>2181</v>
      </c>
      <c r="J1351" s="120" t="s">
        <v>2182</v>
      </c>
      <c r="K1351" s="123"/>
      <c r="L1351" s="157" t="s">
        <v>15760</v>
      </c>
      <c r="M1351" s="123"/>
      <c r="N1351" s="157" t="s">
        <v>14366</v>
      </c>
      <c r="O1351" s="157" t="s">
        <v>14366</v>
      </c>
      <c r="P1351" s="123"/>
      <c r="Q1351" s="123"/>
      <c r="R1351" s="124" t="str">
        <f t="shared" si="65"/>
        <v>栃木県宇都宮市野高谷町</v>
      </c>
      <c r="S1351" s="123"/>
      <c r="T1351" s="123"/>
      <c r="U1351" s="124"/>
      <c r="V1351" s="127" t="str">
        <f t="shared" si="67"/>
        <v>Open map</v>
      </c>
      <c r="W1351" s="123"/>
      <c r="X1351" s="123" t="s">
        <v>1840</v>
      </c>
      <c r="Y1351" s="123"/>
      <c r="Z1351" s="123"/>
      <c r="AA1351" s="123"/>
      <c r="AB1351" s="116"/>
      <c r="AC1351" s="116">
        <v>1000</v>
      </c>
      <c r="AD1351" s="116"/>
      <c r="AE1351" s="123"/>
      <c r="AF1351" s="116"/>
      <c r="AG1351" s="123"/>
      <c r="AH1351" s="123"/>
      <c r="AI1351" s="123"/>
      <c r="AJ1351" s="116"/>
      <c r="AK1351" s="116"/>
      <c r="AL1351" s="116"/>
      <c r="AM1351" s="116"/>
      <c r="AN1351" s="116"/>
      <c r="AO1351" s="116"/>
      <c r="AP1351" s="123"/>
      <c r="AQ1351" s="123"/>
      <c r="AR1351" s="123"/>
      <c r="AS1351" s="123"/>
      <c r="AT1351" s="123"/>
      <c r="AU1351" s="123"/>
      <c r="AV1351" s="123"/>
      <c r="AW1351" s="123"/>
      <c r="AX1351" s="123"/>
      <c r="AY1351" s="123"/>
      <c r="AZ1351" s="123"/>
      <c r="BA1351" s="123"/>
      <c r="BB1351" s="123"/>
      <c r="BC1351" s="123"/>
      <c r="BD1351" s="158"/>
      <c r="BE1351" s="123"/>
      <c r="BF1351" s="123"/>
      <c r="BG1351" s="123">
        <v>6244</v>
      </c>
      <c r="BH1351" s="123"/>
      <c r="BI1351" s="123"/>
    </row>
    <row r="1352" spans="1:61" hidden="1">
      <c r="A1352" s="116">
        <v>190101</v>
      </c>
      <c r="B1352" s="117" t="s">
        <v>2102</v>
      </c>
      <c r="C1352" s="156" t="str">
        <f t="shared" si="66"/>
        <v>Open</v>
      </c>
      <c r="D1352" s="161"/>
      <c r="E1352" s="161"/>
      <c r="F1352" s="123"/>
      <c r="G1352" s="123"/>
      <c r="H1352" s="120" t="s">
        <v>1570</v>
      </c>
      <c r="I1352" s="120" t="s">
        <v>3089</v>
      </c>
      <c r="J1352" s="120" t="s">
        <v>3090</v>
      </c>
      <c r="K1352" s="123"/>
      <c r="L1352" s="157" t="s">
        <v>15702</v>
      </c>
      <c r="M1352" s="123"/>
      <c r="N1352" s="157" t="s">
        <v>14366</v>
      </c>
      <c r="O1352" s="157" t="s">
        <v>14366</v>
      </c>
      <c r="P1352" s="123"/>
      <c r="Q1352" s="123"/>
      <c r="R1352" s="124" t="str">
        <f t="shared" si="65"/>
        <v>北海道江別市大麻元町</v>
      </c>
      <c r="S1352" s="123"/>
      <c r="T1352" s="123"/>
      <c r="U1352" s="124"/>
      <c r="V1352" s="127" t="str">
        <f t="shared" si="67"/>
        <v>Open map</v>
      </c>
      <c r="W1352" s="123"/>
      <c r="X1352" s="123"/>
      <c r="Y1352" s="123"/>
      <c r="Z1352" s="123"/>
      <c r="AA1352" s="123"/>
      <c r="AB1352" s="116"/>
      <c r="AC1352" s="116">
        <v>350</v>
      </c>
      <c r="AD1352" s="116"/>
      <c r="AE1352" s="123"/>
      <c r="AF1352" s="116"/>
      <c r="AG1352" s="123"/>
      <c r="AH1352" s="123"/>
      <c r="AI1352" s="123"/>
      <c r="AJ1352" s="116"/>
      <c r="AK1352" s="116"/>
      <c r="AL1352" s="116"/>
      <c r="AM1352" s="116"/>
      <c r="AN1352" s="116"/>
      <c r="AO1352" s="116"/>
      <c r="AP1352" s="123"/>
      <c r="AQ1352" s="123"/>
      <c r="AR1352" s="123"/>
      <c r="AS1352" s="123"/>
      <c r="AT1352" s="123"/>
      <c r="AU1352" s="123"/>
      <c r="AV1352" s="123"/>
      <c r="AW1352" s="123"/>
      <c r="AX1352" s="123"/>
      <c r="AY1352" s="123"/>
      <c r="AZ1352" s="123"/>
      <c r="BA1352" s="123"/>
      <c r="BB1352" s="123"/>
      <c r="BC1352" s="123"/>
      <c r="BD1352" s="158"/>
      <c r="BE1352" s="123"/>
      <c r="BF1352" s="123"/>
      <c r="BG1352" s="123">
        <v>6245</v>
      </c>
      <c r="BH1352" s="123"/>
      <c r="BI1352" s="123"/>
    </row>
    <row r="1353" spans="1:61" hidden="1">
      <c r="A1353" s="1">
        <v>190102</v>
      </c>
      <c r="B1353" s="6" t="s">
        <v>2103</v>
      </c>
      <c r="C1353" s="82" t="str">
        <f t="shared" si="66"/>
        <v>Open</v>
      </c>
      <c r="H1353" s="38" t="s">
        <v>1387</v>
      </c>
      <c r="I1353" s="38" t="s">
        <v>1401</v>
      </c>
      <c r="J1353" s="38"/>
      <c r="L1353" s="37" t="s">
        <v>15761</v>
      </c>
      <c r="N1353" s="37" t="s">
        <v>14366</v>
      </c>
      <c r="O1353" s="37" t="s">
        <v>14366</v>
      </c>
      <c r="R1353" s="59" t="str">
        <f t="shared" si="65"/>
        <v>広島県福山市</v>
      </c>
      <c r="U1353" s="108"/>
      <c r="V1353" s="60" t="str">
        <f t="shared" si="67"/>
        <v>Open map</v>
      </c>
      <c r="X1353" t="s">
        <v>1840</v>
      </c>
      <c r="Y1353" t="s">
        <v>1844</v>
      </c>
      <c r="Z1353" t="s">
        <v>1842</v>
      </c>
      <c r="AC1353" s="1">
        <v>1134</v>
      </c>
      <c r="AD1353" s="1">
        <v>1050</v>
      </c>
      <c r="AF1353" s="1"/>
      <c r="BG1353" s="165">
        <v>6246</v>
      </c>
    </row>
    <row r="1354" spans="1:61" hidden="1">
      <c r="A1354" s="1">
        <v>199002</v>
      </c>
      <c r="B1354" s="6" t="s">
        <v>2104</v>
      </c>
      <c r="C1354" s="82" t="str">
        <f t="shared" si="66"/>
        <v>Open</v>
      </c>
      <c r="H1354" s="38" t="s">
        <v>1412</v>
      </c>
      <c r="I1354" s="38" t="s">
        <v>1549</v>
      </c>
      <c r="J1354" s="38"/>
      <c r="L1354" s="37" t="s">
        <v>15762</v>
      </c>
      <c r="N1354" s="37" t="s">
        <v>14366</v>
      </c>
      <c r="O1354" s="37" t="s">
        <v>14366</v>
      </c>
      <c r="R1354" s="59" t="str">
        <f t="shared" si="65"/>
        <v>滋賀県守山市</v>
      </c>
      <c r="U1354" s="108"/>
      <c r="V1354" s="60" t="str">
        <f t="shared" si="67"/>
        <v>Open map</v>
      </c>
      <c r="X1354" t="s">
        <v>1840</v>
      </c>
      <c r="Y1354" t="s">
        <v>1859</v>
      </c>
      <c r="Z1354" t="s">
        <v>1841</v>
      </c>
      <c r="AB1354" s="1">
        <v>30</v>
      </c>
      <c r="AC1354" s="1">
        <v>479.09</v>
      </c>
      <c r="AD1354" s="1">
        <v>883.67</v>
      </c>
      <c r="AF1354" s="1"/>
      <c r="BG1354" s="165">
        <v>6247</v>
      </c>
    </row>
    <row r="1355" spans="1:61" hidden="1">
      <c r="A1355" s="1">
        <v>189002</v>
      </c>
      <c r="B1355" s="6" t="s">
        <v>2105</v>
      </c>
      <c r="C1355" s="82" t="str">
        <f t="shared" si="66"/>
        <v>Open</v>
      </c>
      <c r="H1355" s="38" t="s">
        <v>1315</v>
      </c>
      <c r="I1355" s="38" t="s">
        <v>1329</v>
      </c>
      <c r="J1355" s="38" t="s">
        <v>3162</v>
      </c>
      <c r="L1355" s="37" t="s">
        <v>15763</v>
      </c>
      <c r="N1355" s="37" t="s">
        <v>14366</v>
      </c>
      <c r="O1355" s="37" t="s">
        <v>14366</v>
      </c>
      <c r="R1355" s="59" t="str">
        <f t="shared" si="65"/>
        <v>大阪府吹田市津雲台</v>
      </c>
      <c r="U1355" s="108"/>
      <c r="V1355" s="60" t="str">
        <f t="shared" si="67"/>
        <v>Open map</v>
      </c>
      <c r="X1355" t="s">
        <v>1840</v>
      </c>
      <c r="Y1355" t="s">
        <v>1844</v>
      </c>
      <c r="Z1355" t="s">
        <v>1841</v>
      </c>
      <c r="AF1355" s="1" t="s">
        <v>1857</v>
      </c>
      <c r="AJ1355" s="1" t="s">
        <v>1857</v>
      </c>
      <c r="AK1355" s="1" t="s">
        <v>1857</v>
      </c>
      <c r="AL1355" s="1" t="s">
        <v>1857</v>
      </c>
      <c r="AM1355" s="1" t="s">
        <v>1857</v>
      </c>
      <c r="BG1355" s="165">
        <v>6248</v>
      </c>
    </row>
    <row r="1356" spans="1:61" hidden="1">
      <c r="A1356" s="116">
        <v>189005</v>
      </c>
      <c r="B1356" s="117" t="s">
        <v>2106</v>
      </c>
      <c r="C1356" s="156" t="str">
        <f t="shared" si="66"/>
        <v>Open</v>
      </c>
      <c r="D1356" s="161"/>
      <c r="E1356" s="161"/>
      <c r="F1356" s="123"/>
      <c r="G1356" s="123"/>
      <c r="H1356" s="120" t="s">
        <v>1298</v>
      </c>
      <c r="I1356" s="120" t="s">
        <v>2257</v>
      </c>
      <c r="J1356" s="120"/>
      <c r="K1356" s="123"/>
      <c r="L1356" s="157" t="s">
        <v>15764</v>
      </c>
      <c r="M1356" s="123"/>
      <c r="N1356" s="157" t="s">
        <v>14366</v>
      </c>
      <c r="O1356" s="157" t="s">
        <v>14366</v>
      </c>
      <c r="P1356" s="123"/>
      <c r="Q1356" s="123"/>
      <c r="R1356" s="124" t="str">
        <f t="shared" si="65"/>
        <v>京都府京都市</v>
      </c>
      <c r="S1356" s="123"/>
      <c r="T1356" s="123"/>
      <c r="U1356" s="124"/>
      <c r="V1356" s="127" t="str">
        <f t="shared" si="67"/>
        <v>Open map</v>
      </c>
      <c r="W1356" s="123"/>
      <c r="X1356" s="123"/>
      <c r="Y1356" s="123"/>
      <c r="Z1356" s="123" t="s">
        <v>1841</v>
      </c>
      <c r="AA1356" s="123"/>
      <c r="AB1356" s="116"/>
      <c r="AC1356" s="116"/>
      <c r="AD1356" s="116"/>
      <c r="AE1356" s="123"/>
      <c r="AF1356" s="116" t="s">
        <v>1857</v>
      </c>
      <c r="AG1356" s="123"/>
      <c r="AH1356" s="123"/>
      <c r="AI1356" s="123"/>
      <c r="AJ1356" s="116" t="s">
        <v>1857</v>
      </c>
      <c r="AK1356" s="116" t="s">
        <v>1857</v>
      </c>
      <c r="AL1356" s="116" t="s">
        <v>1857</v>
      </c>
      <c r="AM1356" s="116" t="s">
        <v>1857</v>
      </c>
      <c r="AN1356" s="116"/>
      <c r="AO1356" s="116"/>
      <c r="AP1356" s="123"/>
      <c r="AQ1356" s="123"/>
      <c r="AR1356" s="123"/>
      <c r="AS1356" s="123"/>
      <c r="AT1356" s="123"/>
      <c r="AU1356" s="123"/>
      <c r="AV1356" s="123"/>
      <c r="AW1356" s="123"/>
      <c r="AX1356" s="123"/>
      <c r="AY1356" s="123"/>
      <c r="AZ1356" s="123"/>
      <c r="BA1356" s="123"/>
      <c r="BB1356" s="123"/>
      <c r="BC1356" s="123"/>
      <c r="BD1356" s="158"/>
      <c r="BE1356" s="123"/>
      <c r="BF1356" s="123"/>
      <c r="BG1356" s="123">
        <v>6249</v>
      </c>
      <c r="BH1356" s="123"/>
      <c r="BI1356" s="123"/>
    </row>
    <row r="1357" spans="1:61" hidden="1">
      <c r="A1357" s="116">
        <v>189006</v>
      </c>
      <c r="B1357" s="117" t="s">
        <v>2107</v>
      </c>
      <c r="C1357" s="156" t="str">
        <f t="shared" si="66"/>
        <v>Open</v>
      </c>
      <c r="D1357" s="161"/>
      <c r="E1357" s="161"/>
      <c r="F1357" s="123"/>
      <c r="G1357" s="123"/>
      <c r="H1357" s="120" t="s">
        <v>1298</v>
      </c>
      <c r="I1357" s="120" t="s">
        <v>2257</v>
      </c>
      <c r="J1357" s="120"/>
      <c r="K1357" s="123"/>
      <c r="L1357" s="157" t="s">
        <v>15765</v>
      </c>
      <c r="M1357" s="123"/>
      <c r="N1357" s="157" t="s">
        <v>14366</v>
      </c>
      <c r="O1357" s="157" t="s">
        <v>14366</v>
      </c>
      <c r="P1357" s="123"/>
      <c r="Q1357" s="123"/>
      <c r="R1357" s="124" t="str">
        <f t="shared" si="65"/>
        <v>京都府京都市</v>
      </c>
      <c r="S1357" s="123"/>
      <c r="T1357" s="123"/>
      <c r="U1357" s="124"/>
      <c r="V1357" s="127" t="str">
        <f t="shared" si="67"/>
        <v>Open map</v>
      </c>
      <c r="W1357" s="123"/>
      <c r="X1357" s="123"/>
      <c r="Y1357" s="123"/>
      <c r="Z1357" s="123" t="s">
        <v>1841</v>
      </c>
      <c r="AA1357" s="123"/>
      <c r="AB1357" s="116"/>
      <c r="AC1357" s="116"/>
      <c r="AD1357" s="116"/>
      <c r="AE1357" s="123"/>
      <c r="AF1357" s="116" t="s">
        <v>1857</v>
      </c>
      <c r="AG1357" s="123"/>
      <c r="AH1357" s="123"/>
      <c r="AI1357" s="123"/>
      <c r="AJ1357" s="116" t="s">
        <v>1857</v>
      </c>
      <c r="AK1357" s="116" t="s">
        <v>1857</v>
      </c>
      <c r="AL1357" s="116" t="s">
        <v>1857</v>
      </c>
      <c r="AM1357" s="116" t="s">
        <v>1857</v>
      </c>
      <c r="AN1357" s="116"/>
      <c r="AO1357" s="116"/>
      <c r="AP1357" s="123"/>
      <c r="AQ1357" s="123"/>
      <c r="AR1357" s="123"/>
      <c r="AS1357" s="123"/>
      <c r="AT1357" s="123"/>
      <c r="AU1357" s="123"/>
      <c r="AV1357" s="123"/>
      <c r="AW1357" s="123"/>
      <c r="AX1357" s="123"/>
      <c r="AY1357" s="123"/>
      <c r="AZ1357" s="123"/>
      <c r="BA1357" s="123"/>
      <c r="BB1357" s="123"/>
      <c r="BC1357" s="123"/>
      <c r="BD1357" s="158"/>
      <c r="BE1357" s="123"/>
      <c r="BF1357" s="123"/>
      <c r="BG1357" s="123">
        <v>6250</v>
      </c>
      <c r="BH1357" s="123"/>
      <c r="BI1357" s="123"/>
    </row>
    <row r="1358" spans="1:61" hidden="1">
      <c r="A1358" s="116">
        <f>工事一般情報!A1358</f>
        <v>0</v>
      </c>
      <c r="B1358" s="117">
        <f>工事一般情報!B1358</f>
        <v>0</v>
      </c>
      <c r="C1358" s="161"/>
      <c r="D1358" s="161"/>
      <c r="E1358" s="161"/>
      <c r="F1358" s="161">
        <f>COUNTBLANK(F3:F1357)</f>
        <v>199</v>
      </c>
      <c r="G1358" s="123"/>
      <c r="H1358" s="116"/>
      <c r="I1358" s="116"/>
      <c r="J1358" s="116"/>
      <c r="K1358" s="123"/>
      <c r="L1358" s="123"/>
      <c r="M1358" s="123"/>
      <c r="N1358" s="123"/>
      <c r="O1358" s="123"/>
      <c r="P1358" s="123"/>
      <c r="Q1358" s="123"/>
      <c r="R1358" s="123"/>
      <c r="S1358" s="123"/>
      <c r="T1358" s="123"/>
      <c r="U1358" s="123"/>
      <c r="V1358" s="123"/>
      <c r="W1358" s="123"/>
      <c r="X1358" s="123"/>
      <c r="Y1358" s="123"/>
      <c r="Z1358" s="123"/>
      <c r="AA1358" s="123"/>
      <c r="AB1358" s="116"/>
      <c r="AC1358" s="116"/>
      <c r="AD1358" s="116"/>
      <c r="AE1358" s="123"/>
      <c r="AF1358" s="123"/>
      <c r="AG1358" s="123"/>
      <c r="AH1358" s="123"/>
      <c r="AI1358" s="123"/>
      <c r="AJ1358" s="116"/>
      <c r="AK1358" s="116"/>
      <c r="AL1358" s="116"/>
      <c r="AM1358" s="116"/>
      <c r="AN1358" s="116"/>
      <c r="AO1358" s="116"/>
      <c r="AP1358" s="123"/>
      <c r="AQ1358" s="123"/>
      <c r="AR1358" s="123"/>
      <c r="AS1358" s="123"/>
      <c r="AT1358" s="123"/>
      <c r="AU1358" s="123"/>
      <c r="AV1358" s="123"/>
      <c r="AW1358" s="123"/>
      <c r="AX1358" s="123"/>
      <c r="AY1358" s="123"/>
      <c r="AZ1358" s="123"/>
      <c r="BA1358" s="123"/>
      <c r="BB1358" s="123"/>
      <c r="BC1358" s="123"/>
      <c r="BD1358" s="158"/>
      <c r="BE1358" s="123"/>
    </row>
    <row r="1359" spans="1:61" hidden="1">
      <c r="A1359" s="116">
        <f>工事一般情報!A1359</f>
        <v>0</v>
      </c>
      <c r="B1359" s="117">
        <f>工事一般情報!B1359</f>
        <v>0</v>
      </c>
      <c r="C1359" s="161"/>
      <c r="D1359" s="161"/>
      <c r="E1359" s="161"/>
      <c r="F1359" s="123"/>
      <c r="G1359" s="123"/>
      <c r="H1359" s="116"/>
      <c r="I1359" s="116"/>
      <c r="J1359" s="116"/>
      <c r="K1359" s="123"/>
      <c r="L1359" s="123"/>
      <c r="M1359" s="123"/>
      <c r="N1359" s="123"/>
      <c r="O1359" s="123"/>
      <c r="P1359" s="123"/>
      <c r="Q1359" s="123"/>
      <c r="R1359" s="123"/>
      <c r="S1359" s="123"/>
      <c r="T1359" s="123"/>
      <c r="U1359" s="123"/>
      <c r="V1359" s="123"/>
      <c r="W1359" s="123"/>
      <c r="X1359" s="123"/>
      <c r="Y1359" s="123"/>
      <c r="Z1359" s="123"/>
      <c r="AA1359" s="123"/>
      <c r="AB1359" s="116"/>
      <c r="AC1359" s="116"/>
      <c r="AD1359" s="116"/>
      <c r="AE1359" s="123"/>
      <c r="AF1359" s="123"/>
      <c r="AG1359" s="123"/>
      <c r="AH1359" s="123"/>
      <c r="AI1359" s="123"/>
      <c r="AJ1359" s="116"/>
      <c r="AK1359" s="116"/>
      <c r="AL1359" s="116"/>
      <c r="AM1359" s="116"/>
      <c r="AN1359" s="116"/>
      <c r="AO1359" s="116"/>
      <c r="AP1359" s="123"/>
      <c r="AQ1359" s="123"/>
      <c r="AR1359" s="123"/>
      <c r="AS1359" s="123"/>
      <c r="AT1359" s="123"/>
      <c r="AU1359" s="123"/>
      <c r="AV1359" s="123"/>
      <c r="AW1359" s="123"/>
      <c r="AX1359" s="123"/>
      <c r="AY1359" s="123"/>
      <c r="AZ1359" s="123"/>
      <c r="BA1359" s="123"/>
      <c r="BB1359" s="123"/>
      <c r="BC1359" s="123"/>
      <c r="BD1359" s="158"/>
      <c r="BE1359" s="123"/>
    </row>
    <row r="1360" spans="1:61" hidden="1">
      <c r="A1360" s="116">
        <f>工事一般情報!A1360</f>
        <v>0</v>
      </c>
      <c r="B1360" s="117">
        <f>工事一般情報!B1360</f>
        <v>0</v>
      </c>
      <c r="C1360" s="161"/>
      <c r="D1360" s="161"/>
      <c r="E1360" s="161"/>
      <c r="F1360" s="123"/>
      <c r="G1360" s="123"/>
      <c r="H1360" s="116"/>
      <c r="I1360" s="116"/>
      <c r="J1360" s="116"/>
      <c r="K1360" s="123"/>
      <c r="L1360" s="123"/>
      <c r="M1360" s="123"/>
      <c r="N1360" s="123"/>
      <c r="O1360" s="123"/>
      <c r="P1360" s="123"/>
      <c r="Q1360" s="123"/>
      <c r="R1360" s="123"/>
      <c r="S1360" s="123"/>
      <c r="T1360" s="123"/>
      <c r="U1360" s="123"/>
      <c r="V1360" s="123"/>
      <c r="W1360" s="123"/>
      <c r="X1360" s="123"/>
      <c r="Y1360" s="123"/>
      <c r="Z1360" s="123"/>
      <c r="AA1360" s="123"/>
      <c r="AB1360" s="116"/>
      <c r="AC1360" s="116"/>
      <c r="AD1360" s="116"/>
      <c r="AE1360" s="123"/>
      <c r="AF1360" s="123"/>
      <c r="AG1360" s="123"/>
      <c r="AH1360" s="123"/>
      <c r="AI1360" s="123"/>
      <c r="AJ1360" s="116"/>
      <c r="AK1360" s="116"/>
      <c r="AL1360" s="116"/>
      <c r="AM1360" s="116"/>
      <c r="AN1360" s="116"/>
      <c r="AO1360" s="116"/>
      <c r="AP1360" s="123"/>
      <c r="AQ1360" s="123"/>
      <c r="AR1360" s="123"/>
      <c r="AS1360" s="123"/>
      <c r="AT1360" s="123"/>
      <c r="AU1360" s="123"/>
      <c r="AV1360" s="123"/>
      <c r="AW1360" s="123"/>
      <c r="AX1360" s="123"/>
      <c r="AY1360" s="123"/>
      <c r="AZ1360" s="123"/>
      <c r="BA1360" s="123"/>
      <c r="BB1360" s="123"/>
      <c r="BC1360" s="123"/>
      <c r="BD1360" s="158"/>
      <c r="BE1360" s="123"/>
    </row>
    <row r="1361" spans="1:57" hidden="1">
      <c r="A1361" s="116">
        <f>工事一般情報!A1361</f>
        <v>0</v>
      </c>
      <c r="B1361" s="117">
        <f>工事一般情報!B1361</f>
        <v>0</v>
      </c>
      <c r="C1361" s="161"/>
      <c r="D1361" s="161"/>
      <c r="E1361" s="161"/>
      <c r="F1361" s="123"/>
      <c r="G1361" s="123"/>
      <c r="H1361" s="116"/>
      <c r="I1361" s="116"/>
      <c r="J1361" s="116"/>
      <c r="K1361" s="123"/>
      <c r="L1361" s="123"/>
      <c r="M1361" s="123"/>
      <c r="N1361" s="123"/>
      <c r="O1361" s="123"/>
      <c r="P1361" s="123"/>
      <c r="Q1361" s="123"/>
      <c r="R1361" s="123"/>
      <c r="S1361" s="123"/>
      <c r="T1361" s="123"/>
      <c r="U1361" s="123"/>
      <c r="V1361" s="123"/>
      <c r="W1361" s="123"/>
      <c r="X1361" s="123"/>
      <c r="Y1361" s="123"/>
      <c r="Z1361" s="123"/>
      <c r="AA1361" s="123"/>
      <c r="AB1361" s="116"/>
      <c r="AC1361" s="116"/>
      <c r="AD1361" s="116"/>
      <c r="AE1361" s="123"/>
      <c r="AF1361" s="123"/>
      <c r="AG1361" s="123"/>
      <c r="AH1361" s="123"/>
      <c r="AI1361" s="123"/>
      <c r="AJ1361" s="116"/>
      <c r="AK1361" s="116"/>
      <c r="AL1361" s="116"/>
      <c r="AM1361" s="116"/>
      <c r="AN1361" s="116"/>
      <c r="AO1361" s="116"/>
      <c r="AP1361" s="123"/>
      <c r="AQ1361" s="123"/>
      <c r="AR1361" s="123"/>
      <c r="AS1361" s="123"/>
      <c r="AT1361" s="123"/>
      <c r="AU1361" s="123"/>
      <c r="AV1361" s="123"/>
      <c r="AW1361" s="123"/>
      <c r="AX1361" s="123"/>
      <c r="AY1361" s="123"/>
      <c r="AZ1361" s="123"/>
      <c r="BA1361" s="123"/>
      <c r="BB1361" s="123"/>
      <c r="BC1361" s="123"/>
      <c r="BD1361" s="158"/>
      <c r="BE1361" s="123"/>
    </row>
    <row r="1362" spans="1:57" hidden="1">
      <c r="A1362" s="116">
        <f>工事一般情報!A1362</f>
        <v>0</v>
      </c>
      <c r="B1362" s="117">
        <f>工事一般情報!B1362</f>
        <v>0</v>
      </c>
      <c r="C1362" s="161"/>
      <c r="D1362" s="161"/>
      <c r="E1362" s="161"/>
      <c r="F1362" s="123"/>
      <c r="G1362" s="123"/>
      <c r="H1362" s="116"/>
      <c r="I1362" s="116"/>
      <c r="J1362" s="116"/>
      <c r="K1362" s="123"/>
      <c r="L1362" s="123"/>
      <c r="M1362" s="123"/>
      <c r="N1362" s="123"/>
      <c r="O1362" s="123"/>
      <c r="P1362" s="123"/>
      <c r="Q1362" s="123"/>
      <c r="R1362" s="123"/>
      <c r="S1362" s="123"/>
      <c r="T1362" s="123"/>
      <c r="U1362" s="123"/>
      <c r="V1362" s="123"/>
      <c r="W1362" s="123"/>
      <c r="X1362" s="123"/>
      <c r="Y1362" s="123"/>
      <c r="Z1362" s="123"/>
      <c r="AA1362" s="123"/>
      <c r="AB1362" s="116"/>
      <c r="AC1362" s="116"/>
      <c r="AD1362" s="116"/>
      <c r="AE1362" s="123"/>
      <c r="AF1362" s="123"/>
      <c r="AG1362" s="123"/>
      <c r="AH1362" s="123"/>
      <c r="AI1362" s="123"/>
      <c r="AJ1362" s="116"/>
      <c r="AK1362" s="116"/>
      <c r="AL1362" s="116"/>
      <c r="AM1362" s="116"/>
      <c r="AN1362" s="116"/>
      <c r="AO1362" s="116"/>
      <c r="AP1362" s="123"/>
      <c r="AQ1362" s="123"/>
      <c r="AR1362" s="123"/>
      <c r="AS1362" s="123"/>
      <c r="AT1362" s="123"/>
      <c r="AU1362" s="123"/>
      <c r="AV1362" s="123"/>
      <c r="AW1362" s="123"/>
      <c r="AX1362" s="123"/>
      <c r="AY1362" s="123"/>
      <c r="AZ1362" s="123"/>
      <c r="BA1362" s="123"/>
      <c r="BB1362" s="123"/>
      <c r="BC1362" s="123"/>
      <c r="BD1362" s="158"/>
      <c r="BE1362" s="123"/>
    </row>
    <row r="1363" spans="1:57" hidden="1">
      <c r="A1363" s="116">
        <f>工事一般情報!A1363</f>
        <v>0</v>
      </c>
      <c r="B1363" s="117">
        <f>工事一般情報!B1363</f>
        <v>0</v>
      </c>
      <c r="C1363" s="161"/>
      <c r="D1363" s="161"/>
      <c r="E1363" s="161"/>
      <c r="F1363" s="123"/>
      <c r="G1363" s="123"/>
      <c r="H1363" s="116"/>
      <c r="I1363" s="116"/>
      <c r="J1363" s="116"/>
      <c r="K1363" s="123"/>
      <c r="L1363" s="123"/>
      <c r="M1363" s="123"/>
      <c r="N1363" s="123"/>
      <c r="O1363" s="123"/>
      <c r="P1363" s="123"/>
      <c r="Q1363" s="123"/>
      <c r="R1363" s="123"/>
      <c r="S1363" s="123"/>
      <c r="T1363" s="123"/>
      <c r="U1363" s="123"/>
      <c r="V1363" s="123"/>
      <c r="W1363" s="123"/>
      <c r="X1363" s="123"/>
      <c r="Y1363" s="123"/>
      <c r="Z1363" s="123"/>
      <c r="AA1363" s="123"/>
      <c r="AB1363" s="116"/>
      <c r="AC1363" s="116"/>
      <c r="AD1363" s="116"/>
      <c r="AE1363" s="123"/>
      <c r="AF1363" s="123"/>
      <c r="AG1363" s="123"/>
      <c r="AH1363" s="123"/>
      <c r="AI1363" s="123"/>
      <c r="AJ1363" s="116"/>
      <c r="AK1363" s="116"/>
      <c r="AL1363" s="116"/>
      <c r="AM1363" s="116"/>
      <c r="AN1363" s="116"/>
      <c r="AO1363" s="116"/>
      <c r="AP1363" s="123"/>
      <c r="AQ1363" s="123"/>
      <c r="AR1363" s="123"/>
      <c r="AS1363" s="123"/>
      <c r="AT1363" s="123"/>
      <c r="AU1363" s="123"/>
      <c r="AV1363" s="123"/>
      <c r="AW1363" s="123"/>
      <c r="AX1363" s="123"/>
      <c r="AY1363" s="123"/>
      <c r="AZ1363" s="123"/>
      <c r="BA1363" s="123"/>
      <c r="BB1363" s="123"/>
      <c r="BC1363" s="123"/>
      <c r="BD1363" s="158"/>
      <c r="BE1363" s="123"/>
    </row>
    <row r="1364" spans="1:57" hidden="1">
      <c r="A1364" s="116">
        <f>工事一般情報!A1364</f>
        <v>0</v>
      </c>
      <c r="B1364" s="117">
        <f>工事一般情報!B1364</f>
        <v>0</v>
      </c>
      <c r="C1364" s="161"/>
      <c r="D1364" s="161"/>
      <c r="E1364" s="161"/>
      <c r="F1364" s="123"/>
      <c r="G1364" s="123"/>
      <c r="H1364" s="116"/>
      <c r="I1364" s="116"/>
      <c r="J1364" s="116"/>
      <c r="K1364" s="123"/>
      <c r="L1364" s="123"/>
      <c r="M1364" s="123"/>
      <c r="N1364" s="123"/>
      <c r="O1364" s="123"/>
      <c r="P1364" s="123"/>
      <c r="Q1364" s="123"/>
      <c r="R1364" s="123"/>
      <c r="S1364" s="123"/>
      <c r="T1364" s="123"/>
      <c r="U1364" s="123"/>
      <c r="V1364" s="123"/>
      <c r="W1364" s="123"/>
      <c r="X1364" s="123"/>
      <c r="Y1364" s="123"/>
      <c r="Z1364" s="123"/>
      <c r="AA1364" s="123"/>
      <c r="AB1364" s="116"/>
      <c r="AC1364" s="116"/>
      <c r="AD1364" s="116"/>
      <c r="AE1364" s="123"/>
      <c r="AF1364" s="123"/>
      <c r="AG1364" s="123"/>
      <c r="AH1364" s="123"/>
      <c r="AI1364" s="123"/>
      <c r="AJ1364" s="116"/>
      <c r="AK1364" s="116"/>
      <c r="AL1364" s="116"/>
      <c r="AM1364" s="116"/>
      <c r="AN1364" s="116"/>
      <c r="AO1364" s="116"/>
      <c r="AP1364" s="123"/>
      <c r="AQ1364" s="123"/>
      <c r="AR1364" s="123"/>
      <c r="AS1364" s="123"/>
      <c r="AT1364" s="123"/>
      <c r="AU1364" s="123"/>
      <c r="AV1364" s="123"/>
      <c r="AW1364" s="123"/>
      <c r="AX1364" s="123"/>
      <c r="AY1364" s="123"/>
      <c r="AZ1364" s="123"/>
      <c r="BA1364" s="123"/>
      <c r="BB1364" s="123"/>
      <c r="BC1364" s="123"/>
      <c r="BD1364" s="158"/>
      <c r="BE1364" s="123"/>
    </row>
    <row r="1365" spans="1:57" hidden="1">
      <c r="A1365" s="116">
        <f>工事一般情報!A1365</f>
        <v>0</v>
      </c>
      <c r="B1365" s="117">
        <f>工事一般情報!B1365</f>
        <v>0</v>
      </c>
      <c r="C1365" s="161"/>
      <c r="D1365" s="161"/>
      <c r="E1365" s="161"/>
      <c r="F1365" s="123"/>
      <c r="G1365" s="123"/>
      <c r="H1365" s="116"/>
      <c r="I1365" s="116"/>
      <c r="J1365" s="116"/>
      <c r="K1365" s="123"/>
      <c r="L1365" s="123"/>
      <c r="M1365" s="123"/>
      <c r="N1365" s="123"/>
      <c r="O1365" s="123"/>
      <c r="P1365" s="123"/>
      <c r="Q1365" s="123"/>
      <c r="R1365" s="123"/>
      <c r="S1365" s="123"/>
      <c r="T1365" s="123"/>
      <c r="U1365" s="123"/>
      <c r="V1365" s="123"/>
      <c r="W1365" s="123"/>
      <c r="X1365" s="123"/>
      <c r="Y1365" s="123"/>
      <c r="Z1365" s="123"/>
      <c r="AA1365" s="123"/>
      <c r="AB1365" s="116"/>
      <c r="AC1365" s="116"/>
      <c r="AD1365" s="116"/>
      <c r="AE1365" s="123"/>
      <c r="AF1365" s="123"/>
      <c r="AG1365" s="123"/>
      <c r="AH1365" s="123"/>
      <c r="AI1365" s="123"/>
      <c r="AJ1365" s="116"/>
      <c r="AK1365" s="116"/>
      <c r="AL1365" s="116"/>
      <c r="AM1365" s="116"/>
      <c r="AN1365" s="116"/>
      <c r="AO1365" s="116"/>
      <c r="AP1365" s="123"/>
      <c r="AQ1365" s="123"/>
      <c r="AR1365" s="123"/>
      <c r="AS1365" s="123"/>
      <c r="AT1365" s="123"/>
      <c r="AU1365" s="123"/>
      <c r="AV1365" s="123"/>
      <c r="AW1365" s="123"/>
      <c r="AX1365" s="123"/>
      <c r="AY1365" s="123"/>
      <c r="AZ1365" s="123"/>
      <c r="BA1365" s="123"/>
      <c r="BB1365" s="123"/>
      <c r="BC1365" s="123"/>
      <c r="BD1365" s="158"/>
      <c r="BE1365" s="123"/>
    </row>
    <row r="1366" spans="1:57" hidden="1">
      <c r="A1366" s="116">
        <f>工事一般情報!A1366</f>
        <v>0</v>
      </c>
      <c r="B1366" s="117">
        <f>工事一般情報!B1366</f>
        <v>0</v>
      </c>
      <c r="C1366" s="161"/>
      <c r="D1366" s="161"/>
      <c r="E1366" s="161"/>
      <c r="F1366" s="123"/>
      <c r="G1366" s="123"/>
      <c r="H1366" s="116"/>
      <c r="I1366" s="116"/>
      <c r="J1366" s="116"/>
      <c r="K1366" s="123"/>
      <c r="L1366" s="123"/>
      <c r="M1366" s="123"/>
      <c r="N1366" s="123"/>
      <c r="O1366" s="123"/>
      <c r="P1366" s="123"/>
      <c r="Q1366" s="123"/>
      <c r="R1366" s="123"/>
      <c r="S1366" s="123"/>
      <c r="T1366" s="123"/>
      <c r="U1366" s="123"/>
      <c r="V1366" s="123"/>
      <c r="W1366" s="123"/>
      <c r="X1366" s="123"/>
      <c r="Y1366" s="123"/>
      <c r="Z1366" s="123"/>
      <c r="AA1366" s="123"/>
      <c r="AB1366" s="116"/>
      <c r="AC1366" s="116"/>
      <c r="AD1366" s="116"/>
      <c r="AE1366" s="123"/>
      <c r="AF1366" s="123"/>
      <c r="AG1366" s="123"/>
      <c r="AH1366" s="123"/>
      <c r="AI1366" s="123"/>
      <c r="AJ1366" s="116"/>
      <c r="AK1366" s="116"/>
      <c r="AL1366" s="116"/>
      <c r="AM1366" s="116"/>
      <c r="AN1366" s="116"/>
      <c r="AO1366" s="116"/>
      <c r="AP1366" s="123"/>
      <c r="AQ1366" s="123"/>
      <c r="AR1366" s="123"/>
      <c r="AS1366" s="123"/>
      <c r="AT1366" s="123"/>
      <c r="AU1366" s="123"/>
      <c r="AV1366" s="123"/>
      <c r="AW1366" s="123"/>
      <c r="AX1366" s="123"/>
      <c r="AY1366" s="123"/>
      <c r="AZ1366" s="123"/>
      <c r="BA1366" s="123"/>
      <c r="BB1366" s="123"/>
      <c r="BC1366" s="123"/>
      <c r="BD1366" s="158"/>
      <c r="BE1366" s="123"/>
    </row>
    <row r="1367" spans="1:57" hidden="1">
      <c r="A1367" s="116">
        <f>工事一般情報!A1367</f>
        <v>0</v>
      </c>
      <c r="B1367" s="117">
        <f>工事一般情報!B1367</f>
        <v>0</v>
      </c>
      <c r="C1367" s="161"/>
      <c r="D1367" s="161"/>
      <c r="E1367" s="161"/>
      <c r="F1367" s="123"/>
      <c r="G1367" s="123"/>
      <c r="H1367" s="116"/>
      <c r="I1367" s="116"/>
      <c r="J1367" s="116"/>
      <c r="K1367" s="123"/>
      <c r="L1367" s="123"/>
      <c r="M1367" s="123"/>
      <c r="N1367" s="123"/>
      <c r="O1367" s="123"/>
      <c r="P1367" s="123"/>
      <c r="Q1367" s="123"/>
      <c r="R1367" s="123"/>
      <c r="S1367" s="123"/>
      <c r="T1367" s="123"/>
      <c r="U1367" s="123"/>
      <c r="V1367" s="123"/>
      <c r="W1367" s="123"/>
      <c r="X1367" s="123"/>
      <c r="Y1367" s="123"/>
      <c r="Z1367" s="123"/>
      <c r="AA1367" s="123"/>
      <c r="AB1367" s="116"/>
      <c r="AC1367" s="116"/>
      <c r="AD1367" s="116"/>
      <c r="AE1367" s="123"/>
      <c r="AF1367" s="123"/>
      <c r="AG1367" s="123"/>
      <c r="AH1367" s="123"/>
      <c r="AI1367" s="123"/>
      <c r="AJ1367" s="116"/>
      <c r="AK1367" s="116"/>
      <c r="AL1367" s="116"/>
      <c r="AM1367" s="116"/>
      <c r="AN1367" s="116"/>
      <c r="AO1367" s="116"/>
      <c r="AP1367" s="123"/>
      <c r="AQ1367" s="123"/>
      <c r="AR1367" s="123"/>
      <c r="AS1367" s="123"/>
      <c r="AT1367" s="123"/>
      <c r="AU1367" s="123"/>
      <c r="AV1367" s="123"/>
      <c r="AW1367" s="123"/>
      <c r="AX1367" s="123"/>
      <c r="AY1367" s="123"/>
      <c r="AZ1367" s="123"/>
      <c r="BA1367" s="123"/>
      <c r="BB1367" s="123"/>
      <c r="BC1367" s="123"/>
      <c r="BD1367" s="158"/>
      <c r="BE1367" s="123"/>
    </row>
    <row r="1368" spans="1:57" hidden="1">
      <c r="A1368" s="116">
        <f>工事一般情報!A1368</f>
        <v>0</v>
      </c>
      <c r="B1368" s="117">
        <f>工事一般情報!B1368</f>
        <v>0</v>
      </c>
      <c r="C1368" s="161"/>
      <c r="D1368" s="161"/>
      <c r="E1368" s="161"/>
      <c r="F1368" s="123"/>
      <c r="G1368" s="123"/>
      <c r="H1368" s="116"/>
      <c r="I1368" s="116"/>
      <c r="J1368" s="116"/>
      <c r="K1368" s="123"/>
      <c r="L1368" s="123"/>
      <c r="M1368" s="123"/>
      <c r="N1368" s="123"/>
      <c r="O1368" s="123"/>
      <c r="P1368" s="123"/>
      <c r="Q1368" s="123"/>
      <c r="R1368" s="123"/>
      <c r="S1368" s="123"/>
      <c r="T1368" s="123"/>
      <c r="U1368" s="123"/>
      <c r="V1368" s="123"/>
      <c r="W1368" s="123"/>
      <c r="X1368" s="123"/>
      <c r="Y1368" s="123"/>
      <c r="Z1368" s="123"/>
      <c r="AA1368" s="123"/>
      <c r="AB1368" s="116"/>
      <c r="AC1368" s="116"/>
      <c r="AD1368" s="116"/>
      <c r="AE1368" s="123"/>
      <c r="AF1368" s="123"/>
      <c r="AG1368" s="123"/>
      <c r="AH1368" s="123"/>
      <c r="AI1368" s="123"/>
      <c r="AJ1368" s="116"/>
      <c r="AK1368" s="116"/>
      <c r="AL1368" s="116"/>
      <c r="AM1368" s="116"/>
      <c r="AN1368" s="116"/>
      <c r="AO1368" s="116"/>
      <c r="AP1368" s="123"/>
      <c r="AQ1368" s="123"/>
      <c r="AR1368" s="123"/>
      <c r="AS1368" s="123"/>
      <c r="AT1368" s="123"/>
      <c r="AU1368" s="123"/>
      <c r="AV1368" s="123"/>
      <c r="AW1368" s="123"/>
      <c r="AX1368" s="123"/>
      <c r="AY1368" s="123"/>
      <c r="AZ1368" s="123"/>
      <c r="BA1368" s="123"/>
      <c r="BB1368" s="123"/>
      <c r="BC1368" s="123"/>
      <c r="BD1368" s="158"/>
      <c r="BE1368" s="123"/>
    </row>
    <row r="1369" spans="1:57" hidden="1">
      <c r="A1369" s="116">
        <f>工事一般情報!A1369</f>
        <v>0</v>
      </c>
      <c r="B1369" s="117">
        <f>工事一般情報!B1369</f>
        <v>0</v>
      </c>
      <c r="C1369" s="161"/>
      <c r="D1369" s="161"/>
      <c r="E1369" s="161"/>
      <c r="F1369" s="123"/>
      <c r="G1369" s="123"/>
      <c r="H1369" s="116"/>
      <c r="I1369" s="116"/>
      <c r="J1369" s="116"/>
      <c r="K1369" s="123"/>
      <c r="L1369" s="123"/>
      <c r="M1369" s="123"/>
      <c r="N1369" s="123"/>
      <c r="O1369" s="123"/>
      <c r="P1369" s="123"/>
      <c r="Q1369" s="123"/>
      <c r="R1369" s="123"/>
      <c r="S1369" s="123"/>
      <c r="T1369" s="123"/>
      <c r="U1369" s="123"/>
      <c r="V1369" s="123"/>
      <c r="W1369" s="123"/>
      <c r="X1369" s="123"/>
      <c r="Y1369" s="123"/>
      <c r="Z1369" s="123"/>
      <c r="AA1369" s="123"/>
      <c r="AB1369" s="116"/>
      <c r="AC1369" s="116"/>
      <c r="AD1369" s="116"/>
      <c r="AE1369" s="123"/>
      <c r="AF1369" s="123"/>
      <c r="AG1369" s="123"/>
      <c r="AH1369" s="123"/>
      <c r="AI1369" s="123"/>
      <c r="AJ1369" s="116"/>
      <c r="AK1369" s="116"/>
      <c r="AL1369" s="116"/>
      <c r="AM1369" s="116"/>
      <c r="AN1369" s="116"/>
      <c r="AO1369" s="116"/>
      <c r="AP1369" s="123"/>
      <c r="AQ1369" s="123"/>
      <c r="AR1369" s="123"/>
      <c r="AS1369" s="123"/>
      <c r="AT1369" s="123"/>
      <c r="AU1369" s="123"/>
      <c r="AV1369" s="123"/>
      <c r="AW1369" s="123"/>
      <c r="AX1369" s="123"/>
      <c r="AY1369" s="123"/>
      <c r="AZ1369" s="123"/>
      <c r="BA1369" s="123"/>
      <c r="BB1369" s="123"/>
      <c r="BC1369" s="123"/>
      <c r="BD1369" s="158"/>
      <c r="BE1369" s="123"/>
    </row>
    <row r="1370" spans="1:57" hidden="1">
      <c r="A1370" s="116">
        <f>工事一般情報!A1370</f>
        <v>0</v>
      </c>
      <c r="B1370" s="117">
        <f>工事一般情報!B1370</f>
        <v>0</v>
      </c>
      <c r="C1370" s="161"/>
      <c r="D1370" s="161"/>
      <c r="E1370" s="161"/>
      <c r="F1370" s="123"/>
      <c r="G1370" s="123"/>
      <c r="H1370" s="116"/>
      <c r="I1370" s="116"/>
      <c r="J1370" s="116"/>
      <c r="K1370" s="123"/>
      <c r="L1370" s="123"/>
      <c r="M1370" s="123"/>
      <c r="N1370" s="123"/>
      <c r="O1370" s="123"/>
      <c r="P1370" s="123"/>
      <c r="Q1370" s="123"/>
      <c r="R1370" s="123"/>
      <c r="S1370" s="123"/>
      <c r="T1370" s="123"/>
      <c r="U1370" s="123"/>
      <c r="V1370" s="123"/>
      <c r="W1370" s="123"/>
      <c r="X1370" s="123"/>
      <c r="Y1370" s="123"/>
      <c r="Z1370" s="123"/>
      <c r="AA1370" s="123"/>
      <c r="AB1370" s="116"/>
      <c r="AC1370" s="116"/>
      <c r="AD1370" s="116"/>
      <c r="AE1370" s="123"/>
      <c r="AF1370" s="123"/>
      <c r="AG1370" s="123"/>
      <c r="AH1370" s="123"/>
      <c r="AI1370" s="123"/>
      <c r="AJ1370" s="116"/>
      <c r="AK1370" s="116"/>
      <c r="AL1370" s="116"/>
      <c r="AM1370" s="116"/>
      <c r="AN1370" s="116"/>
      <c r="AO1370" s="116"/>
      <c r="AP1370" s="123"/>
      <c r="AQ1370" s="123"/>
      <c r="AR1370" s="123"/>
      <c r="AS1370" s="123"/>
      <c r="AT1370" s="123"/>
      <c r="AU1370" s="123"/>
      <c r="AV1370" s="123"/>
      <c r="AW1370" s="123"/>
      <c r="AX1370" s="123"/>
      <c r="AY1370" s="123"/>
      <c r="AZ1370" s="123"/>
      <c r="BA1370" s="123"/>
      <c r="BB1370" s="123"/>
      <c r="BC1370" s="123"/>
      <c r="BD1370" s="158"/>
      <c r="BE1370" s="123"/>
    </row>
    <row r="1371" spans="1:57" hidden="1">
      <c r="A1371" s="116">
        <f>工事一般情報!A1371</f>
        <v>0</v>
      </c>
      <c r="B1371" s="117">
        <f>工事一般情報!B1371</f>
        <v>0</v>
      </c>
      <c r="C1371" s="161"/>
      <c r="D1371" s="161"/>
      <c r="E1371" s="161"/>
      <c r="F1371" s="123"/>
      <c r="G1371" s="123"/>
      <c r="H1371" s="116"/>
      <c r="I1371" s="116"/>
      <c r="J1371" s="116"/>
      <c r="K1371" s="123"/>
      <c r="L1371" s="123"/>
      <c r="M1371" s="123"/>
      <c r="N1371" s="123"/>
      <c r="O1371" s="123"/>
      <c r="P1371" s="123"/>
      <c r="Q1371" s="123"/>
      <c r="R1371" s="123"/>
      <c r="S1371" s="123"/>
      <c r="T1371" s="123"/>
      <c r="U1371" s="123"/>
      <c r="V1371" s="123"/>
      <c r="W1371" s="123"/>
      <c r="X1371" s="123"/>
      <c r="Y1371" s="123"/>
      <c r="Z1371" s="123"/>
      <c r="AA1371" s="123"/>
      <c r="AB1371" s="116"/>
      <c r="AC1371" s="116"/>
      <c r="AD1371" s="116"/>
      <c r="AE1371" s="123"/>
      <c r="AF1371" s="123"/>
      <c r="AG1371" s="123"/>
      <c r="AH1371" s="123"/>
      <c r="AI1371" s="123"/>
      <c r="AJ1371" s="116"/>
      <c r="AK1371" s="116"/>
      <c r="AL1371" s="116"/>
      <c r="AM1371" s="116"/>
      <c r="AN1371" s="116"/>
      <c r="AO1371" s="116"/>
      <c r="AP1371" s="123"/>
      <c r="AQ1371" s="123"/>
      <c r="AR1371" s="123"/>
      <c r="AS1371" s="123"/>
      <c r="AT1371" s="123"/>
      <c r="AU1371" s="123"/>
      <c r="AV1371" s="123"/>
      <c r="AW1371" s="123"/>
      <c r="AX1371" s="123"/>
      <c r="AY1371" s="123"/>
      <c r="AZ1371" s="123"/>
      <c r="BA1371" s="123"/>
      <c r="BB1371" s="123"/>
      <c r="BC1371" s="123"/>
      <c r="BD1371" s="158"/>
      <c r="BE1371" s="123"/>
    </row>
    <row r="1372" spans="1:57" hidden="1">
      <c r="A1372" s="116">
        <f>工事一般情報!A1372</f>
        <v>0</v>
      </c>
      <c r="B1372" s="117">
        <f>工事一般情報!B1372</f>
        <v>0</v>
      </c>
      <c r="C1372" s="161"/>
      <c r="D1372" s="161"/>
      <c r="E1372" s="161"/>
      <c r="F1372" s="123"/>
      <c r="G1372" s="123"/>
      <c r="H1372" s="116"/>
      <c r="I1372" s="116"/>
      <c r="J1372" s="116"/>
      <c r="K1372" s="123"/>
      <c r="L1372" s="123"/>
      <c r="M1372" s="123"/>
      <c r="N1372" s="123"/>
      <c r="O1372" s="123"/>
      <c r="P1372" s="123"/>
      <c r="Q1372" s="123"/>
      <c r="R1372" s="123"/>
      <c r="S1372" s="123"/>
      <c r="T1372" s="123"/>
      <c r="U1372" s="123"/>
      <c r="V1372" s="123"/>
      <c r="W1372" s="123"/>
      <c r="X1372" s="123"/>
      <c r="Y1372" s="123"/>
      <c r="Z1372" s="123"/>
      <c r="AA1372" s="123"/>
      <c r="AB1372" s="116"/>
      <c r="AC1372" s="116"/>
      <c r="AD1372" s="116"/>
      <c r="AE1372" s="123"/>
      <c r="AF1372" s="123"/>
      <c r="AG1372" s="123"/>
      <c r="AH1372" s="123"/>
      <c r="AI1372" s="123"/>
      <c r="AJ1372" s="116"/>
      <c r="AK1372" s="116"/>
      <c r="AL1372" s="116"/>
      <c r="AM1372" s="116"/>
      <c r="AN1372" s="116"/>
      <c r="AO1372" s="116"/>
      <c r="AP1372" s="123"/>
      <c r="AQ1372" s="123"/>
      <c r="AR1372" s="123"/>
      <c r="AS1372" s="123"/>
      <c r="AT1372" s="123"/>
      <c r="AU1372" s="123"/>
      <c r="AV1372" s="123"/>
      <c r="AW1372" s="123"/>
      <c r="AX1372" s="123"/>
      <c r="AY1372" s="123"/>
      <c r="AZ1372" s="123"/>
      <c r="BA1372" s="123"/>
      <c r="BB1372" s="123"/>
      <c r="BC1372" s="123"/>
      <c r="BD1372" s="158"/>
      <c r="BE1372" s="123"/>
    </row>
    <row r="1373" spans="1:57" hidden="1">
      <c r="A1373" s="116">
        <f>工事一般情報!A1373</f>
        <v>0</v>
      </c>
      <c r="B1373" s="117">
        <f>工事一般情報!B1373</f>
        <v>0</v>
      </c>
      <c r="C1373" s="161"/>
      <c r="D1373" s="161"/>
      <c r="E1373" s="161"/>
      <c r="F1373" s="123"/>
      <c r="G1373" s="123"/>
      <c r="H1373" s="116"/>
      <c r="I1373" s="116"/>
      <c r="J1373" s="116"/>
      <c r="K1373" s="123"/>
      <c r="L1373" s="123"/>
      <c r="M1373" s="123"/>
      <c r="N1373" s="123"/>
      <c r="O1373" s="123"/>
      <c r="P1373" s="123"/>
      <c r="Q1373" s="123"/>
      <c r="R1373" s="123"/>
      <c r="S1373" s="123"/>
      <c r="T1373" s="123"/>
      <c r="U1373" s="123"/>
      <c r="V1373" s="123"/>
      <c r="W1373" s="123"/>
      <c r="X1373" s="123"/>
      <c r="Y1373" s="123"/>
      <c r="Z1373" s="123"/>
      <c r="AA1373" s="123"/>
      <c r="AB1373" s="116"/>
      <c r="AC1373" s="116"/>
      <c r="AD1373" s="116"/>
      <c r="AE1373" s="123"/>
      <c r="AF1373" s="123"/>
      <c r="AG1373" s="123"/>
      <c r="AH1373" s="123"/>
      <c r="AI1373" s="123"/>
      <c r="AJ1373" s="116"/>
      <c r="AK1373" s="116"/>
      <c r="AL1373" s="116"/>
      <c r="AM1373" s="116"/>
      <c r="AN1373" s="116"/>
      <c r="AO1373" s="116"/>
      <c r="AP1373" s="123"/>
      <c r="AQ1373" s="123"/>
      <c r="AR1373" s="123"/>
      <c r="AS1373" s="123"/>
      <c r="AT1373" s="123"/>
      <c r="AU1373" s="123"/>
      <c r="AV1373" s="123"/>
      <c r="AW1373" s="123"/>
      <c r="AX1373" s="123"/>
      <c r="AY1373" s="123"/>
      <c r="AZ1373" s="123"/>
      <c r="BA1373" s="123"/>
      <c r="BB1373" s="123"/>
      <c r="BC1373" s="123"/>
      <c r="BD1373" s="158"/>
      <c r="BE1373" s="123"/>
    </row>
    <row r="1374" spans="1:57" hidden="1">
      <c r="A1374" s="116">
        <f>工事一般情報!A1374</f>
        <v>0</v>
      </c>
      <c r="B1374" s="117">
        <f>工事一般情報!B1374</f>
        <v>0</v>
      </c>
      <c r="C1374" s="161"/>
      <c r="D1374" s="161"/>
      <c r="E1374" s="161"/>
      <c r="F1374" s="123"/>
      <c r="G1374" s="123"/>
      <c r="H1374" s="116"/>
      <c r="I1374" s="116"/>
      <c r="J1374" s="116"/>
      <c r="K1374" s="123"/>
      <c r="L1374" s="123"/>
      <c r="M1374" s="123"/>
      <c r="N1374" s="123"/>
      <c r="O1374" s="123"/>
      <c r="P1374" s="123"/>
      <c r="Q1374" s="123"/>
      <c r="R1374" s="123"/>
      <c r="S1374" s="123"/>
      <c r="T1374" s="123"/>
      <c r="U1374" s="123"/>
      <c r="V1374" s="123"/>
      <c r="W1374" s="123"/>
      <c r="X1374" s="123"/>
      <c r="Y1374" s="123"/>
      <c r="Z1374" s="123"/>
      <c r="AA1374" s="123"/>
      <c r="AB1374" s="116"/>
      <c r="AC1374" s="116"/>
      <c r="AD1374" s="116"/>
      <c r="AE1374" s="123"/>
      <c r="AF1374" s="123"/>
      <c r="AG1374" s="123"/>
      <c r="AH1374" s="123"/>
      <c r="AI1374" s="123"/>
      <c r="AJ1374" s="116"/>
      <c r="AK1374" s="116"/>
      <c r="AL1374" s="116"/>
      <c r="AM1374" s="116"/>
      <c r="AN1374" s="116"/>
      <c r="AO1374" s="116"/>
      <c r="AP1374" s="123"/>
      <c r="AQ1374" s="123"/>
      <c r="AR1374" s="123"/>
      <c r="AS1374" s="123"/>
      <c r="AT1374" s="123"/>
      <c r="AU1374" s="123"/>
      <c r="AV1374" s="123"/>
      <c r="AW1374" s="123"/>
      <c r="AX1374" s="123"/>
      <c r="AY1374" s="123"/>
      <c r="AZ1374" s="123"/>
      <c r="BA1374" s="123"/>
      <c r="BB1374" s="123"/>
      <c r="BC1374" s="123"/>
      <c r="BD1374" s="158"/>
      <c r="BE1374" s="123"/>
    </row>
    <row r="1375" spans="1:57" hidden="1">
      <c r="A1375" s="116">
        <f>工事一般情報!A1375</f>
        <v>0</v>
      </c>
      <c r="B1375" s="117">
        <f>工事一般情報!B1375</f>
        <v>0</v>
      </c>
      <c r="C1375" s="161"/>
      <c r="D1375" s="161"/>
      <c r="E1375" s="161"/>
      <c r="F1375" s="123"/>
      <c r="G1375" s="123"/>
      <c r="H1375" s="116"/>
      <c r="I1375" s="116"/>
      <c r="J1375" s="116"/>
      <c r="K1375" s="123"/>
      <c r="L1375" s="123"/>
      <c r="M1375" s="123"/>
      <c r="N1375" s="123"/>
      <c r="O1375" s="123"/>
      <c r="P1375" s="123"/>
      <c r="Q1375" s="123"/>
      <c r="R1375" s="123"/>
      <c r="S1375" s="123"/>
      <c r="T1375" s="123"/>
      <c r="U1375" s="123"/>
      <c r="V1375" s="123"/>
      <c r="W1375" s="123"/>
      <c r="X1375" s="123"/>
      <c r="Y1375" s="123"/>
      <c r="Z1375" s="123"/>
      <c r="AA1375" s="123"/>
      <c r="AB1375" s="116"/>
      <c r="AC1375" s="116"/>
      <c r="AD1375" s="116"/>
      <c r="AE1375" s="123"/>
      <c r="AF1375" s="123"/>
      <c r="AG1375" s="123"/>
      <c r="AH1375" s="123"/>
      <c r="AI1375" s="123"/>
      <c r="AJ1375" s="116"/>
      <c r="AK1375" s="116"/>
      <c r="AL1375" s="116"/>
      <c r="AM1375" s="116"/>
      <c r="AN1375" s="116"/>
      <c r="AO1375" s="116"/>
      <c r="AP1375" s="123"/>
      <c r="AQ1375" s="123"/>
      <c r="AR1375" s="123"/>
      <c r="AS1375" s="123"/>
      <c r="AT1375" s="123"/>
      <c r="AU1375" s="123"/>
      <c r="AV1375" s="123"/>
      <c r="AW1375" s="123"/>
      <c r="AX1375" s="123"/>
      <c r="AY1375" s="123"/>
      <c r="AZ1375" s="123"/>
      <c r="BA1375" s="123"/>
      <c r="BB1375" s="123"/>
      <c r="BC1375" s="123"/>
      <c r="BD1375" s="158"/>
      <c r="BE1375" s="123"/>
    </row>
    <row r="1376" spans="1:57" hidden="1">
      <c r="A1376" s="116">
        <f>工事一般情報!A1376</f>
        <v>0</v>
      </c>
      <c r="B1376" s="117">
        <f>工事一般情報!B1376</f>
        <v>0</v>
      </c>
      <c r="C1376" s="161"/>
      <c r="D1376" s="161"/>
      <c r="E1376" s="161"/>
      <c r="F1376" s="123"/>
      <c r="G1376" s="123"/>
      <c r="H1376" s="116"/>
      <c r="I1376" s="116"/>
      <c r="J1376" s="116"/>
      <c r="K1376" s="123"/>
      <c r="L1376" s="123"/>
      <c r="M1376" s="123"/>
      <c r="N1376" s="123"/>
      <c r="O1376" s="123"/>
      <c r="P1376" s="123"/>
      <c r="Q1376" s="123"/>
      <c r="R1376" s="123"/>
      <c r="S1376" s="123"/>
      <c r="T1376" s="123"/>
      <c r="U1376" s="123"/>
      <c r="V1376" s="123"/>
      <c r="W1376" s="123"/>
      <c r="X1376" s="123"/>
      <c r="Y1376" s="123"/>
      <c r="Z1376" s="123"/>
      <c r="AA1376" s="123"/>
      <c r="AB1376" s="116"/>
      <c r="AC1376" s="116"/>
      <c r="AD1376" s="116"/>
      <c r="AE1376" s="123"/>
      <c r="AF1376" s="123"/>
      <c r="AG1376" s="123"/>
      <c r="AH1376" s="123"/>
      <c r="AI1376" s="123"/>
      <c r="AJ1376" s="116"/>
      <c r="AK1376" s="116"/>
      <c r="AL1376" s="116"/>
      <c r="AM1376" s="116"/>
      <c r="AN1376" s="116"/>
      <c r="AO1376" s="116"/>
      <c r="AP1376" s="123"/>
      <c r="AQ1376" s="123"/>
      <c r="AR1376" s="123"/>
      <c r="AS1376" s="123"/>
      <c r="AT1376" s="123"/>
      <c r="AU1376" s="123"/>
      <c r="AV1376" s="123"/>
      <c r="AW1376" s="123"/>
      <c r="AX1376" s="123"/>
      <c r="AY1376" s="123"/>
      <c r="AZ1376" s="123"/>
      <c r="BA1376" s="123"/>
      <c r="BB1376" s="123"/>
      <c r="BC1376" s="123"/>
      <c r="BD1376" s="158"/>
      <c r="BE1376" s="123"/>
    </row>
    <row r="1377" spans="1:57" hidden="1">
      <c r="A1377" s="116">
        <f>工事一般情報!A1377</f>
        <v>0</v>
      </c>
      <c r="B1377" s="117">
        <f>工事一般情報!B1377</f>
        <v>0</v>
      </c>
      <c r="C1377" s="161"/>
      <c r="D1377" s="161"/>
      <c r="E1377" s="161"/>
      <c r="F1377" s="123"/>
      <c r="G1377" s="123"/>
      <c r="H1377" s="116"/>
      <c r="I1377" s="116"/>
      <c r="J1377" s="116"/>
      <c r="K1377" s="123"/>
      <c r="L1377" s="123"/>
      <c r="M1377" s="123"/>
      <c r="N1377" s="123"/>
      <c r="O1377" s="123"/>
      <c r="P1377" s="123"/>
      <c r="Q1377" s="123"/>
      <c r="R1377" s="123"/>
      <c r="S1377" s="123"/>
      <c r="T1377" s="123"/>
      <c r="U1377" s="123"/>
      <c r="V1377" s="123"/>
      <c r="W1377" s="123"/>
      <c r="X1377" s="123"/>
      <c r="Y1377" s="123"/>
      <c r="Z1377" s="123"/>
      <c r="AA1377" s="123"/>
      <c r="AB1377" s="116"/>
      <c r="AC1377" s="116"/>
      <c r="AD1377" s="116"/>
      <c r="AE1377" s="123"/>
      <c r="AF1377" s="123"/>
      <c r="AG1377" s="123"/>
      <c r="AH1377" s="123"/>
      <c r="AI1377" s="123"/>
      <c r="AJ1377" s="116"/>
      <c r="AK1377" s="116"/>
      <c r="AL1377" s="116"/>
      <c r="AM1377" s="116"/>
      <c r="AN1377" s="116"/>
      <c r="AO1377" s="116"/>
      <c r="AP1377" s="123"/>
      <c r="AQ1377" s="123"/>
      <c r="AR1377" s="123"/>
      <c r="AS1377" s="123"/>
      <c r="AT1377" s="123"/>
      <c r="AU1377" s="123"/>
      <c r="AV1377" s="123"/>
      <c r="AW1377" s="123"/>
      <c r="AX1377" s="123"/>
      <c r="AY1377" s="123"/>
      <c r="AZ1377" s="123"/>
      <c r="BA1377" s="123"/>
      <c r="BB1377" s="123"/>
      <c r="BC1377" s="123"/>
      <c r="BD1377" s="158"/>
      <c r="BE1377" s="123"/>
    </row>
    <row r="1378" spans="1:57" hidden="1">
      <c r="A1378" s="116">
        <f>工事一般情報!A1378</f>
        <v>0</v>
      </c>
      <c r="B1378" s="117">
        <f>工事一般情報!B1378</f>
        <v>0</v>
      </c>
      <c r="C1378" s="161"/>
      <c r="D1378" s="161"/>
      <c r="E1378" s="161"/>
      <c r="F1378" s="123"/>
      <c r="G1378" s="123"/>
      <c r="H1378" s="116"/>
      <c r="I1378" s="116"/>
      <c r="J1378" s="116"/>
      <c r="K1378" s="123"/>
      <c r="L1378" s="123"/>
      <c r="M1378" s="123"/>
      <c r="N1378" s="123"/>
      <c r="O1378" s="123"/>
      <c r="P1378" s="123"/>
      <c r="Q1378" s="123"/>
      <c r="R1378" s="123"/>
      <c r="S1378" s="123"/>
      <c r="T1378" s="123"/>
      <c r="U1378" s="123"/>
      <c r="V1378" s="123"/>
      <c r="W1378" s="123"/>
      <c r="X1378" s="123"/>
      <c r="Y1378" s="123"/>
      <c r="Z1378" s="123"/>
      <c r="AA1378" s="123"/>
      <c r="AB1378" s="116"/>
      <c r="AC1378" s="116"/>
      <c r="AD1378" s="116"/>
      <c r="AE1378" s="123"/>
      <c r="AF1378" s="123"/>
      <c r="AG1378" s="123"/>
      <c r="AH1378" s="123"/>
      <c r="AI1378" s="123"/>
      <c r="AJ1378" s="116"/>
      <c r="AK1378" s="116"/>
      <c r="AL1378" s="116"/>
      <c r="AM1378" s="116"/>
      <c r="AN1378" s="116"/>
      <c r="AO1378" s="116"/>
      <c r="AP1378" s="123"/>
      <c r="AQ1378" s="123"/>
      <c r="AR1378" s="123"/>
      <c r="AS1378" s="123"/>
      <c r="AT1378" s="123"/>
      <c r="AU1378" s="123"/>
      <c r="AV1378" s="123"/>
      <c r="AW1378" s="123"/>
      <c r="AX1378" s="123"/>
      <c r="AY1378" s="123"/>
      <c r="AZ1378" s="123"/>
      <c r="BA1378" s="123"/>
      <c r="BB1378" s="123"/>
      <c r="BC1378" s="123"/>
      <c r="BD1378" s="158"/>
      <c r="BE1378" s="123"/>
    </row>
    <row r="1379" spans="1:57" hidden="1">
      <c r="A1379" s="116">
        <f>工事一般情報!A1379</f>
        <v>0</v>
      </c>
      <c r="B1379" s="117">
        <f>工事一般情報!B1379</f>
        <v>0</v>
      </c>
      <c r="C1379" s="161"/>
      <c r="D1379" s="161"/>
      <c r="E1379" s="161"/>
      <c r="F1379" s="123"/>
      <c r="G1379" s="123"/>
      <c r="H1379" s="116"/>
      <c r="I1379" s="116"/>
      <c r="J1379" s="116"/>
      <c r="K1379" s="123"/>
      <c r="L1379" s="123"/>
      <c r="M1379" s="123"/>
      <c r="N1379" s="123"/>
      <c r="O1379" s="123"/>
      <c r="P1379" s="123"/>
      <c r="Q1379" s="123"/>
      <c r="R1379" s="123"/>
      <c r="S1379" s="123"/>
      <c r="T1379" s="123"/>
      <c r="U1379" s="123"/>
      <c r="V1379" s="123"/>
      <c r="W1379" s="123"/>
      <c r="X1379" s="123"/>
      <c r="Y1379" s="123"/>
      <c r="Z1379" s="123"/>
      <c r="AA1379" s="123"/>
      <c r="AB1379" s="116"/>
      <c r="AC1379" s="116"/>
      <c r="AD1379" s="116"/>
      <c r="AE1379" s="123"/>
      <c r="AF1379" s="123"/>
      <c r="AG1379" s="123"/>
      <c r="AH1379" s="123"/>
      <c r="AI1379" s="123"/>
      <c r="AJ1379" s="116"/>
      <c r="AK1379" s="116"/>
      <c r="AL1379" s="116"/>
      <c r="AM1379" s="116"/>
      <c r="AN1379" s="116"/>
      <c r="AO1379" s="116"/>
      <c r="AP1379" s="123"/>
      <c r="AQ1379" s="123"/>
      <c r="AR1379" s="123"/>
      <c r="AS1379" s="123"/>
      <c r="AT1379" s="123"/>
      <c r="AU1379" s="123"/>
      <c r="AV1379" s="123"/>
      <c r="AW1379" s="123"/>
      <c r="AX1379" s="123"/>
      <c r="AY1379" s="123"/>
      <c r="AZ1379" s="123"/>
      <c r="BA1379" s="123"/>
      <c r="BB1379" s="123"/>
      <c r="BC1379" s="123"/>
      <c r="BD1379" s="158"/>
      <c r="BE1379" s="123"/>
    </row>
    <row r="1380" spans="1:57" hidden="1">
      <c r="A1380" s="116">
        <f>工事一般情報!A1380</f>
        <v>0</v>
      </c>
      <c r="B1380" s="117">
        <f>工事一般情報!B1380</f>
        <v>0</v>
      </c>
      <c r="C1380" s="161"/>
      <c r="D1380" s="161"/>
      <c r="E1380" s="161"/>
      <c r="F1380" s="123"/>
      <c r="G1380" s="123"/>
      <c r="H1380" s="116"/>
      <c r="I1380" s="116"/>
      <c r="J1380" s="116"/>
      <c r="K1380" s="123"/>
      <c r="L1380" s="123"/>
      <c r="M1380" s="123"/>
      <c r="N1380" s="123"/>
      <c r="O1380" s="123"/>
      <c r="P1380" s="123"/>
      <c r="Q1380" s="123"/>
      <c r="R1380" s="123"/>
      <c r="S1380" s="123"/>
      <c r="T1380" s="123"/>
      <c r="U1380" s="123"/>
      <c r="V1380" s="123"/>
      <c r="W1380" s="123"/>
      <c r="X1380" s="123"/>
      <c r="Y1380" s="123"/>
      <c r="Z1380" s="123"/>
      <c r="AA1380" s="123"/>
      <c r="AB1380" s="116"/>
      <c r="AC1380" s="116"/>
      <c r="AD1380" s="116"/>
      <c r="AE1380" s="123"/>
      <c r="AF1380" s="123"/>
      <c r="AG1380" s="123"/>
      <c r="AH1380" s="123"/>
      <c r="AI1380" s="123"/>
      <c r="AJ1380" s="116"/>
      <c r="AK1380" s="116"/>
      <c r="AL1380" s="116"/>
      <c r="AM1380" s="116"/>
      <c r="AN1380" s="116"/>
      <c r="AO1380" s="116"/>
      <c r="AP1380" s="123"/>
      <c r="AQ1380" s="123"/>
      <c r="AR1380" s="123"/>
      <c r="AS1380" s="123"/>
      <c r="AT1380" s="123"/>
      <c r="AU1380" s="123"/>
      <c r="AV1380" s="123"/>
      <c r="AW1380" s="123"/>
      <c r="AX1380" s="123"/>
      <c r="AY1380" s="123"/>
      <c r="AZ1380" s="123"/>
      <c r="BA1380" s="123"/>
      <c r="BB1380" s="123"/>
      <c r="BC1380" s="123"/>
      <c r="BD1380" s="158"/>
      <c r="BE1380" s="123"/>
    </row>
    <row r="1381" spans="1:57" hidden="1">
      <c r="A1381" s="116">
        <f>工事一般情報!A1381</f>
        <v>0</v>
      </c>
      <c r="B1381" s="117">
        <f>工事一般情報!B1381</f>
        <v>0</v>
      </c>
      <c r="C1381" s="161"/>
      <c r="D1381" s="161"/>
      <c r="E1381" s="161"/>
      <c r="F1381" s="123"/>
      <c r="G1381" s="123"/>
      <c r="H1381" s="116"/>
      <c r="I1381" s="116"/>
      <c r="J1381" s="116"/>
      <c r="K1381" s="123"/>
      <c r="L1381" s="123"/>
      <c r="M1381" s="123"/>
      <c r="N1381" s="123"/>
      <c r="O1381" s="123"/>
      <c r="P1381" s="123"/>
      <c r="Q1381" s="123"/>
      <c r="R1381" s="123"/>
      <c r="S1381" s="123"/>
      <c r="T1381" s="123"/>
      <c r="U1381" s="123"/>
      <c r="V1381" s="123"/>
      <c r="W1381" s="123"/>
      <c r="X1381" s="123"/>
      <c r="Y1381" s="123"/>
      <c r="Z1381" s="123"/>
      <c r="AA1381" s="123"/>
      <c r="AB1381" s="116"/>
      <c r="AC1381" s="116"/>
      <c r="AD1381" s="116"/>
      <c r="AE1381" s="123"/>
      <c r="AF1381" s="123"/>
      <c r="AG1381" s="123"/>
      <c r="AH1381" s="123"/>
      <c r="AI1381" s="123"/>
      <c r="AJ1381" s="116"/>
      <c r="AK1381" s="116"/>
      <c r="AL1381" s="116"/>
      <c r="AM1381" s="116"/>
      <c r="AN1381" s="116"/>
      <c r="AO1381" s="116"/>
      <c r="AP1381" s="123"/>
      <c r="AQ1381" s="123"/>
      <c r="AR1381" s="123"/>
      <c r="AS1381" s="123"/>
      <c r="AT1381" s="123"/>
      <c r="AU1381" s="123"/>
      <c r="AV1381" s="123"/>
      <c r="AW1381" s="123"/>
      <c r="AX1381" s="123"/>
      <c r="AY1381" s="123"/>
      <c r="AZ1381" s="123"/>
      <c r="BA1381" s="123"/>
      <c r="BB1381" s="123"/>
      <c r="BC1381" s="123"/>
      <c r="BD1381" s="158"/>
      <c r="BE1381" s="123"/>
    </row>
    <row r="1382" spans="1:57" hidden="1">
      <c r="A1382" s="116">
        <f>工事一般情報!A1382</f>
        <v>0</v>
      </c>
      <c r="B1382" s="117">
        <f>工事一般情報!B1382</f>
        <v>0</v>
      </c>
      <c r="C1382" s="161"/>
      <c r="D1382" s="161"/>
      <c r="E1382" s="161"/>
      <c r="F1382" s="123"/>
      <c r="G1382" s="123"/>
      <c r="H1382" s="116"/>
      <c r="I1382" s="116"/>
      <c r="J1382" s="116"/>
      <c r="K1382" s="123"/>
      <c r="L1382" s="123"/>
      <c r="M1382" s="123"/>
      <c r="N1382" s="123"/>
      <c r="O1382" s="123"/>
      <c r="P1382" s="123"/>
      <c r="Q1382" s="123"/>
      <c r="R1382" s="123"/>
      <c r="S1382" s="123"/>
      <c r="T1382" s="123"/>
      <c r="U1382" s="123"/>
      <c r="V1382" s="123"/>
      <c r="W1382" s="123"/>
      <c r="X1382" s="123"/>
      <c r="Y1382" s="123"/>
      <c r="Z1382" s="123"/>
      <c r="AA1382" s="123"/>
      <c r="AB1382" s="116"/>
      <c r="AC1382" s="116"/>
      <c r="AD1382" s="116"/>
      <c r="AE1382" s="123"/>
      <c r="AF1382" s="123"/>
      <c r="AG1382" s="123"/>
      <c r="AH1382" s="123"/>
      <c r="AI1382" s="123"/>
      <c r="AJ1382" s="116"/>
      <c r="AK1382" s="116"/>
      <c r="AL1382" s="116"/>
      <c r="AM1382" s="116"/>
      <c r="AN1382" s="116"/>
      <c r="AO1382" s="116"/>
      <c r="AP1382" s="123"/>
      <c r="AQ1382" s="123"/>
      <c r="AR1382" s="123"/>
      <c r="AS1382" s="123"/>
      <c r="AT1382" s="123"/>
      <c r="AU1382" s="123"/>
      <c r="AV1382" s="123"/>
      <c r="AW1382" s="123"/>
      <c r="AX1382" s="123"/>
      <c r="AY1382" s="123"/>
      <c r="AZ1382" s="123"/>
      <c r="BA1382" s="123"/>
      <c r="BB1382" s="123"/>
      <c r="BC1382" s="123"/>
      <c r="BD1382" s="158"/>
      <c r="BE1382" s="123"/>
    </row>
    <row r="1383" spans="1:57" hidden="1">
      <c r="A1383" s="116">
        <f>工事一般情報!A1383</f>
        <v>0</v>
      </c>
      <c r="B1383" s="117">
        <f>工事一般情報!B1383</f>
        <v>0</v>
      </c>
      <c r="C1383" s="161"/>
      <c r="D1383" s="161"/>
      <c r="E1383" s="161"/>
      <c r="F1383" s="123"/>
      <c r="G1383" s="123"/>
      <c r="H1383" s="116"/>
      <c r="I1383" s="116"/>
      <c r="J1383" s="116"/>
      <c r="K1383" s="123"/>
      <c r="L1383" s="123"/>
      <c r="M1383" s="123"/>
      <c r="N1383" s="123"/>
      <c r="O1383" s="123"/>
      <c r="P1383" s="123"/>
      <c r="Q1383" s="123"/>
      <c r="R1383" s="123"/>
      <c r="S1383" s="123"/>
      <c r="T1383" s="123"/>
      <c r="U1383" s="123"/>
      <c r="V1383" s="123"/>
      <c r="W1383" s="123"/>
      <c r="X1383" s="123"/>
      <c r="Y1383" s="123"/>
      <c r="Z1383" s="123"/>
      <c r="AA1383" s="123"/>
      <c r="AB1383" s="116"/>
      <c r="AC1383" s="116"/>
      <c r="AD1383" s="116"/>
      <c r="AE1383" s="123"/>
      <c r="AF1383" s="123"/>
      <c r="AG1383" s="123"/>
      <c r="AH1383" s="123"/>
      <c r="AI1383" s="123"/>
      <c r="AJ1383" s="116"/>
      <c r="AK1383" s="116"/>
      <c r="AL1383" s="116"/>
      <c r="AM1383" s="116"/>
      <c r="AN1383" s="116"/>
      <c r="AO1383" s="116"/>
      <c r="AP1383" s="123"/>
      <c r="AQ1383" s="123"/>
      <c r="AR1383" s="123"/>
      <c r="AS1383" s="123"/>
      <c r="AT1383" s="123"/>
      <c r="AU1383" s="123"/>
      <c r="AV1383" s="123"/>
      <c r="AW1383" s="123"/>
      <c r="AX1383" s="123"/>
      <c r="AY1383" s="123"/>
      <c r="AZ1383" s="123"/>
      <c r="BA1383" s="123"/>
      <c r="BB1383" s="123"/>
      <c r="BC1383" s="123"/>
      <c r="BD1383" s="158"/>
      <c r="BE1383" s="123"/>
    </row>
    <row r="1384" spans="1:57" hidden="1">
      <c r="A1384" s="116">
        <f>工事一般情報!A1384</f>
        <v>0</v>
      </c>
      <c r="B1384" s="117">
        <f>工事一般情報!B1384</f>
        <v>0</v>
      </c>
      <c r="C1384" s="161"/>
      <c r="D1384" s="161"/>
      <c r="E1384" s="161"/>
      <c r="F1384" s="123"/>
      <c r="G1384" s="123"/>
      <c r="H1384" s="116"/>
      <c r="I1384" s="116"/>
      <c r="J1384" s="116"/>
      <c r="K1384" s="123"/>
      <c r="L1384" s="123"/>
      <c r="M1384" s="123"/>
      <c r="N1384" s="123"/>
      <c r="O1384" s="123"/>
      <c r="P1384" s="123"/>
      <c r="Q1384" s="123"/>
      <c r="R1384" s="123"/>
      <c r="S1384" s="123"/>
      <c r="T1384" s="123"/>
      <c r="U1384" s="123"/>
      <c r="V1384" s="123"/>
      <c r="W1384" s="123"/>
      <c r="X1384" s="123"/>
      <c r="Y1384" s="123"/>
      <c r="Z1384" s="123"/>
      <c r="AA1384" s="123"/>
      <c r="AB1384" s="116"/>
      <c r="AC1384" s="116"/>
      <c r="AD1384" s="116"/>
      <c r="AE1384" s="123"/>
      <c r="AF1384" s="123"/>
      <c r="AG1384" s="123"/>
      <c r="AH1384" s="123"/>
      <c r="AI1384" s="123"/>
      <c r="AJ1384" s="116"/>
      <c r="AK1384" s="116"/>
      <c r="AL1384" s="116"/>
      <c r="AM1384" s="116"/>
      <c r="AN1384" s="116"/>
      <c r="AO1384" s="116"/>
      <c r="AP1384" s="123"/>
      <c r="AQ1384" s="123"/>
      <c r="AR1384" s="123"/>
      <c r="AS1384" s="123"/>
      <c r="AT1384" s="123"/>
      <c r="AU1384" s="123"/>
      <c r="AV1384" s="123"/>
      <c r="AW1384" s="123"/>
      <c r="AX1384" s="123"/>
      <c r="AY1384" s="123"/>
      <c r="AZ1384" s="123"/>
      <c r="BA1384" s="123"/>
      <c r="BB1384" s="123"/>
      <c r="BC1384" s="123"/>
      <c r="BD1384" s="158"/>
      <c r="BE1384" s="123"/>
    </row>
    <row r="1385" spans="1:57" hidden="1">
      <c r="A1385" s="116">
        <f>工事一般情報!A1385</f>
        <v>0</v>
      </c>
      <c r="B1385" s="117">
        <f>工事一般情報!B1385</f>
        <v>0</v>
      </c>
      <c r="C1385" s="161"/>
      <c r="D1385" s="161"/>
      <c r="E1385" s="161"/>
      <c r="F1385" s="123"/>
      <c r="G1385" s="123"/>
      <c r="H1385" s="116"/>
      <c r="I1385" s="116"/>
      <c r="J1385" s="116"/>
      <c r="K1385" s="123"/>
      <c r="L1385" s="123"/>
      <c r="M1385" s="123"/>
      <c r="N1385" s="123"/>
      <c r="O1385" s="123"/>
      <c r="P1385" s="123"/>
      <c r="Q1385" s="123"/>
      <c r="R1385" s="123"/>
      <c r="S1385" s="123"/>
      <c r="T1385" s="123"/>
      <c r="U1385" s="123"/>
      <c r="V1385" s="123"/>
      <c r="W1385" s="123"/>
      <c r="X1385" s="123"/>
      <c r="Y1385" s="123"/>
      <c r="Z1385" s="123"/>
      <c r="AA1385" s="123"/>
      <c r="AB1385" s="116"/>
      <c r="AC1385" s="116"/>
      <c r="AD1385" s="116"/>
      <c r="AE1385" s="123"/>
      <c r="AF1385" s="123"/>
      <c r="AG1385" s="123"/>
      <c r="AH1385" s="123"/>
      <c r="AI1385" s="123"/>
      <c r="AJ1385" s="116"/>
      <c r="AK1385" s="116"/>
      <c r="AL1385" s="116"/>
      <c r="AM1385" s="116"/>
      <c r="AN1385" s="116"/>
      <c r="AO1385" s="116"/>
      <c r="AP1385" s="123"/>
      <c r="AQ1385" s="123"/>
      <c r="AR1385" s="123"/>
      <c r="AS1385" s="123"/>
      <c r="AT1385" s="123"/>
      <c r="AU1385" s="123"/>
      <c r="AV1385" s="123"/>
      <c r="AW1385" s="123"/>
      <c r="AX1385" s="123"/>
      <c r="AY1385" s="123"/>
      <c r="AZ1385" s="123"/>
      <c r="BA1385" s="123"/>
      <c r="BB1385" s="123"/>
      <c r="BC1385" s="123"/>
      <c r="BD1385" s="158"/>
      <c r="BE1385" s="123"/>
    </row>
    <row r="1386" spans="1:57" hidden="1">
      <c r="A1386" s="116">
        <f>工事一般情報!A1386</f>
        <v>0</v>
      </c>
      <c r="B1386" s="117">
        <f>工事一般情報!B1386</f>
        <v>0</v>
      </c>
      <c r="C1386" s="161"/>
      <c r="D1386" s="161"/>
      <c r="E1386" s="161"/>
      <c r="F1386" s="123"/>
      <c r="G1386" s="123"/>
      <c r="H1386" s="116"/>
      <c r="I1386" s="116"/>
      <c r="J1386" s="116"/>
      <c r="K1386" s="123"/>
      <c r="L1386" s="123"/>
      <c r="M1386" s="123"/>
      <c r="N1386" s="123"/>
      <c r="O1386" s="123"/>
      <c r="P1386" s="123"/>
      <c r="Q1386" s="123"/>
      <c r="R1386" s="123"/>
      <c r="S1386" s="123"/>
      <c r="T1386" s="123"/>
      <c r="U1386" s="123"/>
      <c r="V1386" s="123"/>
      <c r="W1386" s="123"/>
      <c r="X1386" s="123"/>
      <c r="Y1386" s="123"/>
      <c r="Z1386" s="123"/>
      <c r="AA1386" s="123"/>
      <c r="AB1386" s="116"/>
      <c r="AC1386" s="116"/>
      <c r="AD1386" s="116"/>
      <c r="AE1386" s="123"/>
      <c r="AF1386" s="123"/>
      <c r="AG1386" s="123"/>
      <c r="AH1386" s="123"/>
      <c r="AI1386" s="123"/>
      <c r="AJ1386" s="116"/>
      <c r="AK1386" s="116"/>
      <c r="AL1386" s="116"/>
      <c r="AM1386" s="116"/>
      <c r="AN1386" s="116"/>
      <c r="AO1386" s="116"/>
      <c r="AP1386" s="123"/>
      <c r="AQ1386" s="123"/>
      <c r="AR1386" s="123"/>
      <c r="AS1386" s="123"/>
      <c r="AT1386" s="123"/>
      <c r="AU1386" s="123"/>
      <c r="AV1386" s="123"/>
      <c r="AW1386" s="123"/>
      <c r="AX1386" s="123"/>
      <c r="AY1386" s="123"/>
      <c r="AZ1386" s="123"/>
      <c r="BA1386" s="123"/>
      <c r="BB1386" s="123"/>
      <c r="BC1386" s="123"/>
      <c r="BD1386" s="158"/>
      <c r="BE1386" s="123"/>
    </row>
    <row r="1387" spans="1:57" hidden="1">
      <c r="A1387" s="116">
        <f>工事一般情報!A1387</f>
        <v>0</v>
      </c>
      <c r="B1387" s="117">
        <f>工事一般情報!B1387</f>
        <v>0</v>
      </c>
      <c r="C1387" s="161"/>
      <c r="D1387" s="161"/>
      <c r="E1387" s="161"/>
      <c r="F1387" s="123"/>
      <c r="G1387" s="123"/>
      <c r="H1387" s="116"/>
      <c r="I1387" s="116"/>
      <c r="J1387" s="116"/>
      <c r="K1387" s="123"/>
      <c r="L1387" s="123"/>
      <c r="M1387" s="123"/>
      <c r="N1387" s="123"/>
      <c r="O1387" s="123"/>
      <c r="P1387" s="123"/>
      <c r="Q1387" s="123"/>
      <c r="R1387" s="123"/>
      <c r="S1387" s="123"/>
      <c r="T1387" s="123"/>
      <c r="U1387" s="123"/>
      <c r="V1387" s="123"/>
      <c r="W1387" s="123"/>
      <c r="X1387" s="123"/>
      <c r="Y1387" s="123"/>
      <c r="Z1387" s="123"/>
      <c r="AA1387" s="123"/>
      <c r="AB1387" s="116"/>
      <c r="AC1387" s="116"/>
      <c r="AD1387" s="116"/>
      <c r="AE1387" s="123"/>
      <c r="AF1387" s="123"/>
      <c r="AG1387" s="123"/>
      <c r="AH1387" s="123"/>
      <c r="AI1387" s="123"/>
      <c r="AJ1387" s="116"/>
      <c r="AK1387" s="116"/>
      <c r="AL1387" s="116"/>
      <c r="AM1387" s="116"/>
      <c r="AN1387" s="116"/>
      <c r="AO1387" s="116"/>
      <c r="AP1387" s="123"/>
      <c r="AQ1387" s="123"/>
      <c r="AR1387" s="123"/>
      <c r="AS1387" s="123"/>
      <c r="AT1387" s="123"/>
      <c r="AU1387" s="123"/>
      <c r="AV1387" s="123"/>
      <c r="AW1387" s="123"/>
      <c r="AX1387" s="123"/>
      <c r="AY1387" s="123"/>
      <c r="AZ1387" s="123"/>
      <c r="BA1387" s="123"/>
      <c r="BB1387" s="123"/>
      <c r="BC1387" s="123"/>
      <c r="BD1387" s="158"/>
      <c r="BE1387" s="123"/>
    </row>
    <row r="1388" spans="1:57" hidden="1">
      <c r="A1388" s="116">
        <f>工事一般情報!A1388</f>
        <v>0</v>
      </c>
      <c r="B1388" s="117">
        <f>工事一般情報!B1388</f>
        <v>0</v>
      </c>
      <c r="C1388" s="161"/>
      <c r="D1388" s="161"/>
      <c r="E1388" s="161"/>
      <c r="F1388" s="123"/>
      <c r="G1388" s="123"/>
      <c r="H1388" s="116"/>
      <c r="I1388" s="116"/>
      <c r="J1388" s="116"/>
      <c r="K1388" s="123"/>
      <c r="L1388" s="123"/>
      <c r="M1388" s="123"/>
      <c r="N1388" s="123"/>
      <c r="O1388" s="123"/>
      <c r="P1388" s="123"/>
      <c r="Q1388" s="123"/>
      <c r="R1388" s="123"/>
      <c r="S1388" s="123"/>
      <c r="T1388" s="123"/>
      <c r="U1388" s="123"/>
      <c r="V1388" s="123"/>
      <c r="W1388" s="123"/>
      <c r="X1388" s="123"/>
      <c r="Y1388" s="123"/>
      <c r="Z1388" s="123"/>
      <c r="AA1388" s="123"/>
      <c r="AB1388" s="116"/>
      <c r="AC1388" s="116"/>
      <c r="AD1388" s="116"/>
      <c r="AE1388" s="123"/>
      <c r="AF1388" s="123"/>
      <c r="AG1388" s="123"/>
      <c r="AH1388" s="123"/>
      <c r="AI1388" s="123"/>
      <c r="AJ1388" s="116"/>
      <c r="AK1388" s="116"/>
      <c r="AL1388" s="116"/>
      <c r="AM1388" s="116"/>
      <c r="AN1388" s="116"/>
      <c r="AO1388" s="116"/>
      <c r="AP1388" s="123"/>
      <c r="AQ1388" s="123"/>
      <c r="AR1388" s="123"/>
      <c r="AS1388" s="123"/>
      <c r="AT1388" s="123"/>
      <c r="AU1388" s="123"/>
      <c r="AV1388" s="123"/>
      <c r="AW1388" s="123"/>
      <c r="AX1388" s="123"/>
      <c r="AY1388" s="123"/>
      <c r="AZ1388" s="123"/>
      <c r="BA1388" s="123"/>
      <c r="BB1388" s="123"/>
      <c r="BC1388" s="123"/>
      <c r="BD1388" s="158"/>
      <c r="BE1388" s="123"/>
    </row>
    <row r="1389" spans="1:57" hidden="1">
      <c r="A1389" s="116">
        <f>工事一般情報!A1389</f>
        <v>0</v>
      </c>
      <c r="B1389" s="117">
        <f>工事一般情報!B1389</f>
        <v>0</v>
      </c>
      <c r="C1389" s="161"/>
      <c r="D1389" s="161"/>
      <c r="E1389" s="161"/>
      <c r="F1389" s="123"/>
      <c r="G1389" s="123"/>
      <c r="H1389" s="116"/>
      <c r="I1389" s="116"/>
      <c r="J1389" s="116"/>
      <c r="K1389" s="123"/>
      <c r="L1389" s="123"/>
      <c r="M1389" s="123"/>
      <c r="N1389" s="123"/>
      <c r="O1389" s="123"/>
      <c r="P1389" s="123"/>
      <c r="Q1389" s="123"/>
      <c r="R1389" s="123"/>
      <c r="S1389" s="123"/>
      <c r="T1389" s="123"/>
      <c r="U1389" s="123"/>
      <c r="V1389" s="123"/>
      <c r="W1389" s="123"/>
      <c r="X1389" s="123"/>
      <c r="Y1389" s="123"/>
      <c r="Z1389" s="123"/>
      <c r="AA1389" s="123"/>
      <c r="AB1389" s="116"/>
      <c r="AC1389" s="116"/>
      <c r="AD1389" s="116"/>
      <c r="AE1389" s="123"/>
      <c r="AF1389" s="123"/>
      <c r="AG1389" s="123"/>
      <c r="AH1389" s="123"/>
      <c r="AI1389" s="123"/>
      <c r="AJ1389" s="116"/>
      <c r="AK1389" s="116"/>
      <c r="AL1389" s="116"/>
      <c r="AM1389" s="116"/>
      <c r="AN1389" s="116"/>
      <c r="AO1389" s="116"/>
      <c r="AP1389" s="123"/>
      <c r="AQ1389" s="123"/>
      <c r="AR1389" s="123"/>
      <c r="AS1389" s="123"/>
      <c r="AT1389" s="123"/>
      <c r="AU1389" s="123"/>
      <c r="AV1389" s="123"/>
      <c r="AW1389" s="123"/>
      <c r="AX1389" s="123"/>
      <c r="AY1389" s="123"/>
      <c r="AZ1389" s="123"/>
      <c r="BA1389" s="123"/>
      <c r="BB1389" s="123"/>
      <c r="BC1389" s="123"/>
      <c r="BD1389" s="158"/>
      <c r="BE1389" s="123"/>
    </row>
    <row r="1390" spans="1:57" hidden="1">
      <c r="A1390" s="116">
        <f>工事一般情報!A1390</f>
        <v>0</v>
      </c>
      <c r="B1390" s="117">
        <f>工事一般情報!B1390</f>
        <v>0</v>
      </c>
      <c r="C1390" s="161"/>
      <c r="D1390" s="161"/>
      <c r="E1390" s="161"/>
      <c r="F1390" s="123"/>
      <c r="G1390" s="123"/>
      <c r="H1390" s="116"/>
      <c r="I1390" s="116"/>
      <c r="J1390" s="116"/>
      <c r="K1390" s="123"/>
      <c r="L1390" s="123"/>
      <c r="M1390" s="123"/>
      <c r="N1390" s="123"/>
      <c r="O1390" s="123"/>
      <c r="P1390" s="123"/>
      <c r="Q1390" s="123"/>
      <c r="R1390" s="123"/>
      <c r="S1390" s="123"/>
      <c r="T1390" s="123"/>
      <c r="U1390" s="123"/>
      <c r="V1390" s="123"/>
      <c r="W1390" s="123"/>
      <c r="X1390" s="123"/>
      <c r="Y1390" s="123"/>
      <c r="Z1390" s="123"/>
      <c r="AA1390" s="123"/>
      <c r="AB1390" s="116"/>
      <c r="AC1390" s="116"/>
      <c r="AD1390" s="116"/>
      <c r="AE1390" s="123"/>
      <c r="AF1390" s="123"/>
      <c r="AG1390" s="123"/>
      <c r="AH1390" s="123"/>
      <c r="AI1390" s="123"/>
      <c r="AJ1390" s="116"/>
      <c r="AK1390" s="116"/>
      <c r="AL1390" s="116"/>
      <c r="AM1390" s="116"/>
      <c r="AN1390" s="116"/>
      <c r="AO1390" s="116"/>
      <c r="AP1390" s="123"/>
      <c r="AQ1390" s="123"/>
      <c r="AR1390" s="123"/>
      <c r="AS1390" s="123"/>
      <c r="AT1390" s="123"/>
      <c r="AU1390" s="123"/>
      <c r="AV1390" s="123"/>
      <c r="AW1390" s="123"/>
      <c r="AX1390" s="123"/>
      <c r="AY1390" s="123"/>
      <c r="AZ1390" s="123"/>
      <c r="BA1390" s="123"/>
      <c r="BB1390" s="123"/>
      <c r="BC1390" s="123"/>
      <c r="BD1390" s="158"/>
      <c r="BE1390" s="123"/>
    </row>
    <row r="1391" spans="1:57" hidden="1">
      <c r="A1391" s="116">
        <f>工事一般情報!A1391</f>
        <v>0</v>
      </c>
      <c r="B1391" s="117">
        <f>工事一般情報!B1391</f>
        <v>0</v>
      </c>
      <c r="C1391" s="161"/>
      <c r="D1391" s="161"/>
      <c r="E1391" s="161"/>
      <c r="F1391" s="123"/>
      <c r="G1391" s="123"/>
      <c r="H1391" s="116"/>
      <c r="I1391" s="116"/>
      <c r="J1391" s="116"/>
      <c r="K1391" s="123"/>
      <c r="L1391" s="123"/>
      <c r="M1391" s="123"/>
      <c r="N1391" s="123"/>
      <c r="O1391" s="123"/>
      <c r="P1391" s="123"/>
      <c r="Q1391" s="123"/>
      <c r="R1391" s="123"/>
      <c r="S1391" s="123"/>
      <c r="T1391" s="123"/>
      <c r="U1391" s="123"/>
      <c r="V1391" s="123"/>
      <c r="W1391" s="123"/>
      <c r="X1391" s="123"/>
      <c r="Y1391" s="123"/>
      <c r="Z1391" s="123"/>
      <c r="AA1391" s="123"/>
      <c r="AB1391" s="116"/>
      <c r="AC1391" s="116"/>
      <c r="AD1391" s="116"/>
      <c r="AE1391" s="123"/>
      <c r="AF1391" s="123"/>
      <c r="AG1391" s="123"/>
      <c r="AH1391" s="123"/>
      <c r="AI1391" s="123"/>
      <c r="AJ1391" s="116"/>
      <c r="AK1391" s="116"/>
      <c r="AL1391" s="116"/>
      <c r="AM1391" s="116"/>
      <c r="AN1391" s="116"/>
      <c r="AO1391" s="116"/>
      <c r="AP1391" s="123"/>
      <c r="AQ1391" s="123"/>
      <c r="AR1391" s="123"/>
      <c r="AS1391" s="123"/>
      <c r="AT1391" s="123"/>
      <c r="AU1391" s="123"/>
      <c r="AV1391" s="123"/>
      <c r="AW1391" s="123"/>
      <c r="AX1391" s="123"/>
      <c r="AY1391" s="123"/>
      <c r="AZ1391" s="123"/>
      <c r="BA1391" s="123"/>
      <c r="BB1391" s="123"/>
      <c r="BC1391" s="123"/>
      <c r="BD1391" s="158"/>
      <c r="BE1391" s="123"/>
    </row>
    <row r="1392" spans="1:57" hidden="1">
      <c r="A1392" s="116">
        <f>工事一般情報!A1392</f>
        <v>0</v>
      </c>
      <c r="B1392" s="117">
        <f>工事一般情報!B1392</f>
        <v>0</v>
      </c>
      <c r="C1392" s="161"/>
      <c r="D1392" s="161"/>
      <c r="E1392" s="161"/>
      <c r="F1392" s="123"/>
      <c r="G1392" s="123"/>
      <c r="H1392" s="116"/>
      <c r="I1392" s="116"/>
      <c r="J1392" s="116"/>
      <c r="K1392" s="123"/>
      <c r="L1392" s="123"/>
      <c r="M1392" s="123"/>
      <c r="N1392" s="123"/>
      <c r="O1392" s="123"/>
      <c r="P1392" s="123"/>
      <c r="Q1392" s="123"/>
      <c r="R1392" s="123"/>
      <c r="S1392" s="123"/>
      <c r="T1392" s="123"/>
      <c r="U1392" s="123"/>
      <c r="V1392" s="123"/>
      <c r="W1392" s="123"/>
      <c r="X1392" s="123"/>
      <c r="Y1392" s="123"/>
      <c r="Z1392" s="123"/>
      <c r="AA1392" s="123"/>
      <c r="AB1392" s="116"/>
      <c r="AC1392" s="116"/>
      <c r="AD1392" s="116"/>
      <c r="AE1392" s="123"/>
      <c r="AF1392" s="123"/>
      <c r="AG1392" s="123"/>
      <c r="AH1392" s="123"/>
      <c r="AI1392" s="123"/>
      <c r="AJ1392" s="116"/>
      <c r="AK1392" s="116"/>
      <c r="AL1392" s="116"/>
      <c r="AM1392" s="116"/>
      <c r="AN1392" s="116"/>
      <c r="AO1392" s="116"/>
      <c r="AP1392" s="123"/>
      <c r="AQ1392" s="123"/>
      <c r="AR1392" s="123"/>
      <c r="AS1392" s="123"/>
      <c r="AT1392" s="123"/>
      <c r="AU1392" s="123"/>
      <c r="AV1392" s="123"/>
      <c r="AW1392" s="123"/>
      <c r="AX1392" s="123"/>
      <c r="AY1392" s="123"/>
      <c r="AZ1392" s="123"/>
      <c r="BA1392" s="123"/>
      <c r="BB1392" s="123"/>
      <c r="BC1392" s="123"/>
      <c r="BD1392" s="158"/>
      <c r="BE1392" s="123"/>
    </row>
    <row r="1393" spans="1:57" hidden="1">
      <c r="A1393" s="116">
        <f>工事一般情報!A1393</f>
        <v>0</v>
      </c>
      <c r="B1393" s="117">
        <f>工事一般情報!B1393</f>
        <v>0</v>
      </c>
      <c r="C1393" s="161"/>
      <c r="D1393" s="161"/>
      <c r="E1393" s="161"/>
      <c r="F1393" s="123"/>
      <c r="G1393" s="123"/>
      <c r="H1393" s="116"/>
      <c r="I1393" s="116"/>
      <c r="J1393" s="116"/>
      <c r="K1393" s="123"/>
      <c r="L1393" s="123"/>
      <c r="M1393" s="123"/>
      <c r="N1393" s="123"/>
      <c r="O1393" s="123"/>
      <c r="P1393" s="123"/>
      <c r="Q1393" s="123"/>
      <c r="R1393" s="123"/>
      <c r="S1393" s="123"/>
      <c r="T1393" s="123"/>
      <c r="U1393" s="123"/>
      <c r="V1393" s="123"/>
      <c r="W1393" s="123"/>
      <c r="X1393" s="123"/>
      <c r="Y1393" s="123"/>
      <c r="Z1393" s="123"/>
      <c r="AA1393" s="123"/>
      <c r="AB1393" s="116"/>
      <c r="AC1393" s="116"/>
      <c r="AD1393" s="116"/>
      <c r="AE1393" s="123"/>
      <c r="AF1393" s="123"/>
      <c r="AG1393" s="123"/>
      <c r="AH1393" s="123"/>
      <c r="AI1393" s="123"/>
      <c r="AJ1393" s="116"/>
      <c r="AK1393" s="116"/>
      <c r="AL1393" s="116"/>
      <c r="AM1393" s="116"/>
      <c r="AN1393" s="116"/>
      <c r="AO1393" s="116"/>
      <c r="AP1393" s="123"/>
      <c r="AQ1393" s="123"/>
      <c r="AR1393" s="123"/>
      <c r="AS1393" s="123"/>
      <c r="AT1393" s="123"/>
      <c r="AU1393" s="123"/>
      <c r="AV1393" s="123"/>
      <c r="AW1393" s="123"/>
      <c r="AX1393" s="123"/>
      <c r="AY1393" s="123"/>
      <c r="AZ1393" s="123"/>
      <c r="BA1393" s="123"/>
      <c r="BB1393" s="123"/>
      <c r="BC1393" s="123"/>
      <c r="BD1393" s="158"/>
      <c r="BE1393" s="123"/>
    </row>
    <row r="1394" spans="1:57" hidden="1">
      <c r="A1394" s="116">
        <f>工事一般情報!A1394</f>
        <v>0</v>
      </c>
      <c r="B1394" s="117">
        <f>工事一般情報!B1394</f>
        <v>0</v>
      </c>
      <c r="C1394" s="161"/>
      <c r="D1394" s="161"/>
      <c r="E1394" s="161"/>
      <c r="F1394" s="123"/>
      <c r="G1394" s="123"/>
      <c r="H1394" s="116"/>
      <c r="I1394" s="116"/>
      <c r="J1394" s="116"/>
      <c r="K1394" s="123"/>
      <c r="L1394" s="123"/>
      <c r="M1394" s="123"/>
      <c r="N1394" s="123"/>
      <c r="O1394" s="123"/>
      <c r="P1394" s="123"/>
      <c r="Q1394" s="123"/>
      <c r="R1394" s="123"/>
      <c r="S1394" s="123"/>
      <c r="T1394" s="123"/>
      <c r="U1394" s="123"/>
      <c r="V1394" s="123"/>
      <c r="W1394" s="123"/>
      <c r="X1394" s="123"/>
      <c r="Y1394" s="123"/>
      <c r="Z1394" s="123"/>
      <c r="AA1394" s="123"/>
      <c r="AB1394" s="116"/>
      <c r="AC1394" s="116"/>
      <c r="AD1394" s="116"/>
      <c r="AE1394" s="123"/>
      <c r="AF1394" s="123"/>
      <c r="AG1394" s="123"/>
      <c r="AH1394" s="123"/>
      <c r="AI1394" s="123"/>
      <c r="AJ1394" s="116"/>
      <c r="AK1394" s="116"/>
      <c r="AL1394" s="116"/>
      <c r="AM1394" s="116"/>
      <c r="AN1394" s="116"/>
      <c r="AO1394" s="116"/>
      <c r="AP1394" s="123"/>
      <c r="AQ1394" s="123"/>
      <c r="AR1394" s="123"/>
      <c r="AS1394" s="123"/>
      <c r="AT1394" s="123"/>
      <c r="AU1394" s="123"/>
      <c r="AV1394" s="123"/>
      <c r="AW1394" s="123"/>
      <c r="AX1394" s="123"/>
      <c r="AY1394" s="123"/>
      <c r="AZ1394" s="123"/>
      <c r="BA1394" s="123"/>
      <c r="BB1394" s="123"/>
      <c r="BC1394" s="123"/>
      <c r="BD1394" s="158"/>
      <c r="BE1394" s="123"/>
    </row>
    <row r="1395" spans="1:57" hidden="1">
      <c r="A1395" s="116">
        <f>工事一般情報!A1395</f>
        <v>0</v>
      </c>
      <c r="B1395" s="117">
        <f>工事一般情報!B1395</f>
        <v>0</v>
      </c>
      <c r="C1395" s="161"/>
      <c r="D1395" s="161"/>
      <c r="E1395" s="161"/>
      <c r="F1395" s="123"/>
      <c r="G1395" s="123"/>
      <c r="H1395" s="116"/>
      <c r="I1395" s="116"/>
      <c r="J1395" s="116"/>
      <c r="K1395" s="123"/>
      <c r="L1395" s="123"/>
      <c r="M1395" s="123"/>
      <c r="N1395" s="123"/>
      <c r="O1395" s="123"/>
      <c r="P1395" s="123"/>
      <c r="Q1395" s="123"/>
      <c r="R1395" s="123"/>
      <c r="S1395" s="123"/>
      <c r="T1395" s="123"/>
      <c r="U1395" s="123"/>
      <c r="V1395" s="123"/>
      <c r="W1395" s="123"/>
      <c r="X1395" s="123"/>
      <c r="Y1395" s="123"/>
      <c r="Z1395" s="123"/>
      <c r="AA1395" s="123"/>
      <c r="AB1395" s="116"/>
      <c r="AC1395" s="116"/>
      <c r="AD1395" s="116"/>
      <c r="AE1395" s="123"/>
      <c r="AF1395" s="123"/>
      <c r="AG1395" s="123"/>
      <c r="AH1395" s="123"/>
      <c r="AI1395" s="123"/>
      <c r="AJ1395" s="116"/>
      <c r="AK1395" s="116"/>
      <c r="AL1395" s="116"/>
      <c r="AM1395" s="116"/>
      <c r="AN1395" s="116"/>
      <c r="AO1395" s="116"/>
      <c r="AP1395" s="123"/>
      <c r="AQ1395" s="123"/>
      <c r="AR1395" s="123"/>
      <c r="AS1395" s="123"/>
      <c r="AT1395" s="123"/>
      <c r="AU1395" s="123"/>
      <c r="AV1395" s="123"/>
      <c r="AW1395" s="123"/>
      <c r="AX1395" s="123"/>
      <c r="AY1395" s="123"/>
      <c r="AZ1395" s="123"/>
      <c r="BA1395" s="123"/>
      <c r="BB1395" s="123"/>
      <c r="BC1395" s="123"/>
      <c r="BD1395" s="158"/>
      <c r="BE1395" s="123"/>
    </row>
    <row r="1396" spans="1:57" hidden="1">
      <c r="A1396" s="116">
        <f>工事一般情報!A1396</f>
        <v>0</v>
      </c>
      <c r="B1396" s="117">
        <f>工事一般情報!B1396</f>
        <v>0</v>
      </c>
      <c r="C1396" s="161"/>
      <c r="D1396" s="161"/>
      <c r="E1396" s="161"/>
      <c r="F1396" s="123"/>
      <c r="G1396" s="123"/>
      <c r="H1396" s="116"/>
      <c r="I1396" s="116"/>
      <c r="J1396" s="116"/>
      <c r="K1396" s="123"/>
      <c r="L1396" s="123"/>
      <c r="M1396" s="123"/>
      <c r="N1396" s="123"/>
      <c r="O1396" s="123"/>
      <c r="P1396" s="123"/>
      <c r="Q1396" s="123"/>
      <c r="R1396" s="123"/>
      <c r="S1396" s="123"/>
      <c r="T1396" s="123"/>
      <c r="U1396" s="123"/>
      <c r="V1396" s="123"/>
      <c r="W1396" s="123"/>
      <c r="X1396" s="123"/>
      <c r="Y1396" s="123"/>
      <c r="Z1396" s="123"/>
      <c r="AA1396" s="123"/>
      <c r="AB1396" s="116"/>
      <c r="AC1396" s="116"/>
      <c r="AD1396" s="116"/>
      <c r="AE1396" s="123"/>
      <c r="AF1396" s="123"/>
      <c r="AG1396" s="123"/>
      <c r="AH1396" s="123"/>
      <c r="AI1396" s="123"/>
      <c r="AJ1396" s="116"/>
      <c r="AK1396" s="116"/>
      <c r="AL1396" s="116"/>
      <c r="AM1396" s="116"/>
      <c r="AN1396" s="116"/>
      <c r="AO1396" s="116"/>
      <c r="AP1396" s="123"/>
      <c r="AQ1396" s="123"/>
      <c r="AR1396" s="123"/>
      <c r="AS1396" s="123"/>
      <c r="AT1396" s="123"/>
      <c r="AU1396" s="123"/>
      <c r="AV1396" s="123"/>
      <c r="AW1396" s="123"/>
      <c r="AX1396" s="123"/>
      <c r="AY1396" s="123"/>
      <c r="AZ1396" s="123"/>
      <c r="BA1396" s="123"/>
      <c r="BB1396" s="123"/>
      <c r="BC1396" s="123"/>
      <c r="BD1396" s="158"/>
      <c r="BE1396" s="123"/>
    </row>
    <row r="1397" spans="1:57" hidden="1">
      <c r="A1397" s="116">
        <f>工事一般情報!A1397</f>
        <v>0</v>
      </c>
      <c r="B1397" s="117">
        <f>工事一般情報!B1397</f>
        <v>0</v>
      </c>
      <c r="C1397" s="161"/>
      <c r="D1397" s="161"/>
      <c r="E1397" s="161"/>
      <c r="F1397" s="123"/>
      <c r="G1397" s="123"/>
      <c r="H1397" s="116"/>
      <c r="I1397" s="116"/>
      <c r="J1397" s="116"/>
      <c r="K1397" s="123"/>
      <c r="L1397" s="123"/>
      <c r="M1397" s="123"/>
      <c r="N1397" s="123"/>
      <c r="O1397" s="123"/>
      <c r="P1397" s="123"/>
      <c r="Q1397" s="123"/>
      <c r="R1397" s="123"/>
      <c r="S1397" s="123"/>
      <c r="T1397" s="123"/>
      <c r="U1397" s="123"/>
      <c r="V1397" s="123"/>
      <c r="W1397" s="123"/>
      <c r="X1397" s="123"/>
      <c r="Y1397" s="123"/>
      <c r="Z1397" s="123"/>
      <c r="AA1397" s="123"/>
      <c r="AB1397" s="116"/>
      <c r="AC1397" s="116"/>
      <c r="AD1397" s="116"/>
      <c r="AE1397" s="123"/>
      <c r="AF1397" s="123"/>
      <c r="AG1397" s="123"/>
      <c r="AH1397" s="123"/>
      <c r="AI1397" s="123"/>
      <c r="AJ1397" s="116"/>
      <c r="AK1397" s="116"/>
      <c r="AL1397" s="116"/>
      <c r="AM1397" s="116"/>
      <c r="AN1397" s="116"/>
      <c r="AO1397" s="116"/>
      <c r="AP1397" s="123"/>
      <c r="AQ1397" s="123"/>
      <c r="AR1397" s="123"/>
      <c r="AS1397" s="123"/>
      <c r="AT1397" s="123"/>
      <c r="AU1397" s="123"/>
      <c r="AV1397" s="123"/>
      <c r="AW1397" s="123"/>
      <c r="AX1397" s="123"/>
      <c r="AY1397" s="123"/>
      <c r="AZ1397" s="123"/>
      <c r="BA1397" s="123"/>
      <c r="BB1397" s="123"/>
      <c r="BC1397" s="123"/>
      <c r="BD1397" s="158"/>
      <c r="BE1397" s="123"/>
    </row>
    <row r="1398" spans="1:57" hidden="1">
      <c r="A1398" s="116">
        <f>工事一般情報!A1398</f>
        <v>0</v>
      </c>
      <c r="B1398" s="117">
        <f>工事一般情報!B1398</f>
        <v>0</v>
      </c>
      <c r="C1398" s="161"/>
      <c r="D1398" s="161"/>
      <c r="E1398" s="161"/>
      <c r="F1398" s="123"/>
      <c r="G1398" s="123"/>
      <c r="H1398" s="116"/>
      <c r="I1398" s="116"/>
      <c r="J1398" s="116"/>
      <c r="K1398" s="123"/>
      <c r="L1398" s="123"/>
      <c r="M1398" s="123"/>
      <c r="N1398" s="123"/>
      <c r="O1398" s="123"/>
      <c r="P1398" s="123"/>
      <c r="Q1398" s="123"/>
      <c r="R1398" s="123"/>
      <c r="S1398" s="123"/>
      <c r="T1398" s="123"/>
      <c r="U1398" s="123"/>
      <c r="V1398" s="123"/>
      <c r="W1398" s="123"/>
      <c r="X1398" s="123"/>
      <c r="Y1398" s="123"/>
      <c r="Z1398" s="123"/>
      <c r="AA1398" s="123"/>
      <c r="AB1398" s="116"/>
      <c r="AC1398" s="116"/>
      <c r="AD1398" s="116"/>
      <c r="AE1398" s="123"/>
      <c r="AF1398" s="123"/>
      <c r="AG1398" s="123"/>
      <c r="AH1398" s="123"/>
      <c r="AI1398" s="123"/>
      <c r="AJ1398" s="116"/>
      <c r="AK1398" s="116"/>
      <c r="AL1398" s="116"/>
      <c r="AM1398" s="116"/>
      <c r="AN1398" s="116"/>
      <c r="AO1398" s="116"/>
      <c r="AP1398" s="123"/>
      <c r="AQ1398" s="123"/>
      <c r="AR1398" s="123"/>
      <c r="AS1398" s="123"/>
      <c r="AT1398" s="123"/>
      <c r="AU1398" s="123"/>
      <c r="AV1398" s="123"/>
      <c r="AW1398" s="123"/>
      <c r="AX1398" s="123"/>
      <c r="AY1398" s="123"/>
      <c r="AZ1398" s="123"/>
      <c r="BA1398" s="123"/>
      <c r="BB1398" s="123"/>
      <c r="BC1398" s="123"/>
      <c r="BD1398" s="158"/>
      <c r="BE1398" s="123"/>
    </row>
    <row r="1399" spans="1:57" hidden="1">
      <c r="A1399" s="116">
        <f>工事一般情報!A1399</f>
        <v>0</v>
      </c>
      <c r="B1399" s="117">
        <f>工事一般情報!B1399</f>
        <v>0</v>
      </c>
      <c r="C1399" s="161"/>
      <c r="D1399" s="161"/>
      <c r="E1399" s="161"/>
      <c r="F1399" s="123"/>
      <c r="G1399" s="123"/>
      <c r="H1399" s="116"/>
      <c r="I1399" s="116"/>
      <c r="J1399" s="116"/>
      <c r="K1399" s="123"/>
      <c r="L1399" s="123"/>
      <c r="M1399" s="123"/>
      <c r="N1399" s="123"/>
      <c r="O1399" s="123"/>
      <c r="P1399" s="123"/>
      <c r="Q1399" s="123"/>
      <c r="R1399" s="123"/>
      <c r="S1399" s="123"/>
      <c r="T1399" s="123"/>
      <c r="U1399" s="123"/>
      <c r="V1399" s="123"/>
      <c r="W1399" s="123"/>
      <c r="X1399" s="123"/>
      <c r="Y1399" s="123"/>
      <c r="Z1399" s="123"/>
      <c r="AA1399" s="123"/>
      <c r="AB1399" s="116"/>
      <c r="AC1399" s="116"/>
      <c r="AD1399" s="116"/>
      <c r="AE1399" s="123"/>
      <c r="AF1399" s="123"/>
      <c r="AG1399" s="123"/>
      <c r="AH1399" s="123"/>
      <c r="AI1399" s="123"/>
      <c r="AJ1399" s="116"/>
      <c r="AK1399" s="116"/>
      <c r="AL1399" s="116"/>
      <c r="AM1399" s="116"/>
      <c r="AN1399" s="116"/>
      <c r="AO1399" s="116"/>
      <c r="AP1399" s="123"/>
      <c r="AQ1399" s="123"/>
      <c r="AR1399" s="123"/>
      <c r="AS1399" s="123"/>
      <c r="AT1399" s="123"/>
      <c r="AU1399" s="123"/>
      <c r="AV1399" s="123"/>
      <c r="AW1399" s="123"/>
      <c r="AX1399" s="123"/>
      <c r="AY1399" s="123"/>
      <c r="AZ1399" s="123"/>
      <c r="BA1399" s="123"/>
      <c r="BB1399" s="123"/>
      <c r="BC1399" s="123"/>
      <c r="BD1399" s="158"/>
      <c r="BE1399" s="123"/>
    </row>
    <row r="1400" spans="1:57" hidden="1">
      <c r="A1400" s="116">
        <f>工事一般情報!A1400</f>
        <v>0</v>
      </c>
      <c r="B1400" s="117">
        <f>工事一般情報!B1400</f>
        <v>0</v>
      </c>
      <c r="C1400" s="161"/>
      <c r="D1400" s="161"/>
      <c r="E1400" s="161"/>
      <c r="F1400" s="123"/>
      <c r="G1400" s="123"/>
      <c r="H1400" s="116"/>
      <c r="I1400" s="116"/>
      <c r="J1400" s="116"/>
      <c r="K1400" s="123"/>
      <c r="L1400" s="123"/>
      <c r="M1400" s="123"/>
      <c r="N1400" s="123"/>
      <c r="O1400" s="123"/>
      <c r="P1400" s="123"/>
      <c r="Q1400" s="123"/>
      <c r="R1400" s="123"/>
      <c r="S1400" s="123"/>
      <c r="T1400" s="123"/>
      <c r="U1400" s="123"/>
      <c r="V1400" s="123"/>
      <c r="W1400" s="123"/>
      <c r="X1400" s="123"/>
      <c r="Y1400" s="123"/>
      <c r="Z1400" s="123"/>
      <c r="AA1400" s="123"/>
      <c r="AB1400" s="116"/>
      <c r="AC1400" s="116"/>
      <c r="AD1400" s="116"/>
      <c r="AE1400" s="123"/>
      <c r="AF1400" s="123"/>
      <c r="AG1400" s="123"/>
      <c r="AH1400" s="123"/>
      <c r="AI1400" s="123"/>
      <c r="AJ1400" s="116"/>
      <c r="AK1400" s="116"/>
      <c r="AL1400" s="116"/>
      <c r="AM1400" s="116"/>
      <c r="AN1400" s="116"/>
      <c r="AO1400" s="116"/>
      <c r="AP1400" s="123"/>
      <c r="AQ1400" s="123"/>
      <c r="AR1400" s="123"/>
      <c r="AS1400" s="123"/>
      <c r="AT1400" s="123"/>
      <c r="AU1400" s="123"/>
      <c r="AV1400" s="123"/>
      <c r="AW1400" s="123"/>
      <c r="AX1400" s="123"/>
      <c r="AY1400" s="123"/>
      <c r="AZ1400" s="123"/>
      <c r="BA1400" s="123"/>
      <c r="BB1400" s="123"/>
      <c r="BC1400" s="123"/>
      <c r="BD1400" s="158"/>
      <c r="BE1400" s="123"/>
    </row>
    <row r="1401" spans="1:57" hidden="1">
      <c r="A1401" s="116">
        <f>工事一般情報!A1401</f>
        <v>0</v>
      </c>
      <c r="B1401" s="117">
        <f>工事一般情報!B1401</f>
        <v>0</v>
      </c>
      <c r="C1401" s="161"/>
      <c r="D1401" s="161"/>
      <c r="E1401" s="161"/>
      <c r="F1401" s="123"/>
      <c r="G1401" s="123"/>
      <c r="H1401" s="116"/>
      <c r="I1401" s="116"/>
      <c r="J1401" s="116"/>
      <c r="K1401" s="123"/>
      <c r="L1401" s="123"/>
      <c r="M1401" s="123"/>
      <c r="N1401" s="123"/>
      <c r="O1401" s="123"/>
      <c r="P1401" s="123"/>
      <c r="Q1401" s="123"/>
      <c r="R1401" s="123"/>
      <c r="S1401" s="123"/>
      <c r="T1401" s="123"/>
      <c r="U1401" s="123"/>
      <c r="V1401" s="123"/>
      <c r="W1401" s="123"/>
      <c r="X1401" s="123"/>
      <c r="Y1401" s="123"/>
      <c r="Z1401" s="123"/>
      <c r="AA1401" s="123"/>
      <c r="AB1401" s="116"/>
      <c r="AC1401" s="116"/>
      <c r="AD1401" s="116"/>
      <c r="AE1401" s="123"/>
      <c r="AF1401" s="123"/>
      <c r="AG1401" s="123"/>
      <c r="AH1401" s="123"/>
      <c r="AI1401" s="123"/>
      <c r="AJ1401" s="116"/>
      <c r="AK1401" s="116"/>
      <c r="AL1401" s="116"/>
      <c r="AM1401" s="116"/>
      <c r="AN1401" s="116"/>
      <c r="AO1401" s="116"/>
      <c r="AP1401" s="123"/>
      <c r="AQ1401" s="123"/>
      <c r="AR1401" s="123"/>
      <c r="AS1401" s="123"/>
      <c r="AT1401" s="123"/>
      <c r="AU1401" s="123"/>
      <c r="AV1401" s="123"/>
      <c r="AW1401" s="123"/>
      <c r="AX1401" s="123"/>
      <c r="AY1401" s="123"/>
      <c r="AZ1401" s="123"/>
      <c r="BA1401" s="123"/>
      <c r="BB1401" s="123"/>
      <c r="BC1401" s="123"/>
      <c r="BD1401" s="158"/>
      <c r="BE1401" s="123"/>
    </row>
    <row r="1402" spans="1:57" hidden="1">
      <c r="A1402" s="116">
        <f>工事一般情報!A1402</f>
        <v>0</v>
      </c>
      <c r="B1402" s="117">
        <f>工事一般情報!B1402</f>
        <v>0</v>
      </c>
      <c r="C1402" s="161"/>
      <c r="D1402" s="161"/>
      <c r="E1402" s="161"/>
      <c r="F1402" s="123"/>
      <c r="G1402" s="123"/>
      <c r="H1402" s="116"/>
      <c r="I1402" s="116"/>
      <c r="J1402" s="116"/>
      <c r="K1402" s="123"/>
      <c r="L1402" s="123"/>
      <c r="M1402" s="123"/>
      <c r="N1402" s="123"/>
      <c r="O1402" s="123"/>
      <c r="P1402" s="123"/>
      <c r="Q1402" s="123"/>
      <c r="R1402" s="123"/>
      <c r="S1402" s="123"/>
      <c r="T1402" s="123"/>
      <c r="U1402" s="123"/>
      <c r="V1402" s="123"/>
      <c r="W1402" s="123"/>
      <c r="X1402" s="123"/>
      <c r="Y1402" s="123"/>
      <c r="Z1402" s="123"/>
      <c r="AA1402" s="123"/>
      <c r="AB1402" s="116"/>
      <c r="AC1402" s="116"/>
      <c r="AD1402" s="116"/>
      <c r="AE1402" s="123"/>
      <c r="AF1402" s="123"/>
      <c r="AG1402" s="123"/>
      <c r="AH1402" s="123"/>
      <c r="AI1402" s="123"/>
      <c r="AJ1402" s="116"/>
      <c r="AK1402" s="116"/>
      <c r="AL1402" s="116"/>
      <c r="AM1402" s="116"/>
      <c r="AN1402" s="116"/>
      <c r="AO1402" s="116"/>
      <c r="AP1402" s="123"/>
      <c r="AQ1402" s="123"/>
      <c r="AR1402" s="123"/>
      <c r="AS1402" s="123"/>
      <c r="AT1402" s="123"/>
      <c r="AU1402" s="123"/>
      <c r="AV1402" s="123"/>
      <c r="AW1402" s="123"/>
      <c r="AX1402" s="123"/>
      <c r="AY1402" s="123"/>
      <c r="AZ1402" s="123"/>
      <c r="BA1402" s="123"/>
      <c r="BB1402" s="123"/>
      <c r="BC1402" s="123"/>
      <c r="BD1402" s="158"/>
      <c r="BE1402" s="123"/>
    </row>
    <row r="1403" spans="1:57" hidden="1">
      <c r="A1403" s="116">
        <f>工事一般情報!A1403</f>
        <v>0</v>
      </c>
      <c r="B1403" s="117">
        <f>工事一般情報!B1403</f>
        <v>0</v>
      </c>
      <c r="C1403" s="161"/>
      <c r="D1403" s="161"/>
      <c r="E1403" s="161"/>
      <c r="F1403" s="123"/>
      <c r="G1403" s="123"/>
      <c r="H1403" s="116"/>
      <c r="I1403" s="116"/>
      <c r="J1403" s="116"/>
      <c r="K1403" s="123"/>
      <c r="L1403" s="123"/>
      <c r="M1403" s="123"/>
      <c r="N1403" s="123"/>
      <c r="O1403" s="123"/>
      <c r="P1403" s="123"/>
      <c r="Q1403" s="123"/>
      <c r="R1403" s="123"/>
      <c r="S1403" s="123"/>
      <c r="T1403" s="123"/>
      <c r="U1403" s="123"/>
      <c r="V1403" s="123"/>
      <c r="W1403" s="123"/>
      <c r="X1403" s="123"/>
      <c r="Y1403" s="123"/>
      <c r="Z1403" s="123"/>
      <c r="AA1403" s="123"/>
      <c r="AB1403" s="116"/>
      <c r="AC1403" s="116"/>
      <c r="AD1403" s="116"/>
      <c r="AE1403" s="123"/>
      <c r="AF1403" s="123"/>
      <c r="AG1403" s="123"/>
      <c r="AH1403" s="123"/>
      <c r="AI1403" s="123"/>
      <c r="AJ1403" s="116"/>
      <c r="AK1403" s="116"/>
      <c r="AL1403" s="116"/>
      <c r="AM1403" s="116"/>
      <c r="AN1403" s="116"/>
      <c r="AO1403" s="116"/>
      <c r="AP1403" s="123"/>
      <c r="AQ1403" s="123"/>
      <c r="AR1403" s="123"/>
      <c r="AS1403" s="123"/>
      <c r="AT1403" s="123"/>
      <c r="AU1403" s="123"/>
      <c r="AV1403" s="123"/>
      <c r="AW1403" s="123"/>
      <c r="AX1403" s="123"/>
      <c r="AY1403" s="123"/>
      <c r="AZ1403" s="123"/>
      <c r="BA1403" s="123"/>
      <c r="BB1403" s="123"/>
      <c r="BC1403" s="123"/>
      <c r="BD1403" s="158"/>
      <c r="BE1403" s="123"/>
    </row>
    <row r="1404" spans="1:57" hidden="1">
      <c r="A1404" s="116">
        <f>工事一般情報!A1404</f>
        <v>0</v>
      </c>
      <c r="B1404" s="117">
        <f>工事一般情報!B1404</f>
        <v>0</v>
      </c>
      <c r="C1404" s="161"/>
      <c r="D1404" s="161"/>
      <c r="E1404" s="161"/>
      <c r="F1404" s="123"/>
      <c r="G1404" s="123"/>
      <c r="H1404" s="116"/>
      <c r="I1404" s="116"/>
      <c r="J1404" s="116"/>
      <c r="K1404" s="123"/>
      <c r="L1404" s="123"/>
      <c r="M1404" s="123"/>
      <c r="N1404" s="123"/>
      <c r="O1404" s="123"/>
      <c r="P1404" s="123"/>
      <c r="Q1404" s="123"/>
      <c r="R1404" s="123"/>
      <c r="S1404" s="123"/>
      <c r="T1404" s="123"/>
      <c r="U1404" s="123"/>
      <c r="V1404" s="123"/>
      <c r="W1404" s="123"/>
      <c r="X1404" s="123"/>
      <c r="Y1404" s="123"/>
      <c r="Z1404" s="123"/>
      <c r="AA1404" s="123"/>
      <c r="AB1404" s="116"/>
      <c r="AC1404" s="116"/>
      <c r="AD1404" s="116"/>
      <c r="AE1404" s="123"/>
      <c r="AF1404" s="123"/>
      <c r="AG1404" s="123"/>
      <c r="AH1404" s="123"/>
      <c r="AI1404" s="123"/>
      <c r="AJ1404" s="116"/>
      <c r="AK1404" s="116"/>
      <c r="AL1404" s="116"/>
      <c r="AM1404" s="116"/>
      <c r="AN1404" s="116"/>
      <c r="AO1404" s="116"/>
      <c r="AP1404" s="123"/>
      <c r="AQ1404" s="123"/>
      <c r="AR1404" s="123"/>
      <c r="AS1404" s="123"/>
      <c r="AT1404" s="123"/>
      <c r="AU1404" s="123"/>
      <c r="AV1404" s="123"/>
      <c r="AW1404" s="123"/>
      <c r="AX1404" s="123"/>
      <c r="AY1404" s="123"/>
      <c r="AZ1404" s="123"/>
      <c r="BA1404" s="123"/>
      <c r="BB1404" s="123"/>
      <c r="BC1404" s="123"/>
      <c r="BD1404" s="158"/>
      <c r="BE1404" s="123"/>
    </row>
    <row r="1405" spans="1:57" hidden="1">
      <c r="A1405" s="116">
        <f>工事一般情報!A1405</f>
        <v>0</v>
      </c>
      <c r="B1405" s="117">
        <f>工事一般情報!B1405</f>
        <v>0</v>
      </c>
      <c r="C1405" s="161"/>
      <c r="D1405" s="161"/>
      <c r="E1405" s="161"/>
      <c r="F1405" s="123"/>
      <c r="G1405" s="123"/>
      <c r="H1405" s="116"/>
      <c r="I1405" s="116"/>
      <c r="J1405" s="116"/>
      <c r="K1405" s="123"/>
      <c r="L1405" s="123"/>
      <c r="M1405" s="123"/>
      <c r="N1405" s="123"/>
      <c r="O1405" s="123"/>
      <c r="P1405" s="123"/>
      <c r="Q1405" s="123"/>
      <c r="R1405" s="123"/>
      <c r="S1405" s="123"/>
      <c r="T1405" s="123"/>
      <c r="U1405" s="123"/>
      <c r="V1405" s="123"/>
      <c r="W1405" s="123"/>
      <c r="X1405" s="123"/>
      <c r="Y1405" s="123"/>
      <c r="Z1405" s="123"/>
      <c r="AA1405" s="123"/>
      <c r="AB1405" s="116"/>
      <c r="AC1405" s="116"/>
      <c r="AD1405" s="116"/>
      <c r="AE1405" s="123"/>
      <c r="AF1405" s="123"/>
      <c r="AG1405" s="123"/>
      <c r="AH1405" s="123"/>
      <c r="AI1405" s="123"/>
      <c r="AJ1405" s="116"/>
      <c r="AK1405" s="116"/>
      <c r="AL1405" s="116"/>
      <c r="AM1405" s="116"/>
      <c r="AN1405" s="116"/>
      <c r="AO1405" s="116"/>
      <c r="AP1405" s="123"/>
      <c r="AQ1405" s="123"/>
      <c r="AR1405" s="123"/>
      <c r="AS1405" s="123"/>
      <c r="AT1405" s="123"/>
      <c r="AU1405" s="123"/>
      <c r="AV1405" s="123"/>
      <c r="AW1405" s="123"/>
      <c r="AX1405" s="123"/>
      <c r="AY1405" s="123"/>
      <c r="AZ1405" s="123"/>
      <c r="BA1405" s="123"/>
      <c r="BB1405" s="123"/>
      <c r="BC1405" s="123"/>
      <c r="BD1405" s="158"/>
      <c r="BE1405" s="123"/>
    </row>
    <row r="1406" spans="1:57" hidden="1">
      <c r="A1406" s="116">
        <f>工事一般情報!A1406</f>
        <v>0</v>
      </c>
      <c r="B1406" s="117">
        <f>工事一般情報!B1406</f>
        <v>0</v>
      </c>
      <c r="C1406" s="161"/>
      <c r="D1406" s="161"/>
      <c r="E1406" s="161"/>
      <c r="F1406" s="123"/>
      <c r="G1406" s="123"/>
      <c r="H1406" s="116"/>
      <c r="I1406" s="116"/>
      <c r="J1406" s="116"/>
      <c r="K1406" s="123"/>
      <c r="L1406" s="123"/>
      <c r="M1406" s="123"/>
      <c r="N1406" s="123"/>
      <c r="O1406" s="123"/>
      <c r="P1406" s="123"/>
      <c r="Q1406" s="123"/>
      <c r="R1406" s="123"/>
      <c r="S1406" s="123"/>
      <c r="T1406" s="123"/>
      <c r="U1406" s="123"/>
      <c r="V1406" s="123"/>
      <c r="W1406" s="123"/>
      <c r="X1406" s="123"/>
      <c r="Y1406" s="123"/>
      <c r="Z1406" s="123"/>
      <c r="AA1406" s="123"/>
      <c r="AB1406" s="116"/>
      <c r="AC1406" s="116"/>
      <c r="AD1406" s="116"/>
      <c r="AE1406" s="123"/>
      <c r="AF1406" s="123"/>
      <c r="AG1406" s="123"/>
      <c r="AH1406" s="123"/>
      <c r="AI1406" s="123"/>
      <c r="AJ1406" s="116"/>
      <c r="AK1406" s="116"/>
      <c r="AL1406" s="116"/>
      <c r="AM1406" s="116"/>
      <c r="AN1406" s="116"/>
      <c r="AO1406" s="116"/>
      <c r="AP1406" s="123"/>
      <c r="AQ1406" s="123"/>
      <c r="AR1406" s="123"/>
      <c r="AS1406" s="123"/>
      <c r="AT1406" s="123"/>
      <c r="AU1406" s="123"/>
      <c r="AV1406" s="123"/>
      <c r="AW1406" s="123"/>
      <c r="AX1406" s="123"/>
      <c r="AY1406" s="123"/>
      <c r="AZ1406" s="123"/>
      <c r="BA1406" s="123"/>
      <c r="BB1406" s="123"/>
      <c r="BC1406" s="123"/>
      <c r="BD1406" s="158"/>
      <c r="BE1406" s="123"/>
    </row>
    <row r="1407" spans="1:57" hidden="1">
      <c r="A1407" s="116">
        <f>工事一般情報!A1407</f>
        <v>0</v>
      </c>
      <c r="B1407" s="117">
        <f>工事一般情報!B1407</f>
        <v>0</v>
      </c>
      <c r="C1407" s="161"/>
      <c r="D1407" s="161"/>
      <c r="E1407" s="161"/>
      <c r="F1407" s="123"/>
      <c r="G1407" s="123"/>
      <c r="H1407" s="116"/>
      <c r="I1407" s="116"/>
      <c r="J1407" s="116"/>
      <c r="K1407" s="123"/>
      <c r="L1407" s="123"/>
      <c r="M1407" s="123"/>
      <c r="N1407" s="123"/>
      <c r="O1407" s="123"/>
      <c r="P1407" s="123"/>
      <c r="Q1407" s="123"/>
      <c r="R1407" s="123"/>
      <c r="S1407" s="123"/>
      <c r="T1407" s="123"/>
      <c r="U1407" s="123"/>
      <c r="V1407" s="123"/>
      <c r="W1407" s="123"/>
      <c r="X1407" s="123"/>
      <c r="Y1407" s="123"/>
      <c r="Z1407" s="123"/>
      <c r="AA1407" s="123"/>
      <c r="AB1407" s="116"/>
      <c r="AC1407" s="116"/>
      <c r="AD1407" s="116"/>
      <c r="AE1407" s="123"/>
      <c r="AF1407" s="123"/>
      <c r="AG1407" s="123"/>
      <c r="AH1407" s="123"/>
      <c r="AI1407" s="123"/>
      <c r="AJ1407" s="116"/>
      <c r="AK1407" s="116"/>
      <c r="AL1407" s="116"/>
      <c r="AM1407" s="116"/>
      <c r="AN1407" s="116"/>
      <c r="AO1407" s="116"/>
      <c r="AP1407" s="123"/>
      <c r="AQ1407" s="123"/>
      <c r="AR1407" s="123"/>
      <c r="AS1407" s="123"/>
      <c r="AT1407" s="123"/>
      <c r="AU1407" s="123"/>
      <c r="AV1407" s="123"/>
      <c r="AW1407" s="123"/>
      <c r="AX1407" s="123"/>
      <c r="AY1407" s="123"/>
      <c r="AZ1407" s="123"/>
      <c r="BA1407" s="123"/>
      <c r="BB1407" s="123"/>
      <c r="BC1407" s="123"/>
      <c r="BD1407" s="158"/>
      <c r="BE1407" s="123"/>
    </row>
    <row r="1408" spans="1:57" hidden="1">
      <c r="A1408" s="116">
        <f>工事一般情報!A1408</f>
        <v>0</v>
      </c>
      <c r="B1408" s="117">
        <f>工事一般情報!B1408</f>
        <v>0</v>
      </c>
      <c r="C1408" s="161"/>
      <c r="D1408" s="161"/>
      <c r="E1408" s="161"/>
      <c r="F1408" s="123"/>
      <c r="G1408" s="123"/>
      <c r="H1408" s="116"/>
      <c r="I1408" s="116"/>
      <c r="J1408" s="116"/>
      <c r="K1408" s="123"/>
      <c r="L1408" s="123"/>
      <c r="M1408" s="123"/>
      <c r="N1408" s="123"/>
      <c r="O1408" s="123"/>
      <c r="P1408" s="123"/>
      <c r="Q1408" s="123"/>
      <c r="R1408" s="123"/>
      <c r="S1408" s="123"/>
      <c r="T1408" s="123"/>
      <c r="U1408" s="123"/>
      <c r="V1408" s="123"/>
      <c r="W1408" s="123"/>
      <c r="X1408" s="123"/>
      <c r="Y1408" s="123"/>
      <c r="Z1408" s="123"/>
      <c r="AA1408" s="123"/>
      <c r="AB1408" s="116"/>
      <c r="AC1408" s="116"/>
      <c r="AD1408" s="116"/>
      <c r="AE1408" s="123"/>
      <c r="AF1408" s="123"/>
      <c r="AG1408" s="123"/>
      <c r="AH1408" s="123"/>
      <c r="AI1408" s="123"/>
      <c r="AJ1408" s="116"/>
      <c r="AK1408" s="116"/>
      <c r="AL1408" s="116"/>
      <c r="AM1408" s="116"/>
      <c r="AN1408" s="116"/>
      <c r="AO1408" s="116"/>
      <c r="AP1408" s="123"/>
      <c r="AQ1408" s="123"/>
      <c r="AR1408" s="123"/>
      <c r="AS1408" s="123"/>
      <c r="AT1408" s="123"/>
      <c r="AU1408" s="123"/>
      <c r="AV1408" s="123"/>
      <c r="AW1408" s="123"/>
      <c r="AX1408" s="123"/>
      <c r="AY1408" s="123"/>
      <c r="AZ1408" s="123"/>
      <c r="BA1408" s="123"/>
      <c r="BB1408" s="123"/>
      <c r="BC1408" s="123"/>
      <c r="BD1408" s="158"/>
      <c r="BE1408" s="123"/>
    </row>
    <row r="1409" spans="1:57" hidden="1">
      <c r="A1409" s="116">
        <f>工事一般情報!A1409</f>
        <v>0</v>
      </c>
      <c r="B1409" s="117">
        <f>工事一般情報!B1409</f>
        <v>0</v>
      </c>
      <c r="C1409" s="161"/>
      <c r="D1409" s="161"/>
      <c r="E1409" s="161"/>
      <c r="F1409" s="123"/>
      <c r="G1409" s="123"/>
      <c r="H1409" s="116"/>
      <c r="I1409" s="116"/>
      <c r="J1409" s="116"/>
      <c r="K1409" s="123"/>
      <c r="L1409" s="123"/>
      <c r="M1409" s="123"/>
      <c r="N1409" s="123"/>
      <c r="O1409" s="123"/>
      <c r="P1409" s="123"/>
      <c r="Q1409" s="123"/>
      <c r="R1409" s="123"/>
      <c r="S1409" s="123"/>
      <c r="T1409" s="123"/>
      <c r="U1409" s="123"/>
      <c r="V1409" s="123"/>
      <c r="W1409" s="123"/>
      <c r="X1409" s="123"/>
      <c r="Y1409" s="123"/>
      <c r="Z1409" s="123"/>
      <c r="AA1409" s="123"/>
      <c r="AB1409" s="116"/>
      <c r="AC1409" s="116"/>
      <c r="AD1409" s="116"/>
      <c r="AE1409" s="123"/>
      <c r="AF1409" s="123"/>
      <c r="AG1409" s="123"/>
      <c r="AH1409" s="123"/>
      <c r="AI1409" s="123"/>
      <c r="AJ1409" s="116"/>
      <c r="AK1409" s="116"/>
      <c r="AL1409" s="116"/>
      <c r="AM1409" s="116"/>
      <c r="AN1409" s="116"/>
      <c r="AO1409" s="116"/>
      <c r="AP1409" s="123"/>
      <c r="AQ1409" s="123"/>
      <c r="AR1409" s="123"/>
      <c r="AS1409" s="123"/>
      <c r="AT1409" s="123"/>
      <c r="AU1409" s="123"/>
      <c r="AV1409" s="123"/>
      <c r="AW1409" s="123"/>
      <c r="AX1409" s="123"/>
      <c r="AY1409" s="123"/>
      <c r="AZ1409" s="123"/>
      <c r="BA1409" s="123"/>
      <c r="BB1409" s="123"/>
      <c r="BC1409" s="123"/>
      <c r="BD1409" s="158"/>
      <c r="BE1409" s="123"/>
    </row>
    <row r="1410" spans="1:57" hidden="1">
      <c r="A1410" s="116">
        <f>工事一般情報!A1410</f>
        <v>0</v>
      </c>
      <c r="B1410" s="117">
        <f>工事一般情報!B1410</f>
        <v>0</v>
      </c>
      <c r="C1410" s="161"/>
      <c r="D1410" s="161"/>
      <c r="E1410" s="161"/>
      <c r="F1410" s="123"/>
      <c r="G1410" s="123"/>
      <c r="H1410" s="116"/>
      <c r="I1410" s="116"/>
      <c r="J1410" s="116"/>
      <c r="K1410" s="123"/>
      <c r="L1410" s="123"/>
      <c r="M1410" s="123"/>
      <c r="N1410" s="123"/>
      <c r="O1410" s="123"/>
      <c r="P1410" s="123"/>
      <c r="Q1410" s="123"/>
      <c r="R1410" s="123"/>
      <c r="S1410" s="123"/>
      <c r="T1410" s="123"/>
      <c r="U1410" s="123"/>
      <c r="V1410" s="123"/>
      <c r="W1410" s="123"/>
      <c r="X1410" s="123"/>
      <c r="Y1410" s="123"/>
      <c r="Z1410" s="123"/>
      <c r="AA1410" s="123"/>
      <c r="AB1410" s="116"/>
      <c r="AC1410" s="116"/>
      <c r="AD1410" s="116"/>
      <c r="AE1410" s="123"/>
      <c r="AF1410" s="123"/>
      <c r="AG1410" s="123"/>
      <c r="AH1410" s="123"/>
      <c r="AI1410" s="123"/>
      <c r="AJ1410" s="116"/>
      <c r="AK1410" s="116"/>
      <c r="AL1410" s="116"/>
      <c r="AM1410" s="116"/>
      <c r="AN1410" s="116"/>
      <c r="AO1410" s="116"/>
      <c r="AP1410" s="123"/>
      <c r="AQ1410" s="123"/>
      <c r="AR1410" s="123"/>
      <c r="AS1410" s="123"/>
      <c r="AT1410" s="123"/>
      <c r="AU1410" s="123"/>
      <c r="AV1410" s="123"/>
      <c r="AW1410" s="123"/>
      <c r="AX1410" s="123"/>
      <c r="AY1410" s="123"/>
      <c r="AZ1410" s="123"/>
      <c r="BA1410" s="123"/>
      <c r="BB1410" s="123"/>
      <c r="BC1410" s="123"/>
      <c r="BD1410" s="158"/>
      <c r="BE1410" s="123"/>
    </row>
    <row r="1411" spans="1:57" hidden="1">
      <c r="A1411" s="116">
        <f>工事一般情報!A1411</f>
        <v>0</v>
      </c>
      <c r="B1411" s="117">
        <f>工事一般情報!B1411</f>
        <v>0</v>
      </c>
      <c r="C1411" s="161"/>
      <c r="D1411" s="161"/>
      <c r="E1411" s="161"/>
      <c r="F1411" s="123"/>
      <c r="G1411" s="123"/>
      <c r="H1411" s="116"/>
      <c r="I1411" s="116"/>
      <c r="J1411" s="116"/>
      <c r="K1411" s="123"/>
      <c r="L1411" s="123"/>
      <c r="M1411" s="123"/>
      <c r="N1411" s="123"/>
      <c r="O1411" s="123"/>
      <c r="P1411" s="123"/>
      <c r="Q1411" s="123"/>
      <c r="R1411" s="123"/>
      <c r="S1411" s="123"/>
      <c r="T1411" s="123"/>
      <c r="U1411" s="123"/>
      <c r="V1411" s="123"/>
      <c r="W1411" s="123"/>
      <c r="X1411" s="123"/>
      <c r="Y1411" s="123"/>
      <c r="Z1411" s="123"/>
      <c r="AA1411" s="123"/>
      <c r="AB1411" s="116"/>
      <c r="AC1411" s="116"/>
      <c r="AD1411" s="116"/>
      <c r="AE1411" s="123"/>
      <c r="AF1411" s="123"/>
      <c r="AG1411" s="123"/>
      <c r="AH1411" s="123"/>
      <c r="AI1411" s="123"/>
      <c r="AJ1411" s="116"/>
      <c r="AK1411" s="116"/>
      <c r="AL1411" s="116"/>
      <c r="AM1411" s="116"/>
      <c r="AN1411" s="116"/>
      <c r="AO1411" s="116"/>
      <c r="AP1411" s="123"/>
      <c r="AQ1411" s="123"/>
      <c r="AR1411" s="123"/>
      <c r="AS1411" s="123"/>
      <c r="AT1411" s="123"/>
      <c r="AU1411" s="123"/>
      <c r="AV1411" s="123"/>
      <c r="AW1411" s="123"/>
      <c r="AX1411" s="123"/>
      <c r="AY1411" s="123"/>
      <c r="AZ1411" s="123"/>
      <c r="BA1411" s="123"/>
      <c r="BB1411" s="123"/>
      <c r="BC1411" s="123"/>
      <c r="BD1411" s="158"/>
      <c r="BE1411" s="123"/>
    </row>
    <row r="1412" spans="1:57" hidden="1">
      <c r="A1412" s="116">
        <f>工事一般情報!A1412</f>
        <v>0</v>
      </c>
      <c r="B1412" s="117">
        <f>工事一般情報!B1412</f>
        <v>0</v>
      </c>
      <c r="C1412" s="161"/>
      <c r="D1412" s="161"/>
      <c r="E1412" s="161"/>
      <c r="F1412" s="123"/>
      <c r="G1412" s="123"/>
      <c r="H1412" s="116"/>
      <c r="I1412" s="116"/>
      <c r="J1412" s="116"/>
      <c r="K1412" s="123"/>
      <c r="L1412" s="123"/>
      <c r="M1412" s="123"/>
      <c r="N1412" s="123"/>
      <c r="O1412" s="123"/>
      <c r="P1412" s="123"/>
      <c r="Q1412" s="123"/>
      <c r="R1412" s="123"/>
      <c r="S1412" s="123"/>
      <c r="T1412" s="123"/>
      <c r="U1412" s="123"/>
      <c r="V1412" s="123"/>
      <c r="W1412" s="123"/>
      <c r="X1412" s="123"/>
      <c r="Y1412" s="123"/>
      <c r="Z1412" s="123"/>
      <c r="AA1412" s="123"/>
      <c r="AB1412" s="116"/>
      <c r="AC1412" s="116"/>
      <c r="AD1412" s="116"/>
      <c r="AE1412" s="123"/>
      <c r="AF1412" s="123"/>
      <c r="AG1412" s="123"/>
      <c r="AH1412" s="123"/>
      <c r="AI1412" s="123"/>
      <c r="AJ1412" s="116"/>
      <c r="AK1412" s="116"/>
      <c r="AL1412" s="116"/>
      <c r="AM1412" s="116"/>
      <c r="AN1412" s="116"/>
      <c r="AO1412" s="116"/>
      <c r="AP1412" s="123"/>
      <c r="AQ1412" s="123"/>
      <c r="AR1412" s="123"/>
      <c r="AS1412" s="123"/>
      <c r="AT1412" s="123"/>
      <c r="AU1412" s="123"/>
      <c r="AV1412" s="123"/>
      <c r="AW1412" s="123"/>
      <c r="AX1412" s="123"/>
      <c r="AY1412" s="123"/>
      <c r="AZ1412" s="123"/>
      <c r="BA1412" s="123"/>
      <c r="BB1412" s="123"/>
      <c r="BC1412" s="123"/>
      <c r="BD1412" s="158"/>
      <c r="BE1412" s="123"/>
    </row>
    <row r="1413" spans="1:57" hidden="1">
      <c r="A1413" s="116">
        <f>工事一般情報!A1413</f>
        <v>0</v>
      </c>
      <c r="B1413" s="117">
        <f>工事一般情報!B1413</f>
        <v>0</v>
      </c>
      <c r="C1413" s="161"/>
      <c r="D1413" s="161"/>
      <c r="E1413" s="161"/>
      <c r="F1413" s="123"/>
      <c r="G1413" s="123"/>
      <c r="H1413" s="116"/>
      <c r="I1413" s="116"/>
      <c r="J1413" s="116"/>
      <c r="K1413" s="123"/>
      <c r="L1413" s="123"/>
      <c r="M1413" s="123"/>
      <c r="N1413" s="123"/>
      <c r="O1413" s="123"/>
      <c r="P1413" s="123"/>
      <c r="Q1413" s="123"/>
      <c r="R1413" s="123"/>
      <c r="S1413" s="123"/>
      <c r="T1413" s="123"/>
      <c r="U1413" s="123"/>
      <c r="V1413" s="123"/>
      <c r="W1413" s="123"/>
      <c r="X1413" s="123"/>
      <c r="Y1413" s="123"/>
      <c r="Z1413" s="123"/>
      <c r="AA1413" s="123"/>
      <c r="AB1413" s="116"/>
      <c r="AC1413" s="116"/>
      <c r="AD1413" s="116"/>
      <c r="AE1413" s="123"/>
      <c r="AF1413" s="123"/>
      <c r="AG1413" s="123"/>
      <c r="AH1413" s="123"/>
      <c r="AI1413" s="123"/>
      <c r="AJ1413" s="116"/>
      <c r="AK1413" s="116"/>
      <c r="AL1413" s="116"/>
      <c r="AM1413" s="116"/>
      <c r="AN1413" s="116"/>
      <c r="AO1413" s="116"/>
      <c r="AP1413" s="123"/>
      <c r="AQ1413" s="123"/>
      <c r="AR1413" s="123"/>
      <c r="AS1413" s="123"/>
      <c r="AT1413" s="123"/>
      <c r="AU1413" s="123"/>
      <c r="AV1413" s="123"/>
      <c r="AW1413" s="123"/>
      <c r="AX1413" s="123"/>
      <c r="AY1413" s="123"/>
      <c r="AZ1413" s="123"/>
      <c r="BA1413" s="123"/>
      <c r="BB1413" s="123"/>
      <c r="BC1413" s="123"/>
      <c r="BD1413" s="158"/>
      <c r="BE1413" s="123"/>
    </row>
    <row r="1414" spans="1:57" hidden="1">
      <c r="A1414" s="116">
        <f>工事一般情報!A1414</f>
        <v>0</v>
      </c>
      <c r="B1414" s="117">
        <f>工事一般情報!B1414</f>
        <v>0</v>
      </c>
      <c r="C1414" s="161"/>
      <c r="D1414" s="161"/>
      <c r="E1414" s="161"/>
      <c r="F1414" s="123"/>
      <c r="G1414" s="123"/>
      <c r="H1414" s="116"/>
      <c r="I1414" s="116"/>
      <c r="J1414" s="116"/>
      <c r="K1414" s="123"/>
      <c r="L1414" s="123"/>
      <c r="M1414" s="123"/>
      <c r="N1414" s="123"/>
      <c r="O1414" s="123"/>
      <c r="P1414" s="123"/>
      <c r="Q1414" s="123"/>
      <c r="R1414" s="123"/>
      <c r="S1414" s="123"/>
      <c r="T1414" s="123"/>
      <c r="U1414" s="123"/>
      <c r="V1414" s="123"/>
      <c r="W1414" s="123"/>
      <c r="X1414" s="123"/>
      <c r="Y1414" s="123"/>
      <c r="Z1414" s="123"/>
      <c r="AA1414" s="123"/>
      <c r="AB1414" s="116"/>
      <c r="AC1414" s="116"/>
      <c r="AD1414" s="116"/>
      <c r="AE1414" s="123"/>
      <c r="AF1414" s="123"/>
      <c r="AG1414" s="123"/>
      <c r="AH1414" s="123"/>
      <c r="AI1414" s="123"/>
      <c r="AJ1414" s="116"/>
      <c r="AK1414" s="116"/>
      <c r="AL1414" s="116"/>
      <c r="AM1414" s="116"/>
      <c r="AN1414" s="116"/>
      <c r="AO1414" s="116"/>
      <c r="AP1414" s="123"/>
      <c r="AQ1414" s="123"/>
      <c r="AR1414" s="123"/>
      <c r="AS1414" s="123"/>
      <c r="AT1414" s="123"/>
      <c r="AU1414" s="123"/>
      <c r="AV1414" s="123"/>
      <c r="AW1414" s="123"/>
      <c r="AX1414" s="123"/>
      <c r="AY1414" s="123"/>
      <c r="AZ1414" s="123"/>
      <c r="BA1414" s="123"/>
      <c r="BB1414" s="123"/>
      <c r="BC1414" s="123"/>
      <c r="BD1414" s="158"/>
      <c r="BE1414" s="123"/>
    </row>
    <row r="1415" spans="1:57" hidden="1">
      <c r="A1415" s="116">
        <f>工事一般情報!A1415</f>
        <v>0</v>
      </c>
      <c r="B1415" s="117">
        <f>工事一般情報!B1415</f>
        <v>0</v>
      </c>
      <c r="C1415" s="161"/>
      <c r="D1415" s="161"/>
      <c r="E1415" s="161"/>
      <c r="F1415" s="123"/>
      <c r="G1415" s="123"/>
      <c r="H1415" s="116"/>
      <c r="I1415" s="116"/>
      <c r="J1415" s="116"/>
      <c r="K1415" s="123"/>
      <c r="L1415" s="123"/>
      <c r="M1415" s="123"/>
      <c r="N1415" s="123"/>
      <c r="O1415" s="123"/>
      <c r="P1415" s="123"/>
      <c r="Q1415" s="123"/>
      <c r="R1415" s="123"/>
      <c r="S1415" s="123"/>
      <c r="T1415" s="123"/>
      <c r="U1415" s="123"/>
      <c r="V1415" s="123"/>
      <c r="W1415" s="123"/>
      <c r="X1415" s="123"/>
      <c r="Y1415" s="123"/>
      <c r="Z1415" s="123"/>
      <c r="AA1415" s="123"/>
      <c r="AB1415" s="116"/>
      <c r="AC1415" s="116"/>
      <c r="AD1415" s="116"/>
      <c r="AE1415" s="123"/>
      <c r="AF1415" s="123"/>
      <c r="AG1415" s="123"/>
      <c r="AH1415" s="123"/>
      <c r="AI1415" s="123"/>
      <c r="AJ1415" s="116"/>
      <c r="AK1415" s="116"/>
      <c r="AL1415" s="116"/>
      <c r="AM1415" s="116"/>
      <c r="AN1415" s="116"/>
      <c r="AO1415" s="116"/>
      <c r="AP1415" s="123"/>
      <c r="AQ1415" s="123"/>
      <c r="AR1415" s="123"/>
      <c r="AS1415" s="123"/>
      <c r="AT1415" s="123"/>
      <c r="AU1415" s="123"/>
      <c r="AV1415" s="123"/>
      <c r="AW1415" s="123"/>
      <c r="AX1415" s="123"/>
      <c r="AY1415" s="123"/>
      <c r="AZ1415" s="123"/>
      <c r="BA1415" s="123"/>
      <c r="BB1415" s="123"/>
      <c r="BC1415" s="123"/>
      <c r="BD1415" s="158"/>
      <c r="BE1415" s="123"/>
    </row>
    <row r="1416" spans="1:57" hidden="1">
      <c r="A1416" s="116">
        <f>工事一般情報!A1416</f>
        <v>0</v>
      </c>
      <c r="B1416" s="117">
        <f>工事一般情報!B1416</f>
        <v>0</v>
      </c>
      <c r="C1416" s="161"/>
      <c r="D1416" s="161"/>
      <c r="E1416" s="161"/>
      <c r="F1416" s="123"/>
      <c r="G1416" s="123"/>
      <c r="H1416" s="116"/>
      <c r="I1416" s="116"/>
      <c r="J1416" s="116"/>
      <c r="K1416" s="123"/>
      <c r="L1416" s="123"/>
      <c r="M1416" s="123"/>
      <c r="N1416" s="123"/>
      <c r="O1416" s="123"/>
      <c r="P1416" s="123"/>
      <c r="Q1416" s="123"/>
      <c r="R1416" s="123"/>
      <c r="S1416" s="123"/>
      <c r="T1416" s="123"/>
      <c r="U1416" s="123"/>
      <c r="V1416" s="123"/>
      <c r="W1416" s="123"/>
      <c r="X1416" s="123"/>
      <c r="Y1416" s="123"/>
      <c r="Z1416" s="123"/>
      <c r="AA1416" s="123"/>
      <c r="AB1416" s="116"/>
      <c r="AC1416" s="116"/>
      <c r="AD1416" s="116"/>
      <c r="AE1416" s="123"/>
      <c r="AF1416" s="123"/>
      <c r="AG1416" s="123"/>
      <c r="AH1416" s="123"/>
      <c r="AI1416" s="123"/>
      <c r="AJ1416" s="116"/>
      <c r="AK1416" s="116"/>
      <c r="AL1416" s="116"/>
      <c r="AM1416" s="116"/>
      <c r="AN1416" s="116"/>
      <c r="AO1416" s="116"/>
      <c r="AP1416" s="123"/>
      <c r="AQ1416" s="123"/>
      <c r="AR1416" s="123"/>
      <c r="AS1416" s="123"/>
      <c r="AT1416" s="123"/>
      <c r="AU1416" s="123"/>
      <c r="AV1416" s="123"/>
      <c r="AW1416" s="123"/>
      <c r="AX1416" s="123"/>
      <c r="AY1416" s="123"/>
      <c r="AZ1416" s="123"/>
      <c r="BA1416" s="123"/>
      <c r="BB1416" s="123"/>
      <c r="BC1416" s="123"/>
      <c r="BD1416" s="158"/>
      <c r="BE1416" s="123"/>
    </row>
    <row r="1417" spans="1:57" hidden="1">
      <c r="A1417" s="116">
        <f>工事一般情報!A1417</f>
        <v>0</v>
      </c>
      <c r="B1417" s="117">
        <f>工事一般情報!B1417</f>
        <v>0</v>
      </c>
      <c r="C1417" s="161"/>
      <c r="D1417" s="161"/>
      <c r="E1417" s="161"/>
      <c r="F1417" s="123"/>
      <c r="G1417" s="123"/>
      <c r="H1417" s="116"/>
      <c r="I1417" s="116"/>
      <c r="J1417" s="116"/>
      <c r="K1417" s="123"/>
      <c r="L1417" s="123"/>
      <c r="M1417" s="123"/>
      <c r="N1417" s="123"/>
      <c r="O1417" s="123"/>
      <c r="P1417" s="123"/>
      <c r="Q1417" s="123"/>
      <c r="R1417" s="123"/>
      <c r="S1417" s="123"/>
      <c r="T1417" s="123"/>
      <c r="U1417" s="123"/>
      <c r="V1417" s="123"/>
      <c r="W1417" s="123"/>
      <c r="X1417" s="123"/>
      <c r="Y1417" s="123"/>
      <c r="Z1417" s="123"/>
      <c r="AA1417" s="123"/>
      <c r="AB1417" s="116"/>
      <c r="AC1417" s="116"/>
      <c r="AD1417" s="116"/>
      <c r="AE1417" s="123"/>
      <c r="AF1417" s="123"/>
      <c r="AG1417" s="123"/>
      <c r="AH1417" s="123"/>
      <c r="AI1417" s="123"/>
      <c r="AJ1417" s="116"/>
      <c r="AK1417" s="116"/>
      <c r="AL1417" s="116"/>
      <c r="AM1417" s="116"/>
      <c r="AN1417" s="116"/>
      <c r="AO1417" s="116"/>
      <c r="AP1417" s="123"/>
      <c r="AQ1417" s="123"/>
      <c r="AR1417" s="123"/>
      <c r="AS1417" s="123"/>
      <c r="AT1417" s="123"/>
      <c r="AU1417" s="123"/>
      <c r="AV1417" s="123"/>
      <c r="AW1417" s="123"/>
      <c r="AX1417" s="123"/>
      <c r="AY1417" s="123"/>
      <c r="AZ1417" s="123"/>
      <c r="BA1417" s="123"/>
      <c r="BB1417" s="123"/>
      <c r="BC1417" s="123"/>
      <c r="BD1417" s="158"/>
      <c r="BE1417" s="123"/>
    </row>
    <row r="1418" spans="1:57" hidden="1">
      <c r="A1418" s="116">
        <f>工事一般情報!A1418</f>
        <v>0</v>
      </c>
      <c r="B1418" s="117">
        <f>工事一般情報!B1418</f>
        <v>0</v>
      </c>
      <c r="C1418" s="161"/>
      <c r="D1418" s="161"/>
      <c r="E1418" s="161"/>
      <c r="F1418" s="123"/>
      <c r="G1418" s="123"/>
      <c r="H1418" s="116"/>
      <c r="I1418" s="116"/>
      <c r="J1418" s="116"/>
      <c r="K1418" s="123"/>
      <c r="L1418" s="123"/>
      <c r="M1418" s="123"/>
      <c r="N1418" s="123"/>
      <c r="O1418" s="123"/>
      <c r="P1418" s="123"/>
      <c r="Q1418" s="123"/>
      <c r="R1418" s="123"/>
      <c r="S1418" s="123"/>
      <c r="T1418" s="123"/>
      <c r="U1418" s="123"/>
      <c r="V1418" s="123"/>
      <c r="W1418" s="123"/>
      <c r="X1418" s="123"/>
      <c r="Y1418" s="123"/>
      <c r="Z1418" s="123"/>
      <c r="AA1418" s="123"/>
      <c r="AB1418" s="116"/>
      <c r="AC1418" s="116"/>
      <c r="AD1418" s="116"/>
      <c r="AE1418" s="123"/>
      <c r="AF1418" s="123"/>
      <c r="AG1418" s="123"/>
      <c r="AH1418" s="123"/>
      <c r="AI1418" s="123"/>
      <c r="AJ1418" s="116"/>
      <c r="AK1418" s="116"/>
      <c r="AL1418" s="116"/>
      <c r="AM1418" s="116"/>
      <c r="AN1418" s="116"/>
      <c r="AO1418" s="116"/>
      <c r="AP1418" s="123"/>
      <c r="AQ1418" s="123"/>
      <c r="AR1418" s="123"/>
      <c r="AS1418" s="123"/>
      <c r="AT1418" s="123"/>
      <c r="AU1418" s="123"/>
      <c r="AV1418" s="123"/>
      <c r="AW1418" s="123"/>
      <c r="AX1418" s="123"/>
      <c r="AY1418" s="123"/>
      <c r="AZ1418" s="123"/>
      <c r="BA1418" s="123"/>
      <c r="BB1418" s="123"/>
      <c r="BC1418" s="123"/>
      <c r="BD1418" s="158"/>
      <c r="BE1418" s="123"/>
    </row>
    <row r="1419" spans="1:57" hidden="1">
      <c r="A1419" s="116">
        <f>工事一般情報!A1419</f>
        <v>0</v>
      </c>
      <c r="B1419" s="117">
        <f>工事一般情報!B1419</f>
        <v>0</v>
      </c>
      <c r="C1419" s="161"/>
      <c r="D1419" s="161"/>
      <c r="E1419" s="161"/>
      <c r="F1419" s="123"/>
      <c r="G1419" s="123"/>
      <c r="H1419" s="116"/>
      <c r="I1419" s="116"/>
      <c r="J1419" s="116"/>
      <c r="K1419" s="123"/>
      <c r="L1419" s="123"/>
      <c r="M1419" s="123"/>
      <c r="N1419" s="123"/>
      <c r="O1419" s="123"/>
      <c r="P1419" s="123"/>
      <c r="Q1419" s="123"/>
      <c r="R1419" s="123"/>
      <c r="S1419" s="123"/>
      <c r="T1419" s="123"/>
      <c r="U1419" s="123"/>
      <c r="V1419" s="123"/>
      <c r="W1419" s="123"/>
      <c r="X1419" s="123"/>
      <c r="Y1419" s="123"/>
      <c r="Z1419" s="123"/>
      <c r="AA1419" s="123"/>
      <c r="AB1419" s="116"/>
      <c r="AC1419" s="116"/>
      <c r="AD1419" s="116"/>
      <c r="AE1419" s="123"/>
      <c r="AF1419" s="123"/>
      <c r="AG1419" s="123"/>
      <c r="AH1419" s="123"/>
      <c r="AI1419" s="123"/>
      <c r="AJ1419" s="116"/>
      <c r="AK1419" s="116"/>
      <c r="AL1419" s="116"/>
      <c r="AM1419" s="116"/>
      <c r="AN1419" s="116"/>
      <c r="AO1419" s="116"/>
      <c r="AP1419" s="123"/>
      <c r="AQ1419" s="123"/>
      <c r="AR1419" s="123"/>
      <c r="AS1419" s="123"/>
      <c r="AT1419" s="123"/>
      <c r="AU1419" s="123"/>
      <c r="AV1419" s="123"/>
      <c r="AW1419" s="123"/>
      <c r="AX1419" s="123"/>
      <c r="AY1419" s="123"/>
      <c r="AZ1419" s="123"/>
      <c r="BA1419" s="123"/>
      <c r="BB1419" s="123"/>
      <c r="BC1419" s="123"/>
      <c r="BD1419" s="158"/>
      <c r="BE1419" s="123"/>
    </row>
    <row r="1420" spans="1:57" hidden="1">
      <c r="A1420" s="116">
        <f>工事一般情報!A1420</f>
        <v>0</v>
      </c>
      <c r="B1420" s="117">
        <f>工事一般情報!B1420</f>
        <v>0</v>
      </c>
      <c r="C1420" s="161"/>
      <c r="D1420" s="161"/>
      <c r="E1420" s="161"/>
      <c r="F1420" s="123"/>
      <c r="G1420" s="123"/>
      <c r="H1420" s="116"/>
      <c r="I1420" s="116"/>
      <c r="J1420" s="116"/>
      <c r="K1420" s="123"/>
      <c r="L1420" s="123"/>
      <c r="M1420" s="123"/>
      <c r="N1420" s="123"/>
      <c r="O1420" s="123"/>
      <c r="P1420" s="123"/>
      <c r="Q1420" s="123"/>
      <c r="R1420" s="123"/>
      <c r="S1420" s="123"/>
      <c r="T1420" s="123"/>
      <c r="U1420" s="123"/>
      <c r="V1420" s="123"/>
      <c r="W1420" s="123"/>
      <c r="X1420" s="123"/>
      <c r="Y1420" s="123"/>
      <c r="Z1420" s="123"/>
      <c r="AA1420" s="123"/>
      <c r="AB1420" s="116"/>
      <c r="AC1420" s="116"/>
      <c r="AD1420" s="116"/>
      <c r="AE1420" s="123"/>
      <c r="AF1420" s="123"/>
      <c r="AG1420" s="123"/>
      <c r="AH1420" s="123"/>
      <c r="AI1420" s="123"/>
      <c r="AJ1420" s="116"/>
      <c r="AK1420" s="116"/>
      <c r="AL1420" s="116"/>
      <c r="AM1420" s="116"/>
      <c r="AN1420" s="116"/>
      <c r="AO1420" s="116"/>
      <c r="AP1420" s="123"/>
      <c r="AQ1420" s="123"/>
      <c r="AR1420" s="123"/>
      <c r="AS1420" s="123"/>
      <c r="AT1420" s="123"/>
      <c r="AU1420" s="123"/>
      <c r="AV1420" s="123"/>
      <c r="AW1420" s="123"/>
      <c r="AX1420" s="123"/>
      <c r="AY1420" s="123"/>
      <c r="AZ1420" s="123"/>
      <c r="BA1420" s="123"/>
      <c r="BB1420" s="123"/>
      <c r="BC1420" s="123"/>
      <c r="BD1420" s="158"/>
      <c r="BE1420" s="123"/>
    </row>
    <row r="1421" spans="1:57" hidden="1">
      <c r="A1421" s="116">
        <f>工事一般情報!A1421</f>
        <v>0</v>
      </c>
      <c r="B1421" s="117">
        <f>工事一般情報!B1421</f>
        <v>0</v>
      </c>
      <c r="C1421" s="161"/>
      <c r="D1421" s="161"/>
      <c r="E1421" s="161"/>
      <c r="F1421" s="123"/>
      <c r="G1421" s="123"/>
      <c r="H1421" s="116"/>
      <c r="I1421" s="116"/>
      <c r="J1421" s="116"/>
      <c r="K1421" s="123"/>
      <c r="L1421" s="123"/>
      <c r="M1421" s="123"/>
      <c r="N1421" s="123"/>
      <c r="O1421" s="123"/>
      <c r="P1421" s="123"/>
      <c r="Q1421" s="123"/>
      <c r="R1421" s="123"/>
      <c r="S1421" s="123"/>
      <c r="T1421" s="123"/>
      <c r="U1421" s="123"/>
      <c r="V1421" s="123"/>
      <c r="W1421" s="123"/>
      <c r="X1421" s="123"/>
      <c r="Y1421" s="123"/>
      <c r="Z1421" s="123"/>
      <c r="AA1421" s="123"/>
      <c r="AB1421" s="116"/>
      <c r="AC1421" s="116"/>
      <c r="AD1421" s="116"/>
      <c r="AE1421" s="123"/>
      <c r="AF1421" s="123"/>
      <c r="AG1421" s="123"/>
      <c r="AH1421" s="123"/>
      <c r="AI1421" s="123"/>
      <c r="AJ1421" s="116"/>
      <c r="AK1421" s="116"/>
      <c r="AL1421" s="116"/>
      <c r="AM1421" s="116"/>
      <c r="AN1421" s="116"/>
      <c r="AO1421" s="116"/>
      <c r="AP1421" s="123"/>
      <c r="AQ1421" s="123"/>
      <c r="AR1421" s="123"/>
      <c r="AS1421" s="123"/>
      <c r="AT1421" s="123"/>
      <c r="AU1421" s="123"/>
      <c r="AV1421" s="123"/>
      <c r="AW1421" s="123"/>
      <c r="AX1421" s="123"/>
      <c r="AY1421" s="123"/>
      <c r="AZ1421" s="123"/>
      <c r="BA1421" s="123"/>
      <c r="BB1421" s="123"/>
      <c r="BC1421" s="123"/>
      <c r="BD1421" s="158"/>
      <c r="BE1421" s="123"/>
    </row>
    <row r="1422" spans="1:57" hidden="1">
      <c r="A1422" s="116">
        <f>工事一般情報!A1422</f>
        <v>0</v>
      </c>
      <c r="B1422" s="117">
        <f>工事一般情報!B1422</f>
        <v>0</v>
      </c>
      <c r="C1422" s="161"/>
      <c r="D1422" s="161"/>
      <c r="E1422" s="161"/>
      <c r="F1422" s="123"/>
      <c r="G1422" s="123"/>
      <c r="H1422" s="116"/>
      <c r="I1422" s="116"/>
      <c r="J1422" s="116"/>
      <c r="K1422" s="123"/>
      <c r="L1422" s="123"/>
      <c r="M1422" s="123"/>
      <c r="N1422" s="123"/>
      <c r="O1422" s="123"/>
      <c r="P1422" s="123"/>
      <c r="Q1422" s="123"/>
      <c r="R1422" s="123"/>
      <c r="S1422" s="123"/>
      <c r="T1422" s="123"/>
      <c r="U1422" s="123"/>
      <c r="V1422" s="123"/>
      <c r="W1422" s="123"/>
      <c r="X1422" s="123"/>
      <c r="Y1422" s="123"/>
      <c r="Z1422" s="123"/>
      <c r="AA1422" s="123"/>
      <c r="AB1422" s="116"/>
      <c r="AC1422" s="116"/>
      <c r="AD1422" s="116"/>
      <c r="AE1422" s="123"/>
      <c r="AF1422" s="123"/>
      <c r="AG1422" s="123"/>
      <c r="AH1422" s="123"/>
      <c r="AI1422" s="123"/>
      <c r="AJ1422" s="116"/>
      <c r="AK1422" s="116"/>
      <c r="AL1422" s="116"/>
      <c r="AM1422" s="116"/>
      <c r="AN1422" s="116"/>
      <c r="AO1422" s="116"/>
      <c r="AP1422" s="123"/>
      <c r="AQ1422" s="123"/>
      <c r="AR1422" s="123"/>
      <c r="AS1422" s="123"/>
      <c r="AT1422" s="123"/>
      <c r="AU1422" s="123"/>
      <c r="AV1422" s="123"/>
      <c r="AW1422" s="123"/>
      <c r="AX1422" s="123"/>
      <c r="AY1422" s="123"/>
      <c r="AZ1422" s="123"/>
      <c r="BA1422" s="123"/>
      <c r="BB1422" s="123"/>
      <c r="BC1422" s="123"/>
      <c r="BD1422" s="158"/>
      <c r="BE1422" s="123"/>
    </row>
    <row r="1423" spans="1:57" hidden="1">
      <c r="A1423" s="116">
        <f>工事一般情報!A1423</f>
        <v>0</v>
      </c>
      <c r="B1423" s="117">
        <f>工事一般情報!B1423</f>
        <v>0</v>
      </c>
      <c r="C1423" s="161"/>
      <c r="D1423" s="161"/>
      <c r="E1423" s="161"/>
      <c r="F1423" s="123"/>
      <c r="G1423" s="123"/>
      <c r="H1423" s="116"/>
      <c r="I1423" s="116"/>
      <c r="J1423" s="116"/>
      <c r="K1423" s="123"/>
      <c r="L1423" s="123"/>
      <c r="M1423" s="123"/>
      <c r="N1423" s="123"/>
      <c r="O1423" s="123"/>
      <c r="P1423" s="123"/>
      <c r="Q1423" s="123"/>
      <c r="R1423" s="123"/>
      <c r="S1423" s="123"/>
      <c r="T1423" s="123"/>
      <c r="U1423" s="123"/>
      <c r="V1423" s="123"/>
      <c r="W1423" s="123"/>
      <c r="X1423" s="123"/>
      <c r="Y1423" s="123"/>
      <c r="Z1423" s="123"/>
      <c r="AA1423" s="123"/>
      <c r="AB1423" s="116"/>
      <c r="AC1423" s="116"/>
      <c r="AD1423" s="116"/>
      <c r="AE1423" s="123"/>
      <c r="AF1423" s="123"/>
      <c r="AG1423" s="123"/>
      <c r="AH1423" s="123"/>
      <c r="AI1423" s="123"/>
      <c r="AJ1423" s="116"/>
      <c r="AK1423" s="116"/>
      <c r="AL1423" s="116"/>
      <c r="AM1423" s="116"/>
      <c r="AN1423" s="116"/>
      <c r="AO1423" s="116"/>
      <c r="AP1423" s="123"/>
      <c r="AQ1423" s="123"/>
      <c r="AR1423" s="123"/>
      <c r="AS1423" s="123"/>
      <c r="AT1423" s="123"/>
      <c r="AU1423" s="123"/>
      <c r="AV1423" s="123"/>
      <c r="AW1423" s="123"/>
      <c r="AX1423" s="123"/>
      <c r="AY1423" s="123"/>
      <c r="AZ1423" s="123"/>
      <c r="BA1423" s="123"/>
      <c r="BB1423" s="123"/>
      <c r="BC1423" s="123"/>
      <c r="BD1423" s="158"/>
      <c r="BE1423" s="123"/>
    </row>
    <row r="1424" spans="1:57" hidden="1">
      <c r="A1424" s="116">
        <f>工事一般情報!A1424</f>
        <v>0</v>
      </c>
      <c r="B1424" s="117">
        <f>工事一般情報!B1424</f>
        <v>0</v>
      </c>
      <c r="C1424" s="161"/>
      <c r="D1424" s="161"/>
      <c r="E1424" s="161"/>
      <c r="F1424" s="123"/>
      <c r="G1424" s="123"/>
      <c r="H1424" s="116"/>
      <c r="I1424" s="116"/>
      <c r="J1424" s="116"/>
      <c r="K1424" s="123"/>
      <c r="L1424" s="123"/>
      <c r="M1424" s="123"/>
      <c r="N1424" s="123"/>
      <c r="O1424" s="123"/>
      <c r="P1424" s="123"/>
      <c r="Q1424" s="123"/>
      <c r="R1424" s="123"/>
      <c r="S1424" s="123"/>
      <c r="T1424" s="123"/>
      <c r="U1424" s="123"/>
      <c r="V1424" s="123"/>
      <c r="W1424" s="123"/>
      <c r="X1424" s="123"/>
      <c r="Y1424" s="123"/>
      <c r="Z1424" s="123"/>
      <c r="AA1424" s="123"/>
      <c r="AB1424" s="116"/>
      <c r="AC1424" s="116"/>
      <c r="AD1424" s="116"/>
      <c r="AE1424" s="123"/>
      <c r="AF1424" s="123"/>
      <c r="AG1424" s="123"/>
      <c r="AH1424" s="123"/>
      <c r="AI1424" s="123"/>
      <c r="AJ1424" s="116"/>
      <c r="AK1424" s="116"/>
      <c r="AL1424" s="116"/>
      <c r="AM1424" s="116"/>
      <c r="AN1424" s="116"/>
      <c r="AO1424" s="116"/>
      <c r="AP1424" s="123"/>
      <c r="AQ1424" s="123"/>
      <c r="AR1424" s="123"/>
      <c r="AS1424" s="123"/>
      <c r="AT1424" s="123"/>
      <c r="AU1424" s="123"/>
      <c r="AV1424" s="123"/>
      <c r="AW1424" s="123"/>
      <c r="AX1424" s="123"/>
      <c r="AY1424" s="123"/>
      <c r="AZ1424" s="123"/>
      <c r="BA1424" s="123"/>
      <c r="BB1424" s="123"/>
      <c r="BC1424" s="123"/>
      <c r="BD1424" s="158"/>
      <c r="BE1424" s="123"/>
    </row>
    <row r="1425" spans="1:57" hidden="1">
      <c r="A1425" s="116">
        <f>工事一般情報!A1425</f>
        <v>0</v>
      </c>
      <c r="B1425" s="117">
        <f>工事一般情報!B1425</f>
        <v>0</v>
      </c>
      <c r="C1425" s="161"/>
      <c r="D1425" s="161"/>
      <c r="E1425" s="161"/>
      <c r="F1425" s="123"/>
      <c r="G1425" s="123"/>
      <c r="H1425" s="116"/>
      <c r="I1425" s="116"/>
      <c r="J1425" s="116"/>
      <c r="K1425" s="123"/>
      <c r="L1425" s="123"/>
      <c r="M1425" s="123"/>
      <c r="N1425" s="123"/>
      <c r="O1425" s="123"/>
      <c r="P1425" s="123"/>
      <c r="Q1425" s="123"/>
      <c r="R1425" s="123"/>
      <c r="S1425" s="123"/>
      <c r="T1425" s="123"/>
      <c r="U1425" s="123"/>
      <c r="V1425" s="123"/>
      <c r="W1425" s="123"/>
      <c r="X1425" s="123"/>
      <c r="Y1425" s="123"/>
      <c r="Z1425" s="123"/>
      <c r="AA1425" s="123"/>
      <c r="AB1425" s="116"/>
      <c r="AC1425" s="116"/>
      <c r="AD1425" s="116"/>
      <c r="AE1425" s="123"/>
      <c r="AF1425" s="123"/>
      <c r="AG1425" s="123"/>
      <c r="AH1425" s="123"/>
      <c r="AI1425" s="123"/>
      <c r="AJ1425" s="116"/>
      <c r="AK1425" s="116"/>
      <c r="AL1425" s="116"/>
      <c r="AM1425" s="116"/>
      <c r="AN1425" s="116"/>
      <c r="AO1425" s="116"/>
      <c r="AP1425" s="123"/>
      <c r="AQ1425" s="123"/>
      <c r="AR1425" s="123"/>
      <c r="AS1425" s="123"/>
      <c r="AT1425" s="123"/>
      <c r="AU1425" s="123"/>
      <c r="AV1425" s="123"/>
      <c r="AW1425" s="123"/>
      <c r="AX1425" s="123"/>
      <c r="AY1425" s="123"/>
      <c r="AZ1425" s="123"/>
      <c r="BA1425" s="123"/>
      <c r="BB1425" s="123"/>
      <c r="BC1425" s="123"/>
      <c r="BD1425" s="158"/>
      <c r="BE1425" s="123"/>
    </row>
    <row r="1426" spans="1:57" hidden="1">
      <c r="A1426" s="116">
        <f>工事一般情報!A1426</f>
        <v>0</v>
      </c>
      <c r="B1426" s="117">
        <f>工事一般情報!B1426</f>
        <v>0</v>
      </c>
      <c r="C1426" s="161"/>
      <c r="D1426" s="161"/>
      <c r="E1426" s="161"/>
      <c r="F1426" s="123"/>
      <c r="G1426" s="123"/>
      <c r="H1426" s="116"/>
      <c r="I1426" s="116"/>
      <c r="J1426" s="116"/>
      <c r="K1426" s="123"/>
      <c r="L1426" s="123"/>
      <c r="M1426" s="123"/>
      <c r="N1426" s="123"/>
      <c r="O1426" s="123"/>
      <c r="P1426" s="123"/>
      <c r="Q1426" s="123"/>
      <c r="R1426" s="123"/>
      <c r="S1426" s="123"/>
      <c r="T1426" s="123"/>
      <c r="U1426" s="123"/>
      <c r="V1426" s="123"/>
      <c r="W1426" s="123"/>
      <c r="X1426" s="123"/>
      <c r="Y1426" s="123"/>
      <c r="Z1426" s="123"/>
      <c r="AA1426" s="123"/>
      <c r="AB1426" s="116"/>
      <c r="AC1426" s="116"/>
      <c r="AD1426" s="116"/>
      <c r="AE1426" s="123"/>
      <c r="AF1426" s="123"/>
      <c r="AG1426" s="123"/>
      <c r="AH1426" s="123"/>
      <c r="AI1426" s="123"/>
      <c r="AJ1426" s="116"/>
      <c r="AK1426" s="116"/>
      <c r="AL1426" s="116"/>
      <c r="AM1426" s="116"/>
      <c r="AN1426" s="116"/>
      <c r="AO1426" s="116"/>
      <c r="AP1426" s="123"/>
      <c r="AQ1426" s="123"/>
      <c r="AR1426" s="123"/>
      <c r="AS1426" s="123"/>
      <c r="AT1426" s="123"/>
      <c r="AU1426" s="123"/>
      <c r="AV1426" s="123"/>
      <c r="AW1426" s="123"/>
      <c r="AX1426" s="123"/>
      <c r="AY1426" s="123"/>
      <c r="AZ1426" s="123"/>
      <c r="BA1426" s="123"/>
      <c r="BB1426" s="123"/>
      <c r="BC1426" s="123"/>
      <c r="BD1426" s="158"/>
      <c r="BE1426" s="123"/>
    </row>
    <row r="1427" spans="1:57" hidden="1">
      <c r="A1427" s="116">
        <f>工事一般情報!A1427</f>
        <v>0</v>
      </c>
      <c r="B1427" s="117">
        <f>工事一般情報!B1427</f>
        <v>0</v>
      </c>
      <c r="C1427" s="161"/>
      <c r="D1427" s="161"/>
      <c r="E1427" s="161"/>
      <c r="F1427" s="123"/>
      <c r="G1427" s="123"/>
      <c r="H1427" s="116"/>
      <c r="I1427" s="116"/>
      <c r="J1427" s="116"/>
      <c r="K1427" s="123"/>
      <c r="L1427" s="123"/>
      <c r="M1427" s="123"/>
      <c r="N1427" s="123"/>
      <c r="O1427" s="123"/>
      <c r="P1427" s="123"/>
      <c r="Q1427" s="123"/>
      <c r="R1427" s="123"/>
      <c r="S1427" s="123"/>
      <c r="T1427" s="123"/>
      <c r="U1427" s="123"/>
      <c r="V1427" s="123"/>
      <c r="W1427" s="123"/>
      <c r="X1427" s="123"/>
      <c r="Y1427" s="123"/>
      <c r="Z1427" s="123"/>
      <c r="AA1427" s="123"/>
      <c r="AB1427" s="116"/>
      <c r="AC1427" s="116"/>
      <c r="AD1427" s="116"/>
      <c r="AE1427" s="123"/>
      <c r="AF1427" s="123"/>
      <c r="AG1427" s="123"/>
      <c r="AH1427" s="123"/>
      <c r="AI1427" s="123"/>
      <c r="AJ1427" s="116"/>
      <c r="AK1427" s="116"/>
      <c r="AL1427" s="116"/>
      <c r="AM1427" s="116"/>
      <c r="AN1427" s="116"/>
      <c r="AO1427" s="116"/>
      <c r="AP1427" s="123"/>
      <c r="AQ1427" s="123"/>
      <c r="AR1427" s="123"/>
      <c r="AS1427" s="123"/>
      <c r="AT1427" s="123"/>
      <c r="AU1427" s="123"/>
      <c r="AV1427" s="123"/>
      <c r="AW1427" s="123"/>
      <c r="AX1427" s="123"/>
      <c r="AY1427" s="123"/>
      <c r="AZ1427" s="123"/>
      <c r="BA1427" s="123"/>
      <c r="BB1427" s="123"/>
      <c r="BC1427" s="123"/>
      <c r="BD1427" s="158"/>
      <c r="BE1427" s="123"/>
    </row>
    <row r="1428" spans="1:57" hidden="1">
      <c r="A1428" s="116">
        <f>工事一般情報!A1428</f>
        <v>0</v>
      </c>
      <c r="B1428" s="117">
        <f>工事一般情報!B1428</f>
        <v>0</v>
      </c>
      <c r="C1428" s="161"/>
      <c r="D1428" s="161"/>
      <c r="E1428" s="161"/>
      <c r="F1428" s="123"/>
      <c r="G1428" s="123"/>
      <c r="H1428" s="116"/>
      <c r="I1428" s="116"/>
      <c r="J1428" s="116"/>
      <c r="K1428" s="123"/>
      <c r="L1428" s="123"/>
      <c r="M1428" s="123"/>
      <c r="N1428" s="123"/>
      <c r="O1428" s="123"/>
      <c r="P1428" s="123"/>
      <c r="Q1428" s="123"/>
      <c r="R1428" s="123"/>
      <c r="S1428" s="123"/>
      <c r="T1428" s="123"/>
      <c r="U1428" s="123"/>
      <c r="V1428" s="123"/>
      <c r="W1428" s="123"/>
      <c r="X1428" s="123"/>
      <c r="Y1428" s="123"/>
      <c r="Z1428" s="123"/>
      <c r="AA1428" s="123"/>
      <c r="AB1428" s="116"/>
      <c r="AC1428" s="116"/>
      <c r="AD1428" s="116"/>
      <c r="AE1428" s="123"/>
      <c r="AF1428" s="123"/>
      <c r="AG1428" s="123"/>
      <c r="AH1428" s="123"/>
      <c r="AI1428" s="123"/>
      <c r="AJ1428" s="116"/>
      <c r="AK1428" s="116"/>
      <c r="AL1428" s="116"/>
      <c r="AM1428" s="116"/>
      <c r="AN1428" s="116"/>
      <c r="AO1428" s="116"/>
      <c r="AP1428" s="123"/>
      <c r="AQ1428" s="123"/>
      <c r="AR1428" s="123"/>
      <c r="AS1428" s="123"/>
      <c r="AT1428" s="123"/>
      <c r="AU1428" s="123"/>
      <c r="AV1428" s="123"/>
      <c r="AW1428" s="123"/>
      <c r="AX1428" s="123"/>
      <c r="AY1428" s="123"/>
      <c r="AZ1428" s="123"/>
      <c r="BA1428" s="123"/>
      <c r="BB1428" s="123"/>
      <c r="BC1428" s="123"/>
      <c r="BD1428" s="158"/>
      <c r="BE1428" s="123"/>
    </row>
    <row r="1429" spans="1:57" hidden="1">
      <c r="A1429" s="116">
        <f>工事一般情報!A1429</f>
        <v>0</v>
      </c>
      <c r="B1429" s="117">
        <f>工事一般情報!B1429</f>
        <v>0</v>
      </c>
      <c r="C1429" s="161"/>
      <c r="D1429" s="161"/>
      <c r="E1429" s="161"/>
      <c r="F1429" s="123"/>
      <c r="G1429" s="123"/>
      <c r="H1429" s="116"/>
      <c r="I1429" s="116"/>
      <c r="J1429" s="116"/>
      <c r="K1429" s="123"/>
      <c r="L1429" s="123"/>
      <c r="M1429" s="123"/>
      <c r="N1429" s="123"/>
      <c r="O1429" s="123"/>
      <c r="P1429" s="123"/>
      <c r="Q1429" s="123"/>
      <c r="R1429" s="123"/>
      <c r="S1429" s="123"/>
      <c r="T1429" s="123"/>
      <c r="U1429" s="123"/>
      <c r="V1429" s="123"/>
      <c r="W1429" s="123"/>
      <c r="X1429" s="123"/>
      <c r="Y1429" s="123"/>
      <c r="Z1429" s="123"/>
      <c r="AA1429" s="123"/>
      <c r="AB1429" s="116"/>
      <c r="AC1429" s="116"/>
      <c r="AD1429" s="116"/>
      <c r="AE1429" s="123"/>
      <c r="AF1429" s="123"/>
      <c r="AG1429" s="123"/>
      <c r="AH1429" s="123"/>
      <c r="AI1429" s="123"/>
      <c r="AJ1429" s="116"/>
      <c r="AK1429" s="116"/>
      <c r="AL1429" s="116"/>
      <c r="AM1429" s="116"/>
      <c r="AN1429" s="116"/>
      <c r="AO1429" s="116"/>
      <c r="AP1429" s="123"/>
      <c r="AQ1429" s="123"/>
      <c r="AR1429" s="123"/>
      <c r="AS1429" s="123"/>
      <c r="AT1429" s="123"/>
      <c r="AU1429" s="123"/>
      <c r="AV1429" s="123"/>
      <c r="AW1429" s="123"/>
      <c r="AX1429" s="123"/>
      <c r="AY1429" s="123"/>
      <c r="AZ1429" s="123"/>
      <c r="BA1429" s="123"/>
      <c r="BB1429" s="123"/>
      <c r="BC1429" s="123"/>
      <c r="BD1429" s="158"/>
      <c r="BE1429" s="123"/>
    </row>
    <row r="1430" spans="1:57" hidden="1">
      <c r="A1430" s="116">
        <f>工事一般情報!A1430</f>
        <v>0</v>
      </c>
      <c r="B1430" s="117">
        <f>工事一般情報!B1430</f>
        <v>0</v>
      </c>
      <c r="C1430" s="161"/>
      <c r="D1430" s="161"/>
      <c r="E1430" s="161"/>
      <c r="F1430" s="123"/>
      <c r="G1430" s="123"/>
      <c r="H1430" s="116"/>
      <c r="I1430" s="116"/>
      <c r="J1430" s="116"/>
      <c r="K1430" s="123"/>
      <c r="L1430" s="123"/>
      <c r="M1430" s="123"/>
      <c r="N1430" s="123"/>
      <c r="O1430" s="123"/>
      <c r="P1430" s="123"/>
      <c r="Q1430" s="123"/>
      <c r="R1430" s="123"/>
      <c r="S1430" s="123"/>
      <c r="T1430" s="123"/>
      <c r="U1430" s="123"/>
      <c r="V1430" s="123"/>
      <c r="W1430" s="123"/>
      <c r="X1430" s="123"/>
      <c r="Y1430" s="123"/>
      <c r="Z1430" s="123"/>
      <c r="AA1430" s="123"/>
      <c r="AB1430" s="116"/>
      <c r="AC1430" s="116"/>
      <c r="AD1430" s="116"/>
      <c r="AE1430" s="123"/>
      <c r="AF1430" s="123"/>
      <c r="AG1430" s="123"/>
      <c r="AH1430" s="123"/>
      <c r="AI1430" s="123"/>
      <c r="AJ1430" s="116"/>
      <c r="AK1430" s="116"/>
      <c r="AL1430" s="116"/>
      <c r="AM1430" s="116"/>
      <c r="AN1430" s="116"/>
      <c r="AO1430" s="116"/>
      <c r="AP1430" s="123"/>
      <c r="AQ1430" s="123"/>
      <c r="AR1430" s="123"/>
      <c r="AS1430" s="123"/>
      <c r="AT1430" s="123"/>
      <c r="AU1430" s="123"/>
      <c r="AV1430" s="123"/>
      <c r="AW1430" s="123"/>
      <c r="AX1430" s="123"/>
      <c r="AY1430" s="123"/>
      <c r="AZ1430" s="123"/>
      <c r="BA1430" s="123"/>
      <c r="BB1430" s="123"/>
      <c r="BC1430" s="123"/>
      <c r="BD1430" s="158"/>
      <c r="BE1430" s="123"/>
    </row>
    <row r="1431" spans="1:57" hidden="1">
      <c r="A1431" s="116">
        <f>工事一般情報!A1431</f>
        <v>0</v>
      </c>
      <c r="B1431" s="117">
        <f>工事一般情報!B1431</f>
        <v>0</v>
      </c>
      <c r="C1431" s="161"/>
      <c r="D1431" s="161"/>
      <c r="E1431" s="161"/>
      <c r="F1431" s="123"/>
      <c r="G1431" s="123"/>
      <c r="H1431" s="116"/>
      <c r="I1431" s="116"/>
      <c r="J1431" s="116"/>
      <c r="K1431" s="123"/>
      <c r="L1431" s="123"/>
      <c r="M1431" s="123"/>
      <c r="N1431" s="123"/>
      <c r="O1431" s="123"/>
      <c r="P1431" s="123"/>
      <c r="Q1431" s="123"/>
      <c r="R1431" s="123"/>
      <c r="S1431" s="123"/>
      <c r="T1431" s="123"/>
      <c r="U1431" s="123"/>
      <c r="V1431" s="123"/>
      <c r="W1431" s="123"/>
      <c r="X1431" s="123"/>
      <c r="Y1431" s="123"/>
      <c r="Z1431" s="123"/>
      <c r="AA1431" s="123"/>
      <c r="AB1431" s="116"/>
      <c r="AC1431" s="116"/>
      <c r="AD1431" s="116"/>
      <c r="AE1431" s="123"/>
      <c r="AF1431" s="123"/>
      <c r="AG1431" s="123"/>
      <c r="AH1431" s="123"/>
      <c r="AI1431" s="123"/>
      <c r="AJ1431" s="116"/>
      <c r="AK1431" s="116"/>
      <c r="AL1431" s="116"/>
      <c r="AM1431" s="116"/>
      <c r="AN1431" s="116"/>
      <c r="AO1431" s="116"/>
      <c r="AP1431" s="123"/>
      <c r="AQ1431" s="123"/>
      <c r="AR1431" s="123"/>
      <c r="AS1431" s="123"/>
      <c r="AT1431" s="123"/>
      <c r="AU1431" s="123"/>
      <c r="AV1431" s="123"/>
      <c r="AW1431" s="123"/>
      <c r="AX1431" s="123"/>
      <c r="AY1431" s="123"/>
      <c r="AZ1431" s="123"/>
      <c r="BA1431" s="123"/>
      <c r="BB1431" s="123"/>
      <c r="BC1431" s="123"/>
      <c r="BD1431" s="158"/>
      <c r="BE1431" s="123"/>
    </row>
    <row r="1432" spans="1:57" hidden="1">
      <c r="A1432" s="116">
        <f>工事一般情報!A1432</f>
        <v>0</v>
      </c>
      <c r="B1432" s="117">
        <f>工事一般情報!B1432</f>
        <v>0</v>
      </c>
      <c r="C1432" s="161"/>
      <c r="D1432" s="161"/>
      <c r="E1432" s="161"/>
      <c r="F1432" s="123"/>
      <c r="G1432" s="123"/>
      <c r="H1432" s="116"/>
      <c r="I1432" s="116"/>
      <c r="J1432" s="116"/>
      <c r="K1432" s="123"/>
      <c r="L1432" s="123"/>
      <c r="M1432" s="123"/>
      <c r="N1432" s="123"/>
      <c r="O1432" s="123"/>
      <c r="P1432" s="123"/>
      <c r="Q1432" s="123"/>
      <c r="R1432" s="123"/>
      <c r="S1432" s="123"/>
      <c r="T1432" s="123"/>
      <c r="U1432" s="123"/>
      <c r="V1432" s="123"/>
      <c r="W1432" s="123"/>
      <c r="X1432" s="123"/>
      <c r="Y1432" s="123"/>
      <c r="Z1432" s="123"/>
      <c r="AA1432" s="123"/>
      <c r="AB1432" s="116"/>
      <c r="AC1432" s="116"/>
      <c r="AD1432" s="116"/>
      <c r="AE1432" s="123"/>
      <c r="AF1432" s="123"/>
      <c r="AG1432" s="123"/>
      <c r="AH1432" s="123"/>
      <c r="AI1432" s="123"/>
      <c r="AJ1432" s="116"/>
      <c r="AK1432" s="116"/>
      <c r="AL1432" s="116"/>
      <c r="AM1432" s="116"/>
      <c r="AN1432" s="116"/>
      <c r="AO1432" s="116"/>
      <c r="AP1432" s="123"/>
      <c r="AQ1432" s="123"/>
      <c r="AR1432" s="123"/>
      <c r="AS1432" s="123"/>
      <c r="AT1432" s="123"/>
      <c r="AU1432" s="123"/>
      <c r="AV1432" s="123"/>
      <c r="AW1432" s="123"/>
      <c r="AX1432" s="123"/>
      <c r="AY1432" s="123"/>
      <c r="AZ1432" s="123"/>
      <c r="BA1432" s="123"/>
      <c r="BB1432" s="123"/>
      <c r="BC1432" s="123"/>
      <c r="BD1432" s="158"/>
      <c r="BE1432" s="123"/>
    </row>
    <row r="1433" spans="1:57" hidden="1">
      <c r="A1433" s="116">
        <f>工事一般情報!A1433</f>
        <v>0</v>
      </c>
      <c r="B1433" s="117">
        <f>工事一般情報!B1433</f>
        <v>0</v>
      </c>
      <c r="C1433" s="161"/>
      <c r="D1433" s="161"/>
      <c r="E1433" s="161"/>
      <c r="F1433" s="123"/>
      <c r="G1433" s="123"/>
      <c r="H1433" s="116"/>
      <c r="I1433" s="116"/>
      <c r="J1433" s="116"/>
      <c r="K1433" s="123"/>
      <c r="L1433" s="123"/>
      <c r="M1433" s="123"/>
      <c r="N1433" s="123"/>
      <c r="O1433" s="123"/>
      <c r="P1433" s="123"/>
      <c r="Q1433" s="123"/>
      <c r="R1433" s="123"/>
      <c r="S1433" s="123"/>
      <c r="T1433" s="123"/>
      <c r="U1433" s="123"/>
      <c r="V1433" s="123"/>
      <c r="W1433" s="123"/>
      <c r="X1433" s="123"/>
      <c r="Y1433" s="123"/>
      <c r="Z1433" s="123"/>
      <c r="AA1433" s="123"/>
      <c r="AB1433" s="116"/>
      <c r="AC1433" s="116"/>
      <c r="AD1433" s="116"/>
      <c r="AE1433" s="123"/>
      <c r="AF1433" s="123"/>
      <c r="AG1433" s="123"/>
      <c r="AH1433" s="123"/>
      <c r="AI1433" s="123"/>
      <c r="AJ1433" s="116"/>
      <c r="AK1433" s="116"/>
      <c r="AL1433" s="116"/>
      <c r="AM1433" s="116"/>
      <c r="AN1433" s="116"/>
      <c r="AO1433" s="116"/>
      <c r="AP1433" s="123"/>
      <c r="AQ1433" s="123"/>
      <c r="AR1433" s="123"/>
      <c r="AS1433" s="123"/>
      <c r="AT1433" s="123"/>
      <c r="AU1433" s="123"/>
      <c r="AV1433" s="123"/>
      <c r="AW1433" s="123"/>
      <c r="AX1433" s="123"/>
      <c r="AY1433" s="123"/>
      <c r="AZ1433" s="123"/>
      <c r="BA1433" s="123"/>
      <c r="BB1433" s="123"/>
      <c r="BC1433" s="123"/>
      <c r="BD1433" s="158"/>
      <c r="BE1433" s="123"/>
    </row>
    <row r="1434" spans="1:57" hidden="1">
      <c r="A1434" s="116">
        <f>工事一般情報!A1434</f>
        <v>0</v>
      </c>
      <c r="B1434" s="117">
        <f>工事一般情報!B1434</f>
        <v>0</v>
      </c>
      <c r="C1434" s="161"/>
      <c r="D1434" s="161"/>
      <c r="E1434" s="161"/>
      <c r="F1434" s="123"/>
      <c r="G1434" s="123"/>
      <c r="H1434" s="116"/>
      <c r="I1434" s="116"/>
      <c r="J1434" s="116"/>
      <c r="K1434" s="123"/>
      <c r="L1434" s="123"/>
      <c r="M1434" s="123"/>
      <c r="N1434" s="123"/>
      <c r="O1434" s="123"/>
      <c r="P1434" s="123"/>
      <c r="Q1434" s="123"/>
      <c r="R1434" s="123"/>
      <c r="S1434" s="123"/>
      <c r="T1434" s="123"/>
      <c r="U1434" s="123"/>
      <c r="V1434" s="123"/>
      <c r="W1434" s="123"/>
      <c r="X1434" s="123"/>
      <c r="Y1434" s="123"/>
      <c r="Z1434" s="123"/>
      <c r="AA1434" s="123"/>
      <c r="AB1434" s="116"/>
      <c r="AC1434" s="116"/>
      <c r="AD1434" s="116"/>
      <c r="AE1434" s="123"/>
      <c r="AF1434" s="123"/>
      <c r="AG1434" s="123"/>
      <c r="AH1434" s="123"/>
      <c r="AI1434" s="123"/>
      <c r="AJ1434" s="116"/>
      <c r="AK1434" s="116"/>
      <c r="AL1434" s="116"/>
      <c r="AM1434" s="116"/>
      <c r="AN1434" s="116"/>
      <c r="AO1434" s="116"/>
      <c r="AP1434" s="123"/>
      <c r="AQ1434" s="123"/>
      <c r="AR1434" s="123"/>
      <c r="AS1434" s="123"/>
      <c r="AT1434" s="123"/>
      <c r="AU1434" s="123"/>
      <c r="AV1434" s="123"/>
      <c r="AW1434" s="123"/>
      <c r="AX1434" s="123"/>
      <c r="AY1434" s="123"/>
      <c r="AZ1434" s="123"/>
      <c r="BA1434" s="123"/>
      <c r="BB1434" s="123"/>
      <c r="BC1434" s="123"/>
      <c r="BD1434" s="158"/>
      <c r="BE1434" s="123"/>
    </row>
    <row r="1435" spans="1:57" hidden="1">
      <c r="A1435" s="116">
        <f>工事一般情報!A1435</f>
        <v>0</v>
      </c>
      <c r="B1435" s="117">
        <f>工事一般情報!B1435</f>
        <v>0</v>
      </c>
      <c r="C1435" s="161"/>
      <c r="D1435" s="161"/>
      <c r="E1435" s="161"/>
      <c r="F1435" s="123"/>
      <c r="G1435" s="123"/>
      <c r="H1435" s="116"/>
      <c r="I1435" s="116"/>
      <c r="J1435" s="116"/>
      <c r="K1435" s="123"/>
      <c r="L1435" s="123"/>
      <c r="M1435" s="123"/>
      <c r="N1435" s="123"/>
      <c r="O1435" s="123"/>
      <c r="P1435" s="123"/>
      <c r="Q1435" s="123"/>
      <c r="R1435" s="123"/>
      <c r="S1435" s="123"/>
      <c r="T1435" s="123"/>
      <c r="U1435" s="123"/>
      <c r="V1435" s="123"/>
      <c r="W1435" s="123"/>
      <c r="X1435" s="123"/>
      <c r="Y1435" s="123"/>
      <c r="Z1435" s="123"/>
      <c r="AA1435" s="123"/>
      <c r="AB1435" s="116"/>
      <c r="AC1435" s="116"/>
      <c r="AD1435" s="116"/>
      <c r="AE1435" s="123"/>
      <c r="AF1435" s="123"/>
      <c r="AG1435" s="123"/>
      <c r="AH1435" s="123"/>
      <c r="AI1435" s="123"/>
      <c r="AJ1435" s="116"/>
      <c r="AK1435" s="116"/>
      <c r="AL1435" s="116"/>
      <c r="AM1435" s="116"/>
      <c r="AN1435" s="116"/>
      <c r="AO1435" s="116"/>
      <c r="AP1435" s="123"/>
      <c r="AQ1435" s="123"/>
      <c r="AR1435" s="123"/>
      <c r="AS1435" s="123"/>
      <c r="AT1435" s="123"/>
      <c r="AU1435" s="123"/>
      <c r="AV1435" s="123"/>
      <c r="AW1435" s="123"/>
      <c r="AX1435" s="123"/>
      <c r="AY1435" s="123"/>
      <c r="AZ1435" s="123"/>
      <c r="BA1435" s="123"/>
      <c r="BB1435" s="123"/>
      <c r="BC1435" s="123"/>
      <c r="BD1435" s="158"/>
      <c r="BE1435" s="123"/>
    </row>
    <row r="1436" spans="1:57" hidden="1">
      <c r="A1436" s="116">
        <f>工事一般情報!A1436</f>
        <v>0</v>
      </c>
      <c r="B1436" s="117">
        <f>工事一般情報!B1436</f>
        <v>0</v>
      </c>
      <c r="C1436" s="161"/>
      <c r="D1436" s="161"/>
      <c r="E1436" s="161"/>
      <c r="F1436" s="123"/>
      <c r="G1436" s="123"/>
      <c r="H1436" s="116"/>
      <c r="I1436" s="116"/>
      <c r="J1436" s="116"/>
      <c r="K1436" s="123"/>
      <c r="L1436" s="123"/>
      <c r="M1436" s="123"/>
      <c r="N1436" s="123"/>
      <c r="O1436" s="123"/>
      <c r="P1436" s="123"/>
      <c r="Q1436" s="123"/>
      <c r="R1436" s="123"/>
      <c r="S1436" s="123"/>
      <c r="T1436" s="123"/>
      <c r="U1436" s="123"/>
      <c r="V1436" s="123"/>
      <c r="W1436" s="123"/>
      <c r="X1436" s="123"/>
      <c r="Y1436" s="123"/>
      <c r="Z1436" s="123"/>
      <c r="AA1436" s="123"/>
      <c r="AB1436" s="116"/>
      <c r="AC1436" s="116"/>
      <c r="AD1436" s="116"/>
      <c r="AE1436" s="123"/>
      <c r="AF1436" s="123"/>
      <c r="AG1436" s="123"/>
      <c r="AH1436" s="123"/>
      <c r="AI1436" s="123"/>
      <c r="AJ1436" s="116"/>
      <c r="AK1436" s="116"/>
      <c r="AL1436" s="116"/>
      <c r="AM1436" s="116"/>
      <c r="AN1436" s="116"/>
      <c r="AO1436" s="116"/>
      <c r="AP1436" s="123"/>
      <c r="AQ1436" s="123"/>
      <c r="AR1436" s="123"/>
      <c r="AS1436" s="123"/>
      <c r="AT1436" s="123"/>
      <c r="AU1436" s="123"/>
      <c r="AV1436" s="123"/>
      <c r="AW1436" s="123"/>
      <c r="AX1436" s="123"/>
      <c r="AY1436" s="123"/>
      <c r="AZ1436" s="123"/>
      <c r="BA1436" s="123"/>
      <c r="BB1436" s="123"/>
      <c r="BC1436" s="123"/>
      <c r="BD1436" s="158"/>
      <c r="BE1436" s="123"/>
    </row>
    <row r="1437" spans="1:57" hidden="1">
      <c r="A1437" s="116">
        <f>工事一般情報!A1437</f>
        <v>0</v>
      </c>
      <c r="B1437" s="117">
        <f>工事一般情報!B1437</f>
        <v>0</v>
      </c>
      <c r="C1437" s="161"/>
      <c r="D1437" s="161"/>
      <c r="E1437" s="161"/>
      <c r="F1437" s="123"/>
      <c r="G1437" s="123"/>
      <c r="H1437" s="116"/>
      <c r="I1437" s="116"/>
      <c r="J1437" s="116"/>
      <c r="K1437" s="123"/>
      <c r="L1437" s="123"/>
      <c r="M1437" s="123"/>
      <c r="N1437" s="123"/>
      <c r="O1437" s="123"/>
      <c r="P1437" s="123"/>
      <c r="Q1437" s="123"/>
      <c r="R1437" s="123"/>
      <c r="S1437" s="123"/>
      <c r="T1437" s="123"/>
      <c r="U1437" s="123"/>
      <c r="V1437" s="123"/>
      <c r="W1437" s="123"/>
      <c r="X1437" s="123"/>
      <c r="Y1437" s="123"/>
      <c r="Z1437" s="123"/>
      <c r="AA1437" s="123"/>
      <c r="AB1437" s="116"/>
      <c r="AC1437" s="116"/>
      <c r="AD1437" s="116"/>
      <c r="AE1437" s="123"/>
      <c r="AF1437" s="123"/>
      <c r="AG1437" s="123"/>
      <c r="AH1437" s="123"/>
      <c r="AI1437" s="123"/>
      <c r="AJ1437" s="116"/>
      <c r="AK1437" s="116"/>
      <c r="AL1437" s="116"/>
      <c r="AM1437" s="116"/>
      <c r="AN1437" s="116"/>
      <c r="AO1437" s="116"/>
      <c r="AP1437" s="123"/>
      <c r="AQ1437" s="123"/>
      <c r="AR1437" s="123"/>
      <c r="AS1437" s="123"/>
      <c r="AT1437" s="123"/>
      <c r="AU1437" s="123"/>
      <c r="AV1437" s="123"/>
      <c r="AW1437" s="123"/>
      <c r="AX1437" s="123"/>
      <c r="AY1437" s="123"/>
      <c r="AZ1437" s="123"/>
      <c r="BA1437" s="123"/>
      <c r="BB1437" s="123"/>
      <c r="BC1437" s="123"/>
      <c r="BD1437" s="158"/>
      <c r="BE1437" s="123"/>
    </row>
    <row r="1438" spans="1:57" hidden="1">
      <c r="A1438" s="116">
        <f>工事一般情報!A1438</f>
        <v>0</v>
      </c>
      <c r="B1438" s="117">
        <f>工事一般情報!B1438</f>
        <v>0</v>
      </c>
      <c r="C1438" s="161"/>
      <c r="D1438" s="161"/>
      <c r="E1438" s="161"/>
      <c r="F1438" s="123"/>
      <c r="G1438" s="123"/>
      <c r="H1438" s="116"/>
      <c r="I1438" s="116"/>
      <c r="J1438" s="116"/>
      <c r="K1438" s="123"/>
      <c r="L1438" s="123"/>
      <c r="M1438" s="123"/>
      <c r="N1438" s="123"/>
      <c r="O1438" s="123"/>
      <c r="P1438" s="123"/>
      <c r="Q1438" s="123"/>
      <c r="R1438" s="123"/>
      <c r="S1438" s="123"/>
      <c r="T1438" s="123"/>
      <c r="U1438" s="123"/>
      <c r="V1438" s="123"/>
      <c r="W1438" s="123"/>
      <c r="X1438" s="123"/>
      <c r="Y1438" s="123"/>
      <c r="Z1438" s="123"/>
      <c r="AA1438" s="123"/>
      <c r="AB1438" s="116"/>
      <c r="AC1438" s="116"/>
      <c r="AD1438" s="116"/>
      <c r="AE1438" s="123"/>
      <c r="AF1438" s="123"/>
      <c r="AG1438" s="123"/>
      <c r="AH1438" s="123"/>
      <c r="AI1438" s="123"/>
      <c r="AJ1438" s="116"/>
      <c r="AK1438" s="116"/>
      <c r="AL1438" s="116"/>
      <c r="AM1438" s="116"/>
      <c r="AN1438" s="116"/>
      <c r="AO1438" s="116"/>
      <c r="AP1438" s="123"/>
      <c r="AQ1438" s="123"/>
      <c r="AR1438" s="123"/>
      <c r="AS1438" s="123"/>
      <c r="AT1438" s="123"/>
      <c r="AU1438" s="123"/>
      <c r="AV1438" s="123"/>
      <c r="AW1438" s="123"/>
      <c r="AX1438" s="123"/>
      <c r="AY1438" s="123"/>
      <c r="AZ1438" s="123"/>
      <c r="BA1438" s="123"/>
      <c r="BB1438" s="123"/>
      <c r="BC1438" s="123"/>
      <c r="BD1438" s="158"/>
      <c r="BE1438" s="123"/>
    </row>
    <row r="1439" spans="1:57" hidden="1">
      <c r="A1439" s="116">
        <f>工事一般情報!A1439</f>
        <v>0</v>
      </c>
      <c r="B1439" s="117">
        <f>工事一般情報!B1439</f>
        <v>0</v>
      </c>
      <c r="C1439" s="161"/>
      <c r="D1439" s="161"/>
      <c r="E1439" s="161"/>
      <c r="F1439" s="123"/>
      <c r="G1439" s="123"/>
      <c r="H1439" s="116"/>
      <c r="I1439" s="116"/>
      <c r="J1439" s="116"/>
      <c r="K1439" s="123"/>
      <c r="L1439" s="123"/>
      <c r="M1439" s="123"/>
      <c r="N1439" s="123"/>
      <c r="O1439" s="123"/>
      <c r="P1439" s="123"/>
      <c r="Q1439" s="123"/>
      <c r="R1439" s="123"/>
      <c r="S1439" s="123"/>
      <c r="T1439" s="123"/>
      <c r="U1439" s="123"/>
      <c r="V1439" s="123"/>
      <c r="W1439" s="123"/>
      <c r="X1439" s="123"/>
      <c r="Y1439" s="123"/>
      <c r="Z1439" s="123"/>
      <c r="AA1439" s="123"/>
      <c r="AB1439" s="116"/>
      <c r="AC1439" s="116"/>
      <c r="AD1439" s="116"/>
      <c r="AE1439" s="123"/>
      <c r="AF1439" s="123"/>
      <c r="AG1439" s="123"/>
      <c r="AH1439" s="123"/>
      <c r="AI1439" s="123"/>
      <c r="AJ1439" s="116"/>
      <c r="AK1439" s="116"/>
      <c r="AL1439" s="116"/>
      <c r="AM1439" s="116"/>
      <c r="AN1439" s="116"/>
      <c r="AO1439" s="116"/>
      <c r="AP1439" s="123"/>
      <c r="AQ1439" s="123"/>
      <c r="AR1439" s="123"/>
      <c r="AS1439" s="123"/>
      <c r="AT1439" s="123"/>
      <c r="AU1439" s="123"/>
      <c r="AV1439" s="123"/>
      <c r="AW1439" s="123"/>
      <c r="AX1439" s="123"/>
      <c r="AY1439" s="123"/>
      <c r="AZ1439" s="123"/>
      <c r="BA1439" s="123"/>
      <c r="BB1439" s="123"/>
      <c r="BC1439" s="123"/>
      <c r="BD1439" s="158"/>
      <c r="BE1439" s="123"/>
    </row>
    <row r="1440" spans="1:57" hidden="1">
      <c r="A1440" s="116">
        <f>工事一般情報!A1440</f>
        <v>0</v>
      </c>
      <c r="B1440" s="117">
        <f>工事一般情報!B1440</f>
        <v>0</v>
      </c>
      <c r="C1440" s="161"/>
      <c r="D1440" s="161"/>
      <c r="E1440" s="161"/>
      <c r="F1440" s="123"/>
      <c r="G1440" s="123"/>
      <c r="H1440" s="116"/>
      <c r="I1440" s="116"/>
      <c r="J1440" s="116"/>
      <c r="K1440" s="123"/>
      <c r="L1440" s="123"/>
      <c r="M1440" s="123"/>
      <c r="N1440" s="123"/>
      <c r="O1440" s="123"/>
      <c r="P1440" s="123"/>
      <c r="Q1440" s="123"/>
      <c r="R1440" s="123"/>
      <c r="S1440" s="123"/>
      <c r="T1440" s="123"/>
      <c r="U1440" s="123"/>
      <c r="V1440" s="123"/>
      <c r="W1440" s="123"/>
      <c r="X1440" s="123"/>
      <c r="Y1440" s="123"/>
      <c r="Z1440" s="123"/>
      <c r="AA1440" s="123"/>
      <c r="AB1440" s="116"/>
      <c r="AC1440" s="116"/>
      <c r="AD1440" s="116"/>
      <c r="AE1440" s="123"/>
      <c r="AF1440" s="123"/>
      <c r="AG1440" s="123"/>
      <c r="AH1440" s="123"/>
      <c r="AI1440" s="123"/>
      <c r="AJ1440" s="116"/>
      <c r="AK1440" s="116"/>
      <c r="AL1440" s="116"/>
      <c r="AM1440" s="116"/>
      <c r="AN1440" s="116"/>
      <c r="AO1440" s="116"/>
      <c r="AP1440" s="123"/>
      <c r="AQ1440" s="123"/>
      <c r="AR1440" s="123"/>
      <c r="AS1440" s="123"/>
      <c r="AT1440" s="123"/>
      <c r="AU1440" s="123"/>
      <c r="AV1440" s="123"/>
      <c r="AW1440" s="123"/>
      <c r="AX1440" s="123"/>
      <c r="AY1440" s="123"/>
      <c r="AZ1440" s="123"/>
      <c r="BA1440" s="123"/>
      <c r="BB1440" s="123"/>
      <c r="BC1440" s="123"/>
      <c r="BD1440" s="158"/>
      <c r="BE1440" s="123"/>
    </row>
    <row r="1441" spans="1:57" hidden="1">
      <c r="A1441" s="116">
        <f>工事一般情報!A1441</f>
        <v>0</v>
      </c>
      <c r="B1441" s="117">
        <f>工事一般情報!B1441</f>
        <v>0</v>
      </c>
      <c r="C1441" s="161"/>
      <c r="D1441" s="161"/>
      <c r="E1441" s="161"/>
      <c r="F1441" s="123"/>
      <c r="G1441" s="123"/>
      <c r="H1441" s="116"/>
      <c r="I1441" s="116"/>
      <c r="J1441" s="116"/>
      <c r="K1441" s="123"/>
      <c r="L1441" s="123"/>
      <c r="M1441" s="123"/>
      <c r="N1441" s="123"/>
      <c r="O1441" s="123"/>
      <c r="P1441" s="123"/>
      <c r="Q1441" s="123"/>
      <c r="R1441" s="123"/>
      <c r="S1441" s="123"/>
      <c r="T1441" s="123"/>
      <c r="U1441" s="123"/>
      <c r="V1441" s="123"/>
      <c r="W1441" s="123"/>
      <c r="X1441" s="123"/>
      <c r="Y1441" s="123"/>
      <c r="Z1441" s="123"/>
      <c r="AA1441" s="123"/>
      <c r="AB1441" s="116"/>
      <c r="AC1441" s="116"/>
      <c r="AD1441" s="116"/>
      <c r="AE1441" s="123"/>
      <c r="AF1441" s="123"/>
      <c r="AG1441" s="123"/>
      <c r="AH1441" s="123"/>
      <c r="AI1441" s="123"/>
      <c r="AJ1441" s="116"/>
      <c r="AK1441" s="116"/>
      <c r="AL1441" s="116"/>
      <c r="AM1441" s="116"/>
      <c r="AN1441" s="116"/>
      <c r="AO1441" s="116"/>
      <c r="AP1441" s="123"/>
      <c r="AQ1441" s="123"/>
      <c r="AR1441" s="123"/>
      <c r="AS1441" s="123"/>
      <c r="AT1441" s="123"/>
      <c r="AU1441" s="123"/>
      <c r="AV1441" s="123"/>
      <c r="AW1441" s="123"/>
      <c r="AX1441" s="123"/>
      <c r="AY1441" s="123"/>
      <c r="AZ1441" s="123"/>
      <c r="BA1441" s="123"/>
      <c r="BB1441" s="123"/>
      <c r="BC1441" s="123"/>
      <c r="BD1441" s="158"/>
      <c r="BE1441" s="123"/>
    </row>
    <row r="1442" spans="1:57" hidden="1">
      <c r="A1442" s="116">
        <f>工事一般情報!A1442</f>
        <v>0</v>
      </c>
      <c r="B1442" s="117">
        <f>工事一般情報!B1442</f>
        <v>0</v>
      </c>
      <c r="C1442" s="161"/>
      <c r="D1442" s="161"/>
      <c r="E1442" s="161"/>
      <c r="F1442" s="123"/>
      <c r="G1442" s="123"/>
      <c r="H1442" s="116"/>
      <c r="I1442" s="116"/>
      <c r="J1442" s="116"/>
      <c r="K1442" s="123"/>
      <c r="L1442" s="123"/>
      <c r="M1442" s="123"/>
      <c r="N1442" s="123"/>
      <c r="O1442" s="123"/>
      <c r="P1442" s="123"/>
      <c r="Q1442" s="123"/>
      <c r="R1442" s="123"/>
      <c r="S1442" s="123"/>
      <c r="T1442" s="123"/>
      <c r="U1442" s="123"/>
      <c r="V1442" s="123"/>
      <c r="W1442" s="123"/>
      <c r="X1442" s="123"/>
      <c r="Y1442" s="123"/>
      <c r="Z1442" s="123"/>
      <c r="AA1442" s="123"/>
      <c r="AB1442" s="116"/>
      <c r="AC1442" s="116"/>
      <c r="AD1442" s="116"/>
      <c r="AE1442" s="123"/>
      <c r="AF1442" s="123"/>
      <c r="AG1442" s="123"/>
      <c r="AH1442" s="123"/>
      <c r="AI1442" s="123"/>
      <c r="AJ1442" s="116"/>
      <c r="AK1442" s="116"/>
      <c r="AL1442" s="116"/>
      <c r="AM1442" s="116"/>
      <c r="AN1442" s="116"/>
      <c r="AO1442" s="116"/>
      <c r="AP1442" s="123"/>
      <c r="AQ1442" s="123"/>
      <c r="AR1442" s="123"/>
      <c r="AS1442" s="123"/>
      <c r="AT1442" s="123"/>
      <c r="AU1442" s="123"/>
      <c r="AV1442" s="123"/>
      <c r="AW1442" s="123"/>
      <c r="AX1442" s="123"/>
      <c r="AY1442" s="123"/>
      <c r="AZ1442" s="123"/>
      <c r="BA1442" s="123"/>
      <c r="BB1442" s="123"/>
      <c r="BC1442" s="123"/>
      <c r="BD1442" s="158"/>
      <c r="BE1442" s="123"/>
    </row>
    <row r="1443" spans="1:57" hidden="1">
      <c r="A1443" s="116">
        <f>工事一般情報!A1443</f>
        <v>0</v>
      </c>
      <c r="B1443" s="117">
        <f>工事一般情報!B1443</f>
        <v>0</v>
      </c>
      <c r="C1443" s="161"/>
      <c r="D1443" s="161"/>
      <c r="E1443" s="161"/>
      <c r="F1443" s="123"/>
      <c r="G1443" s="123"/>
      <c r="H1443" s="116"/>
      <c r="I1443" s="116"/>
      <c r="J1443" s="116"/>
      <c r="K1443" s="123"/>
      <c r="L1443" s="123"/>
      <c r="M1443" s="123"/>
      <c r="N1443" s="123"/>
      <c r="O1443" s="123"/>
      <c r="P1443" s="123"/>
      <c r="Q1443" s="123"/>
      <c r="R1443" s="123"/>
      <c r="S1443" s="123"/>
      <c r="T1443" s="123"/>
      <c r="U1443" s="123"/>
      <c r="V1443" s="123"/>
      <c r="W1443" s="123"/>
      <c r="X1443" s="123"/>
      <c r="Y1443" s="123"/>
      <c r="Z1443" s="123"/>
      <c r="AA1443" s="123"/>
      <c r="AB1443" s="116"/>
      <c r="AC1443" s="116"/>
      <c r="AD1443" s="116"/>
      <c r="AE1443" s="123"/>
      <c r="AF1443" s="123"/>
      <c r="AG1443" s="123"/>
      <c r="AH1443" s="123"/>
      <c r="AI1443" s="123"/>
      <c r="AJ1443" s="116"/>
      <c r="AK1443" s="116"/>
      <c r="AL1443" s="116"/>
      <c r="AM1443" s="116"/>
      <c r="AN1443" s="116"/>
      <c r="AO1443" s="116"/>
      <c r="AP1443" s="123"/>
      <c r="AQ1443" s="123"/>
      <c r="AR1443" s="123"/>
      <c r="AS1443" s="123"/>
      <c r="AT1443" s="123"/>
      <c r="AU1443" s="123"/>
      <c r="AV1443" s="123"/>
      <c r="AW1443" s="123"/>
      <c r="AX1443" s="123"/>
      <c r="AY1443" s="123"/>
      <c r="AZ1443" s="123"/>
      <c r="BA1443" s="123"/>
      <c r="BB1443" s="123"/>
      <c r="BC1443" s="123"/>
      <c r="BD1443" s="158"/>
      <c r="BE1443" s="123"/>
    </row>
    <row r="1444" spans="1:57" hidden="1">
      <c r="A1444" s="116">
        <f>工事一般情報!A1444</f>
        <v>0</v>
      </c>
      <c r="B1444" s="117">
        <f>工事一般情報!B1444</f>
        <v>0</v>
      </c>
      <c r="C1444" s="161"/>
      <c r="D1444" s="161"/>
      <c r="E1444" s="161"/>
      <c r="F1444" s="123"/>
      <c r="G1444" s="123"/>
      <c r="H1444" s="116"/>
      <c r="I1444" s="116"/>
      <c r="J1444" s="116"/>
      <c r="K1444" s="123"/>
      <c r="L1444" s="123"/>
      <c r="M1444" s="123"/>
      <c r="N1444" s="123"/>
      <c r="O1444" s="123"/>
      <c r="P1444" s="123"/>
      <c r="Q1444" s="123"/>
      <c r="R1444" s="123"/>
      <c r="S1444" s="123"/>
      <c r="T1444" s="123"/>
      <c r="U1444" s="123"/>
      <c r="V1444" s="123"/>
      <c r="W1444" s="123"/>
      <c r="X1444" s="123"/>
      <c r="Y1444" s="123"/>
      <c r="Z1444" s="123"/>
      <c r="AA1444" s="123"/>
      <c r="AB1444" s="116"/>
      <c r="AC1444" s="116"/>
      <c r="AD1444" s="116"/>
      <c r="AE1444" s="123"/>
      <c r="AF1444" s="123"/>
      <c r="AG1444" s="123"/>
      <c r="AH1444" s="123"/>
      <c r="AI1444" s="123"/>
      <c r="AJ1444" s="116"/>
      <c r="AK1444" s="116"/>
      <c r="AL1444" s="116"/>
      <c r="AM1444" s="116"/>
      <c r="AN1444" s="116"/>
      <c r="AO1444" s="116"/>
      <c r="AP1444" s="123"/>
      <c r="AQ1444" s="123"/>
      <c r="AR1444" s="123"/>
      <c r="AS1444" s="123"/>
      <c r="AT1444" s="123"/>
      <c r="AU1444" s="123"/>
      <c r="AV1444" s="123"/>
      <c r="AW1444" s="123"/>
      <c r="AX1444" s="123"/>
      <c r="AY1444" s="123"/>
      <c r="AZ1444" s="123"/>
      <c r="BA1444" s="123"/>
      <c r="BB1444" s="123"/>
      <c r="BC1444" s="123"/>
      <c r="BD1444" s="158"/>
      <c r="BE1444" s="123"/>
    </row>
    <row r="1445" spans="1:57" hidden="1">
      <c r="A1445" s="116">
        <f>工事一般情報!A1445</f>
        <v>0</v>
      </c>
      <c r="B1445" s="117">
        <f>工事一般情報!B1445</f>
        <v>0</v>
      </c>
      <c r="C1445" s="161"/>
      <c r="D1445" s="161"/>
      <c r="E1445" s="161"/>
      <c r="F1445" s="123"/>
      <c r="G1445" s="123"/>
      <c r="H1445" s="116"/>
      <c r="I1445" s="116"/>
      <c r="J1445" s="116"/>
      <c r="K1445" s="123"/>
      <c r="L1445" s="123"/>
      <c r="M1445" s="123"/>
      <c r="N1445" s="123"/>
      <c r="O1445" s="123"/>
      <c r="P1445" s="123"/>
      <c r="Q1445" s="123"/>
      <c r="R1445" s="123"/>
      <c r="S1445" s="123"/>
      <c r="T1445" s="123"/>
      <c r="U1445" s="123"/>
      <c r="V1445" s="123"/>
      <c r="W1445" s="123"/>
      <c r="X1445" s="123"/>
      <c r="Y1445" s="123"/>
      <c r="Z1445" s="123"/>
      <c r="AA1445" s="123"/>
      <c r="AB1445" s="116"/>
      <c r="AC1445" s="116"/>
      <c r="AD1445" s="116"/>
      <c r="AE1445" s="123"/>
      <c r="AF1445" s="123"/>
      <c r="AG1445" s="123"/>
      <c r="AH1445" s="123"/>
      <c r="AI1445" s="123"/>
      <c r="AJ1445" s="116"/>
      <c r="AK1445" s="116"/>
      <c r="AL1445" s="116"/>
      <c r="AM1445" s="116"/>
      <c r="AN1445" s="116"/>
      <c r="AO1445" s="116"/>
      <c r="AP1445" s="123"/>
      <c r="AQ1445" s="123"/>
      <c r="AR1445" s="123"/>
      <c r="AS1445" s="123"/>
      <c r="AT1445" s="123"/>
      <c r="AU1445" s="123"/>
      <c r="AV1445" s="123"/>
      <c r="AW1445" s="123"/>
      <c r="AX1445" s="123"/>
      <c r="AY1445" s="123"/>
      <c r="AZ1445" s="123"/>
      <c r="BA1445" s="123"/>
      <c r="BB1445" s="123"/>
      <c r="BC1445" s="123"/>
      <c r="BD1445" s="158"/>
      <c r="BE1445" s="123"/>
    </row>
    <row r="1446" spans="1:57" hidden="1">
      <c r="A1446" s="116">
        <f>工事一般情報!A1446</f>
        <v>0</v>
      </c>
      <c r="B1446" s="117">
        <f>工事一般情報!B1446</f>
        <v>0</v>
      </c>
      <c r="C1446" s="161"/>
      <c r="D1446" s="161"/>
      <c r="E1446" s="161"/>
      <c r="F1446" s="123"/>
      <c r="G1446" s="123"/>
      <c r="H1446" s="116"/>
      <c r="I1446" s="116"/>
      <c r="J1446" s="116"/>
      <c r="K1446" s="123"/>
      <c r="L1446" s="123"/>
      <c r="M1446" s="123"/>
      <c r="N1446" s="123"/>
      <c r="O1446" s="123"/>
      <c r="P1446" s="123"/>
      <c r="Q1446" s="123"/>
      <c r="R1446" s="123"/>
      <c r="S1446" s="123"/>
      <c r="T1446" s="123"/>
      <c r="U1446" s="123"/>
      <c r="V1446" s="123"/>
      <c r="W1446" s="123"/>
      <c r="X1446" s="123"/>
      <c r="Y1446" s="123"/>
      <c r="Z1446" s="123"/>
      <c r="AA1446" s="123"/>
      <c r="AB1446" s="116"/>
      <c r="AC1446" s="116"/>
      <c r="AD1446" s="116"/>
      <c r="AE1446" s="123"/>
      <c r="AF1446" s="123"/>
      <c r="AG1446" s="123"/>
      <c r="AH1446" s="123"/>
      <c r="AI1446" s="123"/>
      <c r="AJ1446" s="116"/>
      <c r="AK1446" s="116"/>
      <c r="AL1446" s="116"/>
      <c r="AM1446" s="116"/>
      <c r="AN1446" s="116"/>
      <c r="AO1446" s="116"/>
      <c r="AP1446" s="123"/>
      <c r="AQ1446" s="123"/>
      <c r="AR1446" s="123"/>
      <c r="AS1446" s="123"/>
      <c r="AT1446" s="123"/>
      <c r="AU1446" s="123"/>
      <c r="AV1446" s="123"/>
      <c r="AW1446" s="123"/>
      <c r="AX1446" s="123"/>
      <c r="AY1446" s="123"/>
      <c r="AZ1446" s="123"/>
      <c r="BA1446" s="123"/>
      <c r="BB1446" s="123"/>
      <c r="BC1446" s="123"/>
      <c r="BD1446" s="158"/>
      <c r="BE1446" s="123"/>
    </row>
    <row r="1447" spans="1:57" hidden="1">
      <c r="A1447" s="116">
        <f>工事一般情報!A1447</f>
        <v>0</v>
      </c>
      <c r="B1447" s="117">
        <f>工事一般情報!B1447</f>
        <v>0</v>
      </c>
      <c r="C1447" s="161"/>
      <c r="D1447" s="161"/>
      <c r="E1447" s="161"/>
      <c r="F1447" s="123"/>
      <c r="G1447" s="123"/>
      <c r="H1447" s="116"/>
      <c r="I1447" s="116"/>
      <c r="J1447" s="116"/>
      <c r="K1447" s="123"/>
      <c r="L1447" s="123"/>
      <c r="M1447" s="123"/>
      <c r="N1447" s="123"/>
      <c r="O1447" s="123"/>
      <c r="P1447" s="123"/>
      <c r="Q1447" s="123"/>
      <c r="R1447" s="123"/>
      <c r="S1447" s="123"/>
      <c r="T1447" s="123"/>
      <c r="U1447" s="123"/>
      <c r="V1447" s="123"/>
      <c r="W1447" s="123"/>
      <c r="X1447" s="123"/>
      <c r="Y1447" s="123"/>
      <c r="Z1447" s="123"/>
      <c r="AA1447" s="123"/>
      <c r="AB1447" s="116"/>
      <c r="AC1447" s="116"/>
      <c r="AD1447" s="116"/>
      <c r="AE1447" s="123"/>
      <c r="AF1447" s="123"/>
      <c r="AG1447" s="123"/>
      <c r="AH1447" s="123"/>
      <c r="AI1447" s="123"/>
      <c r="AJ1447" s="116"/>
      <c r="AK1447" s="116"/>
      <c r="AL1447" s="116"/>
      <c r="AM1447" s="116"/>
      <c r="AN1447" s="116"/>
      <c r="AO1447" s="116"/>
      <c r="AP1447" s="123"/>
      <c r="AQ1447" s="123"/>
      <c r="AR1447" s="123"/>
      <c r="AS1447" s="123"/>
      <c r="AT1447" s="123"/>
      <c r="AU1447" s="123"/>
      <c r="AV1447" s="123"/>
      <c r="AW1447" s="123"/>
      <c r="AX1447" s="123"/>
      <c r="AY1447" s="123"/>
      <c r="AZ1447" s="123"/>
      <c r="BA1447" s="123"/>
      <c r="BB1447" s="123"/>
      <c r="BC1447" s="123"/>
      <c r="BD1447" s="158"/>
      <c r="BE1447" s="123"/>
    </row>
    <row r="1448" spans="1:57" hidden="1">
      <c r="A1448" s="116">
        <f>工事一般情報!A1448</f>
        <v>0</v>
      </c>
      <c r="B1448" s="117">
        <f>工事一般情報!B1448</f>
        <v>0</v>
      </c>
      <c r="C1448" s="161"/>
      <c r="D1448" s="161"/>
      <c r="E1448" s="161"/>
      <c r="F1448" s="123"/>
      <c r="G1448" s="123"/>
      <c r="H1448" s="116"/>
      <c r="I1448" s="116"/>
      <c r="J1448" s="116"/>
      <c r="K1448" s="123"/>
      <c r="L1448" s="123"/>
      <c r="M1448" s="123"/>
      <c r="N1448" s="123"/>
      <c r="O1448" s="123"/>
      <c r="P1448" s="123"/>
      <c r="Q1448" s="123"/>
      <c r="R1448" s="123"/>
      <c r="S1448" s="123"/>
      <c r="T1448" s="123"/>
      <c r="U1448" s="123"/>
      <c r="V1448" s="123"/>
      <c r="W1448" s="123"/>
      <c r="X1448" s="123"/>
      <c r="Y1448" s="123"/>
      <c r="Z1448" s="123"/>
      <c r="AA1448" s="123"/>
      <c r="AB1448" s="116"/>
      <c r="AC1448" s="116"/>
      <c r="AD1448" s="116"/>
      <c r="AE1448" s="123"/>
      <c r="AF1448" s="123"/>
      <c r="AG1448" s="123"/>
      <c r="AH1448" s="123"/>
      <c r="AI1448" s="123"/>
      <c r="AJ1448" s="116"/>
      <c r="AK1448" s="116"/>
      <c r="AL1448" s="116"/>
      <c r="AM1448" s="116"/>
      <c r="AN1448" s="116"/>
      <c r="AO1448" s="116"/>
      <c r="AP1448" s="123"/>
      <c r="AQ1448" s="123"/>
      <c r="AR1448" s="123"/>
      <c r="AS1448" s="123"/>
      <c r="AT1448" s="123"/>
      <c r="AU1448" s="123"/>
      <c r="AV1448" s="123"/>
      <c r="AW1448" s="123"/>
      <c r="AX1448" s="123"/>
      <c r="AY1448" s="123"/>
      <c r="AZ1448" s="123"/>
      <c r="BA1448" s="123"/>
      <c r="BB1448" s="123"/>
      <c r="BC1448" s="123"/>
      <c r="BD1448" s="158"/>
      <c r="BE1448" s="123"/>
    </row>
    <row r="1449" spans="1:57" hidden="1">
      <c r="A1449" s="116">
        <f>工事一般情報!A1449</f>
        <v>0</v>
      </c>
      <c r="B1449" s="117">
        <f>工事一般情報!B1449</f>
        <v>0</v>
      </c>
      <c r="C1449" s="161"/>
      <c r="D1449" s="161"/>
      <c r="E1449" s="161"/>
      <c r="F1449" s="123"/>
      <c r="G1449" s="123"/>
      <c r="H1449" s="116"/>
      <c r="I1449" s="116"/>
      <c r="J1449" s="116"/>
      <c r="K1449" s="123"/>
      <c r="L1449" s="123"/>
      <c r="M1449" s="123"/>
      <c r="N1449" s="123"/>
      <c r="O1449" s="123"/>
      <c r="P1449" s="123"/>
      <c r="Q1449" s="123"/>
      <c r="R1449" s="123"/>
      <c r="S1449" s="123"/>
      <c r="T1449" s="123"/>
      <c r="U1449" s="123"/>
      <c r="V1449" s="123"/>
      <c r="W1449" s="123"/>
      <c r="X1449" s="123"/>
      <c r="Y1449" s="123"/>
      <c r="Z1449" s="123"/>
      <c r="AA1449" s="123"/>
      <c r="AB1449" s="116"/>
      <c r="AC1449" s="116"/>
      <c r="AD1449" s="116"/>
      <c r="AE1449" s="123"/>
      <c r="AF1449" s="123"/>
      <c r="AG1449" s="123"/>
      <c r="AH1449" s="123"/>
      <c r="AI1449" s="123"/>
      <c r="AJ1449" s="116"/>
      <c r="AK1449" s="116"/>
      <c r="AL1449" s="116"/>
      <c r="AM1449" s="116"/>
      <c r="AN1449" s="116"/>
      <c r="AO1449" s="116"/>
      <c r="AP1449" s="123"/>
      <c r="AQ1449" s="123"/>
      <c r="AR1449" s="123"/>
      <c r="AS1449" s="123"/>
      <c r="AT1449" s="123"/>
      <c r="AU1449" s="123"/>
      <c r="AV1449" s="123"/>
      <c r="AW1449" s="123"/>
      <c r="AX1449" s="123"/>
      <c r="AY1449" s="123"/>
      <c r="AZ1449" s="123"/>
      <c r="BA1449" s="123"/>
      <c r="BB1449" s="123"/>
      <c r="BC1449" s="123"/>
      <c r="BD1449" s="158"/>
      <c r="BE1449" s="123"/>
    </row>
    <row r="1450" spans="1:57" hidden="1">
      <c r="A1450" s="116">
        <f>工事一般情報!A1450</f>
        <v>0</v>
      </c>
      <c r="B1450" s="117">
        <f>工事一般情報!B1450</f>
        <v>0</v>
      </c>
      <c r="C1450" s="161"/>
      <c r="D1450" s="161"/>
      <c r="E1450" s="161"/>
      <c r="F1450" s="123"/>
      <c r="G1450" s="123"/>
      <c r="H1450" s="116"/>
      <c r="I1450" s="116"/>
      <c r="J1450" s="116"/>
      <c r="K1450" s="123"/>
      <c r="L1450" s="123"/>
      <c r="M1450" s="123"/>
      <c r="N1450" s="123"/>
      <c r="O1450" s="123"/>
      <c r="P1450" s="123"/>
      <c r="Q1450" s="123"/>
      <c r="R1450" s="123"/>
      <c r="S1450" s="123"/>
      <c r="T1450" s="123"/>
      <c r="U1450" s="123"/>
      <c r="V1450" s="123"/>
      <c r="W1450" s="123"/>
      <c r="X1450" s="123"/>
      <c r="Y1450" s="123"/>
      <c r="Z1450" s="123"/>
      <c r="AA1450" s="123"/>
      <c r="AB1450" s="116"/>
      <c r="AC1450" s="116"/>
      <c r="AD1450" s="116"/>
      <c r="AE1450" s="123"/>
      <c r="AF1450" s="123"/>
      <c r="AG1450" s="123"/>
      <c r="AH1450" s="123"/>
      <c r="AI1450" s="123"/>
      <c r="AJ1450" s="116"/>
      <c r="AK1450" s="116"/>
      <c r="AL1450" s="116"/>
      <c r="AM1450" s="116"/>
      <c r="AN1450" s="116"/>
      <c r="AO1450" s="116"/>
      <c r="AP1450" s="123"/>
      <c r="AQ1450" s="123"/>
      <c r="AR1450" s="123"/>
      <c r="AS1450" s="123"/>
      <c r="AT1450" s="123"/>
      <c r="AU1450" s="123"/>
      <c r="AV1450" s="123"/>
      <c r="AW1450" s="123"/>
      <c r="AX1450" s="123"/>
      <c r="AY1450" s="123"/>
      <c r="AZ1450" s="123"/>
      <c r="BA1450" s="123"/>
      <c r="BB1450" s="123"/>
      <c r="BC1450" s="123"/>
      <c r="BD1450" s="158"/>
      <c r="BE1450" s="123"/>
    </row>
    <row r="1451" spans="1:57" hidden="1">
      <c r="A1451" s="116">
        <f>工事一般情報!A1451</f>
        <v>0</v>
      </c>
      <c r="B1451" s="117">
        <f>工事一般情報!B1451</f>
        <v>0</v>
      </c>
      <c r="C1451" s="161"/>
      <c r="D1451" s="161"/>
      <c r="E1451" s="161"/>
      <c r="F1451" s="123"/>
      <c r="G1451" s="123"/>
      <c r="H1451" s="116"/>
      <c r="I1451" s="116"/>
      <c r="J1451" s="116"/>
      <c r="K1451" s="123"/>
      <c r="L1451" s="123"/>
      <c r="M1451" s="123"/>
      <c r="N1451" s="123"/>
      <c r="O1451" s="123"/>
      <c r="P1451" s="123"/>
      <c r="Q1451" s="123"/>
      <c r="R1451" s="123"/>
      <c r="S1451" s="123"/>
      <c r="T1451" s="123"/>
      <c r="U1451" s="123"/>
      <c r="V1451" s="123"/>
      <c r="W1451" s="123"/>
      <c r="X1451" s="123"/>
      <c r="Y1451" s="123"/>
      <c r="Z1451" s="123"/>
      <c r="AA1451" s="123"/>
      <c r="AB1451" s="116"/>
      <c r="AC1451" s="116"/>
      <c r="AD1451" s="116"/>
      <c r="AE1451" s="123"/>
      <c r="AF1451" s="123"/>
      <c r="AG1451" s="123"/>
      <c r="AH1451" s="123"/>
      <c r="AI1451" s="123"/>
      <c r="AJ1451" s="116"/>
      <c r="AK1451" s="116"/>
      <c r="AL1451" s="116"/>
      <c r="AM1451" s="116"/>
      <c r="AN1451" s="116"/>
      <c r="AO1451" s="116"/>
      <c r="AP1451" s="123"/>
      <c r="AQ1451" s="123"/>
      <c r="AR1451" s="123"/>
      <c r="AS1451" s="123"/>
      <c r="AT1451" s="123"/>
      <c r="AU1451" s="123"/>
      <c r="AV1451" s="123"/>
      <c r="AW1451" s="123"/>
      <c r="AX1451" s="123"/>
      <c r="AY1451" s="123"/>
      <c r="AZ1451" s="123"/>
      <c r="BA1451" s="123"/>
      <c r="BB1451" s="123"/>
      <c r="BC1451" s="123"/>
      <c r="BD1451" s="158"/>
      <c r="BE1451" s="123"/>
    </row>
    <row r="1452" spans="1:57" hidden="1">
      <c r="A1452" s="116">
        <f>工事一般情報!A1452</f>
        <v>0</v>
      </c>
      <c r="B1452" s="117">
        <f>工事一般情報!B1452</f>
        <v>0</v>
      </c>
      <c r="C1452" s="161"/>
      <c r="D1452" s="161"/>
      <c r="E1452" s="161"/>
      <c r="F1452" s="123"/>
      <c r="G1452" s="123"/>
      <c r="H1452" s="116"/>
      <c r="I1452" s="116"/>
      <c r="J1452" s="116"/>
      <c r="K1452" s="123"/>
      <c r="L1452" s="123"/>
      <c r="M1452" s="123"/>
      <c r="N1452" s="123"/>
      <c r="O1452" s="123"/>
      <c r="P1452" s="123"/>
      <c r="Q1452" s="123"/>
      <c r="R1452" s="123"/>
      <c r="S1452" s="123"/>
      <c r="T1452" s="123"/>
      <c r="U1452" s="123"/>
      <c r="V1452" s="123"/>
      <c r="W1452" s="123"/>
      <c r="X1452" s="123"/>
      <c r="Y1452" s="123"/>
      <c r="Z1452" s="123"/>
      <c r="AA1452" s="123"/>
      <c r="AB1452" s="116"/>
      <c r="AC1452" s="116"/>
      <c r="AD1452" s="116"/>
      <c r="AE1452" s="123"/>
      <c r="AF1452" s="123"/>
      <c r="AG1452" s="123"/>
      <c r="AH1452" s="123"/>
      <c r="AI1452" s="123"/>
      <c r="AJ1452" s="116"/>
      <c r="AK1452" s="116"/>
      <c r="AL1452" s="116"/>
      <c r="AM1452" s="116"/>
      <c r="AN1452" s="116"/>
      <c r="AO1452" s="116"/>
      <c r="AP1452" s="123"/>
      <c r="AQ1452" s="123"/>
      <c r="AR1452" s="123"/>
      <c r="AS1452" s="123"/>
      <c r="AT1452" s="123"/>
      <c r="AU1452" s="123"/>
      <c r="AV1452" s="123"/>
      <c r="AW1452" s="123"/>
      <c r="AX1452" s="123"/>
      <c r="AY1452" s="123"/>
      <c r="AZ1452" s="123"/>
      <c r="BA1452" s="123"/>
      <c r="BB1452" s="123"/>
      <c r="BC1452" s="123"/>
      <c r="BD1452" s="158"/>
      <c r="BE1452" s="123"/>
    </row>
    <row r="1453" spans="1:57" hidden="1">
      <c r="A1453" s="116">
        <f>工事一般情報!A1453</f>
        <v>0</v>
      </c>
      <c r="B1453" s="117">
        <f>工事一般情報!B1453</f>
        <v>0</v>
      </c>
      <c r="C1453" s="161"/>
      <c r="D1453" s="161"/>
      <c r="E1453" s="161"/>
      <c r="F1453" s="123"/>
      <c r="G1453" s="123"/>
      <c r="H1453" s="116"/>
      <c r="I1453" s="116"/>
      <c r="J1453" s="116"/>
      <c r="K1453" s="123"/>
      <c r="L1453" s="123"/>
      <c r="M1453" s="123"/>
      <c r="N1453" s="123"/>
      <c r="O1453" s="123"/>
      <c r="P1453" s="123"/>
      <c r="Q1453" s="123"/>
      <c r="R1453" s="123"/>
      <c r="S1453" s="123"/>
      <c r="T1453" s="123"/>
      <c r="U1453" s="123"/>
      <c r="V1453" s="123"/>
      <c r="W1453" s="123"/>
      <c r="X1453" s="123"/>
      <c r="Y1453" s="123"/>
      <c r="Z1453" s="123"/>
      <c r="AA1453" s="123"/>
      <c r="AB1453" s="116"/>
      <c r="AC1453" s="116"/>
      <c r="AD1453" s="116"/>
      <c r="AE1453" s="123"/>
      <c r="AF1453" s="123"/>
      <c r="AG1453" s="123"/>
      <c r="AH1453" s="123"/>
      <c r="AI1453" s="123"/>
      <c r="AJ1453" s="116"/>
      <c r="AK1453" s="116"/>
      <c r="AL1453" s="116"/>
      <c r="AM1453" s="116"/>
      <c r="AN1453" s="116"/>
      <c r="AO1453" s="116"/>
      <c r="AP1453" s="123"/>
      <c r="AQ1453" s="123"/>
      <c r="AR1453" s="123"/>
      <c r="AS1453" s="123"/>
      <c r="AT1453" s="123"/>
      <c r="AU1453" s="123"/>
      <c r="AV1453" s="123"/>
      <c r="AW1453" s="123"/>
      <c r="AX1453" s="123"/>
      <c r="AY1453" s="123"/>
      <c r="AZ1453" s="123"/>
      <c r="BA1453" s="123"/>
      <c r="BB1453" s="123"/>
      <c r="BC1453" s="123"/>
      <c r="BD1453" s="158"/>
      <c r="BE1453" s="123"/>
    </row>
    <row r="1454" spans="1:57" hidden="1">
      <c r="A1454" s="116">
        <f>工事一般情報!A1454</f>
        <v>0</v>
      </c>
      <c r="B1454" s="117">
        <f>工事一般情報!B1454</f>
        <v>0</v>
      </c>
      <c r="C1454" s="161"/>
      <c r="D1454" s="161"/>
      <c r="E1454" s="161"/>
      <c r="F1454" s="123"/>
      <c r="G1454" s="123"/>
      <c r="H1454" s="116"/>
      <c r="I1454" s="116"/>
      <c r="J1454" s="116"/>
      <c r="K1454" s="123"/>
      <c r="L1454" s="123"/>
      <c r="M1454" s="123"/>
      <c r="N1454" s="123"/>
      <c r="O1454" s="123"/>
      <c r="P1454" s="123"/>
      <c r="Q1454" s="123"/>
      <c r="R1454" s="123"/>
      <c r="S1454" s="123"/>
      <c r="T1454" s="123"/>
      <c r="U1454" s="123"/>
      <c r="V1454" s="123"/>
      <c r="W1454" s="123"/>
      <c r="X1454" s="123"/>
      <c r="Y1454" s="123"/>
      <c r="Z1454" s="123"/>
      <c r="AA1454" s="123"/>
      <c r="AB1454" s="116"/>
      <c r="AC1454" s="116"/>
      <c r="AD1454" s="116"/>
      <c r="AE1454" s="123"/>
      <c r="AF1454" s="123"/>
      <c r="AG1454" s="123"/>
      <c r="AH1454" s="123"/>
      <c r="AI1454" s="123"/>
      <c r="AJ1454" s="116"/>
      <c r="AK1454" s="116"/>
      <c r="AL1454" s="116"/>
      <c r="AM1454" s="116"/>
      <c r="AN1454" s="116"/>
      <c r="AO1454" s="116"/>
      <c r="AP1454" s="123"/>
      <c r="AQ1454" s="123"/>
      <c r="AR1454" s="123"/>
      <c r="AS1454" s="123"/>
      <c r="AT1454" s="123"/>
      <c r="AU1454" s="123"/>
      <c r="AV1454" s="123"/>
      <c r="AW1454" s="123"/>
      <c r="AX1454" s="123"/>
      <c r="AY1454" s="123"/>
      <c r="AZ1454" s="123"/>
      <c r="BA1454" s="123"/>
      <c r="BB1454" s="123"/>
      <c r="BC1454" s="123"/>
      <c r="BD1454" s="158"/>
      <c r="BE1454" s="123"/>
    </row>
    <row r="1455" spans="1:57" hidden="1">
      <c r="A1455" s="116">
        <f>工事一般情報!A1455</f>
        <v>0</v>
      </c>
      <c r="B1455" s="117">
        <f>工事一般情報!B1455</f>
        <v>0</v>
      </c>
      <c r="C1455" s="161"/>
      <c r="D1455" s="161"/>
      <c r="E1455" s="161"/>
      <c r="F1455" s="123"/>
      <c r="G1455" s="123"/>
      <c r="H1455" s="116"/>
      <c r="I1455" s="116"/>
      <c r="J1455" s="116"/>
      <c r="K1455" s="123"/>
      <c r="L1455" s="123"/>
      <c r="M1455" s="123"/>
      <c r="N1455" s="123"/>
      <c r="O1455" s="123"/>
      <c r="P1455" s="123"/>
      <c r="Q1455" s="123"/>
      <c r="R1455" s="123"/>
      <c r="S1455" s="123"/>
      <c r="T1455" s="123"/>
      <c r="U1455" s="123"/>
      <c r="V1455" s="123"/>
      <c r="W1455" s="123"/>
      <c r="X1455" s="123"/>
      <c r="Y1455" s="123"/>
      <c r="Z1455" s="123"/>
      <c r="AA1455" s="123"/>
      <c r="AB1455" s="116"/>
      <c r="AC1455" s="116"/>
      <c r="AD1455" s="116"/>
      <c r="AE1455" s="123"/>
      <c r="AF1455" s="123"/>
      <c r="AG1455" s="123"/>
      <c r="AH1455" s="123"/>
      <c r="AI1455" s="123"/>
      <c r="AJ1455" s="116"/>
      <c r="AK1455" s="116"/>
      <c r="AL1455" s="116"/>
      <c r="AM1455" s="116"/>
      <c r="AN1455" s="116"/>
      <c r="AO1455" s="116"/>
      <c r="AP1455" s="123"/>
      <c r="AQ1455" s="123"/>
      <c r="AR1455" s="123"/>
      <c r="AS1455" s="123"/>
      <c r="AT1455" s="123"/>
      <c r="AU1455" s="123"/>
      <c r="AV1455" s="123"/>
      <c r="AW1455" s="123"/>
      <c r="AX1455" s="123"/>
      <c r="AY1455" s="123"/>
      <c r="AZ1455" s="123"/>
      <c r="BA1455" s="123"/>
      <c r="BB1455" s="123"/>
      <c r="BC1455" s="123"/>
      <c r="BD1455" s="158"/>
      <c r="BE1455" s="123"/>
    </row>
    <row r="1456" spans="1:57" hidden="1">
      <c r="A1456" s="116">
        <f>工事一般情報!A1456</f>
        <v>0</v>
      </c>
      <c r="B1456" s="117">
        <f>工事一般情報!B1456</f>
        <v>0</v>
      </c>
      <c r="C1456" s="161"/>
      <c r="D1456" s="161"/>
      <c r="E1456" s="161"/>
      <c r="F1456" s="123"/>
      <c r="G1456" s="123"/>
      <c r="H1456" s="116"/>
      <c r="I1456" s="116"/>
      <c r="J1456" s="116"/>
      <c r="K1456" s="123"/>
      <c r="L1456" s="123"/>
      <c r="M1456" s="123"/>
      <c r="N1456" s="123"/>
      <c r="O1456" s="123"/>
      <c r="P1456" s="123"/>
      <c r="Q1456" s="123"/>
      <c r="R1456" s="123"/>
      <c r="S1456" s="123"/>
      <c r="T1456" s="123"/>
      <c r="U1456" s="123"/>
      <c r="V1456" s="123"/>
      <c r="W1456" s="123"/>
      <c r="X1456" s="123"/>
      <c r="Y1456" s="123"/>
      <c r="Z1456" s="123"/>
      <c r="AA1456" s="123"/>
      <c r="AB1456" s="116"/>
      <c r="AC1456" s="116"/>
      <c r="AD1456" s="116"/>
      <c r="AE1456" s="123"/>
      <c r="AF1456" s="123"/>
      <c r="AG1456" s="123"/>
      <c r="AH1456" s="123"/>
      <c r="AI1456" s="123"/>
      <c r="AJ1456" s="116"/>
      <c r="AK1456" s="116"/>
      <c r="AL1456" s="116"/>
      <c r="AM1456" s="116"/>
      <c r="AN1456" s="116"/>
      <c r="AO1456" s="116"/>
      <c r="AP1456" s="123"/>
      <c r="AQ1456" s="123"/>
      <c r="AR1456" s="123"/>
      <c r="AS1456" s="123"/>
      <c r="AT1456" s="123"/>
      <c r="AU1456" s="123"/>
      <c r="AV1456" s="123"/>
      <c r="AW1456" s="123"/>
      <c r="AX1456" s="123"/>
      <c r="AY1456" s="123"/>
      <c r="AZ1456" s="123"/>
      <c r="BA1456" s="123"/>
      <c r="BB1456" s="123"/>
      <c r="BC1456" s="123"/>
      <c r="BD1456" s="158"/>
      <c r="BE1456" s="123"/>
    </row>
    <row r="1457" spans="1:57" hidden="1">
      <c r="A1457" s="116">
        <f>工事一般情報!A1457</f>
        <v>0</v>
      </c>
      <c r="B1457" s="117">
        <f>工事一般情報!B1457</f>
        <v>0</v>
      </c>
      <c r="C1457" s="161"/>
      <c r="D1457" s="161"/>
      <c r="E1457" s="161"/>
      <c r="F1457" s="123"/>
      <c r="G1457" s="123"/>
      <c r="H1457" s="116"/>
      <c r="I1457" s="116"/>
      <c r="J1457" s="116"/>
      <c r="K1457" s="123"/>
      <c r="L1457" s="123"/>
      <c r="M1457" s="123"/>
      <c r="N1457" s="123"/>
      <c r="O1457" s="123"/>
      <c r="P1457" s="123"/>
      <c r="Q1457" s="123"/>
      <c r="R1457" s="123"/>
      <c r="S1457" s="123"/>
      <c r="T1457" s="123"/>
      <c r="U1457" s="123"/>
      <c r="V1457" s="123"/>
      <c r="W1457" s="123"/>
      <c r="X1457" s="123"/>
      <c r="Y1457" s="123"/>
      <c r="Z1457" s="123"/>
      <c r="AA1457" s="123"/>
      <c r="AB1457" s="116"/>
      <c r="AC1457" s="116"/>
      <c r="AD1457" s="116"/>
      <c r="AE1457" s="123"/>
      <c r="AF1457" s="123"/>
      <c r="AG1457" s="123"/>
      <c r="AH1457" s="123"/>
      <c r="AI1457" s="123"/>
      <c r="AJ1457" s="116"/>
      <c r="AK1457" s="116"/>
      <c r="AL1457" s="116"/>
      <c r="AM1457" s="116"/>
      <c r="AN1457" s="116"/>
      <c r="AO1457" s="116"/>
      <c r="AP1457" s="123"/>
      <c r="AQ1457" s="123"/>
      <c r="AR1457" s="123"/>
      <c r="AS1457" s="123"/>
      <c r="AT1457" s="123"/>
      <c r="AU1457" s="123"/>
      <c r="AV1457" s="123"/>
      <c r="AW1457" s="123"/>
      <c r="AX1457" s="123"/>
      <c r="AY1457" s="123"/>
      <c r="AZ1457" s="123"/>
      <c r="BA1457" s="123"/>
      <c r="BB1457" s="123"/>
      <c r="BC1457" s="123"/>
      <c r="BD1457" s="158"/>
      <c r="BE1457" s="123"/>
    </row>
    <row r="1458" spans="1:57" hidden="1">
      <c r="A1458" s="116">
        <f>工事一般情報!A1458</f>
        <v>0</v>
      </c>
      <c r="B1458" s="117">
        <f>工事一般情報!B1458</f>
        <v>0</v>
      </c>
      <c r="C1458" s="161"/>
      <c r="D1458" s="161"/>
      <c r="E1458" s="161"/>
      <c r="F1458" s="123"/>
      <c r="G1458" s="123"/>
      <c r="H1458" s="116"/>
      <c r="I1458" s="116"/>
      <c r="J1458" s="116"/>
      <c r="K1458" s="123"/>
      <c r="L1458" s="123"/>
      <c r="M1458" s="123"/>
      <c r="N1458" s="123"/>
      <c r="O1458" s="123"/>
      <c r="P1458" s="123"/>
      <c r="Q1458" s="123"/>
      <c r="R1458" s="123"/>
      <c r="S1458" s="123"/>
      <c r="T1458" s="123"/>
      <c r="U1458" s="123"/>
      <c r="V1458" s="123"/>
      <c r="W1458" s="123"/>
      <c r="X1458" s="123"/>
      <c r="Y1458" s="123"/>
      <c r="Z1458" s="123"/>
      <c r="AA1458" s="123"/>
      <c r="AB1458" s="116"/>
      <c r="AC1458" s="116"/>
      <c r="AD1458" s="116"/>
      <c r="AE1458" s="123"/>
      <c r="AF1458" s="123"/>
      <c r="AG1458" s="123"/>
      <c r="AH1458" s="123"/>
      <c r="AI1458" s="123"/>
      <c r="AJ1458" s="116"/>
      <c r="AK1458" s="116"/>
      <c r="AL1458" s="116"/>
      <c r="AM1458" s="116"/>
      <c r="AN1458" s="116"/>
      <c r="AO1458" s="116"/>
      <c r="AP1458" s="123"/>
      <c r="AQ1458" s="123"/>
      <c r="AR1458" s="123"/>
      <c r="AS1458" s="123"/>
      <c r="AT1458" s="123"/>
      <c r="AU1458" s="123"/>
      <c r="AV1458" s="123"/>
      <c r="AW1458" s="123"/>
      <c r="AX1458" s="123"/>
      <c r="AY1458" s="123"/>
      <c r="AZ1458" s="123"/>
      <c r="BA1458" s="123"/>
      <c r="BB1458" s="123"/>
      <c r="BC1458" s="123"/>
      <c r="BD1458" s="158"/>
      <c r="BE1458" s="123"/>
    </row>
    <row r="1459" spans="1:57" hidden="1">
      <c r="A1459" s="116">
        <f>工事一般情報!A1459</f>
        <v>0</v>
      </c>
      <c r="B1459" s="117">
        <f>工事一般情報!B1459</f>
        <v>0</v>
      </c>
      <c r="C1459" s="161"/>
      <c r="D1459" s="161"/>
      <c r="E1459" s="161"/>
      <c r="F1459" s="123"/>
      <c r="G1459" s="123"/>
      <c r="H1459" s="116"/>
      <c r="I1459" s="116"/>
      <c r="J1459" s="116"/>
      <c r="K1459" s="123"/>
      <c r="L1459" s="123"/>
      <c r="M1459" s="123"/>
      <c r="N1459" s="123"/>
      <c r="O1459" s="123"/>
      <c r="P1459" s="123"/>
      <c r="Q1459" s="123"/>
      <c r="R1459" s="123"/>
      <c r="S1459" s="123"/>
      <c r="T1459" s="123"/>
      <c r="U1459" s="123"/>
      <c r="V1459" s="123"/>
      <c r="W1459" s="123"/>
      <c r="X1459" s="123"/>
      <c r="Y1459" s="123"/>
      <c r="Z1459" s="123"/>
      <c r="AA1459" s="123"/>
      <c r="AB1459" s="116"/>
      <c r="AC1459" s="116"/>
      <c r="AD1459" s="116"/>
      <c r="AE1459" s="123"/>
      <c r="AF1459" s="123"/>
      <c r="AG1459" s="123"/>
      <c r="AH1459" s="123"/>
      <c r="AI1459" s="123"/>
      <c r="AJ1459" s="116"/>
      <c r="AK1459" s="116"/>
      <c r="AL1459" s="116"/>
      <c r="AM1459" s="116"/>
      <c r="AN1459" s="116"/>
      <c r="AO1459" s="116"/>
      <c r="AP1459" s="123"/>
      <c r="AQ1459" s="123"/>
      <c r="AR1459" s="123"/>
      <c r="AS1459" s="123"/>
      <c r="AT1459" s="123"/>
      <c r="AU1459" s="123"/>
      <c r="AV1459" s="123"/>
      <c r="AW1459" s="123"/>
      <c r="AX1459" s="123"/>
      <c r="AY1459" s="123"/>
      <c r="AZ1459" s="123"/>
      <c r="BA1459" s="123"/>
      <c r="BB1459" s="123"/>
      <c r="BC1459" s="123"/>
      <c r="BD1459" s="158"/>
      <c r="BE1459" s="123"/>
    </row>
    <row r="1460" spans="1:57" hidden="1">
      <c r="A1460" s="116">
        <f>工事一般情報!A1460</f>
        <v>0</v>
      </c>
      <c r="B1460" s="117">
        <f>工事一般情報!B1460</f>
        <v>0</v>
      </c>
      <c r="C1460" s="161"/>
      <c r="D1460" s="161"/>
      <c r="E1460" s="161"/>
      <c r="F1460" s="123"/>
      <c r="G1460" s="123"/>
      <c r="H1460" s="116"/>
      <c r="I1460" s="116"/>
      <c r="J1460" s="116"/>
      <c r="K1460" s="123"/>
      <c r="L1460" s="123"/>
      <c r="M1460" s="123"/>
      <c r="N1460" s="123"/>
      <c r="O1460" s="123"/>
      <c r="P1460" s="123"/>
      <c r="Q1460" s="123"/>
      <c r="R1460" s="123"/>
      <c r="S1460" s="123"/>
      <c r="T1460" s="123"/>
      <c r="U1460" s="123"/>
      <c r="V1460" s="123"/>
      <c r="W1460" s="123"/>
      <c r="X1460" s="123"/>
      <c r="Y1460" s="123"/>
      <c r="Z1460" s="123"/>
      <c r="AA1460" s="123"/>
      <c r="AB1460" s="116"/>
      <c r="AC1460" s="116"/>
      <c r="AD1460" s="116"/>
      <c r="AE1460" s="123"/>
      <c r="AF1460" s="123"/>
      <c r="AG1460" s="123"/>
      <c r="AH1460" s="123"/>
      <c r="AI1460" s="123"/>
      <c r="AJ1460" s="116"/>
      <c r="AK1460" s="116"/>
      <c r="AL1460" s="116"/>
      <c r="AM1460" s="116"/>
      <c r="AN1460" s="116"/>
      <c r="AO1460" s="116"/>
      <c r="AP1460" s="123"/>
      <c r="AQ1460" s="123"/>
      <c r="AR1460" s="123"/>
      <c r="AS1460" s="123"/>
      <c r="AT1460" s="123"/>
      <c r="AU1460" s="123"/>
      <c r="AV1460" s="123"/>
      <c r="AW1460" s="123"/>
      <c r="AX1460" s="123"/>
      <c r="AY1460" s="123"/>
      <c r="AZ1460" s="123"/>
      <c r="BA1460" s="123"/>
      <c r="BB1460" s="123"/>
      <c r="BC1460" s="123"/>
      <c r="BD1460" s="158"/>
      <c r="BE1460" s="123"/>
    </row>
    <row r="1461" spans="1:57" hidden="1">
      <c r="A1461" s="116">
        <f>工事一般情報!A1461</f>
        <v>0</v>
      </c>
      <c r="B1461" s="117">
        <f>工事一般情報!B1461</f>
        <v>0</v>
      </c>
      <c r="C1461" s="161"/>
      <c r="D1461" s="161"/>
      <c r="E1461" s="161"/>
      <c r="F1461" s="123"/>
      <c r="G1461" s="123"/>
      <c r="H1461" s="116"/>
      <c r="I1461" s="116"/>
      <c r="J1461" s="116"/>
      <c r="K1461" s="123"/>
      <c r="L1461" s="123"/>
      <c r="M1461" s="123"/>
      <c r="N1461" s="123"/>
      <c r="O1461" s="123"/>
      <c r="P1461" s="123"/>
      <c r="Q1461" s="123"/>
      <c r="R1461" s="123"/>
      <c r="S1461" s="123"/>
      <c r="T1461" s="123"/>
      <c r="U1461" s="123"/>
      <c r="V1461" s="123"/>
      <c r="W1461" s="123"/>
      <c r="X1461" s="123"/>
      <c r="Y1461" s="123"/>
      <c r="Z1461" s="123"/>
      <c r="AA1461" s="123"/>
      <c r="AB1461" s="116"/>
      <c r="AC1461" s="116"/>
      <c r="AD1461" s="116"/>
      <c r="AE1461" s="123"/>
      <c r="AF1461" s="123"/>
      <c r="AG1461" s="123"/>
      <c r="AH1461" s="123"/>
      <c r="AI1461" s="123"/>
      <c r="AJ1461" s="116"/>
      <c r="AK1461" s="116"/>
      <c r="AL1461" s="116"/>
      <c r="AM1461" s="116"/>
      <c r="AN1461" s="116"/>
      <c r="AO1461" s="116"/>
      <c r="AP1461" s="123"/>
      <c r="AQ1461" s="123"/>
      <c r="AR1461" s="123"/>
      <c r="AS1461" s="123"/>
      <c r="AT1461" s="123"/>
      <c r="AU1461" s="123"/>
      <c r="AV1461" s="123"/>
      <c r="AW1461" s="123"/>
      <c r="AX1461" s="123"/>
      <c r="AY1461" s="123"/>
      <c r="AZ1461" s="123"/>
      <c r="BA1461" s="123"/>
      <c r="BB1461" s="123"/>
      <c r="BC1461" s="123"/>
      <c r="BD1461" s="158"/>
      <c r="BE1461" s="123"/>
    </row>
    <row r="1462" spans="1:57" hidden="1">
      <c r="A1462" s="116">
        <f>工事一般情報!A1462</f>
        <v>0</v>
      </c>
      <c r="B1462" s="117">
        <f>工事一般情報!B1462</f>
        <v>0</v>
      </c>
      <c r="C1462" s="161"/>
      <c r="D1462" s="161"/>
      <c r="E1462" s="161"/>
      <c r="F1462" s="123"/>
      <c r="G1462" s="123"/>
      <c r="H1462" s="116"/>
      <c r="I1462" s="116"/>
      <c r="J1462" s="116"/>
      <c r="K1462" s="123"/>
      <c r="L1462" s="123"/>
      <c r="M1462" s="123"/>
      <c r="N1462" s="123"/>
      <c r="O1462" s="123"/>
      <c r="P1462" s="123"/>
      <c r="Q1462" s="123"/>
      <c r="R1462" s="123"/>
      <c r="S1462" s="123"/>
      <c r="T1462" s="123"/>
      <c r="U1462" s="123"/>
      <c r="V1462" s="123"/>
      <c r="W1462" s="123"/>
      <c r="X1462" s="123"/>
      <c r="Y1462" s="123"/>
      <c r="Z1462" s="123"/>
      <c r="AA1462" s="123"/>
      <c r="AB1462" s="116"/>
      <c r="AC1462" s="116"/>
      <c r="AD1462" s="116"/>
      <c r="AE1462" s="123"/>
      <c r="AF1462" s="123"/>
      <c r="AG1462" s="123"/>
      <c r="AH1462" s="123"/>
      <c r="AI1462" s="123"/>
      <c r="AJ1462" s="116"/>
      <c r="AK1462" s="116"/>
      <c r="AL1462" s="116"/>
      <c r="AM1462" s="116"/>
      <c r="AN1462" s="116"/>
      <c r="AO1462" s="116"/>
      <c r="AP1462" s="123"/>
      <c r="AQ1462" s="123"/>
      <c r="AR1462" s="123"/>
      <c r="AS1462" s="123"/>
      <c r="AT1462" s="123"/>
      <c r="AU1462" s="123"/>
      <c r="AV1462" s="123"/>
      <c r="AW1462" s="123"/>
      <c r="AX1462" s="123"/>
      <c r="AY1462" s="123"/>
      <c r="AZ1462" s="123"/>
      <c r="BA1462" s="123"/>
      <c r="BB1462" s="123"/>
      <c r="BC1462" s="123"/>
      <c r="BD1462" s="158"/>
      <c r="BE1462" s="123"/>
    </row>
    <row r="1463" spans="1:57" hidden="1">
      <c r="A1463" s="116">
        <f>工事一般情報!A1463</f>
        <v>0</v>
      </c>
      <c r="B1463" s="117">
        <f>工事一般情報!B1463</f>
        <v>0</v>
      </c>
      <c r="C1463" s="161"/>
      <c r="D1463" s="161"/>
      <c r="E1463" s="161"/>
      <c r="F1463" s="123"/>
      <c r="G1463" s="123"/>
      <c r="H1463" s="116"/>
      <c r="I1463" s="116"/>
      <c r="J1463" s="116"/>
      <c r="K1463" s="123"/>
      <c r="L1463" s="123"/>
      <c r="M1463" s="123"/>
      <c r="N1463" s="123"/>
      <c r="O1463" s="123"/>
      <c r="P1463" s="123"/>
      <c r="Q1463" s="123"/>
      <c r="R1463" s="123"/>
      <c r="S1463" s="123"/>
      <c r="T1463" s="123"/>
      <c r="U1463" s="123"/>
      <c r="V1463" s="123"/>
      <c r="W1463" s="123"/>
      <c r="X1463" s="123"/>
      <c r="Y1463" s="123"/>
      <c r="Z1463" s="123"/>
      <c r="AA1463" s="123"/>
      <c r="AB1463" s="116"/>
      <c r="AC1463" s="116"/>
      <c r="AD1463" s="116"/>
      <c r="AE1463" s="123"/>
      <c r="AF1463" s="123"/>
      <c r="AG1463" s="123"/>
      <c r="AH1463" s="123"/>
      <c r="AI1463" s="123"/>
      <c r="AJ1463" s="116"/>
      <c r="AK1463" s="116"/>
      <c r="AL1463" s="116"/>
      <c r="AM1463" s="116"/>
      <c r="AN1463" s="116"/>
      <c r="AO1463" s="116"/>
      <c r="AP1463" s="123"/>
      <c r="AQ1463" s="123"/>
      <c r="AR1463" s="123"/>
      <c r="AS1463" s="123"/>
      <c r="AT1463" s="123"/>
      <c r="AU1463" s="123"/>
      <c r="AV1463" s="123"/>
      <c r="AW1463" s="123"/>
      <c r="AX1463" s="123"/>
      <c r="AY1463" s="123"/>
      <c r="AZ1463" s="123"/>
      <c r="BA1463" s="123"/>
      <c r="BB1463" s="123"/>
      <c r="BC1463" s="123"/>
      <c r="BD1463" s="158"/>
      <c r="BE1463" s="123"/>
    </row>
    <row r="1464" spans="1:57" hidden="1">
      <c r="A1464" s="116">
        <f>工事一般情報!A1464</f>
        <v>0</v>
      </c>
      <c r="B1464" s="117">
        <f>工事一般情報!B1464</f>
        <v>0</v>
      </c>
      <c r="C1464" s="161"/>
      <c r="D1464" s="161"/>
      <c r="E1464" s="161"/>
      <c r="F1464" s="123"/>
      <c r="G1464" s="123"/>
      <c r="H1464" s="116"/>
      <c r="I1464" s="116"/>
      <c r="J1464" s="116"/>
      <c r="K1464" s="123"/>
      <c r="L1464" s="123"/>
      <c r="M1464" s="123"/>
      <c r="N1464" s="123"/>
      <c r="O1464" s="123"/>
      <c r="P1464" s="123"/>
      <c r="Q1464" s="123"/>
      <c r="R1464" s="123"/>
      <c r="S1464" s="123"/>
      <c r="T1464" s="123"/>
      <c r="U1464" s="123"/>
      <c r="V1464" s="123"/>
      <c r="W1464" s="123"/>
      <c r="X1464" s="123"/>
      <c r="Y1464" s="123"/>
      <c r="Z1464" s="123"/>
      <c r="AA1464" s="123"/>
      <c r="AB1464" s="116"/>
      <c r="AC1464" s="116"/>
      <c r="AD1464" s="116"/>
      <c r="AE1464" s="123"/>
      <c r="AF1464" s="123"/>
      <c r="AG1464" s="123"/>
      <c r="AH1464" s="123"/>
      <c r="AI1464" s="123"/>
      <c r="AJ1464" s="116"/>
      <c r="AK1464" s="116"/>
      <c r="AL1464" s="116"/>
      <c r="AM1464" s="116"/>
      <c r="AN1464" s="116"/>
      <c r="AO1464" s="116"/>
      <c r="AP1464" s="123"/>
      <c r="AQ1464" s="123"/>
      <c r="AR1464" s="123"/>
      <c r="AS1464" s="123"/>
      <c r="AT1464" s="123"/>
      <c r="AU1464" s="123"/>
      <c r="AV1464" s="123"/>
      <c r="AW1464" s="123"/>
      <c r="AX1464" s="123"/>
      <c r="AY1464" s="123"/>
      <c r="AZ1464" s="123"/>
      <c r="BA1464" s="123"/>
      <c r="BB1464" s="123"/>
      <c r="BC1464" s="123"/>
      <c r="BD1464" s="158"/>
      <c r="BE1464" s="123"/>
    </row>
    <row r="1465" spans="1:57" hidden="1">
      <c r="A1465" s="116">
        <f>工事一般情報!A1465</f>
        <v>0</v>
      </c>
      <c r="B1465" s="117">
        <f>工事一般情報!B1465</f>
        <v>0</v>
      </c>
      <c r="C1465" s="161"/>
      <c r="D1465" s="161"/>
      <c r="E1465" s="161"/>
      <c r="F1465" s="123"/>
      <c r="G1465" s="123"/>
      <c r="H1465" s="116"/>
      <c r="I1465" s="116"/>
      <c r="J1465" s="116"/>
      <c r="K1465" s="123"/>
      <c r="L1465" s="123"/>
      <c r="M1465" s="123"/>
      <c r="N1465" s="123"/>
      <c r="O1465" s="123"/>
      <c r="P1465" s="123"/>
      <c r="Q1465" s="123"/>
      <c r="R1465" s="123"/>
      <c r="S1465" s="123"/>
      <c r="T1465" s="123"/>
      <c r="U1465" s="123"/>
      <c r="V1465" s="123"/>
      <c r="W1465" s="123"/>
      <c r="X1465" s="123"/>
      <c r="Y1465" s="123"/>
      <c r="Z1465" s="123"/>
      <c r="AA1465" s="123"/>
      <c r="AB1465" s="116"/>
      <c r="AC1465" s="116"/>
      <c r="AD1465" s="116"/>
      <c r="AE1465" s="123"/>
      <c r="AF1465" s="123"/>
      <c r="AG1465" s="123"/>
      <c r="AH1465" s="123"/>
      <c r="AI1465" s="123"/>
      <c r="AJ1465" s="116"/>
      <c r="AK1465" s="116"/>
      <c r="AL1465" s="116"/>
      <c r="AM1465" s="116"/>
      <c r="AN1465" s="116"/>
      <c r="AO1465" s="116"/>
      <c r="AP1465" s="123"/>
      <c r="AQ1465" s="123"/>
      <c r="AR1465" s="123"/>
      <c r="AS1465" s="123"/>
      <c r="AT1465" s="123"/>
      <c r="AU1465" s="123"/>
      <c r="AV1465" s="123"/>
      <c r="AW1465" s="123"/>
      <c r="AX1465" s="123"/>
      <c r="AY1465" s="123"/>
      <c r="AZ1465" s="123"/>
      <c r="BA1465" s="123"/>
      <c r="BB1465" s="123"/>
      <c r="BC1465" s="123"/>
      <c r="BD1465" s="158"/>
      <c r="BE1465" s="123"/>
    </row>
    <row r="1466" spans="1:57" hidden="1">
      <c r="A1466" s="116">
        <f>工事一般情報!A1466</f>
        <v>0</v>
      </c>
      <c r="B1466" s="117">
        <f>工事一般情報!B1466</f>
        <v>0</v>
      </c>
      <c r="C1466" s="161"/>
      <c r="D1466" s="161"/>
      <c r="E1466" s="161"/>
      <c r="F1466" s="123"/>
      <c r="G1466" s="123"/>
      <c r="H1466" s="116"/>
      <c r="I1466" s="116"/>
      <c r="J1466" s="116"/>
      <c r="K1466" s="123"/>
      <c r="L1466" s="123"/>
      <c r="M1466" s="123"/>
      <c r="N1466" s="123"/>
      <c r="O1466" s="123"/>
      <c r="P1466" s="123"/>
      <c r="Q1466" s="123"/>
      <c r="R1466" s="123"/>
      <c r="S1466" s="123"/>
      <c r="T1466" s="123"/>
      <c r="U1466" s="123"/>
      <c r="V1466" s="123"/>
      <c r="W1466" s="123"/>
      <c r="X1466" s="123"/>
      <c r="Y1466" s="123"/>
      <c r="Z1466" s="123"/>
      <c r="AA1466" s="123"/>
      <c r="AB1466" s="116"/>
      <c r="AC1466" s="116"/>
      <c r="AD1466" s="116"/>
      <c r="AE1466" s="123"/>
      <c r="AF1466" s="123"/>
      <c r="AG1466" s="123"/>
      <c r="AH1466" s="123"/>
      <c r="AI1466" s="123"/>
      <c r="AJ1466" s="116"/>
      <c r="AK1466" s="116"/>
      <c r="AL1466" s="116"/>
      <c r="AM1466" s="116"/>
      <c r="AN1466" s="116"/>
      <c r="AO1466" s="116"/>
      <c r="AP1466" s="123"/>
      <c r="AQ1466" s="123"/>
      <c r="AR1466" s="123"/>
      <c r="AS1466" s="123"/>
      <c r="AT1466" s="123"/>
      <c r="AU1466" s="123"/>
      <c r="AV1466" s="123"/>
      <c r="AW1466" s="123"/>
      <c r="AX1466" s="123"/>
      <c r="AY1466" s="123"/>
      <c r="AZ1466" s="123"/>
      <c r="BA1466" s="123"/>
      <c r="BB1466" s="123"/>
      <c r="BC1466" s="123"/>
      <c r="BD1466" s="158"/>
      <c r="BE1466" s="123"/>
    </row>
    <row r="1467" spans="1:57" hidden="1">
      <c r="A1467" s="116">
        <f>工事一般情報!A1467</f>
        <v>0</v>
      </c>
      <c r="B1467" s="117">
        <f>工事一般情報!B1467</f>
        <v>0</v>
      </c>
      <c r="C1467" s="161"/>
      <c r="D1467" s="161"/>
      <c r="E1467" s="161"/>
      <c r="F1467" s="123"/>
      <c r="G1467" s="123"/>
      <c r="H1467" s="116"/>
      <c r="I1467" s="116"/>
      <c r="J1467" s="116"/>
      <c r="K1467" s="123"/>
      <c r="L1467" s="123"/>
      <c r="M1467" s="123"/>
      <c r="N1467" s="123"/>
      <c r="O1467" s="123"/>
      <c r="P1467" s="123"/>
      <c r="Q1467" s="123"/>
      <c r="R1467" s="123"/>
      <c r="S1467" s="123"/>
      <c r="T1467" s="123"/>
      <c r="U1467" s="123"/>
      <c r="V1467" s="123"/>
      <c r="W1467" s="123"/>
      <c r="X1467" s="123"/>
      <c r="Y1467" s="123"/>
      <c r="Z1467" s="123"/>
      <c r="AA1467" s="123"/>
      <c r="AB1467" s="116"/>
      <c r="AC1467" s="116"/>
      <c r="AD1467" s="116"/>
      <c r="AE1467" s="123"/>
      <c r="AF1467" s="123"/>
      <c r="AG1467" s="123"/>
      <c r="AH1467" s="123"/>
      <c r="AI1467" s="123"/>
      <c r="AJ1467" s="116"/>
      <c r="AK1467" s="116"/>
      <c r="AL1467" s="116"/>
      <c r="AM1467" s="116"/>
      <c r="AN1467" s="116"/>
      <c r="AO1467" s="116"/>
      <c r="AP1467" s="123"/>
      <c r="AQ1467" s="123"/>
      <c r="AR1467" s="123"/>
      <c r="AS1467" s="123"/>
      <c r="AT1467" s="123"/>
      <c r="AU1467" s="123"/>
      <c r="AV1467" s="123"/>
      <c r="AW1467" s="123"/>
      <c r="AX1467" s="123"/>
      <c r="AY1467" s="123"/>
      <c r="AZ1467" s="123"/>
      <c r="BA1467" s="123"/>
      <c r="BB1467" s="123"/>
      <c r="BC1467" s="123"/>
      <c r="BD1467" s="158"/>
      <c r="BE1467" s="123"/>
    </row>
    <row r="1468" spans="1:57" hidden="1">
      <c r="A1468" s="116">
        <f>工事一般情報!A1468</f>
        <v>0</v>
      </c>
      <c r="B1468" s="117">
        <f>工事一般情報!B1468</f>
        <v>0</v>
      </c>
      <c r="C1468" s="161"/>
      <c r="D1468" s="161"/>
      <c r="E1468" s="161"/>
      <c r="F1468" s="123"/>
      <c r="G1468" s="123"/>
      <c r="H1468" s="116"/>
      <c r="I1468" s="116"/>
      <c r="J1468" s="116"/>
      <c r="K1468" s="123"/>
      <c r="L1468" s="123"/>
      <c r="M1468" s="123"/>
      <c r="N1468" s="123"/>
      <c r="O1468" s="123"/>
      <c r="P1468" s="123"/>
      <c r="Q1468" s="123"/>
      <c r="R1468" s="123"/>
      <c r="S1468" s="123"/>
      <c r="T1468" s="123"/>
      <c r="U1468" s="123"/>
      <c r="V1468" s="123"/>
      <c r="W1468" s="123"/>
      <c r="X1468" s="123"/>
      <c r="Y1468" s="123"/>
      <c r="Z1468" s="123"/>
      <c r="AA1468" s="123"/>
      <c r="AB1468" s="116"/>
      <c r="AC1468" s="116"/>
      <c r="AD1468" s="116"/>
      <c r="AE1468" s="123"/>
      <c r="AF1468" s="123"/>
      <c r="AG1468" s="123"/>
      <c r="AH1468" s="123"/>
      <c r="AI1468" s="123"/>
      <c r="AJ1468" s="116"/>
      <c r="AK1468" s="116"/>
      <c r="AL1468" s="116"/>
      <c r="AM1468" s="116"/>
      <c r="AN1468" s="116"/>
      <c r="AO1468" s="116"/>
      <c r="AP1468" s="123"/>
      <c r="AQ1468" s="123"/>
      <c r="AR1468" s="123"/>
      <c r="AS1468" s="123"/>
      <c r="AT1468" s="123"/>
      <c r="AU1468" s="123"/>
      <c r="AV1468" s="123"/>
      <c r="AW1468" s="123"/>
      <c r="AX1468" s="123"/>
      <c r="AY1468" s="123"/>
      <c r="AZ1468" s="123"/>
      <c r="BA1468" s="123"/>
      <c r="BB1468" s="123"/>
      <c r="BC1468" s="123"/>
      <c r="BD1468" s="158"/>
      <c r="BE1468" s="123"/>
    </row>
    <row r="1469" spans="1:57" hidden="1">
      <c r="A1469" s="116">
        <f>工事一般情報!A1469</f>
        <v>0</v>
      </c>
      <c r="B1469" s="117">
        <f>工事一般情報!B1469</f>
        <v>0</v>
      </c>
      <c r="C1469" s="161"/>
      <c r="D1469" s="161"/>
      <c r="E1469" s="161"/>
      <c r="F1469" s="123"/>
      <c r="G1469" s="123"/>
      <c r="H1469" s="116"/>
      <c r="I1469" s="116"/>
      <c r="J1469" s="116"/>
      <c r="K1469" s="123"/>
      <c r="L1469" s="123"/>
      <c r="M1469" s="123"/>
      <c r="N1469" s="123"/>
      <c r="O1469" s="123"/>
      <c r="P1469" s="123"/>
      <c r="Q1469" s="123"/>
      <c r="R1469" s="123"/>
      <c r="S1469" s="123"/>
      <c r="T1469" s="123"/>
      <c r="U1469" s="123"/>
      <c r="V1469" s="123"/>
      <c r="W1469" s="123"/>
      <c r="X1469" s="123"/>
      <c r="Y1469" s="123"/>
      <c r="Z1469" s="123"/>
      <c r="AA1469" s="123"/>
      <c r="AB1469" s="116"/>
      <c r="AC1469" s="116"/>
      <c r="AD1469" s="116"/>
      <c r="AE1469" s="123"/>
      <c r="AF1469" s="123"/>
      <c r="AG1469" s="123"/>
      <c r="AH1469" s="123"/>
      <c r="AI1469" s="123"/>
      <c r="AJ1469" s="116"/>
      <c r="AK1469" s="116"/>
      <c r="AL1469" s="116"/>
      <c r="AM1469" s="116"/>
      <c r="AN1469" s="116"/>
      <c r="AO1469" s="116"/>
      <c r="AP1469" s="123"/>
      <c r="AQ1469" s="123"/>
      <c r="AR1469" s="123"/>
      <c r="AS1469" s="123"/>
      <c r="AT1469" s="123"/>
      <c r="AU1469" s="123"/>
      <c r="AV1469" s="123"/>
      <c r="AW1469" s="123"/>
      <c r="AX1469" s="123"/>
      <c r="AY1469" s="123"/>
      <c r="AZ1469" s="123"/>
      <c r="BA1469" s="123"/>
      <c r="BB1469" s="123"/>
      <c r="BC1469" s="123"/>
      <c r="BD1469" s="158"/>
      <c r="BE1469" s="123"/>
    </row>
    <row r="1470" spans="1:57" hidden="1">
      <c r="A1470" s="116">
        <f>工事一般情報!A1470</f>
        <v>0</v>
      </c>
      <c r="B1470" s="117">
        <f>工事一般情報!B1470</f>
        <v>0</v>
      </c>
      <c r="C1470" s="161"/>
      <c r="D1470" s="161"/>
      <c r="E1470" s="161"/>
      <c r="F1470" s="123"/>
      <c r="G1470" s="123"/>
      <c r="H1470" s="116"/>
      <c r="I1470" s="116"/>
      <c r="J1470" s="116"/>
      <c r="K1470" s="123"/>
      <c r="L1470" s="123"/>
      <c r="M1470" s="123"/>
      <c r="N1470" s="123"/>
      <c r="O1470" s="123"/>
      <c r="P1470" s="123"/>
      <c r="Q1470" s="123"/>
      <c r="R1470" s="123"/>
      <c r="S1470" s="123"/>
      <c r="T1470" s="123"/>
      <c r="U1470" s="123"/>
      <c r="V1470" s="123"/>
      <c r="W1470" s="123"/>
      <c r="X1470" s="123"/>
      <c r="Y1470" s="123"/>
      <c r="Z1470" s="123"/>
      <c r="AA1470" s="123"/>
      <c r="AB1470" s="116"/>
      <c r="AC1470" s="116"/>
      <c r="AD1470" s="116"/>
      <c r="AE1470" s="123"/>
      <c r="AF1470" s="123"/>
      <c r="AG1470" s="123"/>
      <c r="AH1470" s="123"/>
      <c r="AI1470" s="123"/>
      <c r="AJ1470" s="116"/>
      <c r="AK1470" s="116"/>
      <c r="AL1470" s="116"/>
      <c r="AM1470" s="116"/>
      <c r="AN1470" s="116"/>
      <c r="AO1470" s="116"/>
      <c r="AP1470" s="123"/>
      <c r="AQ1470" s="123"/>
      <c r="AR1470" s="123"/>
      <c r="AS1470" s="123"/>
      <c r="AT1470" s="123"/>
      <c r="AU1470" s="123"/>
      <c r="AV1470" s="123"/>
      <c r="AW1470" s="123"/>
      <c r="AX1470" s="123"/>
      <c r="AY1470" s="123"/>
      <c r="AZ1470" s="123"/>
      <c r="BA1470" s="123"/>
      <c r="BB1470" s="123"/>
      <c r="BC1470" s="123"/>
      <c r="BD1470" s="158"/>
      <c r="BE1470" s="123"/>
    </row>
    <row r="1471" spans="1:57" hidden="1">
      <c r="A1471" s="116">
        <f>工事一般情報!A1471</f>
        <v>0</v>
      </c>
      <c r="B1471" s="117">
        <f>工事一般情報!B1471</f>
        <v>0</v>
      </c>
      <c r="C1471" s="161"/>
      <c r="D1471" s="161"/>
      <c r="E1471" s="161"/>
      <c r="F1471" s="123"/>
      <c r="G1471" s="123"/>
      <c r="H1471" s="116"/>
      <c r="I1471" s="116"/>
      <c r="J1471" s="116"/>
      <c r="K1471" s="123"/>
      <c r="L1471" s="123"/>
      <c r="M1471" s="123"/>
      <c r="N1471" s="123"/>
      <c r="O1471" s="123"/>
      <c r="P1471" s="123"/>
      <c r="Q1471" s="123"/>
      <c r="R1471" s="123"/>
      <c r="S1471" s="123"/>
      <c r="T1471" s="123"/>
      <c r="U1471" s="123"/>
      <c r="V1471" s="123"/>
      <c r="W1471" s="123"/>
      <c r="X1471" s="123"/>
      <c r="Y1471" s="123"/>
      <c r="Z1471" s="123"/>
      <c r="AA1471" s="123"/>
      <c r="AB1471" s="116"/>
      <c r="AC1471" s="116"/>
      <c r="AD1471" s="116"/>
      <c r="AE1471" s="123"/>
      <c r="AF1471" s="123"/>
      <c r="AG1471" s="123"/>
      <c r="AH1471" s="123"/>
      <c r="AI1471" s="123"/>
      <c r="AJ1471" s="116"/>
      <c r="AK1471" s="116"/>
      <c r="AL1471" s="116"/>
      <c r="AM1471" s="116"/>
      <c r="AN1471" s="116"/>
      <c r="AO1471" s="116"/>
      <c r="AP1471" s="123"/>
      <c r="AQ1471" s="123"/>
      <c r="AR1471" s="123"/>
      <c r="AS1471" s="123"/>
      <c r="AT1471" s="123"/>
      <c r="AU1471" s="123"/>
      <c r="AV1471" s="123"/>
      <c r="AW1471" s="123"/>
      <c r="AX1471" s="123"/>
      <c r="AY1471" s="123"/>
      <c r="AZ1471" s="123"/>
      <c r="BA1471" s="123"/>
      <c r="BB1471" s="123"/>
      <c r="BC1471" s="123"/>
      <c r="BD1471" s="158"/>
      <c r="BE1471" s="123"/>
    </row>
    <row r="1472" spans="1:57" hidden="1">
      <c r="A1472" s="116">
        <f>工事一般情報!A1472</f>
        <v>0</v>
      </c>
      <c r="B1472" s="117">
        <f>工事一般情報!B1472</f>
        <v>0</v>
      </c>
      <c r="C1472" s="161"/>
      <c r="D1472" s="161"/>
      <c r="E1472" s="161"/>
      <c r="F1472" s="123"/>
      <c r="G1472" s="123"/>
      <c r="H1472" s="116"/>
      <c r="I1472" s="116"/>
      <c r="J1472" s="116"/>
      <c r="K1472" s="123"/>
      <c r="L1472" s="123"/>
      <c r="M1472" s="123"/>
      <c r="N1472" s="123"/>
      <c r="O1472" s="123"/>
      <c r="P1472" s="123"/>
      <c r="Q1472" s="123"/>
      <c r="R1472" s="123"/>
      <c r="S1472" s="123"/>
      <c r="T1472" s="123"/>
      <c r="U1472" s="123"/>
      <c r="V1472" s="123"/>
      <c r="W1472" s="123"/>
      <c r="X1472" s="123"/>
      <c r="Y1472" s="123"/>
      <c r="Z1472" s="123"/>
      <c r="AA1472" s="123"/>
      <c r="AB1472" s="116"/>
      <c r="AC1472" s="116"/>
      <c r="AD1472" s="116"/>
      <c r="AE1472" s="123"/>
      <c r="AF1472" s="123"/>
      <c r="AG1472" s="123"/>
      <c r="AH1472" s="123"/>
      <c r="AI1472" s="123"/>
      <c r="AJ1472" s="116"/>
      <c r="AK1472" s="116"/>
      <c r="AL1472" s="116"/>
      <c r="AM1472" s="116"/>
      <c r="AN1472" s="116"/>
      <c r="AO1472" s="116"/>
      <c r="AP1472" s="123"/>
      <c r="AQ1472" s="123"/>
      <c r="AR1472" s="123"/>
      <c r="AS1472" s="123"/>
      <c r="AT1472" s="123"/>
      <c r="AU1472" s="123"/>
      <c r="AV1472" s="123"/>
      <c r="AW1472" s="123"/>
      <c r="AX1472" s="123"/>
      <c r="AY1472" s="123"/>
      <c r="AZ1472" s="123"/>
      <c r="BA1472" s="123"/>
      <c r="BB1472" s="123"/>
      <c r="BC1472" s="123"/>
      <c r="BD1472" s="158"/>
      <c r="BE1472" s="123"/>
    </row>
    <row r="1473" spans="1:57" hidden="1">
      <c r="A1473" s="116">
        <f>工事一般情報!A1473</f>
        <v>0</v>
      </c>
      <c r="B1473" s="117">
        <f>工事一般情報!B1473</f>
        <v>0</v>
      </c>
      <c r="C1473" s="161"/>
      <c r="D1473" s="161"/>
      <c r="E1473" s="161"/>
      <c r="F1473" s="123"/>
      <c r="G1473" s="123"/>
      <c r="H1473" s="116"/>
      <c r="I1473" s="116"/>
      <c r="J1473" s="116"/>
      <c r="K1473" s="123"/>
      <c r="L1473" s="123"/>
      <c r="M1473" s="123"/>
      <c r="N1473" s="123"/>
      <c r="O1473" s="123"/>
      <c r="P1473" s="123"/>
      <c r="Q1473" s="123"/>
      <c r="R1473" s="123"/>
      <c r="S1473" s="123"/>
      <c r="T1473" s="123"/>
      <c r="U1473" s="123"/>
      <c r="V1473" s="123"/>
      <c r="W1473" s="123"/>
      <c r="X1473" s="123"/>
      <c r="Y1473" s="123"/>
      <c r="Z1473" s="123"/>
      <c r="AA1473" s="123"/>
      <c r="AB1473" s="116"/>
      <c r="AC1473" s="116"/>
      <c r="AD1473" s="116"/>
      <c r="AE1473" s="123"/>
      <c r="AF1473" s="123"/>
      <c r="AG1473" s="123"/>
      <c r="AH1473" s="123"/>
      <c r="AI1473" s="123"/>
      <c r="AJ1473" s="116"/>
      <c r="AK1473" s="116"/>
      <c r="AL1473" s="116"/>
      <c r="AM1473" s="116"/>
      <c r="AN1473" s="116"/>
      <c r="AO1473" s="116"/>
      <c r="AP1473" s="123"/>
      <c r="AQ1473" s="123"/>
      <c r="AR1473" s="123"/>
      <c r="AS1473" s="123"/>
      <c r="AT1473" s="123"/>
      <c r="AU1473" s="123"/>
      <c r="AV1473" s="123"/>
      <c r="AW1473" s="123"/>
      <c r="AX1473" s="123"/>
      <c r="AY1473" s="123"/>
      <c r="AZ1473" s="123"/>
      <c r="BA1473" s="123"/>
      <c r="BB1473" s="123"/>
      <c r="BC1473" s="123"/>
      <c r="BD1473" s="158"/>
      <c r="BE1473" s="123"/>
    </row>
    <row r="1474" spans="1:57" hidden="1">
      <c r="A1474" s="116">
        <f>工事一般情報!A1474</f>
        <v>0</v>
      </c>
      <c r="B1474" s="117">
        <f>工事一般情報!B1474</f>
        <v>0</v>
      </c>
      <c r="C1474" s="161"/>
      <c r="D1474" s="161"/>
      <c r="E1474" s="161"/>
      <c r="F1474" s="123"/>
      <c r="G1474" s="123"/>
      <c r="H1474" s="116"/>
      <c r="I1474" s="116"/>
      <c r="J1474" s="116"/>
      <c r="K1474" s="123"/>
      <c r="L1474" s="123"/>
      <c r="M1474" s="123"/>
      <c r="N1474" s="123"/>
      <c r="O1474" s="123"/>
      <c r="P1474" s="123"/>
      <c r="Q1474" s="123"/>
      <c r="R1474" s="123"/>
      <c r="S1474" s="123"/>
      <c r="T1474" s="123"/>
      <c r="U1474" s="123"/>
      <c r="V1474" s="123"/>
      <c r="W1474" s="123"/>
      <c r="X1474" s="123"/>
      <c r="Y1474" s="123"/>
      <c r="Z1474" s="123"/>
      <c r="AA1474" s="123"/>
      <c r="AB1474" s="116"/>
      <c r="AC1474" s="116"/>
      <c r="AD1474" s="116"/>
      <c r="AE1474" s="123"/>
      <c r="AF1474" s="123"/>
      <c r="AG1474" s="123"/>
      <c r="AH1474" s="123"/>
      <c r="AI1474" s="123"/>
      <c r="AJ1474" s="116"/>
      <c r="AK1474" s="116"/>
      <c r="AL1474" s="116"/>
      <c r="AM1474" s="116"/>
      <c r="AN1474" s="116"/>
      <c r="AO1474" s="116"/>
      <c r="AP1474" s="123"/>
      <c r="AQ1474" s="123"/>
      <c r="AR1474" s="123"/>
      <c r="AS1474" s="123"/>
      <c r="AT1474" s="123"/>
      <c r="AU1474" s="123"/>
      <c r="AV1474" s="123"/>
      <c r="AW1474" s="123"/>
      <c r="AX1474" s="123"/>
      <c r="AY1474" s="123"/>
      <c r="AZ1474" s="123"/>
      <c r="BA1474" s="123"/>
      <c r="BB1474" s="123"/>
      <c r="BC1474" s="123"/>
      <c r="BD1474" s="158"/>
      <c r="BE1474" s="123"/>
    </row>
    <row r="1475" spans="1:57" hidden="1">
      <c r="A1475" s="116">
        <f>工事一般情報!A1475</f>
        <v>0</v>
      </c>
      <c r="B1475" s="117">
        <f>工事一般情報!B1475</f>
        <v>0</v>
      </c>
      <c r="C1475" s="161"/>
      <c r="D1475" s="161"/>
      <c r="E1475" s="161"/>
      <c r="F1475" s="123"/>
      <c r="G1475" s="123"/>
      <c r="H1475" s="116"/>
      <c r="I1475" s="116"/>
      <c r="J1475" s="116"/>
      <c r="K1475" s="123"/>
      <c r="L1475" s="123"/>
      <c r="M1475" s="123"/>
      <c r="N1475" s="123"/>
      <c r="O1475" s="123"/>
      <c r="P1475" s="123"/>
      <c r="Q1475" s="123"/>
      <c r="R1475" s="123"/>
      <c r="S1475" s="123"/>
      <c r="T1475" s="123"/>
      <c r="U1475" s="123"/>
      <c r="V1475" s="123"/>
      <c r="W1475" s="123"/>
      <c r="X1475" s="123"/>
      <c r="Y1475" s="123"/>
      <c r="Z1475" s="123"/>
      <c r="AA1475" s="123"/>
      <c r="AB1475" s="116"/>
      <c r="AC1475" s="116"/>
      <c r="AD1475" s="116"/>
      <c r="AE1475" s="123"/>
      <c r="AF1475" s="123"/>
      <c r="AG1475" s="123"/>
      <c r="AH1475" s="123"/>
      <c r="AI1475" s="123"/>
      <c r="AJ1475" s="116"/>
      <c r="AK1475" s="116"/>
      <c r="AL1475" s="116"/>
      <c r="AM1475" s="116"/>
      <c r="AN1475" s="116"/>
      <c r="AO1475" s="116"/>
      <c r="AP1475" s="123"/>
      <c r="AQ1475" s="123"/>
      <c r="AR1475" s="123"/>
      <c r="AS1475" s="123"/>
      <c r="AT1475" s="123"/>
      <c r="AU1475" s="123"/>
      <c r="AV1475" s="123"/>
      <c r="AW1475" s="123"/>
      <c r="AX1475" s="123"/>
      <c r="AY1475" s="123"/>
      <c r="AZ1475" s="123"/>
      <c r="BA1475" s="123"/>
      <c r="BB1475" s="123"/>
      <c r="BC1475" s="123"/>
      <c r="BD1475" s="158"/>
      <c r="BE1475" s="123"/>
    </row>
    <row r="1476" spans="1:57" hidden="1">
      <c r="A1476" s="116">
        <f>工事一般情報!A1476</f>
        <v>0</v>
      </c>
      <c r="B1476" s="117">
        <f>工事一般情報!B1476</f>
        <v>0</v>
      </c>
      <c r="C1476" s="161"/>
      <c r="D1476" s="161"/>
      <c r="E1476" s="161"/>
      <c r="F1476" s="123"/>
      <c r="G1476" s="123"/>
      <c r="H1476" s="116"/>
      <c r="I1476" s="116"/>
      <c r="J1476" s="116"/>
      <c r="K1476" s="123"/>
      <c r="L1476" s="123"/>
      <c r="M1476" s="123"/>
      <c r="N1476" s="123"/>
      <c r="O1476" s="123"/>
      <c r="P1476" s="123"/>
      <c r="Q1476" s="123"/>
      <c r="R1476" s="123"/>
      <c r="S1476" s="123"/>
      <c r="T1476" s="123"/>
      <c r="U1476" s="123"/>
      <c r="V1476" s="123"/>
      <c r="W1476" s="123"/>
      <c r="X1476" s="123"/>
      <c r="Y1476" s="123"/>
      <c r="Z1476" s="123"/>
      <c r="AA1476" s="123"/>
      <c r="AB1476" s="116"/>
      <c r="AC1476" s="116"/>
      <c r="AD1476" s="116"/>
      <c r="AE1476" s="123"/>
      <c r="AF1476" s="123"/>
      <c r="AG1476" s="123"/>
      <c r="AH1476" s="123"/>
      <c r="AI1476" s="123"/>
      <c r="AJ1476" s="116"/>
      <c r="AK1476" s="116"/>
      <c r="AL1476" s="116"/>
      <c r="AM1476" s="116"/>
      <c r="AN1476" s="116"/>
      <c r="AO1476" s="116"/>
      <c r="AP1476" s="123"/>
      <c r="AQ1476" s="123"/>
      <c r="AR1476" s="123"/>
      <c r="AS1476" s="123"/>
      <c r="AT1476" s="123"/>
      <c r="AU1476" s="123"/>
      <c r="AV1476" s="123"/>
      <c r="AW1476" s="123"/>
      <c r="AX1476" s="123"/>
      <c r="AY1476" s="123"/>
      <c r="AZ1476" s="123"/>
      <c r="BA1476" s="123"/>
      <c r="BB1476" s="123"/>
      <c r="BC1476" s="123"/>
      <c r="BD1476" s="158"/>
      <c r="BE1476" s="123"/>
    </row>
    <row r="1477" spans="1:57" hidden="1">
      <c r="A1477" s="116">
        <f>工事一般情報!A1477</f>
        <v>0</v>
      </c>
      <c r="B1477" s="117">
        <f>工事一般情報!B1477</f>
        <v>0</v>
      </c>
      <c r="C1477" s="161"/>
      <c r="D1477" s="161"/>
      <c r="E1477" s="161"/>
      <c r="F1477" s="123"/>
      <c r="G1477" s="123"/>
      <c r="H1477" s="116"/>
      <c r="I1477" s="116"/>
      <c r="J1477" s="116"/>
      <c r="K1477" s="123"/>
      <c r="L1477" s="123"/>
      <c r="M1477" s="123"/>
      <c r="N1477" s="123"/>
      <c r="O1477" s="123"/>
      <c r="P1477" s="123"/>
      <c r="Q1477" s="123"/>
      <c r="R1477" s="123"/>
      <c r="S1477" s="123"/>
      <c r="T1477" s="123"/>
      <c r="U1477" s="123"/>
      <c r="V1477" s="123"/>
      <c r="W1477" s="123"/>
      <c r="X1477" s="123"/>
      <c r="Y1477" s="123"/>
      <c r="Z1477" s="123"/>
      <c r="AA1477" s="123"/>
      <c r="AB1477" s="116"/>
      <c r="AC1477" s="116"/>
      <c r="AD1477" s="116"/>
      <c r="AE1477" s="123"/>
      <c r="AF1477" s="123"/>
      <c r="AG1477" s="123"/>
      <c r="AH1477" s="123"/>
      <c r="AI1477" s="123"/>
      <c r="AJ1477" s="116"/>
      <c r="AK1477" s="116"/>
      <c r="AL1477" s="116"/>
      <c r="AM1477" s="116"/>
      <c r="AN1477" s="116"/>
      <c r="AO1477" s="116"/>
      <c r="AP1477" s="123"/>
      <c r="AQ1477" s="123"/>
      <c r="AR1477" s="123"/>
      <c r="AS1477" s="123"/>
      <c r="AT1477" s="123"/>
      <c r="AU1477" s="123"/>
      <c r="AV1477" s="123"/>
      <c r="AW1477" s="123"/>
      <c r="AX1477" s="123"/>
      <c r="AY1477" s="123"/>
      <c r="AZ1477" s="123"/>
      <c r="BA1477" s="123"/>
      <c r="BB1477" s="123"/>
      <c r="BC1477" s="123"/>
      <c r="BD1477" s="158"/>
      <c r="BE1477" s="123"/>
    </row>
    <row r="1478" spans="1:57" hidden="1">
      <c r="A1478" s="116">
        <f>工事一般情報!A1478</f>
        <v>0</v>
      </c>
      <c r="B1478" s="117">
        <f>工事一般情報!B1478</f>
        <v>0</v>
      </c>
      <c r="C1478" s="161"/>
      <c r="D1478" s="161"/>
      <c r="E1478" s="161"/>
      <c r="F1478" s="123"/>
      <c r="G1478" s="123"/>
      <c r="H1478" s="116"/>
      <c r="I1478" s="116"/>
      <c r="J1478" s="116"/>
      <c r="K1478" s="123"/>
      <c r="L1478" s="123"/>
      <c r="M1478" s="123"/>
      <c r="N1478" s="123"/>
      <c r="O1478" s="123"/>
      <c r="P1478" s="123"/>
      <c r="Q1478" s="123"/>
      <c r="R1478" s="123"/>
      <c r="S1478" s="123"/>
      <c r="T1478" s="123"/>
      <c r="U1478" s="123"/>
      <c r="V1478" s="123"/>
      <c r="W1478" s="123"/>
      <c r="X1478" s="123"/>
      <c r="Y1478" s="123"/>
      <c r="Z1478" s="123"/>
      <c r="AA1478" s="123"/>
      <c r="AB1478" s="116"/>
      <c r="AC1478" s="116"/>
      <c r="AD1478" s="116"/>
      <c r="AE1478" s="123"/>
      <c r="AF1478" s="123"/>
      <c r="AG1478" s="123"/>
      <c r="AH1478" s="123"/>
      <c r="AI1478" s="123"/>
      <c r="AJ1478" s="116"/>
      <c r="AK1478" s="116"/>
      <c r="AL1478" s="116"/>
      <c r="AM1478" s="116"/>
      <c r="AN1478" s="116"/>
      <c r="AO1478" s="116"/>
      <c r="AP1478" s="123"/>
      <c r="AQ1478" s="123"/>
      <c r="AR1478" s="123"/>
      <c r="AS1478" s="123"/>
      <c r="AT1478" s="123"/>
      <c r="AU1478" s="123"/>
      <c r="AV1478" s="123"/>
      <c r="AW1478" s="123"/>
      <c r="AX1478" s="123"/>
      <c r="AY1478" s="123"/>
      <c r="AZ1478" s="123"/>
      <c r="BA1478" s="123"/>
      <c r="BB1478" s="123"/>
      <c r="BC1478" s="123"/>
      <c r="BD1478" s="158"/>
      <c r="BE1478" s="123"/>
    </row>
    <row r="1479" spans="1:57" hidden="1">
      <c r="A1479" s="116">
        <f>工事一般情報!A1479</f>
        <v>0</v>
      </c>
      <c r="B1479" s="117">
        <f>工事一般情報!B1479</f>
        <v>0</v>
      </c>
      <c r="C1479" s="161"/>
      <c r="D1479" s="161"/>
      <c r="E1479" s="161"/>
      <c r="F1479" s="123"/>
      <c r="G1479" s="123"/>
      <c r="H1479" s="116"/>
      <c r="I1479" s="116"/>
      <c r="J1479" s="116"/>
      <c r="K1479" s="123"/>
      <c r="L1479" s="123"/>
      <c r="M1479" s="123"/>
      <c r="N1479" s="123"/>
      <c r="O1479" s="123"/>
      <c r="P1479" s="123"/>
      <c r="Q1479" s="123"/>
      <c r="R1479" s="123"/>
      <c r="S1479" s="123"/>
      <c r="T1479" s="123"/>
      <c r="U1479" s="123"/>
      <c r="V1479" s="123"/>
      <c r="W1479" s="123"/>
      <c r="X1479" s="123"/>
      <c r="Y1479" s="123"/>
      <c r="Z1479" s="123"/>
      <c r="AA1479" s="123"/>
      <c r="AB1479" s="116"/>
      <c r="AC1479" s="116"/>
      <c r="AD1479" s="116"/>
      <c r="AE1479" s="123"/>
      <c r="AF1479" s="123"/>
      <c r="AG1479" s="123"/>
      <c r="AH1479" s="123"/>
      <c r="AI1479" s="123"/>
      <c r="AJ1479" s="116"/>
      <c r="AK1479" s="116"/>
      <c r="AL1479" s="116"/>
      <c r="AM1479" s="116"/>
      <c r="AN1479" s="116"/>
      <c r="AO1479" s="116"/>
      <c r="AP1479" s="123"/>
      <c r="AQ1479" s="123"/>
      <c r="AR1479" s="123"/>
      <c r="AS1479" s="123"/>
      <c r="AT1479" s="123"/>
      <c r="AU1479" s="123"/>
      <c r="AV1479" s="123"/>
      <c r="AW1479" s="123"/>
      <c r="AX1479" s="123"/>
      <c r="AY1479" s="123"/>
      <c r="AZ1479" s="123"/>
      <c r="BA1479" s="123"/>
      <c r="BB1479" s="123"/>
      <c r="BC1479" s="123"/>
      <c r="BD1479" s="158"/>
      <c r="BE1479" s="123"/>
    </row>
    <row r="1480" spans="1:57" hidden="1">
      <c r="A1480" s="116">
        <f>工事一般情報!A1480</f>
        <v>0</v>
      </c>
      <c r="B1480" s="117">
        <f>工事一般情報!B1480</f>
        <v>0</v>
      </c>
      <c r="C1480" s="161"/>
      <c r="D1480" s="161"/>
      <c r="E1480" s="161"/>
      <c r="F1480" s="123"/>
      <c r="G1480" s="123"/>
      <c r="H1480" s="116"/>
      <c r="I1480" s="116"/>
      <c r="J1480" s="116"/>
      <c r="K1480" s="123"/>
      <c r="L1480" s="123"/>
      <c r="M1480" s="123"/>
      <c r="N1480" s="123"/>
      <c r="O1480" s="123"/>
      <c r="P1480" s="123"/>
      <c r="Q1480" s="123"/>
      <c r="R1480" s="123"/>
      <c r="S1480" s="123"/>
      <c r="T1480" s="123"/>
      <c r="U1480" s="123"/>
      <c r="V1480" s="123"/>
      <c r="W1480" s="123"/>
      <c r="X1480" s="123"/>
      <c r="Y1480" s="123"/>
      <c r="Z1480" s="123"/>
      <c r="AA1480" s="123"/>
      <c r="AB1480" s="116"/>
      <c r="AC1480" s="116"/>
      <c r="AD1480" s="116"/>
      <c r="AE1480" s="123"/>
      <c r="AF1480" s="123"/>
      <c r="AG1480" s="123"/>
      <c r="AH1480" s="123"/>
      <c r="AI1480" s="123"/>
      <c r="AJ1480" s="116"/>
      <c r="AK1480" s="116"/>
      <c r="AL1480" s="116"/>
      <c r="AM1480" s="116"/>
      <c r="AN1480" s="116"/>
      <c r="AO1480" s="116"/>
      <c r="AP1480" s="123"/>
      <c r="AQ1480" s="123"/>
      <c r="AR1480" s="123"/>
      <c r="AS1480" s="123"/>
      <c r="AT1480" s="123"/>
      <c r="AU1480" s="123"/>
      <c r="AV1480" s="123"/>
      <c r="AW1480" s="123"/>
      <c r="AX1480" s="123"/>
      <c r="AY1480" s="123"/>
      <c r="AZ1480" s="123"/>
      <c r="BA1480" s="123"/>
      <c r="BB1480" s="123"/>
      <c r="BC1480" s="123"/>
      <c r="BD1480" s="158"/>
      <c r="BE1480" s="123"/>
    </row>
    <row r="1481" spans="1:57" hidden="1">
      <c r="A1481" s="116">
        <f>工事一般情報!A1481</f>
        <v>0</v>
      </c>
      <c r="B1481" s="117">
        <f>工事一般情報!B1481</f>
        <v>0</v>
      </c>
      <c r="C1481" s="161"/>
      <c r="D1481" s="161"/>
      <c r="E1481" s="161"/>
      <c r="F1481" s="123"/>
      <c r="G1481" s="123"/>
      <c r="H1481" s="116"/>
      <c r="I1481" s="116"/>
      <c r="J1481" s="116"/>
      <c r="K1481" s="123"/>
      <c r="L1481" s="123"/>
      <c r="M1481" s="123"/>
      <c r="N1481" s="123"/>
      <c r="O1481" s="123"/>
      <c r="P1481" s="123"/>
      <c r="Q1481" s="123"/>
      <c r="R1481" s="123"/>
      <c r="S1481" s="123"/>
      <c r="T1481" s="123"/>
      <c r="U1481" s="123"/>
      <c r="V1481" s="123"/>
      <c r="W1481" s="123"/>
      <c r="X1481" s="123"/>
      <c r="Y1481" s="123"/>
      <c r="Z1481" s="123"/>
      <c r="AA1481" s="123"/>
      <c r="AB1481" s="116"/>
      <c r="AC1481" s="116"/>
      <c r="AD1481" s="116"/>
      <c r="AE1481" s="123"/>
      <c r="AF1481" s="123"/>
      <c r="AG1481" s="123"/>
      <c r="AH1481" s="123"/>
      <c r="AI1481" s="123"/>
      <c r="AJ1481" s="116"/>
      <c r="AK1481" s="116"/>
      <c r="AL1481" s="116"/>
      <c r="AM1481" s="116"/>
      <c r="AN1481" s="116"/>
      <c r="AO1481" s="116"/>
      <c r="AP1481" s="123"/>
      <c r="AQ1481" s="123"/>
      <c r="AR1481" s="123"/>
      <c r="AS1481" s="123"/>
      <c r="AT1481" s="123"/>
      <c r="AU1481" s="123"/>
      <c r="AV1481" s="123"/>
      <c r="AW1481" s="123"/>
      <c r="AX1481" s="123"/>
      <c r="AY1481" s="123"/>
      <c r="AZ1481" s="123"/>
      <c r="BA1481" s="123"/>
      <c r="BB1481" s="123"/>
      <c r="BC1481" s="123"/>
      <c r="BD1481" s="158"/>
      <c r="BE1481" s="123"/>
    </row>
    <row r="1482" spans="1:57" hidden="1">
      <c r="A1482" s="116">
        <f>工事一般情報!A1482</f>
        <v>0</v>
      </c>
      <c r="B1482" s="117">
        <f>工事一般情報!B1482</f>
        <v>0</v>
      </c>
      <c r="C1482" s="161"/>
      <c r="D1482" s="161"/>
      <c r="E1482" s="161"/>
      <c r="F1482" s="123"/>
      <c r="G1482" s="123"/>
      <c r="H1482" s="116"/>
      <c r="I1482" s="116"/>
      <c r="J1482" s="116"/>
      <c r="K1482" s="123"/>
      <c r="L1482" s="123"/>
      <c r="M1482" s="123"/>
      <c r="N1482" s="123"/>
      <c r="O1482" s="123"/>
      <c r="P1482" s="123"/>
      <c r="Q1482" s="123"/>
      <c r="R1482" s="123"/>
      <c r="S1482" s="123"/>
      <c r="T1482" s="123"/>
      <c r="U1482" s="123"/>
      <c r="V1482" s="123"/>
      <c r="W1482" s="123"/>
      <c r="X1482" s="123"/>
      <c r="Y1482" s="123"/>
      <c r="Z1482" s="123"/>
      <c r="AA1482" s="123"/>
      <c r="AB1482" s="116"/>
      <c r="AC1482" s="116"/>
      <c r="AD1482" s="116"/>
      <c r="AE1482" s="123"/>
      <c r="AF1482" s="123"/>
      <c r="AG1482" s="123"/>
      <c r="AH1482" s="123"/>
      <c r="AI1482" s="123"/>
      <c r="AJ1482" s="116"/>
      <c r="AK1482" s="116"/>
      <c r="AL1482" s="116"/>
      <c r="AM1482" s="116"/>
      <c r="AN1482" s="116"/>
      <c r="AO1482" s="116"/>
      <c r="AP1482" s="123"/>
      <c r="AQ1482" s="123"/>
      <c r="AR1482" s="123"/>
      <c r="AS1482" s="123"/>
      <c r="AT1482" s="123"/>
      <c r="AU1482" s="123"/>
      <c r="AV1482" s="123"/>
      <c r="AW1482" s="123"/>
      <c r="AX1482" s="123"/>
      <c r="AY1482" s="123"/>
      <c r="AZ1482" s="123"/>
      <c r="BA1482" s="123"/>
      <c r="BB1482" s="123"/>
      <c r="BC1482" s="123"/>
      <c r="BD1482" s="158"/>
      <c r="BE1482" s="123"/>
    </row>
    <row r="1483" spans="1:57" hidden="1">
      <c r="A1483" s="116">
        <f>工事一般情報!A1483</f>
        <v>0</v>
      </c>
      <c r="B1483" s="117">
        <f>工事一般情報!B1483</f>
        <v>0</v>
      </c>
      <c r="C1483" s="161"/>
      <c r="D1483" s="161"/>
      <c r="E1483" s="161"/>
      <c r="F1483" s="123"/>
      <c r="G1483" s="123"/>
      <c r="H1483" s="116"/>
      <c r="I1483" s="116"/>
      <c r="J1483" s="116"/>
      <c r="K1483" s="123"/>
      <c r="L1483" s="123"/>
      <c r="M1483" s="123"/>
      <c r="N1483" s="123"/>
      <c r="O1483" s="123"/>
      <c r="P1483" s="123"/>
      <c r="Q1483" s="123"/>
      <c r="R1483" s="123"/>
      <c r="S1483" s="123"/>
      <c r="T1483" s="123"/>
      <c r="U1483" s="123"/>
      <c r="V1483" s="123"/>
      <c r="W1483" s="123"/>
      <c r="X1483" s="123"/>
      <c r="Y1483" s="123"/>
      <c r="Z1483" s="123"/>
      <c r="AA1483" s="123"/>
      <c r="AB1483" s="116"/>
      <c r="AC1483" s="116"/>
      <c r="AD1483" s="116"/>
      <c r="AE1483" s="123"/>
      <c r="AF1483" s="123"/>
      <c r="AG1483" s="123"/>
      <c r="AH1483" s="123"/>
      <c r="AI1483" s="123"/>
      <c r="AJ1483" s="116"/>
      <c r="AK1483" s="116"/>
      <c r="AL1483" s="116"/>
      <c r="AM1483" s="116"/>
      <c r="AN1483" s="116"/>
      <c r="AO1483" s="116"/>
      <c r="AP1483" s="123"/>
      <c r="AQ1483" s="123"/>
      <c r="AR1483" s="123"/>
      <c r="AS1483" s="123"/>
      <c r="AT1483" s="123"/>
      <c r="AU1483" s="123"/>
      <c r="AV1483" s="123"/>
      <c r="AW1483" s="123"/>
      <c r="AX1483" s="123"/>
      <c r="AY1483" s="123"/>
      <c r="AZ1483" s="123"/>
      <c r="BA1483" s="123"/>
      <c r="BB1483" s="123"/>
      <c r="BC1483" s="123"/>
      <c r="BD1483" s="158"/>
      <c r="BE1483" s="123"/>
    </row>
    <row r="1484" spans="1:57" hidden="1">
      <c r="A1484" s="116">
        <f>工事一般情報!A1484</f>
        <v>0</v>
      </c>
      <c r="B1484" s="117">
        <f>工事一般情報!B1484</f>
        <v>0</v>
      </c>
      <c r="C1484" s="161"/>
      <c r="D1484" s="161"/>
      <c r="E1484" s="161"/>
      <c r="F1484" s="123"/>
      <c r="G1484" s="123"/>
      <c r="H1484" s="116"/>
      <c r="I1484" s="116"/>
      <c r="J1484" s="116"/>
      <c r="K1484" s="123"/>
      <c r="L1484" s="123"/>
      <c r="M1484" s="123"/>
      <c r="N1484" s="123"/>
      <c r="O1484" s="123"/>
      <c r="P1484" s="123"/>
      <c r="Q1484" s="123"/>
      <c r="R1484" s="123"/>
      <c r="S1484" s="123"/>
      <c r="T1484" s="123"/>
      <c r="U1484" s="123"/>
      <c r="V1484" s="123"/>
      <c r="W1484" s="123"/>
      <c r="X1484" s="123"/>
      <c r="Y1484" s="123"/>
      <c r="Z1484" s="123"/>
      <c r="AA1484" s="123"/>
      <c r="AB1484" s="116"/>
      <c r="AC1484" s="116"/>
      <c r="AD1484" s="116"/>
      <c r="AE1484" s="123"/>
      <c r="AF1484" s="123"/>
      <c r="AG1484" s="123"/>
      <c r="AH1484" s="123"/>
      <c r="AI1484" s="123"/>
      <c r="AJ1484" s="116"/>
      <c r="AK1484" s="116"/>
      <c r="AL1484" s="116"/>
      <c r="AM1484" s="116"/>
      <c r="AN1484" s="116"/>
      <c r="AO1484" s="116"/>
      <c r="AP1484" s="123"/>
      <c r="AQ1484" s="123"/>
      <c r="AR1484" s="123"/>
      <c r="AS1484" s="123"/>
      <c r="AT1484" s="123"/>
      <c r="AU1484" s="123"/>
      <c r="AV1484" s="123"/>
      <c r="AW1484" s="123"/>
      <c r="AX1484" s="123"/>
      <c r="AY1484" s="123"/>
      <c r="AZ1484" s="123"/>
      <c r="BA1484" s="123"/>
      <c r="BB1484" s="123"/>
      <c r="BC1484" s="123"/>
      <c r="BD1484" s="158"/>
      <c r="BE1484" s="123"/>
    </row>
    <row r="1485" spans="1:57" hidden="1">
      <c r="A1485" s="116">
        <f>工事一般情報!A1485</f>
        <v>0</v>
      </c>
      <c r="B1485" s="117">
        <f>工事一般情報!B1485</f>
        <v>0</v>
      </c>
      <c r="C1485" s="161"/>
      <c r="D1485" s="161"/>
      <c r="E1485" s="161"/>
      <c r="F1485" s="123"/>
      <c r="G1485" s="123"/>
      <c r="H1485" s="116"/>
      <c r="I1485" s="116"/>
      <c r="J1485" s="116"/>
      <c r="K1485" s="123"/>
      <c r="L1485" s="123"/>
      <c r="M1485" s="123"/>
      <c r="N1485" s="123"/>
      <c r="O1485" s="123"/>
      <c r="P1485" s="123"/>
      <c r="Q1485" s="123"/>
      <c r="R1485" s="123"/>
      <c r="S1485" s="123"/>
      <c r="T1485" s="123"/>
      <c r="U1485" s="123"/>
      <c r="V1485" s="123"/>
      <c r="W1485" s="123"/>
      <c r="X1485" s="123"/>
      <c r="Y1485" s="123"/>
      <c r="Z1485" s="123"/>
      <c r="AA1485" s="123"/>
      <c r="AB1485" s="116"/>
      <c r="AC1485" s="116"/>
      <c r="AD1485" s="116"/>
      <c r="AE1485" s="123"/>
      <c r="AF1485" s="123"/>
      <c r="AG1485" s="123"/>
      <c r="AH1485" s="123"/>
      <c r="AI1485" s="123"/>
      <c r="AJ1485" s="116"/>
      <c r="AK1485" s="116"/>
      <c r="AL1485" s="116"/>
      <c r="AM1485" s="116"/>
      <c r="AN1485" s="116"/>
      <c r="AO1485" s="116"/>
      <c r="AP1485" s="123"/>
      <c r="AQ1485" s="123"/>
      <c r="AR1485" s="123"/>
      <c r="AS1485" s="123"/>
      <c r="AT1485" s="123"/>
      <c r="AU1485" s="123"/>
      <c r="AV1485" s="123"/>
      <c r="AW1485" s="123"/>
      <c r="AX1485" s="123"/>
      <c r="AY1485" s="123"/>
      <c r="AZ1485" s="123"/>
      <c r="BA1485" s="123"/>
      <c r="BB1485" s="123"/>
      <c r="BC1485" s="123"/>
      <c r="BD1485" s="158"/>
      <c r="BE1485" s="123"/>
    </row>
    <row r="1486" spans="1:57" hidden="1">
      <c r="A1486" s="116">
        <f>工事一般情報!A1486</f>
        <v>0</v>
      </c>
      <c r="B1486" s="117">
        <f>工事一般情報!B1486</f>
        <v>0</v>
      </c>
      <c r="C1486" s="161"/>
      <c r="D1486" s="161"/>
      <c r="E1486" s="161"/>
      <c r="F1486" s="123"/>
      <c r="G1486" s="123"/>
      <c r="H1486" s="116"/>
      <c r="I1486" s="116"/>
      <c r="J1486" s="116"/>
      <c r="K1486" s="123"/>
      <c r="L1486" s="123"/>
      <c r="M1486" s="123"/>
      <c r="N1486" s="123"/>
      <c r="O1486" s="123"/>
      <c r="P1486" s="123"/>
      <c r="Q1486" s="123"/>
      <c r="R1486" s="123"/>
      <c r="S1486" s="123"/>
      <c r="T1486" s="123"/>
      <c r="U1486" s="123"/>
      <c r="V1486" s="123"/>
      <c r="W1486" s="123"/>
      <c r="X1486" s="123"/>
      <c r="Y1486" s="123"/>
      <c r="Z1486" s="123"/>
      <c r="AA1486" s="123"/>
      <c r="AB1486" s="116"/>
      <c r="AC1486" s="116"/>
      <c r="AD1486" s="116"/>
      <c r="AE1486" s="123"/>
      <c r="AF1486" s="123"/>
      <c r="AG1486" s="123"/>
      <c r="AH1486" s="123"/>
      <c r="AI1486" s="123"/>
      <c r="AJ1486" s="116"/>
      <c r="AK1486" s="116"/>
      <c r="AL1486" s="116"/>
      <c r="AM1486" s="116"/>
      <c r="AN1486" s="116"/>
      <c r="AO1486" s="116"/>
      <c r="AP1486" s="123"/>
      <c r="AQ1486" s="123"/>
      <c r="AR1486" s="123"/>
      <c r="AS1486" s="123"/>
      <c r="AT1486" s="123"/>
      <c r="AU1486" s="123"/>
      <c r="AV1486" s="123"/>
      <c r="AW1486" s="123"/>
      <c r="AX1486" s="123"/>
      <c r="AY1486" s="123"/>
      <c r="AZ1486" s="123"/>
      <c r="BA1486" s="123"/>
      <c r="BB1486" s="123"/>
      <c r="BC1486" s="123"/>
      <c r="BD1486" s="158"/>
      <c r="BE1486" s="123"/>
    </row>
    <row r="1487" spans="1:57" hidden="1">
      <c r="A1487" s="116">
        <f>工事一般情報!A1487</f>
        <v>0</v>
      </c>
      <c r="B1487" s="117">
        <f>工事一般情報!B1487</f>
        <v>0</v>
      </c>
      <c r="C1487" s="161"/>
      <c r="D1487" s="161"/>
      <c r="E1487" s="161"/>
      <c r="F1487" s="123"/>
      <c r="G1487" s="123"/>
      <c r="H1487" s="116"/>
      <c r="I1487" s="116"/>
      <c r="J1487" s="116"/>
      <c r="K1487" s="123"/>
      <c r="L1487" s="123"/>
      <c r="M1487" s="123"/>
      <c r="N1487" s="123"/>
      <c r="O1487" s="123"/>
      <c r="P1487" s="123"/>
      <c r="Q1487" s="123"/>
      <c r="R1487" s="123"/>
      <c r="S1487" s="123"/>
      <c r="T1487" s="123"/>
      <c r="U1487" s="123"/>
      <c r="V1487" s="123"/>
      <c r="W1487" s="123"/>
      <c r="X1487" s="123"/>
      <c r="Y1487" s="123"/>
      <c r="Z1487" s="123"/>
      <c r="AA1487" s="123"/>
      <c r="AB1487" s="116"/>
      <c r="AC1487" s="116"/>
      <c r="AD1487" s="116"/>
      <c r="AE1487" s="123"/>
      <c r="AF1487" s="123"/>
      <c r="AG1487" s="123"/>
      <c r="AH1487" s="123"/>
      <c r="AI1487" s="123"/>
      <c r="AJ1487" s="116"/>
      <c r="AK1487" s="116"/>
      <c r="AL1487" s="116"/>
      <c r="AM1487" s="116"/>
      <c r="AN1487" s="116"/>
      <c r="AO1487" s="116"/>
      <c r="AP1487" s="123"/>
      <c r="AQ1487" s="123"/>
      <c r="AR1487" s="123"/>
      <c r="AS1487" s="123"/>
      <c r="AT1487" s="123"/>
      <c r="AU1487" s="123"/>
      <c r="AV1487" s="123"/>
      <c r="AW1487" s="123"/>
      <c r="AX1487" s="123"/>
      <c r="AY1487" s="123"/>
      <c r="AZ1487" s="123"/>
      <c r="BA1487" s="123"/>
      <c r="BB1487" s="123"/>
      <c r="BC1487" s="123"/>
      <c r="BD1487" s="158"/>
      <c r="BE1487" s="123"/>
    </row>
    <row r="1488" spans="1:57" hidden="1">
      <c r="A1488" s="116">
        <f>工事一般情報!A1488</f>
        <v>0</v>
      </c>
      <c r="B1488" s="117">
        <f>工事一般情報!B1488</f>
        <v>0</v>
      </c>
      <c r="C1488" s="161"/>
      <c r="D1488" s="161"/>
      <c r="E1488" s="161"/>
      <c r="F1488" s="123"/>
      <c r="G1488" s="123"/>
      <c r="H1488" s="116"/>
      <c r="I1488" s="116"/>
      <c r="J1488" s="116"/>
      <c r="K1488" s="123"/>
      <c r="L1488" s="123"/>
      <c r="M1488" s="123"/>
      <c r="N1488" s="123"/>
      <c r="O1488" s="123"/>
      <c r="P1488" s="123"/>
      <c r="Q1488" s="123"/>
      <c r="R1488" s="123"/>
      <c r="S1488" s="123"/>
      <c r="T1488" s="123"/>
      <c r="U1488" s="123"/>
      <c r="V1488" s="123"/>
      <c r="W1488" s="123"/>
      <c r="X1488" s="123"/>
      <c r="Y1488" s="123"/>
      <c r="Z1488" s="123"/>
      <c r="AA1488" s="123"/>
      <c r="AB1488" s="116"/>
      <c r="AC1488" s="116"/>
      <c r="AD1488" s="116"/>
      <c r="AE1488" s="123"/>
      <c r="AF1488" s="123"/>
      <c r="AG1488" s="123"/>
      <c r="AH1488" s="123"/>
      <c r="AI1488" s="123"/>
      <c r="AJ1488" s="116"/>
      <c r="AK1488" s="116"/>
      <c r="AL1488" s="116"/>
      <c r="AM1488" s="116"/>
      <c r="AN1488" s="116"/>
      <c r="AO1488" s="116"/>
      <c r="AP1488" s="123"/>
      <c r="AQ1488" s="123"/>
      <c r="AR1488" s="123"/>
      <c r="AS1488" s="123"/>
      <c r="AT1488" s="123"/>
      <c r="AU1488" s="123"/>
      <c r="AV1488" s="123"/>
      <c r="AW1488" s="123"/>
      <c r="AX1488" s="123"/>
      <c r="AY1488" s="123"/>
      <c r="AZ1488" s="123"/>
      <c r="BA1488" s="123"/>
      <c r="BB1488" s="123"/>
      <c r="BC1488" s="123"/>
      <c r="BD1488" s="158"/>
      <c r="BE1488" s="123"/>
    </row>
    <row r="1489" spans="1:57" hidden="1">
      <c r="A1489" s="116">
        <f>工事一般情報!A1489</f>
        <v>0</v>
      </c>
      <c r="B1489" s="117">
        <f>工事一般情報!B1489</f>
        <v>0</v>
      </c>
      <c r="C1489" s="161"/>
      <c r="D1489" s="161"/>
      <c r="E1489" s="161"/>
      <c r="F1489" s="123"/>
      <c r="G1489" s="123"/>
      <c r="H1489" s="116"/>
      <c r="I1489" s="116"/>
      <c r="J1489" s="116"/>
      <c r="K1489" s="123"/>
      <c r="L1489" s="123"/>
      <c r="M1489" s="123"/>
      <c r="N1489" s="123"/>
      <c r="O1489" s="123"/>
      <c r="P1489" s="123"/>
      <c r="Q1489" s="123"/>
      <c r="R1489" s="123"/>
      <c r="S1489" s="123"/>
      <c r="T1489" s="123"/>
      <c r="U1489" s="123"/>
      <c r="V1489" s="123"/>
      <c r="W1489" s="123"/>
      <c r="X1489" s="123"/>
      <c r="Y1489" s="123"/>
      <c r="Z1489" s="123"/>
      <c r="AA1489" s="123"/>
      <c r="AB1489" s="116"/>
      <c r="AC1489" s="116"/>
      <c r="AD1489" s="116"/>
      <c r="AE1489" s="123"/>
      <c r="AF1489" s="123"/>
      <c r="AG1489" s="123"/>
      <c r="AH1489" s="123"/>
      <c r="AI1489" s="123"/>
      <c r="AJ1489" s="116"/>
      <c r="AK1489" s="116"/>
      <c r="AL1489" s="116"/>
      <c r="AM1489" s="116"/>
      <c r="AN1489" s="116"/>
      <c r="AO1489" s="116"/>
      <c r="AP1489" s="123"/>
      <c r="AQ1489" s="123"/>
      <c r="AR1489" s="123"/>
      <c r="AS1489" s="123"/>
      <c r="AT1489" s="123"/>
      <c r="AU1489" s="123"/>
      <c r="AV1489" s="123"/>
      <c r="AW1489" s="123"/>
      <c r="AX1489" s="123"/>
      <c r="AY1489" s="123"/>
      <c r="AZ1489" s="123"/>
      <c r="BA1489" s="123"/>
      <c r="BB1489" s="123"/>
      <c r="BC1489" s="123"/>
      <c r="BD1489" s="158"/>
      <c r="BE1489" s="123"/>
    </row>
    <row r="1490" spans="1:57" hidden="1">
      <c r="A1490" s="116">
        <f>工事一般情報!A1490</f>
        <v>0</v>
      </c>
      <c r="B1490" s="117">
        <f>工事一般情報!B1490</f>
        <v>0</v>
      </c>
      <c r="C1490" s="161"/>
      <c r="D1490" s="161"/>
      <c r="E1490" s="161"/>
      <c r="F1490" s="123"/>
      <c r="G1490" s="123"/>
      <c r="H1490" s="116"/>
      <c r="I1490" s="116"/>
      <c r="J1490" s="116"/>
      <c r="K1490" s="123"/>
      <c r="L1490" s="123"/>
      <c r="M1490" s="123"/>
      <c r="N1490" s="123"/>
      <c r="O1490" s="123"/>
      <c r="P1490" s="123"/>
      <c r="Q1490" s="123"/>
      <c r="R1490" s="123"/>
      <c r="S1490" s="123"/>
      <c r="T1490" s="123"/>
      <c r="U1490" s="123"/>
      <c r="V1490" s="123"/>
      <c r="W1490" s="123"/>
      <c r="X1490" s="123"/>
      <c r="Y1490" s="123"/>
      <c r="Z1490" s="123"/>
      <c r="AA1490" s="123"/>
      <c r="AB1490" s="116"/>
      <c r="AC1490" s="116"/>
      <c r="AD1490" s="116"/>
      <c r="AE1490" s="123"/>
      <c r="AF1490" s="123"/>
      <c r="AG1490" s="123"/>
      <c r="AH1490" s="123"/>
      <c r="AI1490" s="123"/>
      <c r="AJ1490" s="116"/>
      <c r="AK1490" s="116"/>
      <c r="AL1490" s="116"/>
      <c r="AM1490" s="116"/>
      <c r="AN1490" s="116"/>
      <c r="AO1490" s="116"/>
      <c r="AP1490" s="123"/>
      <c r="AQ1490" s="123"/>
      <c r="AR1490" s="123"/>
      <c r="AS1490" s="123"/>
      <c r="AT1490" s="123"/>
      <c r="AU1490" s="123"/>
      <c r="AV1490" s="123"/>
      <c r="AW1490" s="123"/>
      <c r="AX1490" s="123"/>
      <c r="AY1490" s="123"/>
      <c r="AZ1490" s="123"/>
      <c r="BA1490" s="123"/>
      <c r="BB1490" s="123"/>
      <c r="BC1490" s="123"/>
      <c r="BD1490" s="158"/>
      <c r="BE1490" s="123"/>
    </row>
    <row r="1491" spans="1:57" hidden="1">
      <c r="A1491" s="116">
        <f>工事一般情報!A1491</f>
        <v>0</v>
      </c>
      <c r="B1491" s="117">
        <f>工事一般情報!B1491</f>
        <v>0</v>
      </c>
      <c r="C1491" s="161"/>
      <c r="D1491" s="161"/>
      <c r="E1491" s="161"/>
      <c r="F1491" s="123"/>
      <c r="G1491" s="123"/>
      <c r="H1491" s="116"/>
      <c r="I1491" s="116"/>
      <c r="J1491" s="116"/>
      <c r="K1491" s="123"/>
      <c r="L1491" s="123"/>
      <c r="M1491" s="123"/>
      <c r="N1491" s="123"/>
      <c r="O1491" s="123"/>
      <c r="P1491" s="123"/>
      <c r="Q1491" s="123"/>
      <c r="R1491" s="123"/>
      <c r="S1491" s="123"/>
      <c r="T1491" s="123"/>
      <c r="U1491" s="123"/>
      <c r="V1491" s="123"/>
      <c r="W1491" s="123"/>
      <c r="X1491" s="123"/>
      <c r="Y1491" s="123"/>
      <c r="Z1491" s="123"/>
      <c r="AA1491" s="123"/>
      <c r="AB1491" s="116"/>
      <c r="AC1491" s="116"/>
      <c r="AD1491" s="116"/>
      <c r="AE1491" s="123"/>
      <c r="AF1491" s="123"/>
      <c r="AG1491" s="123"/>
      <c r="AH1491" s="123"/>
      <c r="AI1491" s="123"/>
      <c r="AJ1491" s="116"/>
      <c r="AK1491" s="116"/>
      <c r="AL1491" s="116"/>
      <c r="AM1491" s="116"/>
      <c r="AN1491" s="116"/>
      <c r="AO1491" s="116"/>
      <c r="AP1491" s="123"/>
      <c r="AQ1491" s="123"/>
      <c r="AR1491" s="123"/>
      <c r="AS1491" s="123"/>
      <c r="AT1491" s="123"/>
      <c r="AU1491" s="123"/>
      <c r="AV1491" s="123"/>
      <c r="AW1491" s="123"/>
      <c r="AX1491" s="123"/>
      <c r="AY1491" s="123"/>
      <c r="AZ1491" s="123"/>
      <c r="BA1491" s="123"/>
      <c r="BB1491" s="123"/>
      <c r="BC1491" s="123"/>
      <c r="BD1491" s="158"/>
      <c r="BE1491" s="123"/>
    </row>
    <row r="1492" spans="1:57" hidden="1">
      <c r="A1492" s="116">
        <f>工事一般情報!A1492</f>
        <v>0</v>
      </c>
      <c r="B1492" s="117">
        <f>工事一般情報!B1492</f>
        <v>0</v>
      </c>
      <c r="C1492" s="161"/>
      <c r="D1492" s="161"/>
      <c r="E1492" s="161"/>
      <c r="F1492" s="123"/>
      <c r="G1492" s="123"/>
      <c r="H1492" s="116"/>
      <c r="I1492" s="116"/>
      <c r="J1492" s="116"/>
      <c r="K1492" s="123"/>
      <c r="L1492" s="123"/>
      <c r="M1492" s="123"/>
      <c r="N1492" s="123"/>
      <c r="O1492" s="123"/>
      <c r="P1492" s="123"/>
      <c r="Q1492" s="123"/>
      <c r="R1492" s="123"/>
      <c r="S1492" s="123"/>
      <c r="T1492" s="123"/>
      <c r="U1492" s="123"/>
      <c r="V1492" s="123"/>
      <c r="W1492" s="123"/>
      <c r="X1492" s="123"/>
      <c r="Y1492" s="123"/>
      <c r="Z1492" s="123"/>
      <c r="AA1492" s="123"/>
      <c r="AB1492" s="116"/>
      <c r="AC1492" s="116"/>
      <c r="AD1492" s="116"/>
      <c r="AE1492" s="123"/>
      <c r="AF1492" s="123"/>
      <c r="AG1492" s="123"/>
      <c r="AH1492" s="123"/>
      <c r="AI1492" s="123"/>
      <c r="AJ1492" s="116"/>
      <c r="AK1492" s="116"/>
      <c r="AL1492" s="116"/>
      <c r="AM1492" s="116"/>
      <c r="AN1492" s="116"/>
      <c r="AO1492" s="116"/>
      <c r="AP1492" s="123"/>
      <c r="AQ1492" s="123"/>
      <c r="AR1492" s="123"/>
      <c r="AS1492" s="123"/>
      <c r="AT1492" s="123"/>
      <c r="AU1492" s="123"/>
      <c r="AV1492" s="123"/>
      <c r="AW1492" s="123"/>
      <c r="AX1492" s="123"/>
      <c r="AY1492" s="123"/>
      <c r="AZ1492" s="123"/>
      <c r="BA1492" s="123"/>
      <c r="BB1492" s="123"/>
      <c r="BC1492" s="123"/>
      <c r="BD1492" s="158"/>
      <c r="BE1492" s="123"/>
    </row>
    <row r="1493" spans="1:57" hidden="1">
      <c r="A1493" s="116">
        <f>工事一般情報!A1493</f>
        <v>0</v>
      </c>
      <c r="B1493" s="117">
        <f>工事一般情報!B1493</f>
        <v>0</v>
      </c>
      <c r="C1493" s="161"/>
      <c r="D1493" s="161"/>
      <c r="E1493" s="161"/>
      <c r="F1493" s="123"/>
      <c r="G1493" s="123"/>
      <c r="H1493" s="116"/>
      <c r="I1493" s="116"/>
      <c r="J1493" s="116"/>
      <c r="K1493" s="123"/>
      <c r="L1493" s="123"/>
      <c r="M1493" s="123"/>
      <c r="N1493" s="123"/>
      <c r="O1493" s="123"/>
      <c r="P1493" s="123"/>
      <c r="Q1493" s="123"/>
      <c r="R1493" s="123"/>
      <c r="S1493" s="123"/>
      <c r="T1493" s="123"/>
      <c r="U1493" s="123"/>
      <c r="V1493" s="123"/>
      <c r="W1493" s="123"/>
      <c r="X1493" s="123"/>
      <c r="Y1493" s="123"/>
      <c r="Z1493" s="123"/>
      <c r="AA1493" s="123"/>
      <c r="AB1493" s="116"/>
      <c r="AC1493" s="116"/>
      <c r="AD1493" s="116"/>
      <c r="AE1493" s="123"/>
      <c r="AF1493" s="123"/>
      <c r="AG1493" s="123"/>
      <c r="AH1493" s="123"/>
      <c r="AI1493" s="123"/>
      <c r="AJ1493" s="116"/>
      <c r="AK1493" s="116"/>
      <c r="AL1493" s="116"/>
      <c r="AM1493" s="116"/>
      <c r="AN1493" s="116"/>
      <c r="AO1493" s="116"/>
      <c r="AP1493" s="123"/>
      <c r="AQ1493" s="123"/>
      <c r="AR1493" s="123"/>
      <c r="AS1493" s="123"/>
      <c r="AT1493" s="123"/>
      <c r="AU1493" s="123"/>
      <c r="AV1493" s="123"/>
      <c r="AW1493" s="123"/>
      <c r="AX1493" s="123"/>
      <c r="AY1493" s="123"/>
      <c r="AZ1493" s="123"/>
      <c r="BA1493" s="123"/>
      <c r="BB1493" s="123"/>
      <c r="BC1493" s="123"/>
      <c r="BD1493" s="158"/>
      <c r="BE1493" s="123"/>
    </row>
    <row r="1494" spans="1:57" hidden="1">
      <c r="A1494" s="116">
        <f>工事一般情報!A1494</f>
        <v>0</v>
      </c>
      <c r="B1494" s="117">
        <f>工事一般情報!B1494</f>
        <v>0</v>
      </c>
      <c r="C1494" s="161"/>
      <c r="D1494" s="161"/>
      <c r="E1494" s="161"/>
      <c r="F1494" s="123"/>
      <c r="G1494" s="123"/>
      <c r="H1494" s="116"/>
      <c r="I1494" s="116"/>
      <c r="J1494" s="116"/>
      <c r="K1494" s="123"/>
      <c r="L1494" s="123"/>
      <c r="M1494" s="123"/>
      <c r="N1494" s="123"/>
      <c r="O1494" s="123"/>
      <c r="P1494" s="123"/>
      <c r="Q1494" s="123"/>
      <c r="R1494" s="123"/>
      <c r="S1494" s="123"/>
      <c r="T1494" s="123"/>
      <c r="U1494" s="123"/>
      <c r="V1494" s="123"/>
      <c r="W1494" s="123"/>
      <c r="X1494" s="123"/>
      <c r="Y1494" s="123"/>
      <c r="Z1494" s="123"/>
      <c r="AA1494" s="123"/>
      <c r="AB1494" s="116"/>
      <c r="AC1494" s="116"/>
      <c r="AD1494" s="116"/>
      <c r="AE1494" s="123"/>
      <c r="AF1494" s="123"/>
      <c r="AG1494" s="123"/>
      <c r="AH1494" s="123"/>
      <c r="AI1494" s="123"/>
      <c r="AJ1494" s="116"/>
      <c r="AK1494" s="116"/>
      <c r="AL1494" s="116"/>
      <c r="AM1494" s="116"/>
      <c r="AN1494" s="116"/>
      <c r="AO1494" s="116"/>
      <c r="AP1494" s="123"/>
      <c r="AQ1494" s="123"/>
      <c r="AR1494" s="123"/>
      <c r="AS1494" s="123"/>
      <c r="AT1494" s="123"/>
      <c r="AU1494" s="123"/>
      <c r="AV1494" s="123"/>
      <c r="AW1494" s="123"/>
      <c r="AX1494" s="123"/>
      <c r="AY1494" s="123"/>
      <c r="AZ1494" s="123"/>
      <c r="BA1494" s="123"/>
      <c r="BB1494" s="123"/>
      <c r="BC1494" s="123"/>
      <c r="BD1494" s="158"/>
      <c r="BE1494" s="123"/>
    </row>
    <row r="1495" spans="1:57" hidden="1">
      <c r="A1495" s="116">
        <f>工事一般情報!A1495</f>
        <v>0</v>
      </c>
      <c r="B1495" s="117">
        <f>工事一般情報!B1495</f>
        <v>0</v>
      </c>
      <c r="C1495" s="161"/>
      <c r="D1495" s="161"/>
      <c r="E1495" s="161"/>
      <c r="F1495" s="123"/>
      <c r="G1495" s="123"/>
      <c r="H1495" s="116"/>
      <c r="I1495" s="116"/>
      <c r="J1495" s="116"/>
      <c r="K1495" s="123"/>
      <c r="L1495" s="123"/>
      <c r="M1495" s="123"/>
      <c r="N1495" s="123"/>
      <c r="O1495" s="123"/>
      <c r="P1495" s="123"/>
      <c r="Q1495" s="123"/>
      <c r="R1495" s="123"/>
      <c r="S1495" s="123"/>
      <c r="T1495" s="123"/>
      <c r="U1495" s="123"/>
      <c r="V1495" s="123"/>
      <c r="W1495" s="123"/>
      <c r="X1495" s="123"/>
      <c r="Y1495" s="123"/>
      <c r="Z1495" s="123"/>
      <c r="AA1495" s="123"/>
      <c r="AB1495" s="116"/>
      <c r="AC1495" s="116"/>
      <c r="AD1495" s="116"/>
      <c r="AE1495" s="123"/>
      <c r="AF1495" s="123"/>
      <c r="AG1495" s="123"/>
      <c r="AH1495" s="123"/>
      <c r="AI1495" s="123"/>
      <c r="AJ1495" s="116"/>
      <c r="AK1495" s="116"/>
      <c r="AL1495" s="116"/>
      <c r="AM1495" s="116"/>
      <c r="AN1495" s="116"/>
      <c r="AO1495" s="116"/>
      <c r="AP1495" s="123"/>
      <c r="AQ1495" s="123"/>
      <c r="AR1495" s="123"/>
      <c r="AS1495" s="123"/>
      <c r="AT1495" s="123"/>
      <c r="AU1495" s="123"/>
      <c r="AV1495" s="123"/>
      <c r="AW1495" s="123"/>
      <c r="AX1495" s="123"/>
      <c r="AY1495" s="123"/>
      <c r="AZ1495" s="123"/>
      <c r="BA1495" s="123"/>
      <c r="BB1495" s="123"/>
      <c r="BC1495" s="123"/>
      <c r="BD1495" s="158"/>
      <c r="BE1495" s="123"/>
    </row>
    <row r="1496" spans="1:57" hidden="1">
      <c r="A1496" s="116">
        <f>工事一般情報!A1496</f>
        <v>0</v>
      </c>
      <c r="B1496" s="117">
        <f>工事一般情報!B1496</f>
        <v>0</v>
      </c>
      <c r="C1496" s="161"/>
      <c r="D1496" s="161"/>
      <c r="E1496" s="161"/>
      <c r="F1496" s="123"/>
      <c r="G1496" s="123"/>
      <c r="H1496" s="116"/>
      <c r="I1496" s="116"/>
      <c r="J1496" s="116"/>
      <c r="K1496" s="123"/>
      <c r="L1496" s="123"/>
      <c r="M1496" s="123"/>
      <c r="N1496" s="123"/>
      <c r="O1496" s="123"/>
      <c r="P1496" s="123"/>
      <c r="Q1496" s="123"/>
      <c r="R1496" s="123"/>
      <c r="S1496" s="123"/>
      <c r="T1496" s="123"/>
      <c r="U1496" s="123"/>
      <c r="V1496" s="123"/>
      <c r="W1496" s="123"/>
      <c r="X1496" s="123"/>
      <c r="Y1496" s="123"/>
      <c r="Z1496" s="123"/>
      <c r="AA1496" s="123"/>
      <c r="AB1496" s="116"/>
      <c r="AC1496" s="116"/>
      <c r="AD1496" s="116"/>
      <c r="AE1496" s="123"/>
      <c r="AF1496" s="123"/>
      <c r="AG1496" s="123"/>
      <c r="AH1496" s="123"/>
      <c r="AI1496" s="123"/>
      <c r="AJ1496" s="116"/>
      <c r="AK1496" s="116"/>
      <c r="AL1496" s="116"/>
      <c r="AM1496" s="116"/>
      <c r="AN1496" s="116"/>
      <c r="AO1496" s="116"/>
      <c r="AP1496" s="123"/>
      <c r="AQ1496" s="123"/>
      <c r="AR1496" s="123"/>
      <c r="AS1496" s="123"/>
      <c r="AT1496" s="123"/>
      <c r="AU1496" s="123"/>
      <c r="AV1496" s="123"/>
      <c r="AW1496" s="123"/>
      <c r="AX1496" s="123"/>
      <c r="AY1496" s="123"/>
      <c r="AZ1496" s="123"/>
      <c r="BA1496" s="123"/>
      <c r="BB1496" s="123"/>
      <c r="BC1496" s="123"/>
      <c r="BD1496" s="158"/>
      <c r="BE1496" s="123"/>
    </row>
    <row r="1497" spans="1:57" hidden="1">
      <c r="A1497" s="116">
        <f>工事一般情報!A1497</f>
        <v>0</v>
      </c>
      <c r="B1497" s="117">
        <f>工事一般情報!B1497</f>
        <v>0</v>
      </c>
      <c r="C1497" s="161"/>
      <c r="D1497" s="161"/>
      <c r="E1497" s="161"/>
      <c r="F1497" s="123"/>
      <c r="G1497" s="123"/>
      <c r="H1497" s="116"/>
      <c r="I1497" s="116"/>
      <c r="J1497" s="116"/>
      <c r="K1497" s="123"/>
      <c r="L1497" s="123"/>
      <c r="M1497" s="123"/>
      <c r="N1497" s="123"/>
      <c r="O1497" s="123"/>
      <c r="P1497" s="123"/>
      <c r="Q1497" s="123"/>
      <c r="R1497" s="123"/>
      <c r="S1497" s="123"/>
      <c r="T1497" s="123"/>
      <c r="U1497" s="123"/>
      <c r="V1497" s="123"/>
      <c r="W1497" s="123"/>
      <c r="X1497" s="123"/>
      <c r="Y1497" s="123"/>
      <c r="Z1497" s="123"/>
      <c r="AA1497" s="123"/>
      <c r="AB1497" s="116"/>
      <c r="AC1497" s="116"/>
      <c r="AD1497" s="116"/>
      <c r="AE1497" s="123"/>
      <c r="AF1497" s="123"/>
      <c r="AG1497" s="123"/>
      <c r="AH1497" s="123"/>
      <c r="AI1497" s="123"/>
      <c r="AJ1497" s="116"/>
      <c r="AK1497" s="116"/>
      <c r="AL1497" s="116"/>
      <c r="AM1497" s="116"/>
      <c r="AN1497" s="116"/>
      <c r="AO1497" s="116"/>
      <c r="AP1497" s="123"/>
      <c r="AQ1497" s="123"/>
      <c r="AR1497" s="123"/>
      <c r="AS1497" s="123"/>
      <c r="AT1497" s="123"/>
      <c r="AU1497" s="123"/>
      <c r="AV1497" s="123"/>
      <c r="AW1497" s="123"/>
      <c r="AX1497" s="123"/>
      <c r="AY1497" s="123"/>
      <c r="AZ1497" s="123"/>
      <c r="BA1497" s="123"/>
      <c r="BB1497" s="123"/>
      <c r="BC1497" s="123"/>
      <c r="BD1497" s="158"/>
      <c r="BE1497" s="123"/>
    </row>
    <row r="1498" spans="1:57" hidden="1">
      <c r="A1498" s="116">
        <f>工事一般情報!A1498</f>
        <v>0</v>
      </c>
      <c r="B1498" s="117">
        <f>工事一般情報!B1498</f>
        <v>0</v>
      </c>
      <c r="C1498" s="161"/>
      <c r="D1498" s="161"/>
      <c r="E1498" s="161"/>
      <c r="F1498" s="123"/>
      <c r="G1498" s="123"/>
      <c r="H1498" s="116"/>
      <c r="I1498" s="116"/>
      <c r="J1498" s="116"/>
      <c r="K1498" s="123"/>
      <c r="L1498" s="123"/>
      <c r="M1498" s="123"/>
      <c r="N1498" s="123"/>
      <c r="O1498" s="123"/>
      <c r="P1498" s="123"/>
      <c r="Q1498" s="123"/>
      <c r="R1498" s="123"/>
      <c r="S1498" s="123"/>
      <c r="T1498" s="123"/>
      <c r="U1498" s="123"/>
      <c r="V1498" s="123"/>
      <c r="W1498" s="123"/>
      <c r="X1498" s="123"/>
      <c r="Y1498" s="123"/>
      <c r="Z1498" s="123"/>
      <c r="AA1498" s="123"/>
      <c r="AB1498" s="116"/>
      <c r="AC1498" s="116"/>
      <c r="AD1498" s="116"/>
      <c r="AE1498" s="123"/>
      <c r="AF1498" s="123"/>
      <c r="AG1498" s="123"/>
      <c r="AH1498" s="123"/>
      <c r="AI1498" s="123"/>
      <c r="AJ1498" s="116"/>
      <c r="AK1498" s="116"/>
      <c r="AL1498" s="116"/>
      <c r="AM1498" s="116"/>
      <c r="AN1498" s="116"/>
      <c r="AO1498" s="116"/>
      <c r="AP1498" s="123"/>
      <c r="AQ1498" s="123"/>
      <c r="AR1498" s="123"/>
      <c r="AS1498" s="123"/>
      <c r="AT1498" s="123"/>
      <c r="AU1498" s="123"/>
      <c r="AV1498" s="123"/>
      <c r="AW1498" s="123"/>
      <c r="AX1498" s="123"/>
      <c r="AY1498" s="123"/>
      <c r="AZ1498" s="123"/>
      <c r="BA1498" s="123"/>
      <c r="BB1498" s="123"/>
      <c r="BC1498" s="123"/>
      <c r="BD1498" s="158"/>
      <c r="BE1498" s="123"/>
    </row>
    <row r="1499" spans="1:57" hidden="1">
      <c r="A1499" s="116">
        <f>工事一般情報!A1499</f>
        <v>0</v>
      </c>
      <c r="B1499" s="117">
        <f>工事一般情報!B1499</f>
        <v>0</v>
      </c>
      <c r="C1499" s="161"/>
      <c r="D1499" s="161"/>
      <c r="E1499" s="161"/>
      <c r="F1499" s="123"/>
      <c r="G1499" s="123"/>
      <c r="H1499" s="116"/>
      <c r="I1499" s="116"/>
      <c r="J1499" s="116"/>
      <c r="K1499" s="123"/>
      <c r="L1499" s="123"/>
      <c r="M1499" s="123"/>
      <c r="N1499" s="123"/>
      <c r="O1499" s="123"/>
      <c r="P1499" s="123"/>
      <c r="Q1499" s="123"/>
      <c r="R1499" s="123"/>
      <c r="S1499" s="123"/>
      <c r="T1499" s="123"/>
      <c r="U1499" s="123"/>
      <c r="V1499" s="123"/>
      <c r="W1499" s="123"/>
      <c r="X1499" s="123"/>
      <c r="Y1499" s="123"/>
      <c r="Z1499" s="123"/>
      <c r="AA1499" s="123"/>
      <c r="AB1499" s="116"/>
      <c r="AC1499" s="116"/>
      <c r="AD1499" s="116"/>
      <c r="AE1499" s="123"/>
      <c r="AF1499" s="123"/>
      <c r="AG1499" s="123"/>
      <c r="AH1499" s="123"/>
      <c r="AI1499" s="123"/>
      <c r="AJ1499" s="116"/>
      <c r="AK1499" s="116"/>
      <c r="AL1499" s="116"/>
      <c r="AM1499" s="116"/>
      <c r="AN1499" s="116"/>
      <c r="AO1499" s="116"/>
      <c r="AP1499" s="123"/>
      <c r="AQ1499" s="123"/>
      <c r="AR1499" s="123"/>
      <c r="AS1499" s="123"/>
      <c r="AT1499" s="123"/>
      <c r="AU1499" s="123"/>
      <c r="AV1499" s="123"/>
      <c r="AW1499" s="123"/>
      <c r="AX1499" s="123"/>
      <c r="AY1499" s="123"/>
      <c r="AZ1499" s="123"/>
      <c r="BA1499" s="123"/>
      <c r="BB1499" s="123"/>
      <c r="BC1499" s="123"/>
      <c r="BD1499" s="158"/>
      <c r="BE1499" s="123"/>
    </row>
    <row r="1500" spans="1:57" hidden="1">
      <c r="A1500" s="1">
        <f>工事一般情報!A1500</f>
        <v>0</v>
      </c>
      <c r="B1500" s="6">
        <f>工事一般情報!B1500</f>
        <v>0</v>
      </c>
    </row>
  </sheetData>
  <autoFilter ref="A1:A1500">
    <filterColumn colId="0">
      <filters>
        <filter val="250146"/>
      </filters>
    </filterColumn>
  </autoFilter>
  <mergeCells count="24">
    <mergeCell ref="BC957:BC958"/>
    <mergeCell ref="BC959:BC960"/>
    <mergeCell ref="S1:S2"/>
    <mergeCell ref="AO1:AO2"/>
    <mergeCell ref="Q1:Q2"/>
    <mergeCell ref="T1:T2"/>
    <mergeCell ref="R1:R2"/>
    <mergeCell ref="AZ1:AZ2"/>
    <mergeCell ref="BA1:BA2"/>
    <mergeCell ref="BB1:BB2"/>
    <mergeCell ref="AU1:AY1"/>
    <mergeCell ref="U1:U2"/>
    <mergeCell ref="X1:X2"/>
    <mergeCell ref="Y1:Y2"/>
    <mergeCell ref="Z1:Z2"/>
    <mergeCell ref="AA1:AA2"/>
    <mergeCell ref="AB1:AB2"/>
    <mergeCell ref="AG1:AI1"/>
    <mergeCell ref="AP1:AT1"/>
    <mergeCell ref="A1:A2"/>
    <mergeCell ref="B1:B2"/>
    <mergeCell ref="F1:G1"/>
    <mergeCell ref="H1:O1"/>
    <mergeCell ref="P1:P2"/>
  </mergeCells>
  <phoneticPr fontId="6"/>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57"/>
  <sheetViews>
    <sheetView zoomScale="115" zoomScaleNormal="115" workbookViewId="0">
      <pane xSplit="2" ySplit="2" topLeftCell="C846" activePane="bottomRight" state="frozen"/>
      <selection pane="topRight" activeCell="C1" sqref="C1"/>
      <selection pane="bottomLeft" activeCell="A3" sqref="A3"/>
      <selection pane="bottomRight" activeCell="G849" sqref="G849"/>
    </sheetView>
  </sheetViews>
  <sheetFormatPr defaultRowHeight="15"/>
  <cols>
    <col min="1" max="1" width="32.140625" customWidth="1"/>
    <col min="2" max="2" width="57.140625" customWidth="1"/>
    <col min="3" max="3" width="18.42578125" style="17" customWidth="1"/>
    <col min="4" max="4" width="23" style="17" customWidth="1"/>
    <col min="5" max="5" width="11.28515625" style="21" customWidth="1"/>
    <col min="6" max="6" width="21.7109375" style="21" customWidth="1"/>
    <col min="7" max="7" width="28.42578125" style="21" customWidth="1"/>
    <col min="8" max="8" width="28.140625" style="21" customWidth="1"/>
    <col min="9" max="9" width="17.140625" style="17" customWidth="1"/>
    <col min="10" max="10" width="14" style="17" customWidth="1"/>
    <col min="11" max="11" width="13.140625" style="17" customWidth="1"/>
    <col min="12" max="12" width="14.5703125" customWidth="1"/>
    <col min="13" max="13" width="15.42578125" customWidth="1"/>
    <col min="14" max="14" width="19.85546875" style="59" customWidth="1"/>
    <col min="15" max="15" width="24.5703125" style="14" customWidth="1"/>
    <col min="16" max="17" width="12.28515625" style="3" customWidth="1"/>
  </cols>
  <sheetData>
    <row r="1" spans="1:25" ht="20.25" customHeight="1">
      <c r="A1" s="172" t="s">
        <v>0</v>
      </c>
      <c r="B1" s="174" t="s">
        <v>1</v>
      </c>
      <c r="C1" s="176" t="s">
        <v>1924</v>
      </c>
      <c r="D1" s="176"/>
      <c r="E1" s="177" t="s">
        <v>2</v>
      </c>
      <c r="F1" s="178"/>
      <c r="G1" s="178"/>
      <c r="H1" s="178"/>
      <c r="I1" s="178"/>
      <c r="J1" s="178"/>
      <c r="K1" s="178"/>
      <c r="L1" s="179" t="s">
        <v>1294</v>
      </c>
      <c r="M1" s="185" t="s">
        <v>1293</v>
      </c>
      <c r="N1" s="182" t="s">
        <v>1926</v>
      </c>
    </row>
    <row r="2" spans="1:25" ht="36" customHeight="1" thickBot="1">
      <c r="A2" s="173"/>
      <c r="B2" s="175"/>
      <c r="C2" s="16" t="s">
        <v>1264</v>
      </c>
      <c r="D2" s="16" t="s">
        <v>1265</v>
      </c>
      <c r="E2" s="22" t="s">
        <v>1266</v>
      </c>
      <c r="F2" s="20" t="s">
        <v>1267</v>
      </c>
      <c r="G2" s="23" t="s">
        <v>3</v>
      </c>
      <c r="H2" s="20" t="s">
        <v>1268</v>
      </c>
      <c r="I2" s="58" t="s">
        <v>1269</v>
      </c>
      <c r="J2" s="16" t="s">
        <v>1263</v>
      </c>
      <c r="K2" s="16" t="s">
        <v>1262</v>
      </c>
      <c r="L2" s="180"/>
      <c r="M2" s="186"/>
      <c r="N2" s="182"/>
      <c r="O2" s="15" t="s">
        <v>1929</v>
      </c>
      <c r="P2" s="33"/>
      <c r="Q2" s="33"/>
    </row>
    <row r="3" spans="1:25" ht="15.75" customHeight="1">
      <c r="A3" s="1">
        <v>1</v>
      </c>
      <c r="B3" s="8" t="s">
        <v>61</v>
      </c>
      <c r="C3" s="18"/>
      <c r="E3" s="21" t="s">
        <v>1333</v>
      </c>
      <c r="F3" s="21" t="s">
        <v>2108</v>
      </c>
      <c r="G3" s="21" t="s">
        <v>2109</v>
      </c>
      <c r="O3" s="60" t="str">
        <f>HYPERLINK(CONCATENATE("https://www.google.co.jp/maps/place/?q=",N3),"Open by google map")</f>
        <v>Open by google map</v>
      </c>
      <c r="Y3" t="s">
        <v>1927</v>
      </c>
    </row>
    <row r="4" spans="1:25">
      <c r="A4" s="1">
        <v>2</v>
      </c>
      <c r="B4" s="9" t="s">
        <v>62</v>
      </c>
      <c r="E4" s="21" t="s">
        <v>1333</v>
      </c>
      <c r="F4" s="21" t="s">
        <v>2108</v>
      </c>
      <c r="G4" s="21" t="s">
        <v>2109</v>
      </c>
      <c r="O4" s="60" t="str">
        <f t="shared" ref="O4:O67" si="0">HYPERLINK(CONCATENATE("https://www.google.co.jp/maps/place/?q=",N4),"Open by google map")</f>
        <v>Open by google map</v>
      </c>
      <c r="Q4" s="192" t="s">
        <v>1925</v>
      </c>
      <c r="R4" s="192"/>
      <c r="S4" s="192"/>
      <c r="T4" s="192"/>
      <c r="U4" s="192"/>
      <c r="V4" s="192"/>
      <c r="W4" s="192"/>
      <c r="X4" s="192"/>
    </row>
    <row r="5" spans="1:25">
      <c r="A5" s="1">
        <v>3</v>
      </c>
      <c r="B5" s="9" t="s">
        <v>63</v>
      </c>
      <c r="E5" s="21" t="s">
        <v>1333</v>
      </c>
      <c r="F5" s="21" t="s">
        <v>2108</v>
      </c>
      <c r="G5" s="21" t="s">
        <v>2109</v>
      </c>
      <c r="O5" s="60" t="str">
        <f t="shared" si="0"/>
        <v>Open by google map</v>
      </c>
      <c r="Q5" s="190" t="s">
        <v>1928</v>
      </c>
      <c r="R5" s="191"/>
      <c r="S5" s="191"/>
      <c r="T5" s="191"/>
      <c r="U5" s="191"/>
      <c r="V5" s="191"/>
      <c r="W5" s="191"/>
      <c r="X5" s="191"/>
    </row>
    <row r="6" spans="1:25">
      <c r="A6" s="1">
        <v>4</v>
      </c>
      <c r="B6" s="9" t="s">
        <v>64</v>
      </c>
      <c r="E6" s="21" t="s">
        <v>1387</v>
      </c>
      <c r="F6" s="21" t="s">
        <v>2110</v>
      </c>
      <c r="G6" s="21" t="s">
        <v>2111</v>
      </c>
      <c r="O6" s="60" t="str">
        <f t="shared" si="0"/>
        <v>Open by google map</v>
      </c>
      <c r="Q6" s="191"/>
      <c r="R6" s="191"/>
      <c r="S6" s="191"/>
      <c r="T6" s="191"/>
      <c r="U6" s="191"/>
      <c r="V6" s="191"/>
      <c r="W6" s="191"/>
      <c r="X6" s="191"/>
    </row>
    <row r="7" spans="1:25">
      <c r="A7" s="1">
        <v>5</v>
      </c>
      <c r="B7" s="9" t="s">
        <v>65</v>
      </c>
      <c r="E7" s="21" t="s">
        <v>1302</v>
      </c>
      <c r="O7" s="60" t="str">
        <f t="shared" si="0"/>
        <v>Open by google map</v>
      </c>
    </row>
    <row r="8" spans="1:25">
      <c r="A8" s="1">
        <v>6</v>
      </c>
      <c r="B8" s="9" t="s">
        <v>336</v>
      </c>
      <c r="E8" s="21" t="s">
        <v>1333</v>
      </c>
      <c r="F8" s="21" t="s">
        <v>2108</v>
      </c>
      <c r="G8" s="21" t="s">
        <v>2112</v>
      </c>
      <c r="O8" s="60" t="str">
        <f t="shared" si="0"/>
        <v>Open by google map</v>
      </c>
      <c r="Q8" s="191"/>
      <c r="R8" s="191"/>
      <c r="S8" s="191"/>
      <c r="T8" s="191"/>
      <c r="U8" s="191"/>
      <c r="V8" s="191"/>
      <c r="W8" s="191"/>
      <c r="X8" s="191"/>
    </row>
    <row r="9" spans="1:25">
      <c r="A9" s="1">
        <v>7</v>
      </c>
      <c r="B9" s="9" t="s">
        <v>337</v>
      </c>
      <c r="E9" s="21" t="s">
        <v>1333</v>
      </c>
      <c r="F9" s="21" t="s">
        <v>2108</v>
      </c>
      <c r="G9" s="21" t="s">
        <v>2112</v>
      </c>
      <c r="O9" s="60" t="str">
        <f t="shared" si="0"/>
        <v>Open by google map</v>
      </c>
      <c r="Q9" s="191"/>
      <c r="R9" s="191"/>
      <c r="S9" s="191"/>
      <c r="T9" s="191"/>
      <c r="U9" s="191"/>
      <c r="V9" s="191"/>
      <c r="W9" s="191"/>
      <c r="X9" s="191"/>
    </row>
    <row r="10" spans="1:25">
      <c r="A10" s="1">
        <v>8</v>
      </c>
      <c r="B10" s="9" t="s">
        <v>66</v>
      </c>
      <c r="E10" s="21" t="s">
        <v>1333</v>
      </c>
      <c r="F10" s="21" t="s">
        <v>2108</v>
      </c>
      <c r="G10" s="21" t="s">
        <v>2113</v>
      </c>
      <c r="O10" s="60" t="str">
        <f t="shared" si="0"/>
        <v>Open by google map</v>
      </c>
    </row>
    <row r="11" spans="1:25">
      <c r="A11" s="1">
        <v>9</v>
      </c>
      <c r="B11" s="9" t="s">
        <v>67</v>
      </c>
      <c r="E11" s="21" t="s">
        <v>1305</v>
      </c>
      <c r="F11" s="21" t="s">
        <v>1566</v>
      </c>
      <c r="G11" s="21" t="s">
        <v>1567</v>
      </c>
      <c r="O11" s="60" t="str">
        <f t="shared" si="0"/>
        <v>Open by google map</v>
      </c>
    </row>
    <row r="12" spans="1:25">
      <c r="A12" s="1">
        <v>10</v>
      </c>
      <c r="B12" s="9" t="s">
        <v>68</v>
      </c>
      <c r="E12" s="21" t="s">
        <v>1342</v>
      </c>
      <c r="O12" s="60" t="str">
        <f t="shared" si="0"/>
        <v>Open by google map</v>
      </c>
    </row>
    <row r="13" spans="1:25">
      <c r="A13" s="1">
        <v>11</v>
      </c>
      <c r="B13" s="9" t="s">
        <v>69</v>
      </c>
      <c r="E13" s="21" t="s">
        <v>1342</v>
      </c>
      <c r="O13" s="60" t="str">
        <f t="shared" si="0"/>
        <v>Open by google map</v>
      </c>
    </row>
    <row r="14" spans="1:25">
      <c r="A14" s="1">
        <v>12</v>
      </c>
      <c r="B14" s="9" t="s">
        <v>70</v>
      </c>
      <c r="E14" s="21" t="s">
        <v>1333</v>
      </c>
      <c r="F14" s="21" t="s">
        <v>2108</v>
      </c>
      <c r="G14" s="21" t="s">
        <v>2114</v>
      </c>
      <c r="O14" s="60" t="str">
        <f t="shared" si="0"/>
        <v>Open by google map</v>
      </c>
    </row>
    <row r="15" spans="1:25">
      <c r="A15" s="1">
        <v>13</v>
      </c>
      <c r="B15" s="9" t="s">
        <v>71</v>
      </c>
      <c r="E15" s="21" t="s">
        <v>1387</v>
      </c>
      <c r="F15" s="21" t="s">
        <v>1717</v>
      </c>
      <c r="G15" s="21" t="s">
        <v>2115</v>
      </c>
      <c r="O15" s="60" t="str">
        <f t="shared" si="0"/>
        <v>Open by google map</v>
      </c>
    </row>
    <row r="16" spans="1:25">
      <c r="A16" s="1">
        <v>14</v>
      </c>
      <c r="B16" s="9" t="s">
        <v>72</v>
      </c>
      <c r="E16" s="21" t="s">
        <v>1358</v>
      </c>
      <c r="F16" s="21" t="s">
        <v>1359</v>
      </c>
      <c r="O16" s="60" t="str">
        <f t="shared" si="0"/>
        <v>Open by google map</v>
      </c>
    </row>
    <row r="17" spans="1:25">
      <c r="A17" s="1">
        <v>15</v>
      </c>
      <c r="B17" s="9" t="s">
        <v>73</v>
      </c>
      <c r="E17" s="21" t="s">
        <v>1358</v>
      </c>
      <c r="F17" s="21" t="s">
        <v>1359</v>
      </c>
      <c r="O17" s="60" t="str">
        <f t="shared" si="0"/>
        <v>Open by google map</v>
      </c>
    </row>
    <row r="18" spans="1:25">
      <c r="A18" s="1">
        <v>16</v>
      </c>
      <c r="B18" s="9" t="s">
        <v>74</v>
      </c>
      <c r="E18" s="21" t="s">
        <v>1387</v>
      </c>
      <c r="O18" s="60" t="str">
        <f t="shared" si="0"/>
        <v>Open by google map</v>
      </c>
    </row>
    <row r="19" spans="1:25">
      <c r="A19" s="1">
        <v>17</v>
      </c>
      <c r="B19" s="9" t="s">
        <v>75</v>
      </c>
      <c r="E19" s="21" t="s">
        <v>1351</v>
      </c>
      <c r="F19" s="21" t="s">
        <v>2108</v>
      </c>
      <c r="G19" s="21" t="s">
        <v>2116</v>
      </c>
      <c r="O19" s="60" t="str">
        <f t="shared" si="0"/>
        <v>Open by google map</v>
      </c>
    </row>
    <row r="20" spans="1:25">
      <c r="A20" s="1">
        <v>18</v>
      </c>
      <c r="B20" s="9" t="s">
        <v>76</v>
      </c>
      <c r="E20" s="21" t="s">
        <v>1387</v>
      </c>
      <c r="F20" s="21" t="s">
        <v>2117</v>
      </c>
      <c r="G20" s="21" t="s">
        <v>2118</v>
      </c>
      <c r="O20" s="60" t="str">
        <f t="shared" si="0"/>
        <v>Open by google map</v>
      </c>
    </row>
    <row r="21" spans="1:25">
      <c r="A21" s="1">
        <v>19</v>
      </c>
      <c r="B21" s="9" t="s">
        <v>77</v>
      </c>
      <c r="E21" s="21" t="s">
        <v>1387</v>
      </c>
      <c r="F21" s="21" t="s">
        <v>1757</v>
      </c>
      <c r="G21" s="21" t="s">
        <v>1593</v>
      </c>
      <c r="O21" s="60" t="str">
        <f t="shared" si="0"/>
        <v>Open by google map</v>
      </c>
    </row>
    <row r="22" spans="1:25">
      <c r="A22" s="1">
        <v>20</v>
      </c>
      <c r="B22" s="9" t="s">
        <v>338</v>
      </c>
      <c r="E22" s="21" t="s">
        <v>1333</v>
      </c>
      <c r="F22" s="21" t="s">
        <v>2108</v>
      </c>
      <c r="G22" s="21" t="s">
        <v>2119</v>
      </c>
      <c r="O22" s="60" t="str">
        <f t="shared" si="0"/>
        <v>Open by google map</v>
      </c>
    </row>
    <row r="23" spans="1:25">
      <c r="A23" s="1">
        <v>21</v>
      </c>
      <c r="B23" s="9" t="s">
        <v>78</v>
      </c>
      <c r="E23" s="21" t="s">
        <v>1419</v>
      </c>
      <c r="O23" s="60" t="str">
        <f t="shared" si="0"/>
        <v>Open by google map</v>
      </c>
    </row>
    <row r="24" spans="1:25">
      <c r="A24" s="1">
        <v>22</v>
      </c>
      <c r="B24" s="9" t="s">
        <v>79</v>
      </c>
      <c r="E24" s="21" t="s">
        <v>1333</v>
      </c>
      <c r="F24" s="21" t="s">
        <v>2120</v>
      </c>
      <c r="G24" s="21" t="s">
        <v>2121</v>
      </c>
      <c r="O24" s="60" t="str">
        <f t="shared" si="0"/>
        <v>Open by google map</v>
      </c>
    </row>
    <row r="25" spans="1:25">
      <c r="A25" s="1">
        <v>23</v>
      </c>
      <c r="B25" s="9" t="s">
        <v>80</v>
      </c>
      <c r="E25" s="21" t="s">
        <v>1305</v>
      </c>
      <c r="F25" s="21" t="s">
        <v>2120</v>
      </c>
      <c r="G25" s="21" t="s">
        <v>2121</v>
      </c>
      <c r="O25" s="60" t="str">
        <f t="shared" si="0"/>
        <v>Open by google map</v>
      </c>
    </row>
    <row r="26" spans="1:25">
      <c r="A26" s="1">
        <v>24</v>
      </c>
      <c r="B26" s="9" t="s">
        <v>81</v>
      </c>
      <c r="E26" s="21" t="s">
        <v>1315</v>
      </c>
      <c r="F26" s="21" t="s">
        <v>2122</v>
      </c>
      <c r="G26" s="21" t="s">
        <v>2123</v>
      </c>
      <c r="O26" s="60" t="str">
        <f t="shared" si="0"/>
        <v>Open by google map</v>
      </c>
    </row>
    <row r="27" spans="1:25">
      <c r="A27" s="1">
        <v>25</v>
      </c>
      <c r="B27" s="9" t="s">
        <v>82</v>
      </c>
      <c r="E27" s="21" t="s">
        <v>1357</v>
      </c>
      <c r="F27" s="21" t="s">
        <v>2124</v>
      </c>
      <c r="G27" s="21" t="s">
        <v>2125</v>
      </c>
      <c r="O27" s="60" t="str">
        <f t="shared" si="0"/>
        <v>Open by google map</v>
      </c>
    </row>
    <row r="28" spans="1:25">
      <c r="A28" s="1">
        <v>26</v>
      </c>
      <c r="B28" s="9" t="s">
        <v>83</v>
      </c>
      <c r="E28" s="21" t="s">
        <v>1357</v>
      </c>
      <c r="F28" s="21" t="s">
        <v>2124</v>
      </c>
      <c r="G28" s="21" t="s">
        <v>2125</v>
      </c>
      <c r="O28" s="60" t="str">
        <f t="shared" si="0"/>
        <v>Open by google map</v>
      </c>
    </row>
    <row r="29" spans="1:25">
      <c r="A29" s="1">
        <v>200108</v>
      </c>
      <c r="B29" s="9" t="s">
        <v>84</v>
      </c>
      <c r="E29" s="21" t="s">
        <v>1333</v>
      </c>
      <c r="F29" s="21" t="s">
        <v>2108</v>
      </c>
      <c r="G29" s="21" t="s">
        <v>2126</v>
      </c>
      <c r="O29" s="60" t="str">
        <f t="shared" si="0"/>
        <v>Open by google map</v>
      </c>
    </row>
    <row r="30" spans="1:25">
      <c r="A30" s="1">
        <v>200108</v>
      </c>
      <c r="B30" s="9" t="s">
        <v>339</v>
      </c>
      <c r="E30" s="21" t="s">
        <v>1340</v>
      </c>
      <c r="F30" s="21" t="s">
        <v>2127</v>
      </c>
      <c r="G30" s="21" t="s">
        <v>2128</v>
      </c>
      <c r="O30" s="60" t="str">
        <f t="shared" si="0"/>
        <v>Open by google map</v>
      </c>
    </row>
    <row r="31" spans="1:25">
      <c r="A31" s="1">
        <v>200108</v>
      </c>
      <c r="B31" s="9" t="s">
        <v>340</v>
      </c>
      <c r="E31" s="21" t="s">
        <v>1305</v>
      </c>
      <c r="F31" s="21" t="s">
        <v>2127</v>
      </c>
      <c r="G31" s="21" t="s">
        <v>2128</v>
      </c>
      <c r="O31" s="60" t="str">
        <f t="shared" si="0"/>
        <v>Open by google map</v>
      </c>
      <c r="Y31" t="s">
        <v>1930</v>
      </c>
    </row>
    <row r="32" spans="1:25">
      <c r="A32" s="1">
        <v>200113</v>
      </c>
      <c r="B32" s="9" t="s">
        <v>85</v>
      </c>
      <c r="E32" s="21" t="s">
        <v>1351</v>
      </c>
      <c r="F32" s="21" t="s">
        <v>1759</v>
      </c>
      <c r="G32" s="21" t="s">
        <v>2129</v>
      </c>
      <c r="O32" s="60" t="str">
        <f t="shared" si="0"/>
        <v>Open by google map</v>
      </c>
    </row>
    <row r="33" spans="1:25">
      <c r="A33" s="1">
        <v>200113</v>
      </c>
      <c r="B33" s="9" t="s">
        <v>86</v>
      </c>
      <c r="E33" s="21" t="s">
        <v>1351</v>
      </c>
      <c r="F33" s="21" t="s">
        <v>1759</v>
      </c>
      <c r="G33" s="21" t="s">
        <v>2129</v>
      </c>
      <c r="O33" s="60" t="str">
        <f t="shared" si="0"/>
        <v>Open by google map</v>
      </c>
      <c r="Y33" t="s">
        <v>1931</v>
      </c>
    </row>
    <row r="34" spans="1:25">
      <c r="A34" s="1">
        <v>200115</v>
      </c>
      <c r="B34" s="9" t="s">
        <v>87</v>
      </c>
      <c r="E34" s="21" t="s">
        <v>1366</v>
      </c>
      <c r="F34" s="21" t="s">
        <v>2130</v>
      </c>
      <c r="G34" s="21" t="s">
        <v>2131</v>
      </c>
      <c r="O34" s="60" t="str">
        <f t="shared" si="0"/>
        <v>Open by google map</v>
      </c>
    </row>
    <row r="35" spans="1:25">
      <c r="A35" s="1">
        <v>200116</v>
      </c>
      <c r="B35" s="9" t="s">
        <v>88</v>
      </c>
      <c r="E35" s="21" t="s">
        <v>1333</v>
      </c>
      <c r="F35" s="21" t="s">
        <v>2108</v>
      </c>
      <c r="G35" s="21" t="s">
        <v>2132</v>
      </c>
      <c r="O35" s="60" t="str">
        <f t="shared" si="0"/>
        <v>Open by google map</v>
      </c>
    </row>
    <row r="36" spans="1:25">
      <c r="A36" s="1">
        <v>200117</v>
      </c>
      <c r="B36" s="9" t="s">
        <v>89</v>
      </c>
      <c r="E36" s="21" t="s">
        <v>1357</v>
      </c>
      <c r="F36" s="21" t="s">
        <v>2124</v>
      </c>
      <c r="G36" s="21" t="s">
        <v>2125</v>
      </c>
      <c r="O36" s="60" t="str">
        <f t="shared" si="0"/>
        <v>Open by google map</v>
      </c>
    </row>
    <row r="37" spans="1:25">
      <c r="A37" s="1">
        <v>200117</v>
      </c>
      <c r="B37" s="9" t="s">
        <v>90</v>
      </c>
      <c r="E37" s="21" t="s">
        <v>1357</v>
      </c>
      <c r="F37" s="21" t="s">
        <v>2124</v>
      </c>
      <c r="G37" s="21" t="s">
        <v>2125</v>
      </c>
      <c r="O37" s="60" t="str">
        <f t="shared" si="0"/>
        <v>Open by google map</v>
      </c>
    </row>
    <row r="38" spans="1:25">
      <c r="A38" s="1">
        <v>200118</v>
      </c>
      <c r="B38" s="9" t="s">
        <v>91</v>
      </c>
      <c r="E38" s="21" t="s">
        <v>1398</v>
      </c>
      <c r="F38" s="21" t="s">
        <v>2133</v>
      </c>
      <c r="G38" s="21" t="s">
        <v>2134</v>
      </c>
      <c r="O38" s="60" t="str">
        <f t="shared" si="0"/>
        <v>Open by google map</v>
      </c>
    </row>
    <row r="39" spans="1:25">
      <c r="A39" s="1">
        <v>200119</v>
      </c>
      <c r="B39" s="9" t="s">
        <v>92</v>
      </c>
      <c r="E39" s="21" t="s">
        <v>1387</v>
      </c>
      <c r="F39" s="21" t="s">
        <v>1755</v>
      </c>
      <c r="G39" s="21" t="s">
        <v>2135</v>
      </c>
      <c r="O39" s="60" t="str">
        <f t="shared" si="0"/>
        <v>Open by google map</v>
      </c>
    </row>
    <row r="40" spans="1:25">
      <c r="A40" s="1">
        <v>200122</v>
      </c>
      <c r="B40" s="9" t="s">
        <v>93</v>
      </c>
      <c r="E40" s="21" t="s">
        <v>1366</v>
      </c>
      <c r="F40" s="21" t="s">
        <v>2130</v>
      </c>
      <c r="G40" s="21" t="s">
        <v>2136</v>
      </c>
      <c r="O40" s="60" t="str">
        <f t="shared" si="0"/>
        <v>Open by google map</v>
      </c>
    </row>
    <row r="41" spans="1:25">
      <c r="A41" s="1">
        <v>200124</v>
      </c>
      <c r="B41" s="9" t="s">
        <v>94</v>
      </c>
      <c r="E41" s="21" t="s">
        <v>1358</v>
      </c>
      <c r="F41" s="21" t="s">
        <v>1359</v>
      </c>
      <c r="G41" s="21" t="s">
        <v>2137</v>
      </c>
      <c r="O41" s="60" t="str">
        <f t="shared" si="0"/>
        <v>Open by google map</v>
      </c>
    </row>
    <row r="42" spans="1:25">
      <c r="A42" s="1">
        <v>200129</v>
      </c>
      <c r="B42" s="9" t="s">
        <v>95</v>
      </c>
      <c r="E42" s="21" t="s">
        <v>1351</v>
      </c>
      <c r="F42" s="21" t="s">
        <v>2138</v>
      </c>
      <c r="G42" s="21" t="s">
        <v>2139</v>
      </c>
      <c r="O42" s="60" t="str">
        <f t="shared" si="0"/>
        <v>Open by google map</v>
      </c>
    </row>
    <row r="43" spans="1:25">
      <c r="A43" s="1">
        <v>200130</v>
      </c>
      <c r="B43" s="9" t="s">
        <v>341</v>
      </c>
      <c r="E43" s="21" t="s">
        <v>1366</v>
      </c>
      <c r="F43" s="21" t="s">
        <v>2130</v>
      </c>
      <c r="G43" s="21" t="s">
        <v>2136</v>
      </c>
      <c r="O43" s="60" t="str">
        <f t="shared" si="0"/>
        <v>Open by google map</v>
      </c>
    </row>
    <row r="44" spans="1:25">
      <c r="A44" s="1">
        <v>200145</v>
      </c>
      <c r="B44" s="9" t="s">
        <v>96</v>
      </c>
      <c r="E44" s="21" t="s">
        <v>1307</v>
      </c>
      <c r="F44" s="21" t="s">
        <v>1308</v>
      </c>
      <c r="G44" s="21" t="s">
        <v>2140</v>
      </c>
      <c r="O44" s="60" t="str">
        <f t="shared" si="0"/>
        <v>Open by google map</v>
      </c>
    </row>
    <row r="45" spans="1:25">
      <c r="A45" s="1">
        <v>200146</v>
      </c>
      <c r="B45" s="9" t="s">
        <v>97</v>
      </c>
      <c r="E45" s="21" t="s">
        <v>1305</v>
      </c>
      <c r="F45" s="21" t="s">
        <v>2141</v>
      </c>
      <c r="G45" s="21" t="s">
        <v>2142</v>
      </c>
      <c r="O45" s="60" t="str">
        <f t="shared" si="0"/>
        <v>Open by google map</v>
      </c>
    </row>
    <row r="46" spans="1:25">
      <c r="A46" s="1">
        <v>200148</v>
      </c>
      <c r="B46" s="9" t="s">
        <v>98</v>
      </c>
      <c r="E46" s="21" t="s">
        <v>1299</v>
      </c>
      <c r="F46" s="21" t="s">
        <v>2143</v>
      </c>
      <c r="G46" s="21" t="s">
        <v>2144</v>
      </c>
      <c r="O46" s="60" t="str">
        <f t="shared" si="0"/>
        <v>Open by google map</v>
      </c>
      <c r="Y46" t="s">
        <v>1932</v>
      </c>
    </row>
    <row r="47" spans="1:25">
      <c r="A47" s="1">
        <v>200149</v>
      </c>
      <c r="B47" s="9" t="s">
        <v>99</v>
      </c>
      <c r="E47" s="21" t="s">
        <v>1351</v>
      </c>
      <c r="F47" s="21" t="s">
        <v>2145</v>
      </c>
      <c r="G47" s="21" t="s">
        <v>2146</v>
      </c>
      <c r="O47" s="60" t="str">
        <f t="shared" si="0"/>
        <v>Open by google map</v>
      </c>
    </row>
    <row r="48" spans="1:25">
      <c r="A48" s="1">
        <v>200150</v>
      </c>
      <c r="B48" s="9" t="s">
        <v>100</v>
      </c>
      <c r="E48" s="21" t="s">
        <v>1307</v>
      </c>
      <c r="F48" s="21" t="s">
        <v>2147</v>
      </c>
      <c r="G48" s="21" t="s">
        <v>2148</v>
      </c>
      <c r="O48" s="60" t="str">
        <f t="shared" si="0"/>
        <v>Open by google map</v>
      </c>
    </row>
    <row r="49" spans="1:15">
      <c r="A49" s="1">
        <v>210001</v>
      </c>
      <c r="B49" s="9" t="s">
        <v>101</v>
      </c>
      <c r="E49" s="21" t="s">
        <v>1387</v>
      </c>
      <c r="F49" s="21" t="s">
        <v>2110</v>
      </c>
      <c r="G49" s="21" t="s">
        <v>2149</v>
      </c>
      <c r="O49" s="60" t="str">
        <f t="shared" si="0"/>
        <v>Open by google map</v>
      </c>
    </row>
    <row r="50" spans="1:15">
      <c r="A50" s="1">
        <v>210101</v>
      </c>
      <c r="B50" s="9" t="s">
        <v>102</v>
      </c>
      <c r="E50" s="21" t="s">
        <v>1305</v>
      </c>
      <c r="F50" s="21" t="s">
        <v>2150</v>
      </c>
      <c r="G50" s="21" t="s">
        <v>2151</v>
      </c>
      <c r="O50" s="60" t="str">
        <f t="shared" si="0"/>
        <v>Open by google map</v>
      </c>
    </row>
    <row r="51" spans="1:15">
      <c r="A51" s="1">
        <v>210102</v>
      </c>
      <c r="B51" s="9" t="s">
        <v>103</v>
      </c>
      <c r="E51" s="21" t="s">
        <v>1342</v>
      </c>
      <c r="F51" s="21" t="s">
        <v>1382</v>
      </c>
      <c r="G51" s="21" t="s">
        <v>2152</v>
      </c>
      <c r="O51" s="60" t="str">
        <f t="shared" si="0"/>
        <v>Open by google map</v>
      </c>
    </row>
    <row r="52" spans="1:15">
      <c r="A52" s="1">
        <v>210103</v>
      </c>
      <c r="B52" s="9" t="s">
        <v>104</v>
      </c>
      <c r="E52" s="21" t="s">
        <v>1336</v>
      </c>
      <c r="F52" s="21" t="s">
        <v>2153</v>
      </c>
      <c r="G52" s="21" t="s">
        <v>2154</v>
      </c>
      <c r="O52" s="60" t="str">
        <f t="shared" si="0"/>
        <v>Open by google map</v>
      </c>
    </row>
    <row r="53" spans="1:15">
      <c r="A53" s="1">
        <v>210105</v>
      </c>
      <c r="B53" s="9" t="s">
        <v>105</v>
      </c>
      <c r="E53" s="21" t="s">
        <v>1302</v>
      </c>
      <c r="F53" s="21" t="s">
        <v>2155</v>
      </c>
      <c r="G53" s="21" t="s">
        <v>2156</v>
      </c>
      <c r="O53" s="60" t="str">
        <f t="shared" si="0"/>
        <v>Open by google map</v>
      </c>
    </row>
    <row r="54" spans="1:15">
      <c r="A54" s="1">
        <v>210106</v>
      </c>
      <c r="B54" s="9" t="s">
        <v>106</v>
      </c>
      <c r="E54" s="21" t="s">
        <v>1307</v>
      </c>
      <c r="F54" s="21" t="s">
        <v>2147</v>
      </c>
      <c r="G54" s="21" t="s">
        <v>2157</v>
      </c>
      <c r="O54" s="60" t="str">
        <f t="shared" si="0"/>
        <v>Open by google map</v>
      </c>
    </row>
    <row r="55" spans="1:15">
      <c r="A55" s="1">
        <v>210107</v>
      </c>
      <c r="B55" s="9" t="s">
        <v>107</v>
      </c>
      <c r="E55" s="21" t="s">
        <v>1295</v>
      </c>
      <c r="F55" s="21" t="s">
        <v>2158</v>
      </c>
      <c r="G55" s="21" t="s">
        <v>2159</v>
      </c>
      <c r="O55" s="60" t="str">
        <f t="shared" si="0"/>
        <v>Open by google map</v>
      </c>
    </row>
    <row r="56" spans="1:15">
      <c r="A56" s="1">
        <v>210108</v>
      </c>
      <c r="B56" s="9" t="s">
        <v>108</v>
      </c>
      <c r="E56" s="21" t="s">
        <v>1305</v>
      </c>
      <c r="F56" s="21" t="s">
        <v>2160</v>
      </c>
      <c r="G56" s="21" t="s">
        <v>2161</v>
      </c>
      <c r="O56" s="60" t="str">
        <f t="shared" si="0"/>
        <v>Open by google map</v>
      </c>
    </row>
    <row r="57" spans="1:15">
      <c r="A57" s="1">
        <v>210108</v>
      </c>
      <c r="B57" s="9" t="s">
        <v>109</v>
      </c>
      <c r="E57" s="21" t="s">
        <v>1305</v>
      </c>
      <c r="F57" s="21" t="s">
        <v>2160</v>
      </c>
      <c r="G57" s="21" t="s">
        <v>2161</v>
      </c>
      <c r="O57" s="60" t="str">
        <f t="shared" si="0"/>
        <v>Open by google map</v>
      </c>
    </row>
    <row r="58" spans="1:15">
      <c r="A58" s="1">
        <v>210109</v>
      </c>
      <c r="B58" s="9" t="s">
        <v>110</v>
      </c>
      <c r="E58" s="21" t="s">
        <v>1315</v>
      </c>
      <c r="F58" s="21" t="s">
        <v>1329</v>
      </c>
      <c r="G58" s="21" t="s">
        <v>2162</v>
      </c>
      <c r="O58" s="60" t="str">
        <f t="shared" si="0"/>
        <v>Open by google map</v>
      </c>
    </row>
    <row r="59" spans="1:15">
      <c r="A59" s="1">
        <v>210110</v>
      </c>
      <c r="B59" s="9" t="s">
        <v>111</v>
      </c>
      <c r="E59" s="21" t="s">
        <v>1312</v>
      </c>
      <c r="F59" s="21" t="s">
        <v>2163</v>
      </c>
      <c r="G59" s="21" t="s">
        <v>2164</v>
      </c>
      <c r="O59" s="60" t="str">
        <f t="shared" si="0"/>
        <v>Open by google map</v>
      </c>
    </row>
    <row r="60" spans="1:15">
      <c r="A60" s="1">
        <v>210112</v>
      </c>
      <c r="B60" s="9" t="s">
        <v>112</v>
      </c>
      <c r="E60" s="21" t="s">
        <v>1333</v>
      </c>
      <c r="F60" s="21" t="s">
        <v>1334</v>
      </c>
      <c r="G60" s="21" t="s">
        <v>2165</v>
      </c>
      <c r="O60" s="60" t="str">
        <f t="shared" si="0"/>
        <v>Open by google map</v>
      </c>
    </row>
    <row r="61" spans="1:15">
      <c r="A61" s="1">
        <v>210112</v>
      </c>
      <c r="B61" s="9" t="s">
        <v>113</v>
      </c>
      <c r="E61" s="21" t="s">
        <v>1333</v>
      </c>
      <c r="F61" s="21" t="s">
        <v>1334</v>
      </c>
      <c r="G61" s="21" t="s">
        <v>2165</v>
      </c>
      <c r="O61" s="60" t="str">
        <f t="shared" si="0"/>
        <v>Open by google map</v>
      </c>
    </row>
    <row r="62" spans="1:15">
      <c r="A62" s="1">
        <v>210113</v>
      </c>
      <c r="B62" s="9" t="s">
        <v>114</v>
      </c>
      <c r="E62" s="21" t="s">
        <v>1318</v>
      </c>
      <c r="F62" s="21" t="s">
        <v>2166</v>
      </c>
      <c r="G62" s="21" t="s">
        <v>2167</v>
      </c>
      <c r="O62" s="60" t="str">
        <f t="shared" si="0"/>
        <v>Open by google map</v>
      </c>
    </row>
    <row r="63" spans="1:15">
      <c r="A63" s="1">
        <v>210114</v>
      </c>
      <c r="B63" s="9" t="s">
        <v>115</v>
      </c>
      <c r="E63" s="21" t="s">
        <v>1351</v>
      </c>
      <c r="F63" s="21" t="s">
        <v>2145</v>
      </c>
      <c r="G63" s="21" t="s">
        <v>2168</v>
      </c>
      <c r="O63" s="60" t="str">
        <f t="shared" si="0"/>
        <v>Open by google map</v>
      </c>
    </row>
    <row r="64" spans="1:15">
      <c r="A64" s="1">
        <v>210115</v>
      </c>
      <c r="B64" s="9" t="s">
        <v>116</v>
      </c>
      <c r="E64" s="21" t="s">
        <v>1315</v>
      </c>
      <c r="F64" s="21" t="s">
        <v>1550</v>
      </c>
      <c r="G64" s="21" t="s">
        <v>2169</v>
      </c>
      <c r="O64" s="60" t="str">
        <f t="shared" si="0"/>
        <v>Open by google map</v>
      </c>
    </row>
    <row r="65" spans="1:15">
      <c r="A65" s="1">
        <v>210118</v>
      </c>
      <c r="B65" s="9" t="s">
        <v>117</v>
      </c>
      <c r="E65" s="21" t="s">
        <v>1342</v>
      </c>
      <c r="F65" s="21" t="s">
        <v>1382</v>
      </c>
      <c r="G65" s="21" t="s">
        <v>2170</v>
      </c>
      <c r="O65" s="60" t="str">
        <f t="shared" si="0"/>
        <v>Open by google map</v>
      </c>
    </row>
    <row r="66" spans="1:15">
      <c r="A66" s="1">
        <v>210119</v>
      </c>
      <c r="B66" s="9" t="s">
        <v>342</v>
      </c>
      <c r="E66" s="21" t="s">
        <v>1342</v>
      </c>
      <c r="F66" s="21" t="s">
        <v>2171</v>
      </c>
      <c r="G66" s="21" t="s">
        <v>2172</v>
      </c>
      <c r="O66" s="60" t="str">
        <f t="shared" si="0"/>
        <v>Open by google map</v>
      </c>
    </row>
    <row r="67" spans="1:15">
      <c r="A67" s="1">
        <v>210120</v>
      </c>
      <c r="B67" s="9" t="s">
        <v>118</v>
      </c>
      <c r="E67" s="21" t="s">
        <v>1357</v>
      </c>
      <c r="F67" s="21" t="s">
        <v>1508</v>
      </c>
      <c r="G67" s="21" t="s">
        <v>2173</v>
      </c>
      <c r="O67" s="60" t="str">
        <f t="shared" si="0"/>
        <v>Open by google map</v>
      </c>
    </row>
    <row r="68" spans="1:15">
      <c r="A68" s="1">
        <v>210123</v>
      </c>
      <c r="B68" s="9" t="s">
        <v>119</v>
      </c>
      <c r="E68" s="21" t="s">
        <v>1315</v>
      </c>
      <c r="F68" s="21" t="s">
        <v>2174</v>
      </c>
      <c r="G68" s="21" t="s">
        <v>2175</v>
      </c>
      <c r="O68" s="60" t="str">
        <f t="shared" ref="O68:O131" si="1">HYPERLINK(CONCATENATE("https://www.google.co.jp/maps/place/?q=",N68),"Open by google map")</f>
        <v>Open by google map</v>
      </c>
    </row>
    <row r="69" spans="1:15">
      <c r="A69" s="1">
        <v>210124</v>
      </c>
      <c r="B69" s="9" t="s">
        <v>343</v>
      </c>
      <c r="E69" s="21" t="s">
        <v>1318</v>
      </c>
      <c r="F69" s="21" t="s">
        <v>1458</v>
      </c>
      <c r="G69" s="21" t="s">
        <v>2176</v>
      </c>
      <c r="O69" s="60" t="str">
        <f t="shared" si="1"/>
        <v>Open by google map</v>
      </c>
    </row>
    <row r="70" spans="1:15">
      <c r="A70" s="1">
        <v>210125</v>
      </c>
      <c r="B70" s="9" t="s">
        <v>344</v>
      </c>
      <c r="E70" s="21" t="s">
        <v>1336</v>
      </c>
      <c r="F70" s="21" t="s">
        <v>2177</v>
      </c>
      <c r="G70" s="21" t="s">
        <v>2178</v>
      </c>
      <c r="O70" s="60" t="str">
        <f t="shared" si="1"/>
        <v>Open by google map</v>
      </c>
    </row>
    <row r="71" spans="1:15">
      <c r="A71" s="1">
        <v>210126</v>
      </c>
      <c r="B71" s="9" t="s">
        <v>120</v>
      </c>
      <c r="E71" s="21" t="s">
        <v>1305</v>
      </c>
      <c r="F71" s="21" t="s">
        <v>2179</v>
      </c>
      <c r="G71" s="21" t="s">
        <v>2180</v>
      </c>
      <c r="O71" s="60" t="str">
        <f t="shared" si="1"/>
        <v>Open by google map</v>
      </c>
    </row>
    <row r="72" spans="1:15">
      <c r="A72" s="1">
        <v>210127</v>
      </c>
      <c r="B72" s="9" t="s">
        <v>121</v>
      </c>
      <c r="E72" s="21" t="s">
        <v>1832</v>
      </c>
      <c r="F72" s="21" t="s">
        <v>2181</v>
      </c>
      <c r="G72" s="21" t="s">
        <v>2182</v>
      </c>
      <c r="O72" s="60" t="str">
        <f t="shared" si="1"/>
        <v>Open by google map</v>
      </c>
    </row>
    <row r="73" spans="1:15">
      <c r="A73" s="1">
        <v>210128</v>
      </c>
      <c r="B73" s="9" t="s">
        <v>345</v>
      </c>
      <c r="E73" s="21" t="s">
        <v>1357</v>
      </c>
      <c r="F73" s="21" t="s">
        <v>1508</v>
      </c>
      <c r="G73" s="21" t="s">
        <v>2183</v>
      </c>
      <c r="O73" s="60" t="str">
        <f t="shared" si="1"/>
        <v>Open by google map</v>
      </c>
    </row>
    <row r="74" spans="1:15">
      <c r="A74" s="1">
        <v>210129</v>
      </c>
      <c r="B74" s="9" t="s">
        <v>122</v>
      </c>
      <c r="E74" s="21" t="s">
        <v>1340</v>
      </c>
      <c r="F74" s="21" t="s">
        <v>2184</v>
      </c>
      <c r="G74" s="21" t="s">
        <v>2185</v>
      </c>
      <c r="O74" s="60" t="str">
        <f t="shared" si="1"/>
        <v>Open by google map</v>
      </c>
    </row>
    <row r="75" spans="1:15">
      <c r="A75" s="1">
        <v>210130</v>
      </c>
      <c r="B75" s="9" t="s">
        <v>123</v>
      </c>
      <c r="E75" s="21" t="s">
        <v>1299</v>
      </c>
      <c r="F75" s="21" t="s">
        <v>1350</v>
      </c>
      <c r="G75" s="21" t="s">
        <v>1651</v>
      </c>
      <c r="O75" s="60" t="str">
        <f t="shared" si="1"/>
        <v>Open by google map</v>
      </c>
    </row>
    <row r="76" spans="1:15">
      <c r="A76" s="1">
        <v>210131</v>
      </c>
      <c r="B76" s="9" t="s">
        <v>124</v>
      </c>
      <c r="E76" s="21" t="s">
        <v>1366</v>
      </c>
      <c r="F76" s="21" t="s">
        <v>1471</v>
      </c>
      <c r="G76" s="21" t="s">
        <v>2186</v>
      </c>
      <c r="O76" s="60" t="str">
        <f t="shared" si="1"/>
        <v>Open by google map</v>
      </c>
    </row>
    <row r="77" spans="1:15">
      <c r="A77" s="1">
        <v>210132</v>
      </c>
      <c r="B77" s="9" t="s">
        <v>125</v>
      </c>
      <c r="E77" s="21" t="s">
        <v>1366</v>
      </c>
      <c r="F77" s="21" t="s">
        <v>1460</v>
      </c>
      <c r="G77" s="21" t="s">
        <v>2187</v>
      </c>
      <c r="O77" s="60" t="str">
        <f t="shared" si="1"/>
        <v>Open by google map</v>
      </c>
    </row>
    <row r="78" spans="1:15">
      <c r="A78" s="1">
        <v>210133</v>
      </c>
      <c r="B78" s="9" t="s">
        <v>126</v>
      </c>
      <c r="E78" s="21" t="s">
        <v>1305</v>
      </c>
      <c r="F78" s="21" t="s">
        <v>2188</v>
      </c>
      <c r="G78" s="21" t="s">
        <v>2189</v>
      </c>
      <c r="O78" s="60" t="str">
        <f t="shared" si="1"/>
        <v>Open by google map</v>
      </c>
    </row>
    <row r="79" spans="1:15">
      <c r="A79" s="1">
        <v>210134</v>
      </c>
      <c r="B79" s="9" t="s">
        <v>127</v>
      </c>
      <c r="E79" s="21" t="s">
        <v>1305</v>
      </c>
      <c r="F79" s="21" t="s">
        <v>1448</v>
      </c>
      <c r="G79" s="21" t="s">
        <v>2190</v>
      </c>
      <c r="O79" s="60" t="str">
        <f t="shared" si="1"/>
        <v>Open by google map</v>
      </c>
    </row>
    <row r="80" spans="1:15">
      <c r="A80" s="1">
        <v>220101</v>
      </c>
      <c r="B80" s="9" t="s">
        <v>128</v>
      </c>
      <c r="E80" s="21" t="s">
        <v>1333</v>
      </c>
      <c r="F80" s="21" t="s">
        <v>1354</v>
      </c>
      <c r="G80" s="21" t="s">
        <v>2191</v>
      </c>
      <c r="O80" s="60" t="str">
        <f t="shared" si="1"/>
        <v>Open by google map</v>
      </c>
    </row>
    <row r="81" spans="1:15">
      <c r="A81" s="1">
        <v>220102</v>
      </c>
      <c r="B81" s="9" t="s">
        <v>129</v>
      </c>
      <c r="E81" s="21" t="s">
        <v>1451</v>
      </c>
      <c r="F81" s="21" t="s">
        <v>1785</v>
      </c>
      <c r="G81" s="21" t="s">
        <v>2192</v>
      </c>
      <c r="O81" s="60" t="str">
        <f t="shared" si="1"/>
        <v>Open by google map</v>
      </c>
    </row>
    <row r="82" spans="1:15">
      <c r="A82" s="1">
        <v>220103</v>
      </c>
      <c r="B82" s="9" t="s">
        <v>130</v>
      </c>
      <c r="E82" s="21" t="s">
        <v>1336</v>
      </c>
      <c r="F82" s="21" t="s">
        <v>1525</v>
      </c>
      <c r="G82" s="21" t="s">
        <v>1526</v>
      </c>
      <c r="O82" s="60" t="str">
        <f t="shared" si="1"/>
        <v>Open by google map</v>
      </c>
    </row>
    <row r="83" spans="1:15">
      <c r="A83" s="1">
        <v>220104</v>
      </c>
      <c r="B83" s="9" t="s">
        <v>346</v>
      </c>
      <c r="E83" s="21" t="s">
        <v>1336</v>
      </c>
      <c r="F83" s="21" t="s">
        <v>2193</v>
      </c>
      <c r="G83" s="21" t="s">
        <v>2194</v>
      </c>
      <c r="O83" s="60" t="str">
        <f t="shared" si="1"/>
        <v>Open by google map</v>
      </c>
    </row>
    <row r="84" spans="1:15">
      <c r="A84" s="1">
        <v>220105</v>
      </c>
      <c r="B84" s="9" t="s">
        <v>131</v>
      </c>
      <c r="E84" s="21" t="s">
        <v>1295</v>
      </c>
      <c r="F84" s="21" t="s">
        <v>2195</v>
      </c>
      <c r="G84" s="21" t="s">
        <v>2196</v>
      </c>
      <c r="O84" s="60" t="str">
        <f t="shared" si="1"/>
        <v>Open by google map</v>
      </c>
    </row>
    <row r="85" spans="1:15">
      <c r="A85" s="1">
        <v>220105</v>
      </c>
      <c r="B85" s="9" t="s">
        <v>132</v>
      </c>
      <c r="E85" s="21" t="s">
        <v>1295</v>
      </c>
      <c r="F85" s="21" t="s">
        <v>2195</v>
      </c>
      <c r="G85" s="21" t="s">
        <v>2196</v>
      </c>
      <c r="O85" s="60" t="str">
        <f t="shared" si="1"/>
        <v>Open by google map</v>
      </c>
    </row>
    <row r="86" spans="1:15">
      <c r="A86" s="1">
        <v>220106</v>
      </c>
      <c r="B86" s="9" t="s">
        <v>133</v>
      </c>
      <c r="E86" s="21" t="s">
        <v>1333</v>
      </c>
      <c r="F86" s="21" t="s">
        <v>2197</v>
      </c>
      <c r="G86" s="21" t="s">
        <v>2198</v>
      </c>
      <c r="O86" s="60" t="str">
        <f t="shared" si="1"/>
        <v>Open by google map</v>
      </c>
    </row>
    <row r="87" spans="1:15">
      <c r="A87" s="1">
        <v>220107</v>
      </c>
      <c r="B87" s="9" t="s">
        <v>134</v>
      </c>
      <c r="E87" s="21" t="s">
        <v>1358</v>
      </c>
      <c r="F87" s="21" t="s">
        <v>1359</v>
      </c>
      <c r="G87" s="21" t="s">
        <v>2199</v>
      </c>
      <c r="O87" s="60" t="str">
        <f t="shared" si="1"/>
        <v>Open by google map</v>
      </c>
    </row>
    <row r="88" spans="1:15">
      <c r="A88" s="1">
        <v>220108</v>
      </c>
      <c r="B88" s="9" t="s">
        <v>135</v>
      </c>
      <c r="E88" s="21" t="s">
        <v>1305</v>
      </c>
      <c r="F88" s="21" t="s">
        <v>2150</v>
      </c>
      <c r="G88" s="21" t="s">
        <v>2200</v>
      </c>
      <c r="O88" s="60" t="str">
        <f t="shared" si="1"/>
        <v>Open by google map</v>
      </c>
    </row>
    <row r="89" spans="1:15">
      <c r="A89" s="1">
        <v>220109</v>
      </c>
      <c r="B89" s="9" t="s">
        <v>136</v>
      </c>
      <c r="E89" s="21" t="s">
        <v>1358</v>
      </c>
      <c r="F89" s="21" t="s">
        <v>1359</v>
      </c>
      <c r="G89" s="21" t="s">
        <v>1504</v>
      </c>
      <c r="O89" s="60" t="str">
        <f t="shared" si="1"/>
        <v>Open by google map</v>
      </c>
    </row>
    <row r="90" spans="1:15">
      <c r="A90" s="1">
        <v>220110</v>
      </c>
      <c r="B90" s="9" t="s">
        <v>347</v>
      </c>
      <c r="E90" s="21" t="s">
        <v>1336</v>
      </c>
      <c r="F90" s="21" t="s">
        <v>2201</v>
      </c>
      <c r="G90" s="21" t="s">
        <v>2202</v>
      </c>
      <c r="O90" s="60" t="str">
        <f t="shared" si="1"/>
        <v>Open by google map</v>
      </c>
    </row>
    <row r="91" spans="1:15">
      <c r="A91" s="1">
        <v>220111</v>
      </c>
      <c r="B91" s="9" t="s">
        <v>137</v>
      </c>
      <c r="E91" s="21" t="s">
        <v>1340</v>
      </c>
      <c r="F91" s="21" t="s">
        <v>2203</v>
      </c>
      <c r="G91" s="21" t="s">
        <v>2204</v>
      </c>
      <c r="O91" s="60" t="str">
        <f t="shared" si="1"/>
        <v>Open by google map</v>
      </c>
    </row>
    <row r="92" spans="1:15">
      <c r="A92" s="1">
        <v>220112</v>
      </c>
      <c r="B92" s="9" t="s">
        <v>138</v>
      </c>
      <c r="E92" s="21" t="s">
        <v>1822</v>
      </c>
      <c r="F92" s="21" t="s">
        <v>2205</v>
      </c>
      <c r="G92" s="21" t="s">
        <v>2206</v>
      </c>
      <c r="O92" s="60" t="str">
        <f t="shared" si="1"/>
        <v>Open by google map</v>
      </c>
    </row>
    <row r="93" spans="1:15">
      <c r="A93" s="1">
        <v>220112</v>
      </c>
      <c r="B93" s="9" t="s">
        <v>139</v>
      </c>
      <c r="E93" s="21" t="s">
        <v>1822</v>
      </c>
      <c r="F93" s="21" t="s">
        <v>2205</v>
      </c>
      <c r="G93" s="21" t="s">
        <v>2206</v>
      </c>
      <c r="O93" s="60" t="str">
        <f t="shared" si="1"/>
        <v>Open by google map</v>
      </c>
    </row>
    <row r="94" spans="1:15">
      <c r="A94" s="1">
        <v>220112</v>
      </c>
      <c r="B94" s="9" t="s">
        <v>140</v>
      </c>
      <c r="E94" s="21" t="s">
        <v>1822</v>
      </c>
      <c r="F94" s="21" t="s">
        <v>2205</v>
      </c>
      <c r="G94" s="21" t="s">
        <v>2206</v>
      </c>
      <c r="O94" s="60" t="str">
        <f t="shared" si="1"/>
        <v>Open by google map</v>
      </c>
    </row>
    <row r="95" spans="1:15">
      <c r="A95" s="1">
        <v>220112</v>
      </c>
      <c r="B95" s="9" t="s">
        <v>141</v>
      </c>
      <c r="E95" s="21" t="s">
        <v>1822</v>
      </c>
      <c r="F95" s="21" t="s">
        <v>2205</v>
      </c>
      <c r="G95" s="21" t="s">
        <v>2206</v>
      </c>
      <c r="O95" s="60" t="str">
        <f t="shared" si="1"/>
        <v>Open by google map</v>
      </c>
    </row>
    <row r="96" spans="1:15">
      <c r="A96" s="1">
        <v>220113</v>
      </c>
      <c r="B96" s="9" t="s">
        <v>348</v>
      </c>
      <c r="E96" s="21" t="s">
        <v>1333</v>
      </c>
      <c r="F96" s="21" t="s">
        <v>2108</v>
      </c>
      <c r="G96" s="21" t="s">
        <v>2207</v>
      </c>
      <c r="O96" s="60" t="str">
        <f t="shared" si="1"/>
        <v>Open by google map</v>
      </c>
    </row>
    <row r="97" spans="1:15">
      <c r="A97" s="1">
        <v>220114</v>
      </c>
      <c r="B97" s="9" t="s">
        <v>142</v>
      </c>
      <c r="E97" s="21" t="s">
        <v>1387</v>
      </c>
      <c r="F97" s="21" t="s">
        <v>1388</v>
      </c>
      <c r="G97" s="21" t="s">
        <v>2208</v>
      </c>
      <c r="O97" s="60" t="str">
        <f t="shared" si="1"/>
        <v>Open by google map</v>
      </c>
    </row>
    <row r="98" spans="1:15">
      <c r="A98" s="1">
        <v>220115</v>
      </c>
      <c r="B98" s="9" t="s">
        <v>143</v>
      </c>
      <c r="E98" s="21" t="s">
        <v>1351</v>
      </c>
      <c r="F98" s="21" t="s">
        <v>1352</v>
      </c>
      <c r="G98" s="21" t="s">
        <v>2209</v>
      </c>
      <c r="O98" s="60" t="str">
        <f t="shared" si="1"/>
        <v>Open by google map</v>
      </c>
    </row>
    <row r="99" spans="1:15">
      <c r="A99" s="1">
        <v>220116</v>
      </c>
      <c r="B99" s="9" t="s">
        <v>144</v>
      </c>
      <c r="E99" s="21" t="s">
        <v>1305</v>
      </c>
      <c r="F99" s="21" t="s">
        <v>2210</v>
      </c>
      <c r="G99" s="21" t="s">
        <v>2211</v>
      </c>
      <c r="O99" s="60" t="str">
        <f t="shared" si="1"/>
        <v>Open by google map</v>
      </c>
    </row>
    <row r="100" spans="1:15">
      <c r="A100" s="1">
        <v>220117</v>
      </c>
      <c r="B100" s="9" t="s">
        <v>145</v>
      </c>
      <c r="E100" s="21" t="s">
        <v>1305</v>
      </c>
      <c r="F100" s="21" t="s">
        <v>1354</v>
      </c>
      <c r="G100" s="21" t="s">
        <v>2212</v>
      </c>
      <c r="O100" s="60" t="str">
        <f t="shared" si="1"/>
        <v>Open by google map</v>
      </c>
    </row>
    <row r="101" spans="1:15">
      <c r="A101" s="1">
        <v>220118</v>
      </c>
      <c r="B101" s="9" t="s">
        <v>146</v>
      </c>
      <c r="E101" s="21" t="s">
        <v>1333</v>
      </c>
      <c r="F101" s="21" t="s">
        <v>2197</v>
      </c>
      <c r="G101" s="21" t="s">
        <v>2198</v>
      </c>
      <c r="O101" s="60" t="str">
        <f t="shared" si="1"/>
        <v>Open by google map</v>
      </c>
    </row>
    <row r="102" spans="1:15">
      <c r="A102" s="1">
        <v>220119</v>
      </c>
      <c r="B102" s="9" t="s">
        <v>349</v>
      </c>
      <c r="E102" s="21" t="s">
        <v>1336</v>
      </c>
      <c r="F102" s="21" t="s">
        <v>1610</v>
      </c>
      <c r="G102" s="21" t="s">
        <v>2213</v>
      </c>
      <c r="O102" s="60" t="str">
        <f t="shared" si="1"/>
        <v>Open by google map</v>
      </c>
    </row>
    <row r="103" spans="1:15">
      <c r="A103" s="1">
        <v>220120</v>
      </c>
      <c r="B103" s="9" t="s">
        <v>147</v>
      </c>
      <c r="E103" s="21" t="s">
        <v>1333</v>
      </c>
      <c r="F103" s="21" t="s">
        <v>1482</v>
      </c>
      <c r="G103" s="21" t="s">
        <v>2214</v>
      </c>
      <c r="O103" s="60" t="str">
        <f t="shared" si="1"/>
        <v>Open by google map</v>
      </c>
    </row>
    <row r="104" spans="1:15">
      <c r="A104" s="1">
        <v>220120</v>
      </c>
      <c r="B104" s="9" t="s">
        <v>148</v>
      </c>
      <c r="E104" s="21" t="s">
        <v>1387</v>
      </c>
      <c r="F104" s="21" t="s">
        <v>2215</v>
      </c>
      <c r="G104" s="21" t="s">
        <v>2216</v>
      </c>
      <c r="O104" s="60" t="str">
        <f t="shared" si="1"/>
        <v>Open by google map</v>
      </c>
    </row>
    <row r="105" spans="1:15">
      <c r="A105" s="1">
        <v>220123</v>
      </c>
      <c r="B105" s="9" t="s">
        <v>149</v>
      </c>
      <c r="E105" s="21" t="s">
        <v>1336</v>
      </c>
      <c r="F105" s="21" t="s">
        <v>1434</v>
      </c>
      <c r="G105" s="21" t="s">
        <v>2217</v>
      </c>
      <c r="O105" s="60" t="str">
        <f t="shared" si="1"/>
        <v>Open by google map</v>
      </c>
    </row>
    <row r="106" spans="1:15">
      <c r="A106" s="1">
        <v>220124</v>
      </c>
      <c r="B106" s="9" t="s">
        <v>150</v>
      </c>
      <c r="E106" s="21" t="s">
        <v>1318</v>
      </c>
      <c r="F106" s="21" t="s">
        <v>1446</v>
      </c>
      <c r="G106" s="21" t="s">
        <v>2218</v>
      </c>
      <c r="O106" s="60" t="str">
        <f t="shared" si="1"/>
        <v>Open by google map</v>
      </c>
    </row>
    <row r="107" spans="1:15">
      <c r="A107" s="1">
        <v>220125</v>
      </c>
      <c r="B107" s="9" t="s">
        <v>151</v>
      </c>
      <c r="E107" s="21" t="s">
        <v>1531</v>
      </c>
      <c r="F107" s="21" t="s">
        <v>2219</v>
      </c>
      <c r="G107" s="21" t="s">
        <v>2220</v>
      </c>
      <c r="O107" s="60" t="str">
        <f t="shared" si="1"/>
        <v>Open by google map</v>
      </c>
    </row>
    <row r="108" spans="1:15">
      <c r="A108" s="1">
        <v>220126</v>
      </c>
      <c r="B108" s="9" t="s">
        <v>152</v>
      </c>
      <c r="E108" s="21" t="s">
        <v>1298</v>
      </c>
      <c r="F108" s="21" t="s">
        <v>2221</v>
      </c>
      <c r="G108" s="21" t="s">
        <v>2222</v>
      </c>
      <c r="O108" s="60" t="str">
        <f t="shared" si="1"/>
        <v>Open by google map</v>
      </c>
    </row>
    <row r="109" spans="1:15">
      <c r="A109" s="1">
        <v>220126</v>
      </c>
      <c r="B109" s="9" t="s">
        <v>153</v>
      </c>
      <c r="E109" s="21" t="s">
        <v>1298</v>
      </c>
      <c r="F109" s="21" t="s">
        <v>2221</v>
      </c>
      <c r="G109" s="21" t="s">
        <v>2222</v>
      </c>
      <c r="O109" s="60" t="str">
        <f t="shared" si="1"/>
        <v>Open by google map</v>
      </c>
    </row>
    <row r="110" spans="1:15">
      <c r="A110" s="1">
        <v>220127</v>
      </c>
      <c r="B110" s="9" t="s">
        <v>1945</v>
      </c>
      <c r="E110" s="21" t="s">
        <v>1315</v>
      </c>
      <c r="F110" s="21" t="s">
        <v>2122</v>
      </c>
      <c r="G110" s="21" t="s">
        <v>2223</v>
      </c>
      <c r="O110" s="60" t="str">
        <f t="shared" si="1"/>
        <v>Open by google map</v>
      </c>
    </row>
    <row r="111" spans="1:15">
      <c r="A111" s="1">
        <v>220128</v>
      </c>
      <c r="B111" s="9" t="s">
        <v>350</v>
      </c>
      <c r="E111" s="21" t="s">
        <v>1315</v>
      </c>
      <c r="F111" s="21" t="s">
        <v>1550</v>
      </c>
      <c r="G111" s="21" t="s">
        <v>2169</v>
      </c>
      <c r="O111" s="60" t="str">
        <f t="shared" si="1"/>
        <v>Open by google map</v>
      </c>
    </row>
    <row r="112" spans="1:15">
      <c r="A112" s="1">
        <v>220129</v>
      </c>
      <c r="B112" s="9" t="s">
        <v>154</v>
      </c>
      <c r="E112" s="21" t="s">
        <v>1318</v>
      </c>
      <c r="F112" s="21" t="s">
        <v>2224</v>
      </c>
      <c r="G112" s="21" t="s">
        <v>2225</v>
      </c>
      <c r="O112" s="60" t="str">
        <f t="shared" si="1"/>
        <v>Open by google map</v>
      </c>
    </row>
    <row r="113" spans="1:15">
      <c r="A113" s="1">
        <v>220130</v>
      </c>
      <c r="B113" s="9" t="s">
        <v>351</v>
      </c>
      <c r="E113" s="21" t="s">
        <v>1340</v>
      </c>
      <c r="F113" s="21" t="s">
        <v>2127</v>
      </c>
      <c r="G113" s="21" t="s">
        <v>2226</v>
      </c>
      <c r="O113" s="60" t="str">
        <f t="shared" si="1"/>
        <v>Open by google map</v>
      </c>
    </row>
    <row r="114" spans="1:15">
      <c r="A114" s="1">
        <v>220131</v>
      </c>
      <c r="B114" s="9" t="s">
        <v>155</v>
      </c>
      <c r="E114" s="21" t="s">
        <v>1307</v>
      </c>
      <c r="F114" s="21" t="s">
        <v>2227</v>
      </c>
      <c r="G114" s="21" t="s">
        <v>2228</v>
      </c>
      <c r="O114" s="60" t="str">
        <f t="shared" si="1"/>
        <v>Open by google map</v>
      </c>
    </row>
    <row r="115" spans="1:15">
      <c r="A115" s="1">
        <v>220132</v>
      </c>
      <c r="B115" s="9" t="s">
        <v>156</v>
      </c>
      <c r="E115" s="21" t="s">
        <v>1340</v>
      </c>
      <c r="F115" s="21" t="s">
        <v>2229</v>
      </c>
      <c r="G115" s="21" t="s">
        <v>2230</v>
      </c>
      <c r="O115" s="60" t="str">
        <f t="shared" si="1"/>
        <v>Open by google map</v>
      </c>
    </row>
    <row r="116" spans="1:15">
      <c r="A116" s="1">
        <v>220133</v>
      </c>
      <c r="B116" s="9" t="s">
        <v>352</v>
      </c>
      <c r="E116" s="21" t="s">
        <v>1822</v>
      </c>
      <c r="F116" s="21" t="s">
        <v>1823</v>
      </c>
      <c r="G116" s="21" t="s">
        <v>2231</v>
      </c>
      <c r="O116" s="60" t="str">
        <f t="shared" si="1"/>
        <v>Open by google map</v>
      </c>
    </row>
    <row r="117" spans="1:15">
      <c r="A117" s="1">
        <v>220135</v>
      </c>
      <c r="B117" s="9" t="s">
        <v>157</v>
      </c>
      <c r="E117" s="21" t="s">
        <v>2232</v>
      </c>
      <c r="F117" s="21" t="s">
        <v>2233</v>
      </c>
      <c r="G117" s="21" t="s">
        <v>2234</v>
      </c>
      <c r="O117" s="60" t="str">
        <f t="shared" si="1"/>
        <v>Open by google map</v>
      </c>
    </row>
    <row r="118" spans="1:15">
      <c r="A118" s="1">
        <v>220137</v>
      </c>
      <c r="B118" s="9" t="s">
        <v>158</v>
      </c>
      <c r="E118" s="21" t="s">
        <v>1336</v>
      </c>
      <c r="F118" s="21" t="s">
        <v>2235</v>
      </c>
      <c r="G118" s="21" t="s">
        <v>2236</v>
      </c>
      <c r="O118" s="60" t="str">
        <f t="shared" si="1"/>
        <v>Open by google map</v>
      </c>
    </row>
    <row r="119" spans="1:15">
      <c r="A119" s="1">
        <v>220139</v>
      </c>
      <c r="B119" s="9" t="s">
        <v>159</v>
      </c>
      <c r="E119" s="21" t="s">
        <v>1318</v>
      </c>
      <c r="F119" s="21" t="s">
        <v>1446</v>
      </c>
      <c r="G119" s="21" t="s">
        <v>1447</v>
      </c>
      <c r="O119" s="60" t="str">
        <f t="shared" si="1"/>
        <v>Open by google map</v>
      </c>
    </row>
    <row r="120" spans="1:15">
      <c r="A120" s="1">
        <v>220140</v>
      </c>
      <c r="B120" s="9" t="s">
        <v>353</v>
      </c>
      <c r="E120" s="21" t="s">
        <v>1342</v>
      </c>
      <c r="F120" s="21" t="s">
        <v>2171</v>
      </c>
      <c r="G120" s="21" t="s">
        <v>2237</v>
      </c>
      <c r="O120" s="60" t="str">
        <f t="shared" si="1"/>
        <v>Open by google map</v>
      </c>
    </row>
    <row r="121" spans="1:15">
      <c r="A121" s="1">
        <v>220141</v>
      </c>
      <c r="B121" s="9" t="s">
        <v>160</v>
      </c>
      <c r="E121" s="21" t="s">
        <v>1366</v>
      </c>
      <c r="F121" s="21" t="s">
        <v>2238</v>
      </c>
      <c r="G121" s="21" t="s">
        <v>2239</v>
      </c>
      <c r="O121" s="60" t="str">
        <f t="shared" si="1"/>
        <v>Open by google map</v>
      </c>
    </row>
    <row r="122" spans="1:15">
      <c r="A122" s="1">
        <v>220142</v>
      </c>
      <c r="B122" s="9" t="s">
        <v>161</v>
      </c>
      <c r="E122" s="21" t="s">
        <v>1340</v>
      </c>
      <c r="F122" s="21" t="s">
        <v>2127</v>
      </c>
      <c r="G122" s="21" t="s">
        <v>2226</v>
      </c>
      <c r="O122" s="60" t="str">
        <f t="shared" si="1"/>
        <v>Open by google map</v>
      </c>
    </row>
    <row r="123" spans="1:15">
      <c r="A123" s="1">
        <v>220143</v>
      </c>
      <c r="B123" s="9" t="s">
        <v>162</v>
      </c>
      <c r="E123" s="21" t="s">
        <v>1333</v>
      </c>
      <c r="F123" s="21" t="s">
        <v>2197</v>
      </c>
      <c r="G123" s="21" t="s">
        <v>2240</v>
      </c>
      <c r="O123" s="60" t="str">
        <f t="shared" si="1"/>
        <v>Open by google map</v>
      </c>
    </row>
    <row r="124" spans="1:15">
      <c r="A124" s="1">
        <v>220144</v>
      </c>
      <c r="B124" s="9" t="s">
        <v>163</v>
      </c>
      <c r="E124" s="21" t="s">
        <v>1340</v>
      </c>
      <c r="F124" s="21" t="s">
        <v>2184</v>
      </c>
      <c r="G124" s="21" t="s">
        <v>2241</v>
      </c>
      <c r="O124" s="60" t="str">
        <f t="shared" si="1"/>
        <v>Open by google map</v>
      </c>
    </row>
    <row r="125" spans="1:15">
      <c r="A125" s="1">
        <v>220146</v>
      </c>
      <c r="B125" s="9" t="s">
        <v>164</v>
      </c>
      <c r="E125" s="21" t="s">
        <v>1412</v>
      </c>
      <c r="F125" s="21" t="s">
        <v>2242</v>
      </c>
      <c r="G125" s="21" t="s">
        <v>2243</v>
      </c>
      <c r="O125" s="60" t="str">
        <f t="shared" si="1"/>
        <v>Open by google map</v>
      </c>
    </row>
    <row r="126" spans="1:15">
      <c r="A126" s="1">
        <v>220147</v>
      </c>
      <c r="B126" s="9" t="s">
        <v>165</v>
      </c>
      <c r="E126" s="21" t="s">
        <v>1366</v>
      </c>
      <c r="F126" s="21" t="s">
        <v>1367</v>
      </c>
      <c r="G126" s="21" t="s">
        <v>2244</v>
      </c>
      <c r="O126" s="60" t="str">
        <f t="shared" si="1"/>
        <v>Open by google map</v>
      </c>
    </row>
    <row r="127" spans="1:15">
      <c r="A127" s="1">
        <v>220148</v>
      </c>
      <c r="B127" s="9" t="s">
        <v>166</v>
      </c>
      <c r="E127" s="21" t="s">
        <v>1357</v>
      </c>
      <c r="F127" s="21" t="s">
        <v>2245</v>
      </c>
      <c r="G127" s="21" t="s">
        <v>2246</v>
      </c>
      <c r="O127" s="60" t="str">
        <f t="shared" si="1"/>
        <v>Open by google map</v>
      </c>
    </row>
    <row r="128" spans="1:15">
      <c r="A128" s="1">
        <v>220149</v>
      </c>
      <c r="B128" s="9" t="s">
        <v>354</v>
      </c>
      <c r="C128" s="19"/>
      <c r="D128" s="19"/>
      <c r="E128" s="21" t="s">
        <v>1295</v>
      </c>
      <c r="F128" s="21" t="s">
        <v>1296</v>
      </c>
      <c r="G128" s="21" t="s">
        <v>1297</v>
      </c>
      <c r="M128" s="17"/>
      <c r="O128" s="60" t="str">
        <f t="shared" si="1"/>
        <v>Open by google map</v>
      </c>
    </row>
    <row r="129" spans="1:15">
      <c r="A129" s="1">
        <v>220149</v>
      </c>
      <c r="B129" s="9" t="s">
        <v>355</v>
      </c>
      <c r="C129" s="19"/>
      <c r="D129" s="19"/>
      <c r="E129" s="21" t="s">
        <v>1295</v>
      </c>
      <c r="F129" s="21" t="s">
        <v>1296</v>
      </c>
      <c r="G129" s="21" t="s">
        <v>1297</v>
      </c>
      <c r="O129" s="60" t="str">
        <f t="shared" si="1"/>
        <v>Open by google map</v>
      </c>
    </row>
    <row r="130" spans="1:15">
      <c r="A130" s="1">
        <v>220149</v>
      </c>
      <c r="B130" s="9" t="s">
        <v>356</v>
      </c>
      <c r="C130" s="19"/>
      <c r="D130" s="19"/>
      <c r="E130" s="21" t="s">
        <v>1295</v>
      </c>
      <c r="F130" s="21" t="s">
        <v>1296</v>
      </c>
      <c r="G130" s="21" t="s">
        <v>1297</v>
      </c>
      <c r="O130" s="60" t="str">
        <f t="shared" si="1"/>
        <v>Open by google map</v>
      </c>
    </row>
    <row r="131" spans="1:15">
      <c r="A131" s="1">
        <v>220150</v>
      </c>
      <c r="B131" s="9" t="s">
        <v>167</v>
      </c>
      <c r="E131" s="21" t="s">
        <v>1318</v>
      </c>
      <c r="F131" s="21" t="s">
        <v>1446</v>
      </c>
      <c r="G131" s="21" t="s">
        <v>2247</v>
      </c>
      <c r="O131" s="60" t="str">
        <f t="shared" si="1"/>
        <v>Open by google map</v>
      </c>
    </row>
    <row r="132" spans="1:15">
      <c r="A132" s="1">
        <v>220151</v>
      </c>
      <c r="B132" s="9" t="s">
        <v>357</v>
      </c>
      <c r="E132" s="21" t="s">
        <v>1312</v>
      </c>
      <c r="F132" s="21" t="s">
        <v>1313</v>
      </c>
      <c r="G132" s="21" t="s">
        <v>1314</v>
      </c>
      <c r="O132" s="60" t="str">
        <f t="shared" ref="O132:O195" si="2">HYPERLINK(CONCATENATE("https://www.google.co.jp/maps/place/?q=",N132),"Open by google map")</f>
        <v>Open by google map</v>
      </c>
    </row>
    <row r="133" spans="1:15">
      <c r="A133" s="1">
        <v>220152</v>
      </c>
      <c r="B133" s="9" t="s">
        <v>358</v>
      </c>
      <c r="E133" s="21" t="s">
        <v>1312</v>
      </c>
      <c r="F133" s="21" t="s">
        <v>1313</v>
      </c>
      <c r="G133" s="21" t="s">
        <v>1314</v>
      </c>
      <c r="O133" s="60" t="str">
        <f t="shared" si="2"/>
        <v>Open by google map</v>
      </c>
    </row>
    <row r="134" spans="1:15">
      <c r="A134" s="1">
        <v>220153</v>
      </c>
      <c r="B134" s="9" t="s">
        <v>168</v>
      </c>
      <c r="E134" s="21" t="s">
        <v>1357</v>
      </c>
      <c r="F134" s="21" t="s">
        <v>1373</v>
      </c>
      <c r="G134" s="21" t="s">
        <v>2248</v>
      </c>
      <c r="O134" s="60" t="str">
        <f t="shared" si="2"/>
        <v>Open by google map</v>
      </c>
    </row>
    <row r="135" spans="1:15">
      <c r="A135" s="1">
        <v>220154</v>
      </c>
      <c r="B135" s="9" t="s">
        <v>169</v>
      </c>
      <c r="E135" s="21" t="s">
        <v>1340</v>
      </c>
      <c r="F135" s="21" t="s">
        <v>2249</v>
      </c>
      <c r="G135" s="21" t="s">
        <v>2250</v>
      </c>
      <c r="O135" s="60" t="str">
        <f t="shared" si="2"/>
        <v>Open by google map</v>
      </c>
    </row>
    <row r="136" spans="1:15">
      <c r="A136" s="1">
        <v>220155</v>
      </c>
      <c r="B136" s="9" t="s">
        <v>170</v>
      </c>
      <c r="E136" s="21" t="s">
        <v>1318</v>
      </c>
      <c r="F136" s="21" t="s">
        <v>1319</v>
      </c>
      <c r="G136" s="21" t="s">
        <v>2251</v>
      </c>
      <c r="O136" s="60" t="str">
        <f t="shared" si="2"/>
        <v>Open by google map</v>
      </c>
    </row>
    <row r="137" spans="1:15">
      <c r="A137" s="1">
        <v>220158</v>
      </c>
      <c r="B137" s="9" t="s">
        <v>171</v>
      </c>
      <c r="E137" s="21" t="s">
        <v>1299</v>
      </c>
      <c r="F137" s="21" t="s">
        <v>1350</v>
      </c>
      <c r="G137" s="21" t="s">
        <v>2252</v>
      </c>
      <c r="O137" s="60" t="str">
        <f t="shared" si="2"/>
        <v>Open by google map</v>
      </c>
    </row>
    <row r="138" spans="1:15">
      <c r="A138" s="1">
        <v>220159</v>
      </c>
      <c r="B138" s="9" t="s">
        <v>172</v>
      </c>
      <c r="E138" s="21" t="s">
        <v>2253</v>
      </c>
      <c r="F138" s="21" t="s">
        <v>2254</v>
      </c>
      <c r="G138" s="21" t="s">
        <v>2255</v>
      </c>
      <c r="O138" s="60" t="str">
        <f t="shared" si="2"/>
        <v>Open by google map</v>
      </c>
    </row>
    <row r="139" spans="1:15">
      <c r="A139" s="1">
        <v>220160</v>
      </c>
      <c r="B139" s="9" t="s">
        <v>173</v>
      </c>
      <c r="E139" s="21" t="s">
        <v>1342</v>
      </c>
      <c r="F139" s="21" t="s">
        <v>1382</v>
      </c>
      <c r="G139" s="21" t="s">
        <v>2256</v>
      </c>
      <c r="O139" s="60" t="str">
        <f t="shared" si="2"/>
        <v>Open by google map</v>
      </c>
    </row>
    <row r="140" spans="1:15">
      <c r="A140" s="1">
        <v>230102</v>
      </c>
      <c r="B140" s="9" t="s">
        <v>174</v>
      </c>
      <c r="C140" s="19"/>
      <c r="D140" s="19"/>
      <c r="E140" s="21" t="s">
        <v>1298</v>
      </c>
      <c r="F140" s="21" t="s">
        <v>2257</v>
      </c>
      <c r="G140" s="21" t="s">
        <v>2258</v>
      </c>
      <c r="O140" s="60" t="str">
        <f t="shared" si="2"/>
        <v>Open by google map</v>
      </c>
    </row>
    <row r="141" spans="1:15">
      <c r="A141" s="1">
        <v>230103</v>
      </c>
      <c r="B141" s="9" t="s">
        <v>175</v>
      </c>
      <c r="C141" s="19"/>
      <c r="D141" s="19"/>
      <c r="E141" s="21" t="s">
        <v>1299</v>
      </c>
      <c r="F141" s="21" t="s">
        <v>1300</v>
      </c>
      <c r="G141" s="21" t="s">
        <v>2259</v>
      </c>
      <c r="O141" s="60" t="str">
        <f t="shared" si="2"/>
        <v>Open by google map</v>
      </c>
    </row>
    <row r="142" spans="1:15">
      <c r="A142" s="1">
        <v>230104</v>
      </c>
      <c r="B142" s="9" t="s">
        <v>176</v>
      </c>
      <c r="C142" s="19"/>
      <c r="D142" s="19"/>
      <c r="E142" s="21" t="s">
        <v>1315</v>
      </c>
      <c r="F142" s="21" t="s">
        <v>1303</v>
      </c>
      <c r="O142" s="60" t="str">
        <f t="shared" si="2"/>
        <v>Open by google map</v>
      </c>
    </row>
    <row r="143" spans="1:15">
      <c r="A143" s="1">
        <v>230105</v>
      </c>
      <c r="B143" s="9" t="s">
        <v>177</v>
      </c>
      <c r="C143" s="19"/>
      <c r="D143" s="19"/>
      <c r="E143" s="21" t="s">
        <v>1305</v>
      </c>
      <c r="F143" s="21" t="s">
        <v>1306</v>
      </c>
      <c r="G143" s="21" t="s">
        <v>2260</v>
      </c>
      <c r="O143" s="60" t="str">
        <f t="shared" si="2"/>
        <v>Open by google map</v>
      </c>
    </row>
    <row r="144" spans="1:15">
      <c r="A144" s="1">
        <v>230106</v>
      </c>
      <c r="B144" s="9" t="s">
        <v>178</v>
      </c>
      <c r="C144" s="19"/>
      <c r="D144" s="19"/>
      <c r="E144" s="21" t="s">
        <v>1307</v>
      </c>
      <c r="F144" s="21" t="s">
        <v>1308</v>
      </c>
      <c r="G144" s="21" t="s">
        <v>1309</v>
      </c>
      <c r="O144" s="60" t="str">
        <f t="shared" si="2"/>
        <v>Open by google map</v>
      </c>
    </row>
    <row r="145" spans="1:15">
      <c r="A145" s="1">
        <v>230107</v>
      </c>
      <c r="B145" s="9" t="s">
        <v>179</v>
      </c>
      <c r="C145" s="19"/>
      <c r="D145" s="19"/>
      <c r="E145" s="21" t="s">
        <v>1310</v>
      </c>
      <c r="F145" s="21" t="s">
        <v>1311</v>
      </c>
      <c r="G145" s="21" t="s">
        <v>2261</v>
      </c>
      <c r="O145" s="60" t="str">
        <f t="shared" si="2"/>
        <v>Open by google map</v>
      </c>
    </row>
    <row r="146" spans="1:15">
      <c r="A146" s="1">
        <v>230108</v>
      </c>
      <c r="B146" s="9" t="s">
        <v>359</v>
      </c>
      <c r="C146" s="19"/>
      <c r="D146" s="19"/>
      <c r="E146" s="21" t="s">
        <v>1312</v>
      </c>
      <c r="F146" s="21" t="s">
        <v>1313</v>
      </c>
      <c r="G146" s="21" t="s">
        <v>1314</v>
      </c>
      <c r="O146" s="60" t="str">
        <f t="shared" si="2"/>
        <v>Open by google map</v>
      </c>
    </row>
    <row r="147" spans="1:15">
      <c r="A147" s="1">
        <v>230109</v>
      </c>
      <c r="B147" s="9" t="s">
        <v>360</v>
      </c>
      <c r="C147" s="19"/>
      <c r="D147" s="19"/>
      <c r="E147" s="21" t="s">
        <v>1315</v>
      </c>
      <c r="F147" s="21" t="s">
        <v>1316</v>
      </c>
      <c r="G147" s="21" t="s">
        <v>1317</v>
      </c>
      <c r="O147" s="60" t="str">
        <f t="shared" si="2"/>
        <v>Open by google map</v>
      </c>
    </row>
    <row r="148" spans="1:15">
      <c r="A148" s="1">
        <v>230109</v>
      </c>
      <c r="B148" s="9" t="s">
        <v>361</v>
      </c>
      <c r="C148" s="19"/>
      <c r="D148" s="19"/>
      <c r="E148" s="21" t="s">
        <v>1315</v>
      </c>
      <c r="F148" s="21" t="s">
        <v>1316</v>
      </c>
      <c r="G148" s="21" t="s">
        <v>1317</v>
      </c>
      <c r="O148" s="60" t="str">
        <f t="shared" si="2"/>
        <v>Open by google map</v>
      </c>
    </row>
    <row r="149" spans="1:15">
      <c r="A149" s="1">
        <v>230110</v>
      </c>
      <c r="B149" s="9" t="s">
        <v>180</v>
      </c>
      <c r="C149" s="19"/>
      <c r="D149" s="19"/>
      <c r="E149" s="21" t="s">
        <v>1315</v>
      </c>
      <c r="F149" s="21" t="s">
        <v>2122</v>
      </c>
      <c r="G149" s="21" t="s">
        <v>2262</v>
      </c>
      <c r="O149" s="60" t="str">
        <f t="shared" si="2"/>
        <v>Open by google map</v>
      </c>
    </row>
    <row r="150" spans="1:15">
      <c r="A150" s="1">
        <v>230112</v>
      </c>
      <c r="B150" s="9" t="s">
        <v>181</v>
      </c>
      <c r="C150" s="19"/>
      <c r="D150" s="19"/>
      <c r="E150" s="21" t="s">
        <v>1318</v>
      </c>
      <c r="F150" s="21" t="s">
        <v>1319</v>
      </c>
      <c r="G150" s="21" t="s">
        <v>2263</v>
      </c>
      <c r="O150" s="60" t="str">
        <f t="shared" si="2"/>
        <v>Open by google map</v>
      </c>
    </row>
    <row r="151" spans="1:15">
      <c r="A151" s="1">
        <v>230113</v>
      </c>
      <c r="B151" s="9" t="s">
        <v>182</v>
      </c>
      <c r="C151" s="19"/>
      <c r="D151" s="19"/>
      <c r="E151" s="21" t="s">
        <v>1320</v>
      </c>
      <c r="F151" s="21" t="s">
        <v>1321</v>
      </c>
      <c r="G151" s="21" t="s">
        <v>1322</v>
      </c>
      <c r="O151" s="60" t="str">
        <f t="shared" si="2"/>
        <v>Open by google map</v>
      </c>
    </row>
    <row r="152" spans="1:15">
      <c r="A152" s="1">
        <v>230115</v>
      </c>
      <c r="B152" s="9" t="s">
        <v>183</v>
      </c>
      <c r="C152" s="19"/>
      <c r="D152" s="19"/>
      <c r="E152" s="21" t="s">
        <v>1295</v>
      </c>
      <c r="F152" s="21" t="s">
        <v>1323</v>
      </c>
      <c r="G152" s="21" t="s">
        <v>1324</v>
      </c>
      <c r="O152" s="60" t="str">
        <f t="shared" si="2"/>
        <v>Open by google map</v>
      </c>
    </row>
    <row r="153" spans="1:15">
      <c r="A153" s="1">
        <v>230116</v>
      </c>
      <c r="B153" s="9" t="s">
        <v>184</v>
      </c>
      <c r="C153" s="19"/>
      <c r="D153" s="19"/>
      <c r="E153" s="21" t="s">
        <v>1312</v>
      </c>
      <c r="F153" s="21" t="s">
        <v>1325</v>
      </c>
      <c r="G153" s="21" t="s">
        <v>1326</v>
      </c>
      <c r="O153" s="60" t="str">
        <f t="shared" si="2"/>
        <v>Open by google map</v>
      </c>
    </row>
    <row r="154" spans="1:15">
      <c r="A154" s="1">
        <v>230117</v>
      </c>
      <c r="B154" s="9" t="s">
        <v>185</v>
      </c>
      <c r="C154" s="19"/>
      <c r="D154" s="19"/>
      <c r="E154" s="21" t="s">
        <v>1312</v>
      </c>
      <c r="F154" s="21" t="s">
        <v>1327</v>
      </c>
      <c r="G154" s="21" t="s">
        <v>1328</v>
      </c>
      <c r="O154" s="60" t="str">
        <f t="shared" si="2"/>
        <v>Open by google map</v>
      </c>
    </row>
    <row r="155" spans="1:15">
      <c r="A155" s="1">
        <v>230118</v>
      </c>
      <c r="B155" s="9" t="s">
        <v>186</v>
      </c>
      <c r="C155" s="19"/>
      <c r="D155" s="19"/>
      <c r="E155" s="21" t="s">
        <v>1299</v>
      </c>
      <c r="F155" s="21" t="s">
        <v>2264</v>
      </c>
      <c r="G155" s="21" t="s">
        <v>2265</v>
      </c>
      <c r="O155" s="60" t="str">
        <f t="shared" si="2"/>
        <v>Open by google map</v>
      </c>
    </row>
    <row r="156" spans="1:15">
      <c r="A156" s="1">
        <v>230118</v>
      </c>
      <c r="B156" s="9" t="s">
        <v>187</v>
      </c>
      <c r="C156" s="19"/>
      <c r="D156" s="19"/>
      <c r="E156" s="21" t="s">
        <v>1299</v>
      </c>
      <c r="F156" s="21" t="s">
        <v>2264</v>
      </c>
      <c r="G156" s="21" t="s">
        <v>2265</v>
      </c>
      <c r="O156" s="60" t="str">
        <f t="shared" si="2"/>
        <v>Open by google map</v>
      </c>
    </row>
    <row r="157" spans="1:15">
      <c r="A157" s="1">
        <v>230118</v>
      </c>
      <c r="B157" s="9" t="s">
        <v>188</v>
      </c>
      <c r="C157" s="19"/>
      <c r="D157" s="19"/>
      <c r="E157" s="21" t="s">
        <v>1299</v>
      </c>
      <c r="F157" s="21" t="s">
        <v>2264</v>
      </c>
      <c r="G157" s="21" t="s">
        <v>2265</v>
      </c>
      <c r="O157" s="60" t="str">
        <f t="shared" si="2"/>
        <v>Open by google map</v>
      </c>
    </row>
    <row r="158" spans="1:15">
      <c r="A158" s="1">
        <v>230119</v>
      </c>
      <c r="B158" s="9" t="s">
        <v>189</v>
      </c>
      <c r="C158" s="19"/>
      <c r="D158" s="19"/>
      <c r="E158" s="21" t="s">
        <v>1315</v>
      </c>
      <c r="F158" s="21" t="s">
        <v>1329</v>
      </c>
      <c r="G158" s="21" t="s">
        <v>1330</v>
      </c>
      <c r="O158" s="60" t="str">
        <f t="shared" si="2"/>
        <v>Open by google map</v>
      </c>
    </row>
    <row r="159" spans="1:15">
      <c r="A159" s="1">
        <v>230120</v>
      </c>
      <c r="B159" s="9" t="s">
        <v>190</v>
      </c>
      <c r="C159" s="19"/>
      <c r="D159" s="19"/>
      <c r="E159" s="21" t="s">
        <v>1318</v>
      </c>
      <c r="F159" s="21" t="s">
        <v>1319</v>
      </c>
      <c r="G159" s="21" t="s">
        <v>2266</v>
      </c>
      <c r="O159" s="60" t="str">
        <f t="shared" si="2"/>
        <v>Open by google map</v>
      </c>
    </row>
    <row r="160" spans="1:15">
      <c r="A160" s="1">
        <v>230121</v>
      </c>
      <c r="B160" s="9" t="s">
        <v>191</v>
      </c>
      <c r="C160" s="19"/>
      <c r="D160" s="19"/>
      <c r="E160" s="21" t="s">
        <v>1331</v>
      </c>
      <c r="F160" s="21" t="s">
        <v>1332</v>
      </c>
      <c r="G160" s="21" t="s">
        <v>2267</v>
      </c>
      <c r="O160" s="60" t="str">
        <f t="shared" si="2"/>
        <v>Open by google map</v>
      </c>
    </row>
    <row r="161" spans="1:15">
      <c r="A161" s="1">
        <v>230122</v>
      </c>
      <c r="B161" s="9" t="s">
        <v>192</v>
      </c>
      <c r="C161" s="19"/>
      <c r="D161" s="19"/>
      <c r="E161" s="21" t="s">
        <v>1333</v>
      </c>
      <c r="F161" s="21" t="s">
        <v>1334</v>
      </c>
      <c r="G161" s="21" t="s">
        <v>1335</v>
      </c>
      <c r="O161" s="60" t="str">
        <f t="shared" si="2"/>
        <v>Open by google map</v>
      </c>
    </row>
    <row r="162" spans="1:15">
      <c r="A162" s="1">
        <v>230123</v>
      </c>
      <c r="B162" s="9" t="s">
        <v>193</v>
      </c>
      <c r="C162" s="19"/>
      <c r="D162" s="19"/>
      <c r="E162" s="21" t="s">
        <v>1295</v>
      </c>
      <c r="F162" s="21" t="s">
        <v>2150</v>
      </c>
      <c r="G162" s="21" t="s">
        <v>2268</v>
      </c>
      <c r="O162" s="60" t="str">
        <f t="shared" si="2"/>
        <v>Open by google map</v>
      </c>
    </row>
    <row r="163" spans="1:15">
      <c r="A163" s="1">
        <v>230124</v>
      </c>
      <c r="B163" s="9" t="s">
        <v>194</v>
      </c>
      <c r="C163" s="19"/>
      <c r="D163" s="19"/>
      <c r="E163" s="21" t="s">
        <v>1336</v>
      </c>
      <c r="F163" s="21" t="s">
        <v>1337</v>
      </c>
      <c r="G163" s="21" t="s">
        <v>2269</v>
      </c>
      <c r="O163" s="60" t="str">
        <f t="shared" si="2"/>
        <v>Open by google map</v>
      </c>
    </row>
    <row r="164" spans="1:15">
      <c r="A164" s="1">
        <v>230125</v>
      </c>
      <c r="B164" s="9" t="s">
        <v>195</v>
      </c>
      <c r="E164" s="21" t="s">
        <v>1387</v>
      </c>
      <c r="F164" s="21" t="s">
        <v>2270</v>
      </c>
      <c r="G164" s="21" t="s">
        <v>2271</v>
      </c>
      <c r="O164" s="60" t="str">
        <f t="shared" si="2"/>
        <v>Open by google map</v>
      </c>
    </row>
    <row r="165" spans="1:15">
      <c r="A165" s="1">
        <v>230126</v>
      </c>
      <c r="B165" s="9" t="s">
        <v>196</v>
      </c>
      <c r="C165" s="19"/>
      <c r="D165" s="19"/>
      <c r="E165" s="21" t="s">
        <v>1312</v>
      </c>
      <c r="F165" s="21" t="s">
        <v>2272</v>
      </c>
      <c r="G165" s="21" t="s">
        <v>2273</v>
      </c>
      <c r="O165" s="60" t="str">
        <f t="shared" si="2"/>
        <v>Open by google map</v>
      </c>
    </row>
    <row r="166" spans="1:15">
      <c r="A166" s="1">
        <v>230127</v>
      </c>
      <c r="B166" s="9" t="s">
        <v>197</v>
      </c>
      <c r="C166" s="19"/>
      <c r="D166" s="19"/>
      <c r="E166" s="21" t="s">
        <v>1295</v>
      </c>
      <c r="F166" s="21" t="s">
        <v>1338</v>
      </c>
      <c r="G166" s="21" t="s">
        <v>1339</v>
      </c>
      <c r="O166" s="60" t="str">
        <f t="shared" si="2"/>
        <v>Open by google map</v>
      </c>
    </row>
    <row r="167" spans="1:15">
      <c r="A167" s="1">
        <v>230128</v>
      </c>
      <c r="B167" s="9" t="s">
        <v>198</v>
      </c>
      <c r="C167" s="19"/>
      <c r="D167" s="19"/>
      <c r="E167" s="21" t="s">
        <v>1340</v>
      </c>
      <c r="F167" s="21" t="s">
        <v>1341</v>
      </c>
      <c r="G167" s="21" t="s">
        <v>2274</v>
      </c>
      <c r="O167" s="60" t="str">
        <f t="shared" si="2"/>
        <v>Open by google map</v>
      </c>
    </row>
    <row r="168" spans="1:15">
      <c r="A168" s="1">
        <v>230128</v>
      </c>
      <c r="B168" s="9" t="s">
        <v>199</v>
      </c>
      <c r="C168" s="19"/>
      <c r="D168" s="19"/>
      <c r="E168" s="21" t="s">
        <v>1340</v>
      </c>
      <c r="F168" s="21" t="s">
        <v>1341</v>
      </c>
      <c r="G168" s="21" t="s">
        <v>2274</v>
      </c>
      <c r="O168" s="60" t="str">
        <f t="shared" si="2"/>
        <v>Open by google map</v>
      </c>
    </row>
    <row r="169" spans="1:15">
      <c r="A169" s="1">
        <v>230129</v>
      </c>
      <c r="B169" s="9" t="s">
        <v>362</v>
      </c>
      <c r="C169" s="19"/>
      <c r="D169" s="19"/>
      <c r="E169" s="21" t="s">
        <v>1342</v>
      </c>
      <c r="F169" s="21" t="s">
        <v>1343</v>
      </c>
      <c r="G169" s="21" t="s">
        <v>1344</v>
      </c>
      <c r="O169" s="60" t="str">
        <f t="shared" si="2"/>
        <v>Open by google map</v>
      </c>
    </row>
    <row r="170" spans="1:15">
      <c r="A170" s="1">
        <v>230131</v>
      </c>
      <c r="B170" s="9" t="s">
        <v>200</v>
      </c>
      <c r="C170" s="19"/>
      <c r="D170" s="19"/>
      <c r="E170" s="21" t="s">
        <v>1336</v>
      </c>
      <c r="F170" s="21" t="s">
        <v>1345</v>
      </c>
      <c r="G170" s="21" t="s">
        <v>1346</v>
      </c>
      <c r="O170" s="60" t="str">
        <f t="shared" si="2"/>
        <v>Open by google map</v>
      </c>
    </row>
    <row r="171" spans="1:15">
      <c r="A171" s="1">
        <v>230132</v>
      </c>
      <c r="B171" s="9" t="s">
        <v>201</v>
      </c>
      <c r="C171" s="19"/>
      <c r="D171" s="19"/>
      <c r="E171" s="21" t="s">
        <v>1331</v>
      </c>
      <c r="F171" s="21" t="s">
        <v>1332</v>
      </c>
      <c r="G171" s="21" t="s">
        <v>1347</v>
      </c>
      <c r="O171" s="60" t="str">
        <f t="shared" si="2"/>
        <v>Open by google map</v>
      </c>
    </row>
    <row r="172" spans="1:15">
      <c r="A172" s="1">
        <v>230134</v>
      </c>
      <c r="B172" s="9" t="s">
        <v>202</v>
      </c>
      <c r="C172" s="19"/>
      <c r="D172" s="19"/>
      <c r="E172" s="21" t="s">
        <v>1305</v>
      </c>
      <c r="F172" s="21" t="s">
        <v>1348</v>
      </c>
      <c r="G172" s="21" t="s">
        <v>2275</v>
      </c>
      <c r="O172" s="60" t="str">
        <f t="shared" si="2"/>
        <v>Open by google map</v>
      </c>
    </row>
    <row r="173" spans="1:15">
      <c r="A173" s="1">
        <v>230135</v>
      </c>
      <c r="B173" s="9" t="s">
        <v>203</v>
      </c>
      <c r="C173" s="19"/>
      <c r="D173" s="19"/>
      <c r="E173" s="21" t="s">
        <v>1299</v>
      </c>
      <c r="F173" s="21" t="s">
        <v>1350</v>
      </c>
      <c r="G173" s="21" t="s">
        <v>2276</v>
      </c>
      <c r="O173" s="60" t="str">
        <f t="shared" si="2"/>
        <v>Open by google map</v>
      </c>
    </row>
    <row r="174" spans="1:15">
      <c r="A174" s="1">
        <v>230137</v>
      </c>
      <c r="B174" s="9" t="s">
        <v>204</v>
      </c>
      <c r="C174" s="19"/>
      <c r="D174" s="19"/>
      <c r="E174" s="21" t="s">
        <v>1340</v>
      </c>
      <c r="F174" s="21" t="s">
        <v>1352</v>
      </c>
      <c r="G174" s="21" t="s">
        <v>1353</v>
      </c>
      <c r="O174" s="60" t="str">
        <f t="shared" si="2"/>
        <v>Open by google map</v>
      </c>
    </row>
    <row r="175" spans="1:15">
      <c r="A175" s="1">
        <v>230138</v>
      </c>
      <c r="B175" s="9" t="s">
        <v>205</v>
      </c>
      <c r="C175" s="19"/>
      <c r="D175" s="19"/>
      <c r="E175" s="21" t="s">
        <v>1305</v>
      </c>
      <c r="F175" s="21" t="s">
        <v>1354</v>
      </c>
      <c r="G175" s="21" t="s">
        <v>2277</v>
      </c>
      <c r="O175" s="60" t="str">
        <f t="shared" si="2"/>
        <v>Open by google map</v>
      </c>
    </row>
    <row r="176" spans="1:15">
      <c r="A176" s="1">
        <v>230139</v>
      </c>
      <c r="B176" s="9" t="s">
        <v>206</v>
      </c>
      <c r="C176" s="19"/>
      <c r="D176" s="19"/>
      <c r="E176" s="21" t="s">
        <v>1312</v>
      </c>
      <c r="F176" s="21" t="s">
        <v>1355</v>
      </c>
      <c r="G176" s="21" t="s">
        <v>1356</v>
      </c>
      <c r="O176" s="60" t="str">
        <f t="shared" si="2"/>
        <v>Open by google map</v>
      </c>
    </row>
    <row r="177" spans="1:15">
      <c r="A177" s="1">
        <v>230140</v>
      </c>
      <c r="B177" s="9" t="s">
        <v>207</v>
      </c>
      <c r="C177" s="19"/>
      <c r="D177" s="19"/>
      <c r="E177" s="21" t="s">
        <v>1357</v>
      </c>
      <c r="F177" s="21" t="s">
        <v>2278</v>
      </c>
      <c r="G177" s="21" t="s">
        <v>2279</v>
      </c>
      <c r="O177" s="60" t="str">
        <f t="shared" si="2"/>
        <v>Open by google map</v>
      </c>
    </row>
    <row r="178" spans="1:15">
      <c r="A178" s="1">
        <v>230141</v>
      </c>
      <c r="B178" s="9" t="s">
        <v>208</v>
      </c>
      <c r="C178" s="19"/>
      <c r="D178" s="19"/>
      <c r="E178" s="21" t="s">
        <v>1358</v>
      </c>
      <c r="F178" s="21" t="s">
        <v>1359</v>
      </c>
      <c r="G178" s="21" t="s">
        <v>1360</v>
      </c>
      <c r="O178" s="60" t="str">
        <f t="shared" si="2"/>
        <v>Open by google map</v>
      </c>
    </row>
    <row r="179" spans="1:15">
      <c r="A179" s="1">
        <v>230142</v>
      </c>
      <c r="B179" s="9" t="s">
        <v>209</v>
      </c>
      <c r="C179" s="19"/>
      <c r="D179" s="19"/>
      <c r="E179" s="21" t="s">
        <v>1331</v>
      </c>
      <c r="F179" s="21" t="s">
        <v>2280</v>
      </c>
      <c r="G179" s="21" t="s">
        <v>2281</v>
      </c>
      <c r="O179" s="60" t="str">
        <f t="shared" si="2"/>
        <v>Open by google map</v>
      </c>
    </row>
    <row r="180" spans="1:15">
      <c r="A180" s="1">
        <v>230143</v>
      </c>
      <c r="B180" s="9" t="s">
        <v>363</v>
      </c>
      <c r="C180" s="19"/>
      <c r="D180" s="19"/>
      <c r="E180" s="21" t="s">
        <v>1340</v>
      </c>
      <c r="F180" s="21" t="s">
        <v>1361</v>
      </c>
      <c r="G180" s="21" t="s">
        <v>1362</v>
      </c>
      <c r="O180" s="60" t="str">
        <f t="shared" si="2"/>
        <v>Open by google map</v>
      </c>
    </row>
    <row r="181" spans="1:15">
      <c r="A181" s="1">
        <v>230144</v>
      </c>
      <c r="B181" s="9" t="s">
        <v>210</v>
      </c>
      <c r="C181" s="19"/>
      <c r="D181" s="19"/>
      <c r="E181" s="21" t="s">
        <v>1310</v>
      </c>
      <c r="F181" s="21" t="s">
        <v>1364</v>
      </c>
      <c r="G181" s="21" t="s">
        <v>1365</v>
      </c>
      <c r="O181" s="60" t="str">
        <f t="shared" si="2"/>
        <v>Open by google map</v>
      </c>
    </row>
    <row r="182" spans="1:15">
      <c r="A182" s="1">
        <v>230145</v>
      </c>
      <c r="B182" s="9" t="s">
        <v>211</v>
      </c>
      <c r="C182" s="19"/>
      <c r="D182" s="19"/>
      <c r="E182" s="21" t="s">
        <v>1366</v>
      </c>
      <c r="F182" s="21" t="s">
        <v>1367</v>
      </c>
      <c r="G182" s="21" t="s">
        <v>2282</v>
      </c>
      <c r="O182" s="60" t="str">
        <f t="shared" si="2"/>
        <v>Open by google map</v>
      </c>
    </row>
    <row r="183" spans="1:15">
      <c r="A183" s="1">
        <v>230146</v>
      </c>
      <c r="B183" s="9" t="s">
        <v>212</v>
      </c>
      <c r="C183" s="19"/>
      <c r="D183" s="19"/>
      <c r="E183" s="21" t="s">
        <v>1336</v>
      </c>
      <c r="F183" s="21" t="s">
        <v>1368</v>
      </c>
      <c r="G183" s="21" t="s">
        <v>1369</v>
      </c>
      <c r="O183" s="60" t="str">
        <f t="shared" si="2"/>
        <v>Open by google map</v>
      </c>
    </row>
    <row r="184" spans="1:15">
      <c r="A184" s="1">
        <v>230148</v>
      </c>
      <c r="B184" s="9" t="s">
        <v>213</v>
      </c>
      <c r="E184" s="21" t="s">
        <v>2232</v>
      </c>
      <c r="F184" s="21" t="s">
        <v>2283</v>
      </c>
      <c r="G184" s="21" t="s">
        <v>2284</v>
      </c>
      <c r="O184" s="60" t="str">
        <f t="shared" si="2"/>
        <v>Open by google map</v>
      </c>
    </row>
    <row r="185" spans="1:15">
      <c r="A185" s="1">
        <v>230149</v>
      </c>
      <c r="B185" s="9" t="s">
        <v>214</v>
      </c>
      <c r="C185" s="19"/>
      <c r="D185" s="19"/>
      <c r="E185" s="21" t="s">
        <v>1370</v>
      </c>
      <c r="F185" s="21" t="s">
        <v>1371</v>
      </c>
      <c r="G185" s="21" t="s">
        <v>2285</v>
      </c>
      <c r="O185" s="60" t="str">
        <f t="shared" si="2"/>
        <v>Open by google map</v>
      </c>
    </row>
    <row r="186" spans="1:15">
      <c r="A186" s="1">
        <v>230150</v>
      </c>
      <c r="B186" s="9" t="s">
        <v>215</v>
      </c>
      <c r="C186" s="19"/>
      <c r="D186" s="19"/>
      <c r="E186" s="21" t="s">
        <v>1372</v>
      </c>
      <c r="F186" s="21" t="s">
        <v>2286</v>
      </c>
      <c r="G186" s="21" t="s">
        <v>2287</v>
      </c>
      <c r="O186" s="60" t="str">
        <f t="shared" si="2"/>
        <v>Open by google map</v>
      </c>
    </row>
    <row r="187" spans="1:15">
      <c r="A187" s="1">
        <v>230151</v>
      </c>
      <c r="B187" s="9" t="s">
        <v>216</v>
      </c>
      <c r="C187" s="19"/>
      <c r="D187" s="19"/>
      <c r="E187" s="21" t="s">
        <v>1357</v>
      </c>
      <c r="F187" s="21" t="s">
        <v>2288</v>
      </c>
      <c r="G187" s="21" t="s">
        <v>2289</v>
      </c>
      <c r="O187" s="60" t="str">
        <f t="shared" si="2"/>
        <v>Open by google map</v>
      </c>
    </row>
    <row r="188" spans="1:15">
      <c r="A188" s="1">
        <v>230152</v>
      </c>
      <c r="B188" s="9" t="s">
        <v>217</v>
      </c>
      <c r="C188" s="19"/>
      <c r="D188" s="19"/>
      <c r="E188" s="21" t="s">
        <v>1357</v>
      </c>
      <c r="F188" s="21" t="s">
        <v>1373</v>
      </c>
      <c r="G188" s="21" t="s">
        <v>2290</v>
      </c>
      <c r="O188" s="60" t="str">
        <f t="shared" si="2"/>
        <v>Open by google map</v>
      </c>
    </row>
    <row r="189" spans="1:15">
      <c r="A189" s="1">
        <v>230153</v>
      </c>
      <c r="B189" s="9" t="s">
        <v>218</v>
      </c>
      <c r="C189" s="19"/>
      <c r="D189" s="19"/>
      <c r="E189" s="21" t="s">
        <v>1351</v>
      </c>
      <c r="F189" s="21" t="s">
        <v>1374</v>
      </c>
      <c r="G189" s="21" t="s">
        <v>1349</v>
      </c>
      <c r="O189" s="60" t="str">
        <f t="shared" si="2"/>
        <v>Open by google map</v>
      </c>
    </row>
    <row r="190" spans="1:15">
      <c r="A190" s="1">
        <v>230154</v>
      </c>
      <c r="B190" s="9" t="s">
        <v>219</v>
      </c>
      <c r="C190" s="19"/>
      <c r="D190" s="19"/>
      <c r="E190" s="21" t="s">
        <v>1299</v>
      </c>
      <c r="F190" s="21" t="s">
        <v>1350</v>
      </c>
      <c r="G190" s="21" t="s">
        <v>2291</v>
      </c>
      <c r="O190" s="60" t="str">
        <f t="shared" si="2"/>
        <v>Open by google map</v>
      </c>
    </row>
    <row r="191" spans="1:15">
      <c r="A191" s="1">
        <v>230155</v>
      </c>
      <c r="B191" s="9" t="s">
        <v>220</v>
      </c>
      <c r="C191" s="19"/>
      <c r="D191" s="19"/>
      <c r="E191" s="21" t="s">
        <v>1357</v>
      </c>
      <c r="F191" s="21" t="s">
        <v>2292</v>
      </c>
      <c r="G191" s="21" t="s">
        <v>2293</v>
      </c>
      <c r="O191" s="60" t="str">
        <f t="shared" si="2"/>
        <v>Open by google map</v>
      </c>
    </row>
    <row r="192" spans="1:15">
      <c r="A192" s="1">
        <v>230157</v>
      </c>
      <c r="B192" s="9" t="s">
        <v>221</v>
      </c>
      <c r="C192" s="19"/>
      <c r="D192" s="19"/>
      <c r="E192" s="21" t="s">
        <v>1351</v>
      </c>
      <c r="F192" s="21" t="s">
        <v>1376</v>
      </c>
      <c r="G192" s="21" t="s">
        <v>2294</v>
      </c>
      <c r="O192" s="60" t="str">
        <f t="shared" si="2"/>
        <v>Open by google map</v>
      </c>
    </row>
    <row r="193" spans="1:15">
      <c r="A193" s="1">
        <v>230158</v>
      </c>
      <c r="B193" s="9" t="s">
        <v>222</v>
      </c>
      <c r="C193" s="19"/>
      <c r="D193" s="19"/>
      <c r="E193" s="21" t="s">
        <v>1357</v>
      </c>
      <c r="F193" s="21" t="s">
        <v>2288</v>
      </c>
      <c r="G193" s="21" t="s">
        <v>2295</v>
      </c>
      <c r="O193" s="60" t="str">
        <f t="shared" si="2"/>
        <v>Open by google map</v>
      </c>
    </row>
    <row r="194" spans="1:15">
      <c r="A194" s="1">
        <v>230160</v>
      </c>
      <c r="B194" s="9" t="s">
        <v>223</v>
      </c>
      <c r="C194" s="19"/>
      <c r="D194" s="19"/>
      <c r="E194" s="21" t="s">
        <v>1305</v>
      </c>
      <c r="F194" s="21" t="s">
        <v>2296</v>
      </c>
      <c r="G194" s="21" t="s">
        <v>2297</v>
      </c>
      <c r="O194" s="60" t="str">
        <f t="shared" si="2"/>
        <v>Open by google map</v>
      </c>
    </row>
    <row r="195" spans="1:15">
      <c r="A195" s="1">
        <v>230161</v>
      </c>
      <c r="B195" s="9" t="s">
        <v>224</v>
      </c>
      <c r="C195" s="19"/>
      <c r="D195" s="19"/>
      <c r="E195" s="21" t="s">
        <v>1318</v>
      </c>
      <c r="F195" s="21" t="s">
        <v>1377</v>
      </c>
      <c r="G195" s="21" t="s">
        <v>1378</v>
      </c>
      <c r="O195" s="60" t="str">
        <f t="shared" si="2"/>
        <v>Open by google map</v>
      </c>
    </row>
    <row r="196" spans="1:15">
      <c r="A196" s="1">
        <v>230163</v>
      </c>
      <c r="B196" s="9" t="s">
        <v>225</v>
      </c>
      <c r="C196" s="19"/>
      <c r="D196" s="19"/>
      <c r="E196" s="21" t="s">
        <v>1358</v>
      </c>
      <c r="F196" s="21" t="s">
        <v>1359</v>
      </c>
      <c r="G196" s="21" t="s">
        <v>2298</v>
      </c>
      <c r="O196" s="60" t="str">
        <f t="shared" ref="O196:O259" si="3">HYPERLINK(CONCATENATE("https://www.google.co.jp/maps/place/?q=",N196),"Open by google map")</f>
        <v>Open by google map</v>
      </c>
    </row>
    <row r="197" spans="1:15">
      <c r="A197" s="1">
        <v>230164</v>
      </c>
      <c r="B197" s="9" t="s">
        <v>226</v>
      </c>
      <c r="C197" s="19"/>
      <c r="D197" s="19"/>
      <c r="E197" s="21" t="s">
        <v>1340</v>
      </c>
      <c r="F197" s="21" t="s">
        <v>1379</v>
      </c>
      <c r="G197" s="21" t="s">
        <v>1380</v>
      </c>
      <c r="O197" s="60" t="str">
        <f t="shared" si="3"/>
        <v>Open by google map</v>
      </c>
    </row>
    <row r="198" spans="1:15">
      <c r="A198" s="1">
        <v>230165</v>
      </c>
      <c r="B198" s="9" t="s">
        <v>227</v>
      </c>
      <c r="C198" s="19"/>
      <c r="D198" s="19"/>
      <c r="E198" s="21" t="s">
        <v>1331</v>
      </c>
      <c r="F198" s="21" t="s">
        <v>1332</v>
      </c>
      <c r="G198" s="21" t="s">
        <v>1381</v>
      </c>
      <c r="O198" s="60" t="str">
        <f t="shared" si="3"/>
        <v>Open by google map</v>
      </c>
    </row>
    <row r="199" spans="1:15">
      <c r="A199" s="1">
        <v>230166</v>
      </c>
      <c r="B199" s="9" t="s">
        <v>228</v>
      </c>
      <c r="C199" s="19"/>
      <c r="D199" s="19"/>
      <c r="E199" s="21" t="s">
        <v>1358</v>
      </c>
      <c r="F199" s="21" t="s">
        <v>1359</v>
      </c>
      <c r="G199" s="21" t="s">
        <v>2299</v>
      </c>
      <c r="O199" s="60" t="str">
        <f t="shared" si="3"/>
        <v>Open by google map</v>
      </c>
    </row>
    <row r="200" spans="1:15">
      <c r="A200" s="1">
        <v>230167</v>
      </c>
      <c r="B200" s="9" t="s">
        <v>229</v>
      </c>
      <c r="C200" s="19"/>
      <c r="D200" s="19"/>
      <c r="E200" s="21" t="s">
        <v>1342</v>
      </c>
      <c r="F200" s="21" t="s">
        <v>1382</v>
      </c>
      <c r="G200" s="21" t="s">
        <v>1383</v>
      </c>
      <c r="O200" s="60" t="str">
        <f t="shared" si="3"/>
        <v>Open by google map</v>
      </c>
    </row>
    <row r="201" spans="1:15">
      <c r="A201" s="1">
        <v>230168</v>
      </c>
      <c r="B201" s="9" t="s">
        <v>230</v>
      </c>
      <c r="C201" s="19"/>
      <c r="D201" s="19"/>
      <c r="E201" s="21" t="s">
        <v>1340</v>
      </c>
      <c r="F201" s="21" t="s">
        <v>2127</v>
      </c>
      <c r="G201" s="21" t="s">
        <v>2300</v>
      </c>
      <c r="O201" s="60" t="str">
        <f t="shared" si="3"/>
        <v>Open by google map</v>
      </c>
    </row>
    <row r="202" spans="1:15">
      <c r="A202" s="1">
        <v>230169</v>
      </c>
      <c r="B202" s="9" t="s">
        <v>231</v>
      </c>
      <c r="C202" s="19"/>
      <c r="D202" s="19"/>
      <c r="E202" s="21" t="s">
        <v>1331</v>
      </c>
      <c r="F202" s="21" t="s">
        <v>1385</v>
      </c>
      <c r="G202" s="21" t="s">
        <v>1386</v>
      </c>
      <c r="O202" s="60" t="str">
        <f t="shared" si="3"/>
        <v>Open by google map</v>
      </c>
    </row>
    <row r="203" spans="1:15">
      <c r="A203" s="1">
        <v>230170</v>
      </c>
      <c r="B203" s="9" t="s">
        <v>232</v>
      </c>
      <c r="C203" s="19"/>
      <c r="D203" s="19"/>
      <c r="E203" s="21" t="s">
        <v>1387</v>
      </c>
      <c r="F203" s="21" t="s">
        <v>1388</v>
      </c>
      <c r="G203" s="21" t="s">
        <v>1389</v>
      </c>
      <c r="O203" s="60" t="str">
        <f t="shared" si="3"/>
        <v>Open by google map</v>
      </c>
    </row>
    <row r="204" spans="1:15">
      <c r="A204" s="1">
        <v>230171</v>
      </c>
      <c r="B204" s="9" t="s">
        <v>233</v>
      </c>
      <c r="C204" s="19"/>
      <c r="D204" s="19"/>
      <c r="E204" s="21" t="s">
        <v>1310</v>
      </c>
      <c r="F204" s="21" t="s">
        <v>1390</v>
      </c>
      <c r="G204" s="21" t="s">
        <v>2301</v>
      </c>
      <c r="O204" s="60" t="str">
        <f t="shared" si="3"/>
        <v>Open by google map</v>
      </c>
    </row>
    <row r="205" spans="1:15">
      <c r="A205" s="1">
        <v>230172</v>
      </c>
      <c r="B205" s="9" t="s">
        <v>234</v>
      </c>
      <c r="E205" s="21" t="s">
        <v>1336</v>
      </c>
      <c r="F205" s="21" t="s">
        <v>1337</v>
      </c>
      <c r="G205" s="21" t="s">
        <v>2302</v>
      </c>
      <c r="O205" s="60" t="str">
        <f t="shared" si="3"/>
        <v>Open by google map</v>
      </c>
    </row>
    <row r="206" spans="1:15">
      <c r="A206" s="1">
        <v>230173</v>
      </c>
      <c r="B206" s="9" t="s">
        <v>235</v>
      </c>
      <c r="E206" s="21" t="s">
        <v>1398</v>
      </c>
      <c r="O206" s="60" t="str">
        <f t="shared" si="3"/>
        <v>Open by google map</v>
      </c>
    </row>
    <row r="207" spans="1:15">
      <c r="A207" s="1">
        <v>230175</v>
      </c>
      <c r="B207" s="9" t="s">
        <v>236</v>
      </c>
      <c r="C207" s="19"/>
      <c r="D207" s="19"/>
      <c r="E207" s="21" t="s">
        <v>1307</v>
      </c>
      <c r="F207" s="21" t="s">
        <v>1391</v>
      </c>
      <c r="G207" s="21" t="s">
        <v>1392</v>
      </c>
      <c r="O207" s="60" t="str">
        <f t="shared" si="3"/>
        <v>Open by google map</v>
      </c>
    </row>
    <row r="208" spans="1:15">
      <c r="A208" s="1">
        <v>230176</v>
      </c>
      <c r="B208" s="9" t="s">
        <v>237</v>
      </c>
      <c r="C208" s="19"/>
      <c r="D208" s="19"/>
      <c r="E208" s="21" t="s">
        <v>1307</v>
      </c>
      <c r="F208" s="21" t="s">
        <v>1393</v>
      </c>
      <c r="G208" s="21" t="s">
        <v>2303</v>
      </c>
      <c r="O208" s="60" t="str">
        <f t="shared" si="3"/>
        <v>Open by google map</v>
      </c>
    </row>
    <row r="209" spans="1:15">
      <c r="A209" s="1">
        <v>230177</v>
      </c>
      <c r="B209" s="9" t="s">
        <v>238</v>
      </c>
      <c r="C209" s="19"/>
      <c r="D209" s="19"/>
      <c r="E209" s="21" t="s">
        <v>1342</v>
      </c>
      <c r="F209" s="21" t="s">
        <v>1343</v>
      </c>
      <c r="G209" s="21" t="s">
        <v>2304</v>
      </c>
      <c r="O209" s="60" t="str">
        <f t="shared" si="3"/>
        <v>Open by google map</v>
      </c>
    </row>
    <row r="210" spans="1:15">
      <c r="A210" s="1">
        <v>230178</v>
      </c>
      <c r="B210" s="9" t="s">
        <v>239</v>
      </c>
      <c r="C210" s="19"/>
      <c r="D210" s="19"/>
      <c r="E210" s="21" t="s">
        <v>1307</v>
      </c>
      <c r="F210" s="21" t="s">
        <v>1308</v>
      </c>
      <c r="G210" s="21" t="s">
        <v>1309</v>
      </c>
      <c r="O210" s="60" t="str">
        <f t="shared" si="3"/>
        <v>Open by google map</v>
      </c>
    </row>
    <row r="211" spans="1:15">
      <c r="A211" s="1">
        <v>230180</v>
      </c>
      <c r="B211" s="9" t="s">
        <v>240</v>
      </c>
      <c r="E211" s="21" t="s">
        <v>2305</v>
      </c>
      <c r="F211" s="21" t="s">
        <v>2306</v>
      </c>
      <c r="G211" s="21" t="s">
        <v>2307</v>
      </c>
      <c r="O211" s="60" t="str">
        <f t="shared" si="3"/>
        <v>Open by google map</v>
      </c>
    </row>
    <row r="212" spans="1:15">
      <c r="A212" s="1">
        <v>230181</v>
      </c>
      <c r="B212" s="9" t="s">
        <v>241</v>
      </c>
      <c r="C212" s="19"/>
      <c r="D212" s="19"/>
      <c r="E212" s="21" t="s">
        <v>1331</v>
      </c>
      <c r="F212" s="21" t="s">
        <v>1395</v>
      </c>
      <c r="G212" s="21" t="s">
        <v>2308</v>
      </c>
      <c r="O212" s="60" t="str">
        <f t="shared" si="3"/>
        <v>Open by google map</v>
      </c>
    </row>
    <row r="213" spans="1:15">
      <c r="A213" s="1">
        <v>230182</v>
      </c>
      <c r="B213" s="9" t="s">
        <v>242</v>
      </c>
      <c r="C213" s="19"/>
      <c r="D213" s="19"/>
      <c r="E213" s="21" t="s">
        <v>1342</v>
      </c>
      <c r="F213" s="21" t="s">
        <v>2171</v>
      </c>
      <c r="G213" s="21" t="s">
        <v>2309</v>
      </c>
      <c r="O213" s="60" t="str">
        <f t="shared" si="3"/>
        <v>Open by google map</v>
      </c>
    </row>
    <row r="214" spans="1:15">
      <c r="A214" s="1">
        <v>230184</v>
      </c>
      <c r="B214" s="9" t="s">
        <v>243</v>
      </c>
      <c r="C214" s="19"/>
      <c r="D214" s="19"/>
      <c r="E214" s="21" t="s">
        <v>1357</v>
      </c>
      <c r="F214" s="21" t="s">
        <v>2288</v>
      </c>
      <c r="G214" s="21" t="s">
        <v>2310</v>
      </c>
      <c r="O214" s="60" t="str">
        <f t="shared" si="3"/>
        <v>Open by google map</v>
      </c>
    </row>
    <row r="215" spans="1:15">
      <c r="A215" s="1">
        <v>240101</v>
      </c>
      <c r="B215" s="9" t="s">
        <v>244</v>
      </c>
      <c r="C215" s="19"/>
      <c r="D215" s="19"/>
      <c r="E215" s="21" t="s">
        <v>1331</v>
      </c>
      <c r="F215" s="21" t="s">
        <v>1385</v>
      </c>
      <c r="G215" s="21" t="s">
        <v>1396</v>
      </c>
      <c r="O215" s="60" t="str">
        <f t="shared" si="3"/>
        <v>Open by google map</v>
      </c>
    </row>
    <row r="216" spans="1:15">
      <c r="A216" s="1">
        <v>240102</v>
      </c>
      <c r="B216" s="9" t="s">
        <v>245</v>
      </c>
      <c r="C216" s="19"/>
      <c r="D216" s="19"/>
      <c r="E216" s="21" t="s">
        <v>1358</v>
      </c>
      <c r="F216" s="21" t="s">
        <v>1359</v>
      </c>
      <c r="G216" s="21" t="s">
        <v>1397</v>
      </c>
      <c r="O216" s="60" t="str">
        <f t="shared" si="3"/>
        <v>Open by google map</v>
      </c>
    </row>
    <row r="217" spans="1:15">
      <c r="A217" s="1">
        <v>240103</v>
      </c>
      <c r="B217" s="9" t="s">
        <v>246</v>
      </c>
      <c r="E217" s="21" t="s">
        <v>1358</v>
      </c>
      <c r="F217" s="21" t="s">
        <v>1359</v>
      </c>
      <c r="G217" s="21" t="s">
        <v>1662</v>
      </c>
      <c r="O217" s="60" t="str">
        <f t="shared" si="3"/>
        <v>Open by google map</v>
      </c>
    </row>
    <row r="218" spans="1:15">
      <c r="A218" s="1">
        <v>240104</v>
      </c>
      <c r="B218" s="9" t="s">
        <v>247</v>
      </c>
      <c r="C218" s="19"/>
      <c r="D218" s="19"/>
      <c r="E218" s="21" t="s">
        <v>1315</v>
      </c>
      <c r="F218" s="21" t="s">
        <v>2122</v>
      </c>
      <c r="G218" s="21" t="s">
        <v>2311</v>
      </c>
      <c r="O218" s="60" t="str">
        <f t="shared" si="3"/>
        <v>Open by google map</v>
      </c>
    </row>
    <row r="219" spans="1:15">
      <c r="A219" s="1">
        <v>240105</v>
      </c>
      <c r="B219" s="9" t="s">
        <v>248</v>
      </c>
      <c r="C219" s="19"/>
      <c r="D219" s="19"/>
      <c r="E219" s="21" t="s">
        <v>1398</v>
      </c>
      <c r="F219" s="21" t="s">
        <v>1399</v>
      </c>
      <c r="G219" s="21" t="s">
        <v>1400</v>
      </c>
      <c r="O219" s="60" t="str">
        <f t="shared" si="3"/>
        <v>Open by google map</v>
      </c>
    </row>
    <row r="220" spans="1:15">
      <c r="A220" s="1">
        <v>240106</v>
      </c>
      <c r="B220" s="9" t="s">
        <v>249</v>
      </c>
      <c r="C220" s="19"/>
      <c r="D220" s="19"/>
      <c r="E220" s="21" t="s">
        <v>1387</v>
      </c>
      <c r="F220" s="21" t="s">
        <v>1401</v>
      </c>
      <c r="G220" s="21" t="s">
        <v>1402</v>
      </c>
      <c r="O220" s="60" t="str">
        <f t="shared" si="3"/>
        <v>Open by google map</v>
      </c>
    </row>
    <row r="221" spans="1:15">
      <c r="A221" s="1">
        <v>240107</v>
      </c>
      <c r="B221" s="9" t="s">
        <v>250</v>
      </c>
      <c r="E221" s="21" t="s">
        <v>1429</v>
      </c>
      <c r="O221" s="60" t="str">
        <f t="shared" si="3"/>
        <v>Open by google map</v>
      </c>
    </row>
    <row r="222" spans="1:15">
      <c r="A222" s="1">
        <v>240108</v>
      </c>
      <c r="B222" s="9" t="s">
        <v>251</v>
      </c>
      <c r="C222" s="19"/>
      <c r="D222" s="19"/>
      <c r="E222" s="21" t="s">
        <v>1307</v>
      </c>
      <c r="F222" s="21" t="s">
        <v>1391</v>
      </c>
      <c r="G222" s="21" t="s">
        <v>1403</v>
      </c>
      <c r="O222" s="60" t="str">
        <f t="shared" si="3"/>
        <v>Open by google map</v>
      </c>
    </row>
    <row r="223" spans="1:15">
      <c r="A223" s="1">
        <v>240109</v>
      </c>
      <c r="B223" s="9" t="s">
        <v>252</v>
      </c>
      <c r="C223" s="19"/>
      <c r="D223" s="19"/>
      <c r="E223" s="21" t="s">
        <v>1340</v>
      </c>
      <c r="F223" s="21" t="s">
        <v>1341</v>
      </c>
      <c r="G223" s="21" t="s">
        <v>1404</v>
      </c>
      <c r="O223" s="60" t="str">
        <f t="shared" si="3"/>
        <v>Open by google map</v>
      </c>
    </row>
    <row r="224" spans="1:15">
      <c r="A224" s="1">
        <v>240110</v>
      </c>
      <c r="B224" s="9" t="s">
        <v>253</v>
      </c>
      <c r="C224" s="19"/>
      <c r="D224" s="19"/>
      <c r="E224" s="21" t="s">
        <v>1398</v>
      </c>
      <c r="F224" s="21" t="s">
        <v>1405</v>
      </c>
      <c r="G224" s="21" t="s">
        <v>1406</v>
      </c>
      <c r="O224" s="60" t="str">
        <f t="shared" si="3"/>
        <v>Open by google map</v>
      </c>
    </row>
    <row r="225" spans="1:15">
      <c r="A225" s="1">
        <v>240112</v>
      </c>
      <c r="B225" s="9" t="s">
        <v>254</v>
      </c>
      <c r="E225" s="21" t="s">
        <v>1315</v>
      </c>
      <c r="F225" s="21" t="s">
        <v>1550</v>
      </c>
      <c r="G225" s="21" t="s">
        <v>1660</v>
      </c>
      <c r="O225" s="60" t="str">
        <f t="shared" si="3"/>
        <v>Open by google map</v>
      </c>
    </row>
    <row r="226" spans="1:15">
      <c r="A226" s="1">
        <v>240113</v>
      </c>
      <c r="B226" s="9" t="s">
        <v>255</v>
      </c>
      <c r="E226" s="21" t="s">
        <v>1419</v>
      </c>
      <c r="F226" s="21" t="s">
        <v>2312</v>
      </c>
      <c r="G226" s="21" t="s">
        <v>2313</v>
      </c>
      <c r="O226" s="60" t="str">
        <f t="shared" si="3"/>
        <v>Open by google map</v>
      </c>
    </row>
    <row r="227" spans="1:15">
      <c r="A227" s="1">
        <v>240114</v>
      </c>
      <c r="B227" s="9" t="s">
        <v>256</v>
      </c>
      <c r="C227" s="19"/>
      <c r="D227" s="19"/>
      <c r="E227" s="21" t="s">
        <v>1315</v>
      </c>
      <c r="F227" s="21" t="s">
        <v>2122</v>
      </c>
      <c r="G227" s="21" t="s">
        <v>2314</v>
      </c>
      <c r="O227" s="60" t="str">
        <f t="shared" si="3"/>
        <v>Open by google map</v>
      </c>
    </row>
    <row r="228" spans="1:15">
      <c r="A228" s="1">
        <v>240115</v>
      </c>
      <c r="B228" s="9" t="s">
        <v>257</v>
      </c>
      <c r="C228" s="19"/>
      <c r="D228" s="19"/>
      <c r="E228" s="21" t="s">
        <v>1318</v>
      </c>
      <c r="F228" s="21" t="s">
        <v>1407</v>
      </c>
      <c r="G228" s="21" t="s">
        <v>2315</v>
      </c>
      <c r="O228" s="60" t="str">
        <f t="shared" si="3"/>
        <v>Open by google map</v>
      </c>
    </row>
    <row r="229" spans="1:15">
      <c r="A229" s="1">
        <v>240116</v>
      </c>
      <c r="B229" s="9" t="s">
        <v>258</v>
      </c>
      <c r="C229" s="19"/>
      <c r="D229" s="19"/>
      <c r="E229" s="21" t="s">
        <v>1312</v>
      </c>
      <c r="F229" s="21" t="s">
        <v>1408</v>
      </c>
      <c r="G229" s="21" t="s">
        <v>1409</v>
      </c>
      <c r="O229" s="60" t="str">
        <f t="shared" si="3"/>
        <v>Open by google map</v>
      </c>
    </row>
    <row r="230" spans="1:15">
      <c r="A230" s="1">
        <v>240117</v>
      </c>
      <c r="B230" s="9" t="s">
        <v>259</v>
      </c>
      <c r="C230" s="19"/>
      <c r="D230" s="19"/>
      <c r="E230" s="21" t="s">
        <v>1363</v>
      </c>
      <c r="F230" s="21" t="s">
        <v>1410</v>
      </c>
      <c r="G230" s="21" t="s">
        <v>1411</v>
      </c>
      <c r="O230" s="60" t="str">
        <f t="shared" si="3"/>
        <v>Open by google map</v>
      </c>
    </row>
    <row r="231" spans="1:15">
      <c r="A231" s="1">
        <v>240118</v>
      </c>
      <c r="B231" s="9" t="s">
        <v>260</v>
      </c>
      <c r="C231" s="19"/>
      <c r="D231" s="19"/>
      <c r="E231" s="21" t="s">
        <v>1412</v>
      </c>
      <c r="F231" s="21" t="s">
        <v>1413</v>
      </c>
      <c r="G231" s="21" t="s">
        <v>1414</v>
      </c>
      <c r="O231" s="60" t="str">
        <f t="shared" si="3"/>
        <v>Open by google map</v>
      </c>
    </row>
    <row r="232" spans="1:15">
      <c r="A232" s="1">
        <v>240119</v>
      </c>
      <c r="B232" s="9" t="s">
        <v>261</v>
      </c>
      <c r="E232" s="21" t="s">
        <v>2232</v>
      </c>
      <c r="F232" s="21" t="s">
        <v>2316</v>
      </c>
      <c r="G232" s="21" t="s">
        <v>2317</v>
      </c>
      <c r="O232" s="60" t="str">
        <f t="shared" si="3"/>
        <v>Open by google map</v>
      </c>
    </row>
    <row r="233" spans="1:15">
      <c r="A233" s="1">
        <v>240120</v>
      </c>
      <c r="B233" s="9" t="s">
        <v>262</v>
      </c>
      <c r="C233" s="19"/>
      <c r="D233" s="19"/>
      <c r="E233" s="21" t="s">
        <v>1340</v>
      </c>
      <c r="F233" s="21" t="s">
        <v>1415</v>
      </c>
      <c r="G233" s="21" t="s">
        <v>1416</v>
      </c>
      <c r="O233" s="60" t="str">
        <f t="shared" si="3"/>
        <v>Open by google map</v>
      </c>
    </row>
    <row r="234" spans="1:15">
      <c r="A234" s="1">
        <v>240121</v>
      </c>
      <c r="B234" s="9" t="s">
        <v>263</v>
      </c>
      <c r="C234" s="19"/>
      <c r="D234" s="19"/>
      <c r="E234" s="21" t="s">
        <v>1307</v>
      </c>
      <c r="F234" s="21" t="s">
        <v>1308</v>
      </c>
      <c r="G234" s="21" t="s">
        <v>1309</v>
      </c>
      <c r="O234" s="60" t="str">
        <f t="shared" si="3"/>
        <v>Open by google map</v>
      </c>
    </row>
    <row r="235" spans="1:15">
      <c r="A235" s="1">
        <v>240122</v>
      </c>
      <c r="B235" s="9" t="s">
        <v>364</v>
      </c>
      <c r="C235" s="19"/>
      <c r="D235" s="19"/>
      <c r="E235" s="21" t="s">
        <v>1387</v>
      </c>
      <c r="F235" s="21" t="s">
        <v>1417</v>
      </c>
      <c r="G235" s="21" t="s">
        <v>1418</v>
      </c>
      <c r="O235" s="60" t="str">
        <f t="shared" si="3"/>
        <v>Open by google map</v>
      </c>
    </row>
    <row r="236" spans="1:15">
      <c r="A236" s="1">
        <v>240123</v>
      </c>
      <c r="B236" s="9" t="s">
        <v>264</v>
      </c>
      <c r="C236" s="19"/>
      <c r="D236" s="19"/>
      <c r="E236" s="21" t="s">
        <v>1419</v>
      </c>
      <c r="F236" s="21" t="s">
        <v>1420</v>
      </c>
      <c r="G236" s="21" t="s">
        <v>1421</v>
      </c>
      <c r="O236" s="60" t="str">
        <f t="shared" si="3"/>
        <v>Open by google map</v>
      </c>
    </row>
    <row r="237" spans="1:15">
      <c r="A237" s="1">
        <v>240124</v>
      </c>
      <c r="B237" s="9" t="s">
        <v>265</v>
      </c>
      <c r="C237" s="19"/>
      <c r="D237" s="19"/>
      <c r="E237" s="21" t="s">
        <v>1366</v>
      </c>
      <c r="F237" s="21" t="s">
        <v>1422</v>
      </c>
      <c r="G237" s="21" t="s">
        <v>1423</v>
      </c>
      <c r="O237" s="60" t="str">
        <f t="shared" si="3"/>
        <v>Open by google map</v>
      </c>
    </row>
    <row r="238" spans="1:15">
      <c r="A238" s="1">
        <v>240125</v>
      </c>
      <c r="B238" s="9" t="s">
        <v>266</v>
      </c>
      <c r="C238" s="19"/>
      <c r="D238" s="19"/>
      <c r="E238" s="21" t="s">
        <v>1295</v>
      </c>
      <c r="F238" s="21" t="s">
        <v>1424</v>
      </c>
      <c r="G238" s="21" t="s">
        <v>1425</v>
      </c>
      <c r="O238" s="60" t="str">
        <f t="shared" si="3"/>
        <v>Open by google map</v>
      </c>
    </row>
    <row r="239" spans="1:15">
      <c r="A239" s="1">
        <v>240126</v>
      </c>
      <c r="B239" s="9" t="s">
        <v>267</v>
      </c>
      <c r="C239" s="19"/>
      <c r="D239" s="19"/>
      <c r="E239" s="21" t="s">
        <v>1342</v>
      </c>
      <c r="F239" s="21" t="s">
        <v>1382</v>
      </c>
      <c r="G239" s="21" t="s">
        <v>2170</v>
      </c>
      <c r="O239" s="60" t="str">
        <f t="shared" si="3"/>
        <v>Open by google map</v>
      </c>
    </row>
    <row r="240" spans="1:15">
      <c r="A240" s="1">
        <v>240127</v>
      </c>
      <c r="B240" s="9" t="s">
        <v>268</v>
      </c>
      <c r="C240" s="19"/>
      <c r="D240" s="19"/>
      <c r="E240" s="21" t="s">
        <v>1357</v>
      </c>
      <c r="F240" s="21" t="s">
        <v>2288</v>
      </c>
      <c r="G240" s="21" t="s">
        <v>2318</v>
      </c>
      <c r="O240" s="60" t="str">
        <f t="shared" si="3"/>
        <v>Open by google map</v>
      </c>
    </row>
    <row r="241" spans="1:15">
      <c r="A241" s="1">
        <v>240128</v>
      </c>
      <c r="B241" s="9" t="s">
        <v>269</v>
      </c>
      <c r="C241" s="19"/>
      <c r="D241" s="19"/>
      <c r="E241" s="21" t="s">
        <v>1429</v>
      </c>
      <c r="F241" s="21" t="s">
        <v>2319</v>
      </c>
      <c r="G241" s="21" t="s">
        <v>2320</v>
      </c>
      <c r="O241" s="60" t="str">
        <f t="shared" si="3"/>
        <v>Open by google map</v>
      </c>
    </row>
    <row r="242" spans="1:15">
      <c r="A242" s="1">
        <v>240129</v>
      </c>
      <c r="B242" s="9" t="s">
        <v>270</v>
      </c>
      <c r="C242" s="19"/>
      <c r="D242" s="19"/>
      <c r="E242" s="21" t="s">
        <v>1340</v>
      </c>
      <c r="F242" s="21" t="s">
        <v>2184</v>
      </c>
      <c r="G242" s="21" t="s">
        <v>2321</v>
      </c>
      <c r="O242" s="60" t="str">
        <f t="shared" si="3"/>
        <v>Open by google map</v>
      </c>
    </row>
    <row r="243" spans="1:15">
      <c r="A243" s="1">
        <v>240130</v>
      </c>
      <c r="B243" s="9" t="s">
        <v>271</v>
      </c>
      <c r="C243" s="19"/>
      <c r="D243" s="19"/>
      <c r="E243" s="21" t="s">
        <v>1412</v>
      </c>
      <c r="F243" s="21" t="s">
        <v>1431</v>
      </c>
      <c r="G243" s="21" t="s">
        <v>1432</v>
      </c>
      <c r="O243" s="60" t="str">
        <f t="shared" si="3"/>
        <v>Open by google map</v>
      </c>
    </row>
    <row r="244" spans="1:15">
      <c r="A244" s="1">
        <v>240132</v>
      </c>
      <c r="B244" s="9" t="s">
        <v>272</v>
      </c>
      <c r="E244" s="21" t="s">
        <v>1320</v>
      </c>
      <c r="F244" s="21" t="s">
        <v>2322</v>
      </c>
      <c r="G244" s="21" t="s">
        <v>2323</v>
      </c>
      <c r="O244" s="60" t="str">
        <f t="shared" si="3"/>
        <v>Open by google map</v>
      </c>
    </row>
    <row r="245" spans="1:15">
      <c r="A245" s="1">
        <v>240133</v>
      </c>
      <c r="B245" s="9" t="s">
        <v>273</v>
      </c>
      <c r="E245" s="21" t="s">
        <v>1307</v>
      </c>
      <c r="F245" s="21" t="s">
        <v>1669</v>
      </c>
      <c r="G245" s="21" t="s">
        <v>2324</v>
      </c>
      <c r="O245" s="60" t="str">
        <f t="shared" si="3"/>
        <v>Open by google map</v>
      </c>
    </row>
    <row r="246" spans="1:15">
      <c r="A246" s="1">
        <v>240134</v>
      </c>
      <c r="B246" s="9" t="s">
        <v>274</v>
      </c>
      <c r="E246" s="21" t="s">
        <v>2325</v>
      </c>
      <c r="F246" s="21" t="s">
        <v>2326</v>
      </c>
      <c r="G246" s="21" t="s">
        <v>2327</v>
      </c>
      <c r="O246" s="60" t="str">
        <f t="shared" si="3"/>
        <v>Open by google map</v>
      </c>
    </row>
    <row r="247" spans="1:15">
      <c r="A247" s="1">
        <v>240135</v>
      </c>
      <c r="B247" s="9" t="s">
        <v>275</v>
      </c>
      <c r="C247" s="19"/>
      <c r="D247" s="19"/>
      <c r="E247" s="21" t="s">
        <v>1351</v>
      </c>
      <c r="F247" s="21" t="s">
        <v>1433</v>
      </c>
      <c r="G247" s="21" t="s">
        <v>2328</v>
      </c>
      <c r="O247" s="60" t="str">
        <f t="shared" si="3"/>
        <v>Open by google map</v>
      </c>
    </row>
    <row r="248" spans="1:15">
      <c r="A248" s="1">
        <v>240136</v>
      </c>
      <c r="B248" s="9" t="s">
        <v>276</v>
      </c>
      <c r="C248" s="19"/>
      <c r="D248" s="19"/>
      <c r="E248" s="21" t="s">
        <v>1312</v>
      </c>
      <c r="F248" s="21" t="s">
        <v>1408</v>
      </c>
      <c r="G248" s="21" t="s">
        <v>1409</v>
      </c>
      <c r="O248" s="60" t="str">
        <f t="shared" si="3"/>
        <v>Open by google map</v>
      </c>
    </row>
    <row r="249" spans="1:15">
      <c r="A249" s="1">
        <v>240137</v>
      </c>
      <c r="B249" s="9" t="s">
        <v>277</v>
      </c>
      <c r="C249" s="19"/>
      <c r="D249" s="19"/>
      <c r="E249" s="21" t="s">
        <v>1305</v>
      </c>
      <c r="F249" s="21" t="s">
        <v>2150</v>
      </c>
      <c r="G249" s="21" t="s">
        <v>2329</v>
      </c>
      <c r="O249" s="60" t="str">
        <f t="shared" si="3"/>
        <v>Open by google map</v>
      </c>
    </row>
    <row r="250" spans="1:15">
      <c r="A250" s="1">
        <v>240138</v>
      </c>
      <c r="B250" s="9" t="s">
        <v>365</v>
      </c>
      <c r="C250" s="19"/>
      <c r="D250" s="19"/>
      <c r="E250" s="21" t="s">
        <v>1336</v>
      </c>
      <c r="F250" s="21" t="s">
        <v>1434</v>
      </c>
      <c r="G250" s="21" t="s">
        <v>1435</v>
      </c>
      <c r="O250" s="60" t="str">
        <f t="shared" si="3"/>
        <v>Open by google map</v>
      </c>
    </row>
    <row r="251" spans="1:15">
      <c r="A251" s="1">
        <v>240139</v>
      </c>
      <c r="B251" s="9" t="s">
        <v>278</v>
      </c>
      <c r="C251" s="19"/>
      <c r="D251" s="19"/>
      <c r="E251" s="21" t="s">
        <v>1357</v>
      </c>
      <c r="F251" s="21" t="s">
        <v>1373</v>
      </c>
      <c r="G251" s="21" t="s">
        <v>1436</v>
      </c>
      <c r="O251" s="60" t="str">
        <f t="shared" si="3"/>
        <v>Open by google map</v>
      </c>
    </row>
    <row r="252" spans="1:15">
      <c r="A252" s="1">
        <v>240140</v>
      </c>
      <c r="B252" s="9" t="s">
        <v>366</v>
      </c>
      <c r="C252" s="19"/>
      <c r="D252" s="19"/>
      <c r="E252" s="21" t="s">
        <v>1426</v>
      </c>
      <c r="F252" s="21" t="s">
        <v>1437</v>
      </c>
      <c r="G252" s="21" t="s">
        <v>1438</v>
      </c>
      <c r="O252" s="60" t="str">
        <f t="shared" si="3"/>
        <v>Open by google map</v>
      </c>
    </row>
    <row r="253" spans="1:15">
      <c r="A253" s="1">
        <v>240141</v>
      </c>
      <c r="B253" s="9" t="s">
        <v>367</v>
      </c>
      <c r="C253" s="19"/>
      <c r="D253" s="19"/>
      <c r="E253" s="21" t="s">
        <v>1372</v>
      </c>
      <c r="F253" s="21" t="s">
        <v>2330</v>
      </c>
      <c r="G253" s="21" t="s">
        <v>2331</v>
      </c>
      <c r="O253" s="60" t="str">
        <f t="shared" si="3"/>
        <v>Open by google map</v>
      </c>
    </row>
    <row r="254" spans="1:15">
      <c r="A254" s="1">
        <v>240142</v>
      </c>
      <c r="B254" s="9" t="s">
        <v>279</v>
      </c>
      <c r="C254" s="19"/>
      <c r="D254" s="19"/>
      <c r="E254" s="21" t="s">
        <v>1439</v>
      </c>
      <c r="F254" s="21" t="s">
        <v>2332</v>
      </c>
      <c r="G254" s="21" t="s">
        <v>2333</v>
      </c>
      <c r="O254" s="60" t="str">
        <f t="shared" si="3"/>
        <v>Open by google map</v>
      </c>
    </row>
    <row r="255" spans="1:15">
      <c r="A255" s="1">
        <v>240143</v>
      </c>
      <c r="B255" s="9" t="s">
        <v>368</v>
      </c>
      <c r="C255" s="19"/>
      <c r="D255" s="19"/>
      <c r="E255" s="21" t="s">
        <v>1426</v>
      </c>
      <c r="F255" s="21" t="s">
        <v>1440</v>
      </c>
      <c r="G255" s="21" t="s">
        <v>1441</v>
      </c>
      <c r="O255" s="60" t="str">
        <f t="shared" si="3"/>
        <v>Open by google map</v>
      </c>
    </row>
    <row r="256" spans="1:15">
      <c r="A256" s="1">
        <v>240144</v>
      </c>
      <c r="B256" s="9" t="s">
        <v>280</v>
      </c>
      <c r="C256" s="19"/>
      <c r="D256" s="19"/>
      <c r="E256" s="21" t="s">
        <v>1439</v>
      </c>
      <c r="F256" s="21" t="s">
        <v>2332</v>
      </c>
      <c r="G256" s="21" t="s">
        <v>2334</v>
      </c>
      <c r="O256" s="60" t="str">
        <f t="shared" si="3"/>
        <v>Open by google map</v>
      </c>
    </row>
    <row r="257" spans="1:15">
      <c r="A257" s="1">
        <v>240146</v>
      </c>
      <c r="B257" s="9" t="s">
        <v>369</v>
      </c>
      <c r="C257" s="19"/>
      <c r="D257" s="19"/>
      <c r="E257" s="21" t="s">
        <v>1299</v>
      </c>
      <c r="F257" s="21" t="s">
        <v>1350</v>
      </c>
      <c r="G257" s="21" t="s">
        <v>1442</v>
      </c>
      <c r="O257" s="60" t="str">
        <f t="shared" si="3"/>
        <v>Open by google map</v>
      </c>
    </row>
    <row r="258" spans="1:15">
      <c r="A258" s="1">
        <v>240147</v>
      </c>
      <c r="B258" s="9" t="s">
        <v>281</v>
      </c>
      <c r="C258" s="19"/>
      <c r="D258" s="19"/>
      <c r="E258" s="21" t="s">
        <v>1443</v>
      </c>
      <c r="F258" s="21" t="s">
        <v>2335</v>
      </c>
      <c r="G258" s="21" t="s">
        <v>2336</v>
      </c>
      <c r="O258" s="60" t="str">
        <f t="shared" si="3"/>
        <v>Open by google map</v>
      </c>
    </row>
    <row r="259" spans="1:15">
      <c r="A259" s="1">
        <v>240148</v>
      </c>
      <c r="B259" s="9" t="s">
        <v>282</v>
      </c>
      <c r="E259" s="21" t="s">
        <v>2232</v>
      </c>
      <c r="F259" s="21" t="s">
        <v>2337</v>
      </c>
      <c r="G259" s="21" t="s">
        <v>2338</v>
      </c>
      <c r="O259" s="60" t="str">
        <f t="shared" si="3"/>
        <v>Open by google map</v>
      </c>
    </row>
    <row r="260" spans="1:15">
      <c r="A260" s="1">
        <v>240149</v>
      </c>
      <c r="B260" s="9" t="s">
        <v>283</v>
      </c>
      <c r="C260" s="19"/>
      <c r="D260" s="19"/>
      <c r="E260" s="21" t="s">
        <v>1358</v>
      </c>
      <c r="F260" s="21" t="s">
        <v>1359</v>
      </c>
      <c r="G260" s="21" t="s">
        <v>2339</v>
      </c>
      <c r="O260" s="60" t="str">
        <f t="shared" ref="O260:O323" si="4">HYPERLINK(CONCATENATE("https://www.google.co.jp/maps/place/?q=",N260),"Open by google map")</f>
        <v>Open by google map</v>
      </c>
    </row>
    <row r="261" spans="1:15">
      <c r="A261" s="1">
        <v>240150</v>
      </c>
      <c r="B261" s="9" t="s">
        <v>284</v>
      </c>
      <c r="C261" s="19"/>
      <c r="D261" s="19"/>
      <c r="E261" s="21" t="s">
        <v>1357</v>
      </c>
      <c r="F261" s="21" t="s">
        <v>1444</v>
      </c>
      <c r="G261" s="21" t="s">
        <v>2340</v>
      </c>
      <c r="O261" s="60" t="str">
        <f t="shared" si="4"/>
        <v>Open by google map</v>
      </c>
    </row>
    <row r="262" spans="1:15">
      <c r="A262" s="1">
        <v>240151</v>
      </c>
      <c r="B262" s="9" t="s">
        <v>370</v>
      </c>
      <c r="C262" s="19"/>
      <c r="D262" s="19"/>
      <c r="E262" s="21" t="s">
        <v>1312</v>
      </c>
      <c r="F262" s="21" t="s">
        <v>1327</v>
      </c>
      <c r="G262" s="21" t="s">
        <v>1445</v>
      </c>
      <c r="O262" s="60" t="str">
        <f t="shared" si="4"/>
        <v>Open by google map</v>
      </c>
    </row>
    <row r="263" spans="1:15">
      <c r="A263" s="1">
        <v>240152</v>
      </c>
      <c r="B263" s="9" t="s">
        <v>285</v>
      </c>
      <c r="C263" s="19"/>
      <c r="D263" s="19"/>
      <c r="E263" s="21" t="s">
        <v>1333</v>
      </c>
      <c r="F263" s="21" t="s">
        <v>1334</v>
      </c>
      <c r="G263" s="21" t="s">
        <v>2341</v>
      </c>
      <c r="O263" s="60" t="str">
        <f t="shared" si="4"/>
        <v>Open by google map</v>
      </c>
    </row>
    <row r="264" spans="1:15">
      <c r="A264" s="1">
        <v>240153</v>
      </c>
      <c r="B264" s="9" t="s">
        <v>371</v>
      </c>
      <c r="C264" s="19"/>
      <c r="D264" s="19"/>
      <c r="E264" s="21" t="s">
        <v>1318</v>
      </c>
      <c r="F264" s="21" t="s">
        <v>1446</v>
      </c>
      <c r="G264" s="21" t="s">
        <v>1447</v>
      </c>
      <c r="O264" s="60" t="str">
        <f t="shared" si="4"/>
        <v>Open by google map</v>
      </c>
    </row>
    <row r="265" spans="1:15">
      <c r="A265" s="1">
        <v>240154</v>
      </c>
      <c r="B265" s="9" t="s">
        <v>286</v>
      </c>
      <c r="C265" s="19"/>
      <c r="D265" s="19"/>
      <c r="E265" s="21" t="s">
        <v>1305</v>
      </c>
      <c r="F265" s="21" t="s">
        <v>1448</v>
      </c>
      <c r="G265" s="21" t="s">
        <v>2342</v>
      </c>
      <c r="O265" s="60" t="str">
        <f t="shared" si="4"/>
        <v>Open by google map</v>
      </c>
    </row>
    <row r="266" spans="1:15">
      <c r="A266" s="1">
        <v>240155</v>
      </c>
      <c r="B266" s="9" t="s">
        <v>372</v>
      </c>
      <c r="C266" s="19"/>
      <c r="D266" s="19"/>
      <c r="E266" s="21" t="s">
        <v>1449</v>
      </c>
      <c r="F266" s="21" t="s">
        <v>1450</v>
      </c>
      <c r="G266" s="21" t="s">
        <v>2343</v>
      </c>
      <c r="O266" s="60" t="str">
        <f t="shared" si="4"/>
        <v>Open by google map</v>
      </c>
    </row>
    <row r="267" spans="1:15">
      <c r="A267" s="1">
        <v>240156</v>
      </c>
      <c r="B267" s="9" t="s">
        <v>373</v>
      </c>
      <c r="C267" s="19"/>
      <c r="D267" s="19"/>
      <c r="E267" s="21" t="s">
        <v>1451</v>
      </c>
      <c r="F267" s="21" t="s">
        <v>1452</v>
      </c>
      <c r="G267" s="21" t="s">
        <v>1453</v>
      </c>
      <c r="O267" s="60" t="str">
        <f t="shared" si="4"/>
        <v>Open by google map</v>
      </c>
    </row>
    <row r="268" spans="1:15">
      <c r="A268" s="1">
        <v>240157</v>
      </c>
      <c r="B268" s="9" t="s">
        <v>287</v>
      </c>
      <c r="E268" s="21" t="s">
        <v>1357</v>
      </c>
      <c r="F268" s="21" t="s">
        <v>2288</v>
      </c>
      <c r="G268" s="21" t="s">
        <v>2344</v>
      </c>
      <c r="O268" s="60" t="str">
        <f t="shared" si="4"/>
        <v>Open by google map</v>
      </c>
    </row>
    <row r="269" spans="1:15">
      <c r="A269" s="1">
        <v>240158</v>
      </c>
      <c r="B269" s="9" t="s">
        <v>288</v>
      </c>
      <c r="C269" s="19"/>
      <c r="D269" s="19"/>
      <c r="E269" s="21" t="s">
        <v>1412</v>
      </c>
      <c r="F269" s="21" t="s">
        <v>1454</v>
      </c>
      <c r="G269" s="21" t="s">
        <v>1455</v>
      </c>
      <c r="O269" s="60" t="str">
        <f t="shared" si="4"/>
        <v>Open by google map</v>
      </c>
    </row>
    <row r="270" spans="1:15">
      <c r="A270" s="1">
        <v>240159</v>
      </c>
      <c r="B270" s="9" t="s">
        <v>289</v>
      </c>
      <c r="C270" s="19"/>
      <c r="D270" s="19"/>
      <c r="E270" s="21" t="s">
        <v>1419</v>
      </c>
      <c r="F270" s="21" t="s">
        <v>2345</v>
      </c>
      <c r="G270" s="21" t="s">
        <v>2346</v>
      </c>
      <c r="O270" s="60" t="str">
        <f t="shared" si="4"/>
        <v>Open by google map</v>
      </c>
    </row>
    <row r="271" spans="1:15">
      <c r="A271" s="1">
        <v>240160</v>
      </c>
      <c r="B271" s="9" t="s">
        <v>374</v>
      </c>
      <c r="C271" s="19"/>
      <c r="D271" s="19"/>
      <c r="E271" s="21" t="s">
        <v>1305</v>
      </c>
      <c r="F271" s="21" t="s">
        <v>2150</v>
      </c>
      <c r="G271" s="21" t="s">
        <v>2347</v>
      </c>
      <c r="O271" s="60" t="str">
        <f t="shared" si="4"/>
        <v>Open by google map</v>
      </c>
    </row>
    <row r="272" spans="1:15">
      <c r="A272" s="1">
        <v>240161</v>
      </c>
      <c r="B272" s="9" t="s">
        <v>375</v>
      </c>
      <c r="C272" s="19"/>
      <c r="D272" s="19"/>
      <c r="E272" s="21" t="s">
        <v>1336</v>
      </c>
      <c r="F272" s="21" t="s">
        <v>1456</v>
      </c>
      <c r="G272" s="21" t="s">
        <v>1457</v>
      </c>
      <c r="O272" s="60" t="str">
        <f t="shared" si="4"/>
        <v>Open by google map</v>
      </c>
    </row>
    <row r="273" spans="1:15">
      <c r="A273" s="1">
        <v>240162</v>
      </c>
      <c r="B273" s="9" t="s">
        <v>376</v>
      </c>
      <c r="E273" s="21" t="s">
        <v>1342</v>
      </c>
      <c r="F273" s="21" t="s">
        <v>1382</v>
      </c>
      <c r="G273" s="21" t="s">
        <v>2170</v>
      </c>
      <c r="O273" s="60" t="str">
        <f t="shared" si="4"/>
        <v>Open by google map</v>
      </c>
    </row>
    <row r="274" spans="1:15">
      <c r="A274" s="1">
        <v>240163</v>
      </c>
      <c r="B274" s="9" t="s">
        <v>377</v>
      </c>
      <c r="C274" s="19"/>
      <c r="D274" s="19"/>
      <c r="E274" s="21" t="s">
        <v>1318</v>
      </c>
      <c r="F274" s="21" t="s">
        <v>1458</v>
      </c>
      <c r="G274" s="21" t="s">
        <v>1459</v>
      </c>
      <c r="O274" s="60" t="str">
        <f t="shared" si="4"/>
        <v>Open by google map</v>
      </c>
    </row>
    <row r="275" spans="1:15">
      <c r="A275" s="1">
        <v>240164</v>
      </c>
      <c r="B275" s="9" t="s">
        <v>378</v>
      </c>
      <c r="C275" s="19"/>
      <c r="D275" s="19"/>
      <c r="E275" s="21" t="s">
        <v>1366</v>
      </c>
      <c r="F275" s="21" t="s">
        <v>1460</v>
      </c>
      <c r="G275" s="21" t="s">
        <v>1461</v>
      </c>
      <c r="O275" s="60" t="str">
        <f t="shared" si="4"/>
        <v>Open by google map</v>
      </c>
    </row>
    <row r="276" spans="1:15">
      <c r="A276" s="1">
        <v>240165</v>
      </c>
      <c r="B276" s="9" t="s">
        <v>379</v>
      </c>
      <c r="C276" s="19"/>
      <c r="D276" s="19"/>
      <c r="E276" s="21" t="s">
        <v>1357</v>
      </c>
      <c r="F276" s="21" t="s">
        <v>1462</v>
      </c>
      <c r="G276" s="21" t="s">
        <v>2348</v>
      </c>
      <c r="O276" s="60" t="str">
        <f t="shared" si="4"/>
        <v>Open by google map</v>
      </c>
    </row>
    <row r="277" spans="1:15">
      <c r="A277" s="1">
        <v>240166</v>
      </c>
      <c r="B277" s="9" t="s">
        <v>380</v>
      </c>
      <c r="C277" s="19"/>
      <c r="D277" s="19"/>
      <c r="E277" s="21" t="s">
        <v>1295</v>
      </c>
      <c r="F277" s="21" t="s">
        <v>1463</v>
      </c>
      <c r="G277" s="21" t="s">
        <v>1464</v>
      </c>
      <c r="O277" s="60" t="str">
        <f t="shared" si="4"/>
        <v>Open by google map</v>
      </c>
    </row>
    <row r="278" spans="1:15">
      <c r="A278" s="1">
        <v>240166</v>
      </c>
      <c r="B278" s="9" t="s">
        <v>381</v>
      </c>
      <c r="C278" s="19"/>
      <c r="D278" s="19"/>
      <c r="E278" s="21" t="s">
        <v>1295</v>
      </c>
      <c r="F278" s="21" t="s">
        <v>1463</v>
      </c>
      <c r="G278" s="21" t="s">
        <v>1464</v>
      </c>
      <c r="O278" s="60" t="str">
        <f t="shared" si="4"/>
        <v>Open by google map</v>
      </c>
    </row>
    <row r="279" spans="1:15">
      <c r="A279" s="1">
        <v>240167</v>
      </c>
      <c r="B279" s="9" t="s">
        <v>382</v>
      </c>
      <c r="C279" s="19"/>
      <c r="D279" s="19"/>
      <c r="E279" s="21" t="s">
        <v>1295</v>
      </c>
      <c r="F279" s="21" t="s">
        <v>1338</v>
      </c>
      <c r="G279" s="21" t="s">
        <v>1339</v>
      </c>
      <c r="O279" s="60" t="str">
        <f t="shared" si="4"/>
        <v>Open by google map</v>
      </c>
    </row>
    <row r="280" spans="1:15">
      <c r="A280" s="1">
        <v>240169</v>
      </c>
      <c r="B280" s="9" t="s">
        <v>290</v>
      </c>
      <c r="E280" s="21" t="s">
        <v>1539</v>
      </c>
      <c r="F280" s="21" t="s">
        <v>1700</v>
      </c>
      <c r="G280" s="21" t="s">
        <v>2349</v>
      </c>
      <c r="O280" s="60" t="str">
        <f t="shared" si="4"/>
        <v>Open by google map</v>
      </c>
    </row>
    <row r="281" spans="1:15">
      <c r="A281" s="1">
        <v>240170</v>
      </c>
      <c r="B281" s="9" t="s">
        <v>383</v>
      </c>
      <c r="E281" s="21" t="s">
        <v>2253</v>
      </c>
      <c r="F281" s="21" t="s">
        <v>2254</v>
      </c>
      <c r="G281" s="21" t="s">
        <v>2350</v>
      </c>
      <c r="O281" s="60" t="str">
        <f t="shared" si="4"/>
        <v>Open by google map</v>
      </c>
    </row>
    <row r="282" spans="1:15">
      <c r="A282" s="1">
        <v>240171</v>
      </c>
      <c r="B282" s="9" t="s">
        <v>384</v>
      </c>
      <c r="C282" s="19"/>
      <c r="D282" s="19"/>
      <c r="E282" s="21" t="s">
        <v>1398</v>
      </c>
      <c r="F282" s="21" t="s">
        <v>1465</v>
      </c>
      <c r="G282" s="21" t="s">
        <v>1466</v>
      </c>
      <c r="O282" s="60" t="str">
        <f t="shared" si="4"/>
        <v>Open by google map</v>
      </c>
    </row>
    <row r="283" spans="1:15">
      <c r="A283" s="1">
        <v>240172</v>
      </c>
      <c r="B283" s="9" t="s">
        <v>385</v>
      </c>
      <c r="C283" s="19"/>
      <c r="D283" s="19"/>
      <c r="E283" s="21" t="s">
        <v>1340</v>
      </c>
      <c r="F283" s="21" t="s">
        <v>2184</v>
      </c>
      <c r="G283" s="21" t="s">
        <v>2351</v>
      </c>
      <c r="O283" s="60" t="str">
        <f t="shared" si="4"/>
        <v>Open by google map</v>
      </c>
    </row>
    <row r="284" spans="1:15">
      <c r="A284" s="1">
        <v>240173</v>
      </c>
      <c r="B284" s="9" t="s">
        <v>386</v>
      </c>
      <c r="C284" s="19"/>
      <c r="D284" s="19"/>
      <c r="E284" s="21" t="s">
        <v>1443</v>
      </c>
      <c r="F284" s="21" t="s">
        <v>2335</v>
      </c>
      <c r="G284" s="21" t="s">
        <v>2336</v>
      </c>
      <c r="O284" s="60" t="str">
        <f t="shared" si="4"/>
        <v>Open by google map</v>
      </c>
    </row>
    <row r="285" spans="1:15">
      <c r="A285" s="1">
        <v>240174</v>
      </c>
      <c r="B285" s="9" t="s">
        <v>387</v>
      </c>
      <c r="E285" s="21" t="s">
        <v>1357</v>
      </c>
      <c r="F285" s="21" t="s">
        <v>1375</v>
      </c>
      <c r="G285" s="21" t="s">
        <v>2352</v>
      </c>
      <c r="O285" s="60" t="str">
        <f t="shared" si="4"/>
        <v>Open by google map</v>
      </c>
    </row>
    <row r="286" spans="1:15">
      <c r="A286" s="1">
        <v>240175</v>
      </c>
      <c r="B286" s="9" t="s">
        <v>388</v>
      </c>
      <c r="C286" s="19"/>
      <c r="D286" s="19"/>
      <c r="E286" s="21" t="s">
        <v>1315</v>
      </c>
      <c r="F286" s="21" t="s">
        <v>1467</v>
      </c>
      <c r="G286" s="21" t="s">
        <v>1468</v>
      </c>
      <c r="O286" s="60" t="str">
        <f t="shared" si="4"/>
        <v>Open by google map</v>
      </c>
    </row>
    <row r="287" spans="1:15">
      <c r="A287" s="1">
        <v>240176</v>
      </c>
      <c r="B287" s="9" t="s">
        <v>389</v>
      </c>
      <c r="C287" s="19"/>
      <c r="D287" s="19"/>
      <c r="E287" s="21" t="s">
        <v>1426</v>
      </c>
      <c r="F287" s="21" t="s">
        <v>1427</v>
      </c>
      <c r="G287" s="21" t="s">
        <v>1428</v>
      </c>
      <c r="O287" s="60" t="str">
        <f t="shared" si="4"/>
        <v>Open by google map</v>
      </c>
    </row>
    <row r="288" spans="1:15">
      <c r="A288" s="1">
        <v>240177</v>
      </c>
      <c r="B288" s="9" t="s">
        <v>390</v>
      </c>
      <c r="C288" s="19"/>
      <c r="D288" s="19"/>
      <c r="E288" s="21" t="s">
        <v>1302</v>
      </c>
      <c r="F288" s="21" t="s">
        <v>1469</v>
      </c>
      <c r="G288" s="21" t="s">
        <v>1304</v>
      </c>
      <c r="O288" s="60" t="str">
        <f t="shared" si="4"/>
        <v>Open by google map</v>
      </c>
    </row>
    <row r="289" spans="1:15">
      <c r="A289" s="1">
        <v>240178</v>
      </c>
      <c r="B289" s="9" t="s">
        <v>291</v>
      </c>
      <c r="C289" s="19"/>
      <c r="D289" s="19"/>
      <c r="E289" s="21" t="s">
        <v>1357</v>
      </c>
      <c r="F289" s="21" t="s">
        <v>1375</v>
      </c>
      <c r="G289" s="21" t="s">
        <v>2353</v>
      </c>
      <c r="O289" s="60" t="str">
        <f t="shared" si="4"/>
        <v>Open by google map</v>
      </c>
    </row>
    <row r="290" spans="1:15">
      <c r="A290" s="1">
        <v>240179</v>
      </c>
      <c r="B290" s="9" t="s">
        <v>391</v>
      </c>
      <c r="C290" s="19"/>
      <c r="D290" s="19"/>
      <c r="E290" s="21" t="s">
        <v>1357</v>
      </c>
      <c r="F290" s="21" t="s">
        <v>1444</v>
      </c>
      <c r="G290" s="21" t="s">
        <v>2340</v>
      </c>
      <c r="O290" s="60" t="str">
        <f t="shared" si="4"/>
        <v>Open by google map</v>
      </c>
    </row>
    <row r="291" spans="1:15">
      <c r="A291" s="1">
        <v>240180</v>
      </c>
      <c r="B291" s="9" t="s">
        <v>392</v>
      </c>
      <c r="C291" s="19"/>
      <c r="D291" s="19"/>
      <c r="E291" s="21" t="s">
        <v>1387</v>
      </c>
      <c r="F291" s="21" t="s">
        <v>2110</v>
      </c>
      <c r="G291" s="21" t="s">
        <v>2354</v>
      </c>
      <c r="O291" s="60" t="str">
        <f t="shared" si="4"/>
        <v>Open by google map</v>
      </c>
    </row>
    <row r="292" spans="1:15">
      <c r="A292" s="1">
        <v>240181</v>
      </c>
      <c r="B292" s="9" t="s">
        <v>393</v>
      </c>
      <c r="E292" s="21" t="s">
        <v>1307</v>
      </c>
      <c r="F292" s="21" t="s">
        <v>2355</v>
      </c>
      <c r="G292" s="21" t="s">
        <v>2356</v>
      </c>
      <c r="O292" s="60" t="str">
        <f t="shared" si="4"/>
        <v>Open by google map</v>
      </c>
    </row>
    <row r="293" spans="1:15">
      <c r="A293" s="1">
        <v>250101</v>
      </c>
      <c r="B293" s="9" t="s">
        <v>394</v>
      </c>
      <c r="C293" s="19"/>
      <c r="D293" s="19"/>
      <c r="E293" s="21" t="s">
        <v>1331</v>
      </c>
      <c r="F293" s="21" t="s">
        <v>1395</v>
      </c>
      <c r="G293" s="21" t="s">
        <v>1470</v>
      </c>
      <c r="O293" s="60" t="str">
        <f t="shared" si="4"/>
        <v>Open by google map</v>
      </c>
    </row>
    <row r="294" spans="1:15">
      <c r="A294" s="1">
        <v>250102</v>
      </c>
      <c r="B294" s="9" t="s">
        <v>292</v>
      </c>
      <c r="C294" s="19"/>
      <c r="D294" s="19"/>
      <c r="E294" s="21" t="s">
        <v>1366</v>
      </c>
      <c r="F294" s="21" t="s">
        <v>1471</v>
      </c>
      <c r="G294" s="21" t="s">
        <v>2357</v>
      </c>
      <c r="O294" s="60" t="str">
        <f t="shared" si="4"/>
        <v>Open by google map</v>
      </c>
    </row>
    <row r="295" spans="1:15">
      <c r="A295" s="1">
        <v>250103</v>
      </c>
      <c r="B295" s="9" t="s">
        <v>395</v>
      </c>
      <c r="C295" s="19"/>
      <c r="D295" s="19"/>
      <c r="E295" s="21" t="s">
        <v>1366</v>
      </c>
      <c r="F295" s="21" t="s">
        <v>1471</v>
      </c>
      <c r="G295" s="21" t="s">
        <v>1472</v>
      </c>
      <c r="O295" s="60" t="str">
        <f t="shared" si="4"/>
        <v>Open by google map</v>
      </c>
    </row>
    <row r="296" spans="1:15">
      <c r="A296" s="1">
        <v>250104</v>
      </c>
      <c r="B296" s="9" t="s">
        <v>396</v>
      </c>
      <c r="C296" s="19"/>
      <c r="D296" s="19"/>
      <c r="E296" s="21" t="s">
        <v>1351</v>
      </c>
      <c r="F296" s="21" t="s">
        <v>1473</v>
      </c>
      <c r="G296" s="21" t="s">
        <v>1474</v>
      </c>
      <c r="O296" s="60" t="str">
        <f t="shared" si="4"/>
        <v>Open by google map</v>
      </c>
    </row>
    <row r="297" spans="1:15">
      <c r="A297" s="1">
        <v>250107</v>
      </c>
      <c r="B297" s="9" t="s">
        <v>397</v>
      </c>
      <c r="C297" s="19"/>
      <c r="D297" s="19"/>
      <c r="E297" s="21" t="s">
        <v>1331</v>
      </c>
      <c r="F297" s="21" t="s">
        <v>1385</v>
      </c>
      <c r="G297" s="21" t="s">
        <v>1475</v>
      </c>
      <c r="O297" s="60" t="str">
        <f t="shared" si="4"/>
        <v>Open by google map</v>
      </c>
    </row>
    <row r="298" spans="1:15">
      <c r="A298" s="1">
        <v>250108</v>
      </c>
      <c r="B298" s="9" t="s">
        <v>398</v>
      </c>
      <c r="C298" s="19"/>
      <c r="D298" s="19"/>
      <c r="E298" s="21" t="s">
        <v>1358</v>
      </c>
      <c r="F298" s="21" t="s">
        <v>1476</v>
      </c>
      <c r="G298" s="21" t="s">
        <v>1477</v>
      </c>
      <c r="O298" s="60" t="str">
        <f t="shared" si="4"/>
        <v>Open by google map</v>
      </c>
    </row>
    <row r="299" spans="1:15">
      <c r="A299" s="1">
        <v>250109</v>
      </c>
      <c r="B299" s="9" t="s">
        <v>399</v>
      </c>
      <c r="E299" s="21" t="s">
        <v>1426</v>
      </c>
      <c r="F299" s="21" t="s">
        <v>2358</v>
      </c>
      <c r="G299" s="21" t="s">
        <v>2359</v>
      </c>
      <c r="O299" s="60" t="str">
        <f t="shared" si="4"/>
        <v>Open by google map</v>
      </c>
    </row>
    <row r="300" spans="1:15">
      <c r="A300" s="1">
        <v>250110</v>
      </c>
      <c r="B300" s="9" t="s">
        <v>293</v>
      </c>
      <c r="C300" s="19"/>
      <c r="D300" s="19"/>
      <c r="E300" s="21" t="s">
        <v>1333</v>
      </c>
      <c r="F300" s="21" t="s">
        <v>1478</v>
      </c>
      <c r="G300" s="21" t="s">
        <v>2360</v>
      </c>
      <c r="O300" s="60" t="str">
        <f t="shared" si="4"/>
        <v>Open by google map</v>
      </c>
    </row>
    <row r="301" spans="1:15">
      <c r="A301" s="1">
        <v>250111</v>
      </c>
      <c r="B301" s="9" t="s">
        <v>400</v>
      </c>
      <c r="C301" s="19"/>
      <c r="D301" s="19"/>
      <c r="E301" s="21" t="s">
        <v>1318</v>
      </c>
      <c r="F301" s="21" t="s">
        <v>2361</v>
      </c>
      <c r="G301" s="21" t="s">
        <v>2362</v>
      </c>
      <c r="O301" s="60" t="str">
        <f t="shared" si="4"/>
        <v>Open by google map</v>
      </c>
    </row>
    <row r="302" spans="1:15">
      <c r="A302" s="1">
        <v>250112</v>
      </c>
      <c r="B302" s="9" t="s">
        <v>401</v>
      </c>
      <c r="C302" s="19"/>
      <c r="D302" s="19"/>
      <c r="E302" s="21" t="s">
        <v>1302</v>
      </c>
      <c r="F302" s="21" t="s">
        <v>2155</v>
      </c>
      <c r="G302" s="21" t="s">
        <v>2363</v>
      </c>
      <c r="O302" s="60" t="str">
        <f t="shared" si="4"/>
        <v>Open by google map</v>
      </c>
    </row>
    <row r="303" spans="1:15">
      <c r="A303" s="1">
        <v>250113</v>
      </c>
      <c r="B303" s="9" t="s">
        <v>402</v>
      </c>
      <c r="E303" s="21" t="s">
        <v>1318</v>
      </c>
      <c r="F303" s="21" t="s">
        <v>2361</v>
      </c>
      <c r="G303" s="21" t="s">
        <v>2364</v>
      </c>
      <c r="O303" s="60" t="str">
        <f t="shared" si="4"/>
        <v>Open by google map</v>
      </c>
    </row>
    <row r="304" spans="1:15">
      <c r="A304" s="1">
        <v>250114</v>
      </c>
      <c r="B304" s="9" t="s">
        <v>403</v>
      </c>
      <c r="C304" s="19"/>
      <c r="D304" s="19"/>
      <c r="E304" s="21" t="s">
        <v>1357</v>
      </c>
      <c r="F304" s="21" t="s">
        <v>2365</v>
      </c>
      <c r="G304" s="21" t="s">
        <v>2366</v>
      </c>
      <c r="O304" s="60" t="str">
        <f t="shared" si="4"/>
        <v>Open by google map</v>
      </c>
    </row>
    <row r="305" spans="1:15">
      <c r="A305" s="1">
        <v>250115</v>
      </c>
      <c r="B305" s="9" t="s">
        <v>404</v>
      </c>
      <c r="C305" s="19"/>
      <c r="D305" s="19"/>
      <c r="E305" s="21" t="s">
        <v>1305</v>
      </c>
      <c r="F305" s="21" t="s">
        <v>2150</v>
      </c>
      <c r="G305" s="21" t="s">
        <v>2367</v>
      </c>
      <c r="O305" s="60" t="str">
        <f t="shared" si="4"/>
        <v>Open by google map</v>
      </c>
    </row>
    <row r="306" spans="1:15">
      <c r="A306" s="1">
        <v>250116</v>
      </c>
      <c r="B306" s="9" t="s">
        <v>405</v>
      </c>
      <c r="C306" s="19"/>
      <c r="D306" s="19"/>
      <c r="E306" s="21" t="s">
        <v>1366</v>
      </c>
      <c r="F306" s="21" t="s">
        <v>1479</v>
      </c>
      <c r="G306" s="21" t="s">
        <v>1480</v>
      </c>
      <c r="O306" s="60" t="str">
        <f t="shared" si="4"/>
        <v>Open by google map</v>
      </c>
    </row>
    <row r="307" spans="1:15">
      <c r="A307" s="1">
        <v>250117</v>
      </c>
      <c r="B307" s="9" t="s">
        <v>406</v>
      </c>
      <c r="C307" s="19"/>
      <c r="D307" s="19"/>
      <c r="E307" s="21" t="s">
        <v>1307</v>
      </c>
      <c r="F307" s="21" t="s">
        <v>2368</v>
      </c>
      <c r="G307" s="21" t="s">
        <v>2369</v>
      </c>
      <c r="O307" s="60" t="str">
        <f t="shared" si="4"/>
        <v>Open by google map</v>
      </c>
    </row>
    <row r="308" spans="1:15">
      <c r="A308" s="1">
        <v>250118</v>
      </c>
      <c r="B308" s="9" t="s">
        <v>407</v>
      </c>
      <c r="C308" s="19"/>
      <c r="D308" s="19"/>
      <c r="E308" s="21" t="s">
        <v>1315</v>
      </c>
      <c r="F308" s="21" t="s">
        <v>2122</v>
      </c>
      <c r="G308" s="21" t="s">
        <v>1481</v>
      </c>
      <c r="O308" s="60" t="str">
        <f t="shared" si="4"/>
        <v>Open by google map</v>
      </c>
    </row>
    <row r="309" spans="1:15">
      <c r="A309" s="1">
        <v>250119</v>
      </c>
      <c r="B309" s="9" t="s">
        <v>294</v>
      </c>
      <c r="C309" s="19"/>
      <c r="D309" s="19"/>
      <c r="E309" s="21" t="s">
        <v>1312</v>
      </c>
      <c r="F309" s="21" t="s">
        <v>1482</v>
      </c>
      <c r="G309" s="21" t="s">
        <v>2370</v>
      </c>
      <c r="O309" s="60" t="str">
        <f t="shared" si="4"/>
        <v>Open by google map</v>
      </c>
    </row>
    <row r="310" spans="1:15">
      <c r="A310" s="1">
        <v>250121</v>
      </c>
      <c r="B310" s="9" t="s">
        <v>408</v>
      </c>
      <c r="E310" s="21" t="s">
        <v>1342</v>
      </c>
      <c r="F310" s="21" t="s">
        <v>2171</v>
      </c>
      <c r="G310" s="21" t="s">
        <v>2371</v>
      </c>
      <c r="O310" s="60" t="str">
        <f t="shared" si="4"/>
        <v>Open by google map</v>
      </c>
    </row>
    <row r="311" spans="1:15">
      <c r="A311" s="1">
        <v>250122</v>
      </c>
      <c r="B311" s="9" t="s">
        <v>409</v>
      </c>
      <c r="C311" s="19"/>
      <c r="D311" s="19"/>
      <c r="E311" s="21" t="s">
        <v>1412</v>
      </c>
      <c r="F311" s="21" t="s">
        <v>1483</v>
      </c>
      <c r="G311" s="21" t="s">
        <v>1484</v>
      </c>
      <c r="O311" s="60" t="str">
        <f t="shared" si="4"/>
        <v>Open by google map</v>
      </c>
    </row>
    <row r="312" spans="1:15">
      <c r="A312" s="1">
        <v>250123</v>
      </c>
      <c r="B312" s="9" t="s">
        <v>410</v>
      </c>
      <c r="C312" s="19"/>
      <c r="D312" s="19"/>
      <c r="E312" s="21" t="s">
        <v>1357</v>
      </c>
      <c r="F312" s="21" t="s">
        <v>1373</v>
      </c>
      <c r="G312" s="21" t="s">
        <v>1301</v>
      </c>
      <c r="O312" s="60" t="str">
        <f t="shared" si="4"/>
        <v>Open by google map</v>
      </c>
    </row>
    <row r="313" spans="1:15">
      <c r="A313" s="1">
        <v>250124</v>
      </c>
      <c r="B313" s="9" t="s">
        <v>411</v>
      </c>
      <c r="C313" s="19"/>
      <c r="D313" s="19"/>
      <c r="E313" s="21" t="s">
        <v>1443</v>
      </c>
      <c r="F313" s="21" t="s">
        <v>2372</v>
      </c>
      <c r="G313" s="21" t="s">
        <v>2373</v>
      </c>
      <c r="O313" s="60" t="str">
        <f t="shared" si="4"/>
        <v>Open by google map</v>
      </c>
    </row>
    <row r="314" spans="1:15">
      <c r="A314" s="1">
        <v>250125</v>
      </c>
      <c r="B314" s="9" t="s">
        <v>412</v>
      </c>
      <c r="C314" s="19"/>
      <c r="D314" s="19"/>
      <c r="E314" s="21" t="s">
        <v>1307</v>
      </c>
      <c r="F314" s="21" t="s">
        <v>1485</v>
      </c>
      <c r="G314" s="21" t="s">
        <v>1486</v>
      </c>
      <c r="O314" s="60" t="str">
        <f t="shared" si="4"/>
        <v>Open by google map</v>
      </c>
    </row>
    <row r="315" spans="1:15">
      <c r="A315" s="1">
        <v>250126</v>
      </c>
      <c r="B315" s="9" t="s">
        <v>413</v>
      </c>
      <c r="C315" s="19"/>
      <c r="D315" s="19"/>
      <c r="E315" s="21" t="s">
        <v>1336</v>
      </c>
      <c r="F315" s="21" t="s">
        <v>1456</v>
      </c>
      <c r="G315" s="21" t="s">
        <v>1487</v>
      </c>
      <c r="O315" s="60" t="str">
        <f t="shared" si="4"/>
        <v>Open by google map</v>
      </c>
    </row>
    <row r="316" spans="1:15">
      <c r="A316" s="1">
        <v>250127</v>
      </c>
      <c r="B316" s="9" t="s">
        <v>414</v>
      </c>
      <c r="C316" s="19"/>
      <c r="D316" s="19"/>
      <c r="E316" s="21" t="s">
        <v>1331</v>
      </c>
      <c r="F316" s="21" t="s">
        <v>1488</v>
      </c>
      <c r="G316" s="21" t="s">
        <v>1489</v>
      </c>
      <c r="O316" s="60" t="str">
        <f t="shared" si="4"/>
        <v>Open by google map</v>
      </c>
    </row>
    <row r="317" spans="1:15">
      <c r="A317" s="1">
        <v>250128</v>
      </c>
      <c r="B317" s="9" t="s">
        <v>415</v>
      </c>
      <c r="C317" s="19"/>
      <c r="D317" s="19"/>
      <c r="E317" s="21" t="s">
        <v>1366</v>
      </c>
      <c r="F317" s="21" t="s">
        <v>1490</v>
      </c>
      <c r="G317" s="21" t="s">
        <v>2374</v>
      </c>
      <c r="O317" s="60" t="str">
        <f t="shared" si="4"/>
        <v>Open by google map</v>
      </c>
    </row>
    <row r="318" spans="1:15">
      <c r="A318" s="1">
        <v>250129</v>
      </c>
      <c r="B318" s="9" t="s">
        <v>416</v>
      </c>
      <c r="C318" s="19"/>
      <c r="D318" s="19"/>
      <c r="E318" s="21" t="s">
        <v>1295</v>
      </c>
      <c r="F318" s="21" t="s">
        <v>1463</v>
      </c>
      <c r="G318" s="21" t="s">
        <v>1491</v>
      </c>
      <c r="O318" s="60" t="str">
        <f t="shared" si="4"/>
        <v>Open by google map</v>
      </c>
    </row>
    <row r="319" spans="1:15">
      <c r="A319" s="1">
        <v>250130</v>
      </c>
      <c r="B319" s="9" t="s">
        <v>417</v>
      </c>
      <c r="C319" s="19"/>
      <c r="D319" s="19"/>
      <c r="E319" s="21" t="s">
        <v>1302</v>
      </c>
      <c r="F319" s="21" t="s">
        <v>1492</v>
      </c>
      <c r="G319" s="21" t="s">
        <v>1493</v>
      </c>
      <c r="O319" s="60" t="str">
        <f t="shared" si="4"/>
        <v>Open by google map</v>
      </c>
    </row>
    <row r="320" spans="1:15">
      <c r="A320" s="1">
        <v>250131</v>
      </c>
      <c r="B320" s="9" t="s">
        <v>418</v>
      </c>
      <c r="C320" s="19"/>
      <c r="D320" s="19"/>
      <c r="E320" s="21" t="s">
        <v>1295</v>
      </c>
      <c r="F320" s="21" t="s">
        <v>1338</v>
      </c>
      <c r="G320" s="21" t="s">
        <v>1494</v>
      </c>
      <c r="O320" s="60" t="str">
        <f t="shared" si="4"/>
        <v>Open by google map</v>
      </c>
    </row>
    <row r="321" spans="1:15">
      <c r="A321" s="1">
        <v>250132</v>
      </c>
      <c r="B321" s="9" t="s">
        <v>419</v>
      </c>
      <c r="C321" s="19"/>
      <c r="D321" s="19"/>
      <c r="E321" s="21" t="s">
        <v>1312</v>
      </c>
      <c r="F321" s="21" t="s">
        <v>1495</v>
      </c>
      <c r="G321" s="21" t="s">
        <v>1496</v>
      </c>
      <c r="O321" s="60" t="str">
        <f t="shared" si="4"/>
        <v>Open by google map</v>
      </c>
    </row>
    <row r="322" spans="1:15">
      <c r="A322" s="1">
        <v>250134</v>
      </c>
      <c r="B322" s="9" t="s">
        <v>420</v>
      </c>
      <c r="C322" s="19"/>
      <c r="D322" s="19"/>
      <c r="E322" s="21" t="s">
        <v>1302</v>
      </c>
      <c r="F322" s="21" t="s">
        <v>2155</v>
      </c>
      <c r="G322" s="21" t="s">
        <v>2375</v>
      </c>
      <c r="O322" s="60" t="str">
        <f t="shared" si="4"/>
        <v>Open by google map</v>
      </c>
    </row>
    <row r="323" spans="1:15">
      <c r="A323" s="1">
        <v>250135</v>
      </c>
      <c r="B323" s="9" t="s">
        <v>421</v>
      </c>
      <c r="C323" s="19"/>
      <c r="D323" s="19"/>
      <c r="E323" s="21" t="s">
        <v>1439</v>
      </c>
      <c r="F323" s="21" t="s">
        <v>2332</v>
      </c>
      <c r="G323" s="21" t="s">
        <v>2376</v>
      </c>
      <c r="O323" s="60" t="str">
        <f t="shared" si="4"/>
        <v>Open by google map</v>
      </c>
    </row>
    <row r="324" spans="1:15">
      <c r="A324" s="1">
        <v>250136</v>
      </c>
      <c r="B324" s="9" t="s">
        <v>422</v>
      </c>
      <c r="O324" s="60" t="str">
        <f t="shared" ref="O324:O387" si="5">HYPERLINK(CONCATENATE("https://www.google.co.jp/maps/place/?q=",N324),"Open by google map")</f>
        <v>Open by google map</v>
      </c>
    </row>
    <row r="325" spans="1:15">
      <c r="A325" s="1">
        <v>250137</v>
      </c>
      <c r="B325" s="9" t="s">
        <v>423</v>
      </c>
      <c r="E325" s="21" t="s">
        <v>1426</v>
      </c>
      <c r="F325" s="21" t="s">
        <v>1427</v>
      </c>
      <c r="G325" s="21" t="s">
        <v>1428</v>
      </c>
      <c r="O325" s="60" t="str">
        <f t="shared" si="5"/>
        <v>Open by google map</v>
      </c>
    </row>
    <row r="326" spans="1:15">
      <c r="A326" s="1">
        <v>250138</v>
      </c>
      <c r="B326" s="9" t="s">
        <v>424</v>
      </c>
      <c r="C326" s="19"/>
      <c r="D326" s="19"/>
      <c r="E326" s="21" t="s">
        <v>1315</v>
      </c>
      <c r="F326" s="21" t="s">
        <v>1497</v>
      </c>
      <c r="G326" s="21" t="s">
        <v>1498</v>
      </c>
      <c r="O326" s="60" t="str">
        <f t="shared" si="5"/>
        <v>Open by google map</v>
      </c>
    </row>
    <row r="327" spans="1:15">
      <c r="A327" s="1">
        <v>250140</v>
      </c>
      <c r="B327" s="9" t="s">
        <v>425</v>
      </c>
      <c r="C327" s="19"/>
      <c r="D327" s="19"/>
      <c r="E327" s="21" t="s">
        <v>1426</v>
      </c>
      <c r="F327" s="21" t="s">
        <v>1499</v>
      </c>
      <c r="G327" s="21" t="s">
        <v>2377</v>
      </c>
      <c r="O327" s="60" t="str">
        <f t="shared" si="5"/>
        <v>Open by google map</v>
      </c>
    </row>
    <row r="328" spans="1:15">
      <c r="A328" s="1">
        <v>250141</v>
      </c>
      <c r="B328" s="9" t="s">
        <v>426</v>
      </c>
      <c r="C328" s="19"/>
      <c r="D328" s="19"/>
      <c r="E328" s="21" t="s">
        <v>1315</v>
      </c>
      <c r="F328" s="21" t="s">
        <v>2378</v>
      </c>
      <c r="G328" s="21" t="s">
        <v>2379</v>
      </c>
      <c r="O328" s="60" t="str">
        <f t="shared" si="5"/>
        <v>Open by google map</v>
      </c>
    </row>
    <row r="329" spans="1:15">
      <c r="A329" s="1">
        <v>250142</v>
      </c>
      <c r="B329" s="9" t="s">
        <v>427</v>
      </c>
      <c r="C329" s="19"/>
      <c r="D329" s="19"/>
      <c r="E329" s="21" t="s">
        <v>1305</v>
      </c>
      <c r="F329" s="21" t="s">
        <v>1500</v>
      </c>
      <c r="G329" s="21" t="s">
        <v>2380</v>
      </c>
      <c r="O329" s="60" t="str">
        <f t="shared" si="5"/>
        <v>Open by google map</v>
      </c>
    </row>
    <row r="330" spans="1:15">
      <c r="A330" s="1">
        <v>250143</v>
      </c>
      <c r="B330" s="9" t="s">
        <v>428</v>
      </c>
      <c r="C330" s="19"/>
      <c r="D330" s="19"/>
      <c r="E330" s="21" t="s">
        <v>1449</v>
      </c>
      <c r="F330" s="21" t="s">
        <v>1501</v>
      </c>
      <c r="G330" s="21" t="s">
        <v>2381</v>
      </c>
      <c r="O330" s="60" t="str">
        <f t="shared" si="5"/>
        <v>Open by google map</v>
      </c>
    </row>
    <row r="331" spans="1:15">
      <c r="A331" s="1">
        <v>250144</v>
      </c>
      <c r="B331" s="9" t="s">
        <v>429</v>
      </c>
      <c r="C331" s="19"/>
      <c r="D331" s="19"/>
      <c r="E331" s="21" t="s">
        <v>1357</v>
      </c>
      <c r="F331" s="21" t="s">
        <v>1502</v>
      </c>
      <c r="G331" s="21" t="s">
        <v>1503</v>
      </c>
      <c r="O331" s="60" t="str">
        <f t="shared" si="5"/>
        <v>Open by google map</v>
      </c>
    </row>
    <row r="332" spans="1:15">
      <c r="A332" s="1">
        <v>250145</v>
      </c>
      <c r="B332" s="9" t="s">
        <v>430</v>
      </c>
      <c r="C332" s="19"/>
      <c r="D332" s="19"/>
      <c r="E332" s="21" t="s">
        <v>1315</v>
      </c>
      <c r="F332" s="21" t="s">
        <v>2122</v>
      </c>
      <c r="G332" s="21" t="s">
        <v>2382</v>
      </c>
      <c r="O332" s="60" t="str">
        <f t="shared" si="5"/>
        <v>Open by google map</v>
      </c>
    </row>
    <row r="333" spans="1:15">
      <c r="A333" s="1">
        <v>250146</v>
      </c>
      <c r="B333" s="9" t="s">
        <v>431</v>
      </c>
      <c r="C333" s="19"/>
      <c r="D333" s="19"/>
      <c r="E333" s="21" t="s">
        <v>1331</v>
      </c>
      <c r="F333" s="21" t="s">
        <v>1488</v>
      </c>
      <c r="G333" s="21" t="s">
        <v>1489</v>
      </c>
      <c r="O333" s="60" t="str">
        <f t="shared" si="5"/>
        <v>Open by google map</v>
      </c>
    </row>
    <row r="334" spans="1:15">
      <c r="A334" s="1">
        <v>250148</v>
      </c>
      <c r="B334" s="9" t="s">
        <v>432</v>
      </c>
      <c r="C334" s="19"/>
      <c r="D334" s="19"/>
      <c r="E334" s="21" t="s">
        <v>1295</v>
      </c>
      <c r="F334" s="21" t="s">
        <v>1338</v>
      </c>
      <c r="G334" s="21" t="s">
        <v>2383</v>
      </c>
      <c r="O334" s="60" t="str">
        <f t="shared" si="5"/>
        <v>Open by google map</v>
      </c>
    </row>
    <row r="335" spans="1:15">
      <c r="A335" s="1">
        <v>250149</v>
      </c>
      <c r="B335" s="9" t="s">
        <v>433</v>
      </c>
      <c r="C335" s="19"/>
      <c r="D335" s="19"/>
      <c r="E335" s="21" t="s">
        <v>1358</v>
      </c>
      <c r="F335" s="21" t="s">
        <v>1359</v>
      </c>
      <c r="G335" s="21" t="s">
        <v>1504</v>
      </c>
      <c r="O335" s="60" t="str">
        <f t="shared" si="5"/>
        <v>Open by google map</v>
      </c>
    </row>
    <row r="336" spans="1:15">
      <c r="A336" s="1">
        <v>250150</v>
      </c>
      <c r="B336" s="9" t="s">
        <v>434</v>
      </c>
      <c r="C336" s="19"/>
      <c r="D336" s="19"/>
      <c r="E336" s="21" t="s">
        <v>1305</v>
      </c>
      <c r="F336" s="21" t="s">
        <v>1505</v>
      </c>
      <c r="G336" s="21" t="s">
        <v>2384</v>
      </c>
      <c r="O336" s="60" t="str">
        <f t="shared" si="5"/>
        <v>Open by google map</v>
      </c>
    </row>
    <row r="337" spans="1:15">
      <c r="A337" s="1">
        <v>250151</v>
      </c>
      <c r="B337" s="9" t="s">
        <v>435</v>
      </c>
      <c r="C337" s="19"/>
      <c r="D337" s="19"/>
      <c r="E337" s="21" t="s">
        <v>1299</v>
      </c>
      <c r="F337" s="21" t="s">
        <v>1350</v>
      </c>
      <c r="G337" s="21" t="s">
        <v>1506</v>
      </c>
      <c r="O337" s="60" t="str">
        <f t="shared" si="5"/>
        <v>Open by google map</v>
      </c>
    </row>
    <row r="338" spans="1:15">
      <c r="A338" s="1">
        <v>250152</v>
      </c>
      <c r="B338" s="9" t="s">
        <v>436</v>
      </c>
      <c r="C338" s="19"/>
      <c r="D338" s="19"/>
      <c r="E338" s="21" t="s">
        <v>1315</v>
      </c>
      <c r="F338" s="21" t="s">
        <v>2385</v>
      </c>
      <c r="G338" s="21" t="s">
        <v>1507</v>
      </c>
      <c r="O338" s="60" t="str">
        <f t="shared" si="5"/>
        <v>Open by google map</v>
      </c>
    </row>
    <row r="339" spans="1:15">
      <c r="A339" s="1">
        <v>250153</v>
      </c>
      <c r="B339" s="9" t="s">
        <v>295</v>
      </c>
      <c r="C339" s="19"/>
      <c r="D339" s="19"/>
      <c r="E339" s="21" t="s">
        <v>1331</v>
      </c>
      <c r="F339" s="21" t="s">
        <v>1508</v>
      </c>
      <c r="G339" s="21" t="s">
        <v>2386</v>
      </c>
      <c r="O339" s="60" t="str">
        <f t="shared" si="5"/>
        <v>Open by google map</v>
      </c>
    </row>
    <row r="340" spans="1:15">
      <c r="A340" s="1">
        <v>250154</v>
      </c>
      <c r="B340" s="9" t="s">
        <v>296</v>
      </c>
      <c r="C340" s="19"/>
      <c r="D340" s="19"/>
      <c r="E340" s="21" t="s">
        <v>1307</v>
      </c>
      <c r="F340" s="21" t="s">
        <v>1391</v>
      </c>
      <c r="G340" s="21" t="s">
        <v>1509</v>
      </c>
      <c r="O340" s="60" t="str">
        <f t="shared" si="5"/>
        <v>Open by google map</v>
      </c>
    </row>
    <row r="341" spans="1:15">
      <c r="A341" s="1">
        <v>250155</v>
      </c>
      <c r="B341" s="9" t="s">
        <v>297</v>
      </c>
      <c r="E341" s="21" t="s">
        <v>2253</v>
      </c>
      <c r="F341" s="21" t="s">
        <v>2254</v>
      </c>
      <c r="G341" s="21" t="s">
        <v>2350</v>
      </c>
      <c r="O341" s="60" t="str">
        <f t="shared" si="5"/>
        <v>Open by google map</v>
      </c>
    </row>
    <row r="342" spans="1:15">
      <c r="A342" s="1">
        <v>250156</v>
      </c>
      <c r="B342" s="9" t="s">
        <v>437</v>
      </c>
      <c r="C342" s="19"/>
      <c r="D342" s="19"/>
      <c r="E342" s="21" t="s">
        <v>1302</v>
      </c>
      <c r="F342" s="21" t="s">
        <v>2155</v>
      </c>
      <c r="G342" s="21" t="s">
        <v>2387</v>
      </c>
      <c r="O342" s="60" t="str">
        <f t="shared" si="5"/>
        <v>Open by google map</v>
      </c>
    </row>
    <row r="343" spans="1:15">
      <c r="A343" s="1">
        <v>250157</v>
      </c>
      <c r="B343" s="9" t="s">
        <v>438</v>
      </c>
      <c r="C343" s="19"/>
      <c r="D343" s="19"/>
      <c r="E343" s="21" t="s">
        <v>1387</v>
      </c>
      <c r="F343" s="21" t="s">
        <v>2110</v>
      </c>
      <c r="G343" s="21" t="s">
        <v>2388</v>
      </c>
      <c r="O343" s="60" t="str">
        <f t="shared" si="5"/>
        <v>Open by google map</v>
      </c>
    </row>
    <row r="344" spans="1:15">
      <c r="A344" s="1">
        <v>250158</v>
      </c>
      <c r="B344" s="9" t="s">
        <v>439</v>
      </c>
      <c r="C344" s="19"/>
      <c r="D344" s="19"/>
      <c r="E344" s="21" t="s">
        <v>1449</v>
      </c>
      <c r="F344" s="21" t="s">
        <v>1511</v>
      </c>
      <c r="G344" s="21" t="s">
        <v>2389</v>
      </c>
      <c r="O344" s="60" t="str">
        <f t="shared" si="5"/>
        <v>Open by google map</v>
      </c>
    </row>
    <row r="345" spans="1:15">
      <c r="A345" s="1">
        <v>250159</v>
      </c>
      <c r="B345" s="9" t="s">
        <v>440</v>
      </c>
      <c r="C345" s="19"/>
      <c r="D345" s="19"/>
      <c r="E345" s="21" t="s">
        <v>1331</v>
      </c>
      <c r="F345" s="21" t="s">
        <v>2390</v>
      </c>
      <c r="G345" s="21" t="s">
        <v>2391</v>
      </c>
      <c r="O345" s="60" t="str">
        <f t="shared" si="5"/>
        <v>Open by google map</v>
      </c>
    </row>
    <row r="346" spans="1:15">
      <c r="A346" s="1">
        <v>250160</v>
      </c>
      <c r="B346" s="9" t="s">
        <v>441</v>
      </c>
      <c r="C346" s="19"/>
      <c r="D346" s="19"/>
      <c r="E346" s="21" t="s">
        <v>1307</v>
      </c>
      <c r="F346" s="21" t="s">
        <v>2392</v>
      </c>
      <c r="G346" s="21" t="s">
        <v>2393</v>
      </c>
      <c r="O346" s="60" t="str">
        <f t="shared" si="5"/>
        <v>Open by google map</v>
      </c>
    </row>
    <row r="347" spans="1:15">
      <c r="A347" s="1">
        <v>250161</v>
      </c>
      <c r="B347" s="9" t="s">
        <v>442</v>
      </c>
      <c r="C347" s="19"/>
      <c r="D347" s="19"/>
      <c r="E347" s="21" t="s">
        <v>1412</v>
      </c>
      <c r="F347" s="21" t="s">
        <v>1413</v>
      </c>
      <c r="G347" s="21" t="s">
        <v>2394</v>
      </c>
      <c r="O347" s="60" t="str">
        <f t="shared" si="5"/>
        <v>Open by google map</v>
      </c>
    </row>
    <row r="348" spans="1:15">
      <c r="A348" s="1">
        <v>250162</v>
      </c>
      <c r="B348" s="9" t="s">
        <v>443</v>
      </c>
      <c r="C348" s="19"/>
      <c r="D348" s="19"/>
      <c r="E348" s="21" t="s">
        <v>1363</v>
      </c>
      <c r="F348" s="21" t="s">
        <v>2395</v>
      </c>
      <c r="G348" s="21" t="s">
        <v>2396</v>
      </c>
      <c r="O348" s="60" t="str">
        <f t="shared" si="5"/>
        <v>Open by google map</v>
      </c>
    </row>
    <row r="349" spans="1:15">
      <c r="A349" s="1">
        <v>250163</v>
      </c>
      <c r="B349" s="9" t="s">
        <v>444</v>
      </c>
      <c r="C349" s="19"/>
      <c r="D349" s="19"/>
      <c r="E349" s="21" t="s">
        <v>1331</v>
      </c>
      <c r="F349" s="21" t="s">
        <v>1395</v>
      </c>
      <c r="G349" s="21" t="s">
        <v>1512</v>
      </c>
      <c r="O349" s="60" t="str">
        <f t="shared" si="5"/>
        <v>Open by google map</v>
      </c>
    </row>
    <row r="350" spans="1:15">
      <c r="A350" s="1">
        <v>250164</v>
      </c>
      <c r="B350" s="9" t="s">
        <v>445</v>
      </c>
      <c r="C350" s="19"/>
      <c r="D350" s="19"/>
      <c r="E350" s="21" t="s">
        <v>1305</v>
      </c>
      <c r="F350" s="21" t="s">
        <v>2397</v>
      </c>
      <c r="G350" s="21" t="s">
        <v>2398</v>
      </c>
      <c r="O350" s="60" t="str">
        <f t="shared" si="5"/>
        <v>Open by google map</v>
      </c>
    </row>
    <row r="351" spans="1:15">
      <c r="A351" s="1">
        <v>250165</v>
      </c>
      <c r="B351" s="9" t="s">
        <v>446</v>
      </c>
      <c r="C351" s="19"/>
      <c r="D351" s="19"/>
      <c r="E351" s="21" t="s">
        <v>1318</v>
      </c>
      <c r="F351" s="21" t="s">
        <v>1446</v>
      </c>
      <c r="G351" s="21" t="s">
        <v>2399</v>
      </c>
      <c r="O351" s="60" t="str">
        <f t="shared" si="5"/>
        <v>Open by google map</v>
      </c>
    </row>
    <row r="352" spans="1:15">
      <c r="A352" s="1">
        <v>250166</v>
      </c>
      <c r="B352" s="9" t="s">
        <v>447</v>
      </c>
      <c r="C352" s="19"/>
      <c r="D352" s="19"/>
      <c r="E352" s="21" t="s">
        <v>1320</v>
      </c>
      <c r="F352" s="21" t="s">
        <v>1321</v>
      </c>
      <c r="G352" s="21" t="s">
        <v>1513</v>
      </c>
      <c r="O352" s="60" t="str">
        <f t="shared" si="5"/>
        <v>Open by google map</v>
      </c>
    </row>
    <row r="353" spans="1:15">
      <c r="A353" s="1">
        <v>250167</v>
      </c>
      <c r="B353" s="9" t="s">
        <v>448</v>
      </c>
      <c r="C353" s="19"/>
      <c r="D353" s="19"/>
      <c r="E353" s="21" t="s">
        <v>1357</v>
      </c>
      <c r="F353" s="21" t="s">
        <v>1462</v>
      </c>
      <c r="G353" s="21" t="s">
        <v>1514</v>
      </c>
      <c r="O353" s="60" t="str">
        <f t="shared" si="5"/>
        <v>Open by google map</v>
      </c>
    </row>
    <row r="354" spans="1:15">
      <c r="A354" s="1">
        <v>250168</v>
      </c>
      <c r="B354" s="9" t="s">
        <v>449</v>
      </c>
      <c r="C354" s="19"/>
      <c r="D354" s="19"/>
      <c r="E354" s="21" t="s">
        <v>1315</v>
      </c>
      <c r="F354" s="21" t="s">
        <v>2122</v>
      </c>
      <c r="G354" s="21" t="s">
        <v>2400</v>
      </c>
      <c r="O354" s="60" t="str">
        <f t="shared" si="5"/>
        <v>Open by google map</v>
      </c>
    </row>
    <row r="355" spans="1:15">
      <c r="A355" s="1">
        <v>250169</v>
      </c>
      <c r="B355" s="9" t="s">
        <v>450</v>
      </c>
      <c r="E355" s="21" t="s">
        <v>1358</v>
      </c>
      <c r="F355" s="21" t="s">
        <v>1359</v>
      </c>
      <c r="G355" s="21" t="s">
        <v>2401</v>
      </c>
      <c r="O355" s="60" t="str">
        <f t="shared" si="5"/>
        <v>Open by google map</v>
      </c>
    </row>
    <row r="356" spans="1:15">
      <c r="A356" s="1">
        <v>250170</v>
      </c>
      <c r="B356" s="9" t="s">
        <v>451</v>
      </c>
      <c r="E356" s="21" t="s">
        <v>1358</v>
      </c>
      <c r="F356" s="21" t="s">
        <v>1359</v>
      </c>
      <c r="G356" s="21" t="s">
        <v>2401</v>
      </c>
      <c r="O356" s="60" t="str">
        <f t="shared" si="5"/>
        <v>Open by google map</v>
      </c>
    </row>
    <row r="357" spans="1:15">
      <c r="A357" s="1">
        <v>250171</v>
      </c>
      <c r="B357" s="9" t="s">
        <v>452</v>
      </c>
      <c r="C357" s="19"/>
      <c r="D357" s="19"/>
      <c r="E357" s="21" t="s">
        <v>1305</v>
      </c>
      <c r="F357" s="21" t="s">
        <v>1515</v>
      </c>
      <c r="G357" s="21" t="s">
        <v>1516</v>
      </c>
      <c r="O357" s="60" t="str">
        <f t="shared" si="5"/>
        <v>Open by google map</v>
      </c>
    </row>
    <row r="358" spans="1:15">
      <c r="A358" s="1">
        <v>250172</v>
      </c>
      <c r="B358" s="9" t="s">
        <v>453</v>
      </c>
      <c r="C358" s="19"/>
      <c r="D358" s="19"/>
      <c r="E358" s="21" t="s">
        <v>1351</v>
      </c>
      <c r="F358" s="21" t="s">
        <v>2402</v>
      </c>
      <c r="G358" s="21" t="s">
        <v>2403</v>
      </c>
      <c r="O358" s="60" t="str">
        <f t="shared" si="5"/>
        <v>Open by google map</v>
      </c>
    </row>
    <row r="359" spans="1:15">
      <c r="A359" s="1">
        <v>250173</v>
      </c>
      <c r="B359" s="9" t="s">
        <v>454</v>
      </c>
      <c r="C359" s="19"/>
      <c r="D359" s="19"/>
      <c r="E359" s="21" t="s">
        <v>1298</v>
      </c>
      <c r="F359" s="21" t="s">
        <v>2257</v>
      </c>
      <c r="G359" s="21" t="s">
        <v>2404</v>
      </c>
      <c r="O359" s="60" t="str">
        <f t="shared" si="5"/>
        <v>Open by google map</v>
      </c>
    </row>
    <row r="360" spans="1:15">
      <c r="A360" s="1">
        <v>250174</v>
      </c>
      <c r="B360" s="9" t="s">
        <v>455</v>
      </c>
      <c r="C360" s="19"/>
      <c r="D360" s="19"/>
      <c r="E360" s="21" t="s">
        <v>1351</v>
      </c>
      <c r="F360" s="21" t="s">
        <v>1374</v>
      </c>
      <c r="G360" s="21" t="s">
        <v>1517</v>
      </c>
      <c r="O360" s="60" t="str">
        <f t="shared" si="5"/>
        <v>Open by google map</v>
      </c>
    </row>
    <row r="361" spans="1:15">
      <c r="A361" s="1">
        <v>250175</v>
      </c>
      <c r="B361" s="9" t="s">
        <v>456</v>
      </c>
      <c r="C361" s="19"/>
      <c r="D361" s="19"/>
      <c r="E361" s="21" t="s">
        <v>1363</v>
      </c>
      <c r="F361" s="21" t="s">
        <v>1364</v>
      </c>
      <c r="G361" s="21" t="s">
        <v>1518</v>
      </c>
      <c r="O361" s="60" t="str">
        <f t="shared" si="5"/>
        <v>Open by google map</v>
      </c>
    </row>
    <row r="362" spans="1:15">
      <c r="A362" s="1">
        <v>250176</v>
      </c>
      <c r="B362" s="9" t="s">
        <v>457</v>
      </c>
      <c r="C362" s="19"/>
      <c r="D362" s="19"/>
      <c r="E362" s="21" t="s">
        <v>1519</v>
      </c>
      <c r="F362" s="21" t="s">
        <v>1520</v>
      </c>
      <c r="G362" s="21" t="s">
        <v>1521</v>
      </c>
      <c r="O362" s="60" t="str">
        <f t="shared" si="5"/>
        <v>Open by google map</v>
      </c>
    </row>
    <row r="363" spans="1:15">
      <c r="A363" s="1">
        <v>250177</v>
      </c>
      <c r="B363" s="9" t="s">
        <v>458</v>
      </c>
      <c r="C363" s="19"/>
      <c r="D363" s="19"/>
      <c r="E363" s="21" t="s">
        <v>1412</v>
      </c>
      <c r="F363" s="21" t="s">
        <v>1413</v>
      </c>
      <c r="G363" s="21" t="s">
        <v>2394</v>
      </c>
      <c r="O363" s="60" t="str">
        <f t="shared" si="5"/>
        <v>Open by google map</v>
      </c>
    </row>
    <row r="364" spans="1:15">
      <c r="A364" s="1">
        <v>250178</v>
      </c>
      <c r="B364" s="9" t="s">
        <v>459</v>
      </c>
      <c r="E364" s="21" t="s">
        <v>1412</v>
      </c>
      <c r="F364" s="21" t="s">
        <v>1413</v>
      </c>
      <c r="G364" s="21" t="s">
        <v>2394</v>
      </c>
      <c r="O364" s="60" t="str">
        <f t="shared" si="5"/>
        <v>Open by google map</v>
      </c>
    </row>
    <row r="365" spans="1:15">
      <c r="A365" s="1">
        <v>250179</v>
      </c>
      <c r="B365" s="9" t="s">
        <v>460</v>
      </c>
      <c r="E365" s="21" t="s">
        <v>1412</v>
      </c>
      <c r="F365" s="21" t="s">
        <v>1413</v>
      </c>
      <c r="G365" s="21" t="s">
        <v>2394</v>
      </c>
      <c r="O365" s="60" t="str">
        <f t="shared" si="5"/>
        <v>Open by google map</v>
      </c>
    </row>
    <row r="366" spans="1:15">
      <c r="A366" s="1">
        <v>250180</v>
      </c>
      <c r="B366" s="9" t="s">
        <v>461</v>
      </c>
      <c r="C366" s="19"/>
      <c r="D366" s="19"/>
      <c r="E366" s="21" t="s">
        <v>1412</v>
      </c>
      <c r="F366" s="21" t="s">
        <v>1413</v>
      </c>
      <c r="G366" s="21" t="s">
        <v>2394</v>
      </c>
      <c r="O366" s="60" t="str">
        <f t="shared" si="5"/>
        <v>Open by google map</v>
      </c>
    </row>
    <row r="367" spans="1:15">
      <c r="A367" s="1">
        <v>250181</v>
      </c>
      <c r="B367" s="9" t="s">
        <v>462</v>
      </c>
      <c r="C367" s="19"/>
      <c r="D367" s="19"/>
      <c r="E367" s="21" t="s">
        <v>1519</v>
      </c>
      <c r="F367" s="21" t="s">
        <v>1520</v>
      </c>
      <c r="G367" s="21" t="s">
        <v>1521</v>
      </c>
      <c r="O367" s="60" t="str">
        <f t="shared" si="5"/>
        <v>Open by google map</v>
      </c>
    </row>
    <row r="368" spans="1:15">
      <c r="A368" s="1">
        <v>250182</v>
      </c>
      <c r="B368" s="9" t="s">
        <v>463</v>
      </c>
      <c r="C368" s="19"/>
      <c r="D368" s="19"/>
      <c r="E368" s="21" t="s">
        <v>1331</v>
      </c>
      <c r="F368" s="21" t="s">
        <v>1488</v>
      </c>
      <c r="G368" s="21" t="s">
        <v>1522</v>
      </c>
      <c r="O368" s="60" t="str">
        <f t="shared" si="5"/>
        <v>Open by google map</v>
      </c>
    </row>
    <row r="369" spans="1:15">
      <c r="A369" s="1">
        <v>250183</v>
      </c>
      <c r="B369" s="9" t="s">
        <v>464</v>
      </c>
      <c r="C369" s="19"/>
      <c r="D369" s="19"/>
      <c r="E369" s="21" t="s">
        <v>1331</v>
      </c>
      <c r="F369" s="21" t="s">
        <v>1523</v>
      </c>
      <c r="G369" s="21" t="s">
        <v>1524</v>
      </c>
      <c r="O369" s="60" t="str">
        <f t="shared" si="5"/>
        <v>Open by google map</v>
      </c>
    </row>
    <row r="370" spans="1:15">
      <c r="A370" s="1">
        <v>250184</v>
      </c>
      <c r="B370" s="9" t="s">
        <v>465</v>
      </c>
      <c r="E370" s="21" t="s">
        <v>1336</v>
      </c>
      <c r="F370" s="21" t="s">
        <v>2405</v>
      </c>
      <c r="G370" s="21" t="s">
        <v>2406</v>
      </c>
      <c r="O370" s="60" t="str">
        <f t="shared" si="5"/>
        <v>Open by google map</v>
      </c>
    </row>
    <row r="371" spans="1:15">
      <c r="A371" s="1">
        <v>250185</v>
      </c>
      <c r="B371" s="9" t="s">
        <v>466</v>
      </c>
      <c r="C371" s="19"/>
      <c r="D371" s="19"/>
      <c r="E371" s="21" t="s">
        <v>1336</v>
      </c>
      <c r="F371" s="21" t="s">
        <v>1525</v>
      </c>
      <c r="G371" s="21" t="s">
        <v>2407</v>
      </c>
      <c r="O371" s="60" t="str">
        <f t="shared" si="5"/>
        <v>Open by google map</v>
      </c>
    </row>
    <row r="372" spans="1:15">
      <c r="A372" s="1">
        <v>250186</v>
      </c>
      <c r="B372" s="9" t="s">
        <v>467</v>
      </c>
      <c r="C372" s="19"/>
      <c r="D372" s="19"/>
      <c r="E372" s="21" t="s">
        <v>1318</v>
      </c>
      <c r="F372" s="21" t="s">
        <v>1527</v>
      </c>
      <c r="G372" s="21" t="s">
        <v>1528</v>
      </c>
      <c r="O372" s="60" t="str">
        <f t="shared" si="5"/>
        <v>Open by google map</v>
      </c>
    </row>
    <row r="373" spans="1:15">
      <c r="A373" s="1">
        <v>250187</v>
      </c>
      <c r="B373" s="9" t="s">
        <v>468</v>
      </c>
      <c r="C373" s="19"/>
      <c r="D373" s="19"/>
      <c r="E373" s="21" t="s">
        <v>1315</v>
      </c>
      <c r="F373" s="21" t="s">
        <v>1467</v>
      </c>
      <c r="G373" s="21" t="s">
        <v>1529</v>
      </c>
      <c r="O373" s="60" t="str">
        <f t="shared" si="5"/>
        <v>Open by google map</v>
      </c>
    </row>
    <row r="374" spans="1:15">
      <c r="A374" s="1">
        <v>250188</v>
      </c>
      <c r="B374" s="9" t="s">
        <v>469</v>
      </c>
      <c r="E374" s="21" t="s">
        <v>1372</v>
      </c>
      <c r="F374" s="21" t="s">
        <v>2330</v>
      </c>
      <c r="G374" s="21" t="s">
        <v>2408</v>
      </c>
      <c r="O374" s="60" t="str">
        <f t="shared" si="5"/>
        <v>Open by google map</v>
      </c>
    </row>
    <row r="375" spans="1:15">
      <c r="A375" s="1">
        <v>250189</v>
      </c>
      <c r="B375" s="9" t="s">
        <v>470</v>
      </c>
      <c r="E375" s="21" t="s">
        <v>2305</v>
      </c>
      <c r="F375" s="21" t="s">
        <v>2409</v>
      </c>
      <c r="G375" s="21" t="s">
        <v>2410</v>
      </c>
      <c r="O375" s="60" t="str">
        <f t="shared" si="5"/>
        <v>Open by google map</v>
      </c>
    </row>
    <row r="376" spans="1:15">
      <c r="A376" s="1">
        <v>250190</v>
      </c>
      <c r="B376" s="9" t="s">
        <v>471</v>
      </c>
      <c r="C376" s="19"/>
      <c r="D376" s="19"/>
      <c r="E376" s="21" t="s">
        <v>1372</v>
      </c>
      <c r="F376" s="21" t="s">
        <v>2411</v>
      </c>
      <c r="G376" s="21" t="s">
        <v>2412</v>
      </c>
      <c r="O376" s="60" t="str">
        <f t="shared" si="5"/>
        <v>Open by google map</v>
      </c>
    </row>
    <row r="377" spans="1:15">
      <c r="A377" s="1">
        <v>250191</v>
      </c>
      <c r="B377" s="9" t="s">
        <v>472</v>
      </c>
      <c r="C377" s="19"/>
      <c r="D377" s="19"/>
      <c r="E377" s="21" t="s">
        <v>1372</v>
      </c>
      <c r="F377" s="21" t="s">
        <v>2330</v>
      </c>
      <c r="G377" s="21" t="s">
        <v>2413</v>
      </c>
      <c r="O377" s="60" t="str">
        <f t="shared" si="5"/>
        <v>Open by google map</v>
      </c>
    </row>
    <row r="378" spans="1:15">
      <c r="A378" s="1">
        <v>250192</v>
      </c>
      <c r="B378" s="9" t="s">
        <v>473</v>
      </c>
      <c r="C378" s="19"/>
      <c r="D378" s="19"/>
      <c r="E378" s="21" t="s">
        <v>1426</v>
      </c>
      <c r="F378" s="21" t="s">
        <v>1440</v>
      </c>
      <c r="G378" s="21" t="s">
        <v>1530</v>
      </c>
      <c r="O378" s="60" t="str">
        <f t="shared" si="5"/>
        <v>Open by google map</v>
      </c>
    </row>
    <row r="379" spans="1:15">
      <c r="A379" s="1">
        <v>250193</v>
      </c>
      <c r="B379" s="9" t="s">
        <v>474</v>
      </c>
      <c r="C379" s="19"/>
      <c r="D379" s="19"/>
      <c r="E379" s="21" t="s">
        <v>1366</v>
      </c>
      <c r="F379" s="21" t="s">
        <v>1532</v>
      </c>
      <c r="G379" s="21" t="s">
        <v>1533</v>
      </c>
      <c r="O379" s="60" t="str">
        <f t="shared" si="5"/>
        <v>Open by google map</v>
      </c>
    </row>
    <row r="380" spans="1:15">
      <c r="A380" s="1">
        <v>250194</v>
      </c>
      <c r="B380" s="9" t="s">
        <v>475</v>
      </c>
      <c r="C380" s="19"/>
      <c r="D380" s="19"/>
      <c r="E380" s="21" t="s">
        <v>1315</v>
      </c>
      <c r="F380" s="21" t="s">
        <v>2414</v>
      </c>
      <c r="G380" s="21" t="s">
        <v>2415</v>
      </c>
      <c r="O380" s="60" t="str">
        <f t="shared" si="5"/>
        <v>Open by google map</v>
      </c>
    </row>
    <row r="381" spans="1:15">
      <c r="A381" s="1">
        <v>250195</v>
      </c>
      <c r="B381" s="9" t="s">
        <v>476</v>
      </c>
      <c r="C381" s="19"/>
      <c r="D381" s="19"/>
      <c r="E381" s="21" t="s">
        <v>1426</v>
      </c>
      <c r="F381" s="21" t="s">
        <v>1534</v>
      </c>
      <c r="G381" s="21" t="s">
        <v>1535</v>
      </c>
      <c r="O381" s="60" t="str">
        <f t="shared" si="5"/>
        <v>Open by google map</v>
      </c>
    </row>
    <row r="382" spans="1:15">
      <c r="A382" s="1">
        <v>250196</v>
      </c>
      <c r="B382" s="9" t="s">
        <v>477</v>
      </c>
      <c r="E382" s="21" t="s">
        <v>1387</v>
      </c>
      <c r="O382" s="60" t="str">
        <f t="shared" si="5"/>
        <v>Open by google map</v>
      </c>
    </row>
    <row r="383" spans="1:15">
      <c r="A383" s="1">
        <v>250197</v>
      </c>
      <c r="B383" s="9" t="s">
        <v>478</v>
      </c>
      <c r="C383" s="19"/>
      <c r="D383" s="19"/>
      <c r="E383" s="21" t="s">
        <v>1357</v>
      </c>
      <c r="F383" s="21" t="s">
        <v>2288</v>
      </c>
      <c r="G383" s="21" t="s">
        <v>2416</v>
      </c>
      <c r="O383" s="60" t="str">
        <f t="shared" si="5"/>
        <v>Open by google map</v>
      </c>
    </row>
    <row r="384" spans="1:15">
      <c r="A384" s="1">
        <v>250198</v>
      </c>
      <c r="B384" s="9" t="s">
        <v>479</v>
      </c>
      <c r="C384" s="19"/>
      <c r="D384" s="19"/>
      <c r="E384" s="21" t="s">
        <v>1536</v>
      </c>
      <c r="F384" s="21" t="s">
        <v>1537</v>
      </c>
      <c r="G384" s="21" t="s">
        <v>1538</v>
      </c>
      <c r="O384" s="60" t="str">
        <f t="shared" si="5"/>
        <v>Open by google map</v>
      </c>
    </row>
    <row r="385" spans="1:15">
      <c r="A385" s="1">
        <v>250199</v>
      </c>
      <c r="B385" s="9" t="s">
        <v>480</v>
      </c>
      <c r="C385" s="19"/>
      <c r="D385" s="19"/>
      <c r="E385" s="21" t="s">
        <v>1539</v>
      </c>
      <c r="F385" s="21" t="s">
        <v>1540</v>
      </c>
      <c r="G385" s="21" t="s">
        <v>1541</v>
      </c>
      <c r="O385" s="60" t="str">
        <f t="shared" si="5"/>
        <v>Open by google map</v>
      </c>
    </row>
    <row r="386" spans="1:15">
      <c r="A386" s="1">
        <v>250200</v>
      </c>
      <c r="B386" s="9" t="s">
        <v>481</v>
      </c>
      <c r="C386" s="19"/>
      <c r="D386" s="19"/>
      <c r="E386" s="21" t="s">
        <v>1357</v>
      </c>
      <c r="F386" s="21" t="s">
        <v>1373</v>
      </c>
      <c r="G386" s="21" t="s">
        <v>1542</v>
      </c>
      <c r="O386" s="60" t="str">
        <f t="shared" si="5"/>
        <v>Open by google map</v>
      </c>
    </row>
    <row r="387" spans="1:15">
      <c r="A387" s="1">
        <v>250203</v>
      </c>
      <c r="B387" s="9" t="s">
        <v>482</v>
      </c>
      <c r="C387" s="19"/>
      <c r="D387" s="19"/>
      <c r="E387" s="21" t="s">
        <v>1370</v>
      </c>
      <c r="F387" s="21" t="s">
        <v>1371</v>
      </c>
      <c r="G387" s="21" t="s">
        <v>2417</v>
      </c>
      <c r="O387" s="60" t="str">
        <f t="shared" si="5"/>
        <v>Open by google map</v>
      </c>
    </row>
    <row r="388" spans="1:15">
      <c r="A388" s="1">
        <v>250204</v>
      </c>
      <c r="B388" s="9" t="s">
        <v>483</v>
      </c>
      <c r="C388" s="19"/>
      <c r="D388" s="19"/>
      <c r="E388" s="21" t="s">
        <v>1387</v>
      </c>
      <c r="F388" s="21" t="s">
        <v>2110</v>
      </c>
      <c r="G388" s="21" t="s">
        <v>2418</v>
      </c>
      <c r="O388" s="60" t="str">
        <f t="shared" ref="O388:O451" si="6">HYPERLINK(CONCATENATE("https://www.google.co.jp/maps/place/?q=",N388),"Open by google map")</f>
        <v>Open by google map</v>
      </c>
    </row>
    <row r="389" spans="1:15">
      <c r="A389" s="1">
        <v>260101</v>
      </c>
      <c r="B389" s="9" t="s">
        <v>484</v>
      </c>
      <c r="E389" s="21" t="s">
        <v>1357</v>
      </c>
      <c r="F389" s="21" t="s">
        <v>1373</v>
      </c>
      <c r="G389" s="21" t="s">
        <v>1542</v>
      </c>
      <c r="O389" s="60" t="str">
        <f t="shared" si="6"/>
        <v>Open by google map</v>
      </c>
    </row>
    <row r="390" spans="1:15">
      <c r="A390" s="1">
        <v>260102</v>
      </c>
      <c r="B390" s="9" t="s">
        <v>485</v>
      </c>
      <c r="C390" s="19"/>
      <c r="D390" s="19"/>
      <c r="E390" s="21" t="s">
        <v>1539</v>
      </c>
      <c r="F390" s="21" t="s">
        <v>1543</v>
      </c>
      <c r="G390" s="21" t="s">
        <v>1544</v>
      </c>
      <c r="O390" s="60" t="str">
        <f t="shared" si="6"/>
        <v>Open by google map</v>
      </c>
    </row>
    <row r="391" spans="1:15">
      <c r="A391" s="1">
        <v>260103</v>
      </c>
      <c r="B391" s="9" t="s">
        <v>486</v>
      </c>
      <c r="C391" s="19"/>
      <c r="D391" s="19"/>
      <c r="E391" s="21" t="s">
        <v>1318</v>
      </c>
      <c r="F391" s="21" t="s">
        <v>2419</v>
      </c>
      <c r="G391" s="21" t="s">
        <v>2420</v>
      </c>
      <c r="O391" s="60" t="str">
        <f t="shared" si="6"/>
        <v>Open by google map</v>
      </c>
    </row>
    <row r="392" spans="1:15">
      <c r="A392" s="1">
        <v>260104</v>
      </c>
      <c r="B392" s="9" t="s">
        <v>487</v>
      </c>
      <c r="C392" s="19"/>
      <c r="D392" s="19"/>
      <c r="E392" s="21" t="s">
        <v>1312</v>
      </c>
      <c r="F392" s="21" t="s">
        <v>1313</v>
      </c>
      <c r="G392" s="21" t="s">
        <v>1314</v>
      </c>
      <c r="O392" s="60" t="str">
        <f t="shared" si="6"/>
        <v>Open by google map</v>
      </c>
    </row>
    <row r="393" spans="1:15">
      <c r="A393" s="1">
        <v>260105</v>
      </c>
      <c r="B393" s="9" t="s">
        <v>488</v>
      </c>
      <c r="C393" s="19"/>
      <c r="D393" s="19"/>
      <c r="E393" s="21" t="s">
        <v>1357</v>
      </c>
      <c r="F393" s="21" t="s">
        <v>1545</v>
      </c>
      <c r="G393" s="21" t="s">
        <v>1546</v>
      </c>
      <c r="O393" s="60" t="str">
        <f t="shared" si="6"/>
        <v>Open by google map</v>
      </c>
    </row>
    <row r="394" spans="1:15">
      <c r="A394" s="1">
        <v>260106</v>
      </c>
      <c r="B394" s="9" t="s">
        <v>489</v>
      </c>
      <c r="C394" s="19"/>
      <c r="D394" s="19"/>
      <c r="E394" s="21" t="s">
        <v>1320</v>
      </c>
      <c r="F394" s="21" t="s">
        <v>1321</v>
      </c>
      <c r="G394" s="21" t="s">
        <v>1547</v>
      </c>
      <c r="O394" s="60" t="str">
        <f t="shared" si="6"/>
        <v>Open by google map</v>
      </c>
    </row>
    <row r="395" spans="1:15">
      <c r="A395" s="1">
        <v>260107</v>
      </c>
      <c r="B395" s="9" t="s">
        <v>490</v>
      </c>
      <c r="E395" s="21" t="s">
        <v>1412</v>
      </c>
      <c r="F395" s="21" t="s">
        <v>2242</v>
      </c>
      <c r="G395" s="21" t="s">
        <v>2421</v>
      </c>
      <c r="O395" s="60" t="str">
        <f t="shared" si="6"/>
        <v>Open by google map</v>
      </c>
    </row>
    <row r="396" spans="1:15">
      <c r="A396" s="1">
        <v>260108</v>
      </c>
      <c r="B396" s="9" t="s">
        <v>491</v>
      </c>
      <c r="C396" s="19"/>
      <c r="D396" s="19"/>
      <c r="E396" s="21" t="s">
        <v>1305</v>
      </c>
      <c r="F396" s="21" t="s">
        <v>2150</v>
      </c>
      <c r="G396" s="21" t="s">
        <v>2200</v>
      </c>
      <c r="O396" s="60" t="str">
        <f t="shared" si="6"/>
        <v>Open by google map</v>
      </c>
    </row>
    <row r="397" spans="1:15">
      <c r="A397" s="1">
        <v>260109</v>
      </c>
      <c r="B397" s="9" t="s">
        <v>492</v>
      </c>
      <c r="C397" s="19"/>
      <c r="D397" s="19"/>
      <c r="E397" s="21" t="s">
        <v>1357</v>
      </c>
      <c r="F397" s="21" t="s">
        <v>1462</v>
      </c>
      <c r="G397" s="21" t="s">
        <v>1548</v>
      </c>
      <c r="O397" s="60" t="str">
        <f t="shared" si="6"/>
        <v>Open by google map</v>
      </c>
    </row>
    <row r="398" spans="1:15">
      <c r="A398" s="1">
        <v>260110</v>
      </c>
      <c r="B398" s="9" t="s">
        <v>493</v>
      </c>
      <c r="C398" s="19"/>
      <c r="D398" s="19"/>
      <c r="E398" s="21" t="s">
        <v>1331</v>
      </c>
      <c r="F398" s="21" t="s">
        <v>1395</v>
      </c>
      <c r="G398" s="21" t="s">
        <v>1512</v>
      </c>
      <c r="O398" s="60" t="str">
        <f t="shared" si="6"/>
        <v>Open by google map</v>
      </c>
    </row>
    <row r="399" spans="1:15">
      <c r="A399" s="1">
        <v>260111</v>
      </c>
      <c r="B399" s="9" t="s">
        <v>494</v>
      </c>
      <c r="C399" s="19"/>
      <c r="D399" s="19"/>
      <c r="E399" s="21" t="s">
        <v>1412</v>
      </c>
      <c r="F399" s="21" t="s">
        <v>1549</v>
      </c>
      <c r="G399" s="21" t="s">
        <v>2422</v>
      </c>
      <c r="O399" s="60" t="str">
        <f t="shared" si="6"/>
        <v>Open by google map</v>
      </c>
    </row>
    <row r="400" spans="1:15">
      <c r="A400" s="1">
        <v>260112</v>
      </c>
      <c r="B400" s="9" t="s">
        <v>495</v>
      </c>
      <c r="C400" s="19"/>
      <c r="D400" s="19"/>
      <c r="E400" s="21" t="s">
        <v>1315</v>
      </c>
      <c r="F400" s="21" t="s">
        <v>1550</v>
      </c>
      <c r="G400" s="21" t="s">
        <v>1551</v>
      </c>
      <c r="O400" s="60" t="str">
        <f t="shared" si="6"/>
        <v>Open by google map</v>
      </c>
    </row>
    <row r="401" spans="1:15">
      <c r="A401" s="1">
        <v>260113</v>
      </c>
      <c r="B401" s="9" t="s">
        <v>496</v>
      </c>
      <c r="C401" s="19"/>
      <c r="D401" s="19"/>
      <c r="E401" s="21" t="s">
        <v>1357</v>
      </c>
      <c r="F401" s="21" t="s">
        <v>1373</v>
      </c>
      <c r="G401" s="21" t="s">
        <v>1542</v>
      </c>
      <c r="O401" s="60" t="str">
        <f t="shared" si="6"/>
        <v>Open by google map</v>
      </c>
    </row>
    <row r="402" spans="1:15">
      <c r="A402" s="1">
        <v>260114</v>
      </c>
      <c r="B402" s="9" t="s">
        <v>497</v>
      </c>
      <c r="C402" s="19"/>
      <c r="D402" s="19"/>
      <c r="E402" s="21" t="s">
        <v>1398</v>
      </c>
      <c r="F402" s="21" t="s">
        <v>1465</v>
      </c>
      <c r="G402" s="21" t="s">
        <v>2423</v>
      </c>
      <c r="O402" s="60" t="str">
        <f t="shared" si="6"/>
        <v>Open by google map</v>
      </c>
    </row>
    <row r="403" spans="1:15">
      <c r="A403" s="1">
        <v>260115</v>
      </c>
      <c r="B403" s="9" t="s">
        <v>498</v>
      </c>
      <c r="C403" s="19"/>
      <c r="D403" s="19"/>
      <c r="E403" s="21" t="s">
        <v>1536</v>
      </c>
      <c r="F403" s="21" t="s">
        <v>1537</v>
      </c>
      <c r="G403" s="21" t="s">
        <v>1538</v>
      </c>
      <c r="O403" s="60" t="str">
        <f t="shared" si="6"/>
        <v>Open by google map</v>
      </c>
    </row>
    <row r="404" spans="1:15">
      <c r="A404" s="1">
        <v>260116</v>
      </c>
      <c r="B404" s="9" t="s">
        <v>499</v>
      </c>
      <c r="C404" s="19"/>
      <c r="D404" s="19"/>
      <c r="E404" s="21" t="s">
        <v>1519</v>
      </c>
      <c r="F404" s="21" t="s">
        <v>1552</v>
      </c>
      <c r="G404" s="21" t="s">
        <v>1512</v>
      </c>
      <c r="O404" s="60" t="str">
        <f t="shared" si="6"/>
        <v>Open by google map</v>
      </c>
    </row>
    <row r="405" spans="1:15">
      <c r="A405" s="1">
        <v>260117</v>
      </c>
      <c r="B405" s="9" t="s">
        <v>500</v>
      </c>
      <c r="E405" s="21" t="s">
        <v>2253</v>
      </c>
      <c r="F405" s="21" t="s">
        <v>2424</v>
      </c>
      <c r="G405" s="21" t="s">
        <v>2425</v>
      </c>
      <c r="O405" s="60" t="str">
        <f t="shared" si="6"/>
        <v>Open by google map</v>
      </c>
    </row>
    <row r="406" spans="1:15">
      <c r="A406" s="1">
        <v>260118</v>
      </c>
      <c r="B406" s="9" t="s">
        <v>501</v>
      </c>
      <c r="C406" s="19"/>
      <c r="D406" s="19"/>
      <c r="E406" s="21" t="s">
        <v>1318</v>
      </c>
      <c r="F406" s="21" t="s">
        <v>1319</v>
      </c>
      <c r="G406" s="21" t="s">
        <v>2426</v>
      </c>
      <c r="O406" s="60" t="str">
        <f t="shared" si="6"/>
        <v>Open by google map</v>
      </c>
    </row>
    <row r="407" spans="1:15">
      <c r="A407" s="1">
        <v>260119</v>
      </c>
      <c r="B407" s="9" t="s">
        <v>502</v>
      </c>
      <c r="C407" s="19"/>
      <c r="D407" s="19"/>
      <c r="E407" s="21" t="s">
        <v>1357</v>
      </c>
      <c r="F407" s="21" t="s">
        <v>1545</v>
      </c>
      <c r="G407" s="21" t="s">
        <v>2427</v>
      </c>
      <c r="O407" s="60" t="str">
        <f t="shared" si="6"/>
        <v>Open by google map</v>
      </c>
    </row>
    <row r="408" spans="1:15">
      <c r="A408" s="1">
        <v>260120</v>
      </c>
      <c r="B408" s="9" t="s">
        <v>503</v>
      </c>
      <c r="C408" s="19"/>
      <c r="D408" s="19"/>
      <c r="E408" s="21" t="s">
        <v>1351</v>
      </c>
      <c r="F408" s="21" t="s">
        <v>1433</v>
      </c>
      <c r="G408" s="21" t="s">
        <v>1593</v>
      </c>
      <c r="O408" s="60" t="str">
        <f t="shared" si="6"/>
        <v>Open by google map</v>
      </c>
    </row>
    <row r="409" spans="1:15">
      <c r="A409" s="1">
        <v>260122</v>
      </c>
      <c r="B409" s="9" t="s">
        <v>504</v>
      </c>
      <c r="C409" s="19"/>
      <c r="D409" s="19"/>
      <c r="E409" s="21" t="s">
        <v>1366</v>
      </c>
      <c r="F409" s="21" t="s">
        <v>1554</v>
      </c>
      <c r="G409" s="21" t="s">
        <v>1555</v>
      </c>
      <c r="O409" s="60" t="str">
        <f t="shared" si="6"/>
        <v>Open by google map</v>
      </c>
    </row>
    <row r="410" spans="1:15">
      <c r="A410" s="1">
        <v>260123</v>
      </c>
      <c r="B410" s="9" t="s">
        <v>505</v>
      </c>
      <c r="C410" s="19"/>
      <c r="D410" s="19"/>
      <c r="E410" s="21" t="s">
        <v>1536</v>
      </c>
      <c r="F410" s="21" t="s">
        <v>1556</v>
      </c>
      <c r="G410" s="21" t="s">
        <v>1557</v>
      </c>
      <c r="O410" s="60" t="str">
        <f t="shared" si="6"/>
        <v>Open by google map</v>
      </c>
    </row>
    <row r="411" spans="1:15">
      <c r="A411" s="1">
        <v>260124</v>
      </c>
      <c r="B411" s="9" t="s">
        <v>506</v>
      </c>
      <c r="C411" s="19"/>
      <c r="D411" s="19"/>
      <c r="E411" s="21" t="s">
        <v>1298</v>
      </c>
      <c r="F411" s="21" t="s">
        <v>2257</v>
      </c>
      <c r="G411" s="21" t="s">
        <v>2428</v>
      </c>
      <c r="O411" s="60" t="str">
        <f t="shared" si="6"/>
        <v>Open by google map</v>
      </c>
    </row>
    <row r="412" spans="1:15">
      <c r="A412" s="1">
        <v>260126</v>
      </c>
      <c r="B412" s="9" t="s">
        <v>507</v>
      </c>
      <c r="C412" s="19"/>
      <c r="D412" s="19"/>
      <c r="E412" s="21" t="s">
        <v>1363</v>
      </c>
      <c r="F412" s="21" t="s">
        <v>2395</v>
      </c>
      <c r="G412" s="21" t="s">
        <v>2429</v>
      </c>
      <c r="O412" s="60" t="str">
        <f t="shared" si="6"/>
        <v>Open by google map</v>
      </c>
    </row>
    <row r="413" spans="1:15">
      <c r="A413" s="1">
        <v>260127</v>
      </c>
      <c r="B413" s="9" t="s">
        <v>508</v>
      </c>
      <c r="C413" s="19"/>
      <c r="D413" s="19"/>
      <c r="E413" s="21" t="s">
        <v>1302</v>
      </c>
      <c r="F413" s="21" t="s">
        <v>2155</v>
      </c>
      <c r="G413" s="21" t="s">
        <v>2430</v>
      </c>
      <c r="O413" s="60" t="str">
        <f t="shared" si="6"/>
        <v>Open by google map</v>
      </c>
    </row>
    <row r="414" spans="1:15">
      <c r="A414" s="1">
        <v>260128</v>
      </c>
      <c r="B414" s="9" t="s">
        <v>509</v>
      </c>
      <c r="C414" s="19"/>
      <c r="D414" s="19"/>
      <c r="E414" s="21" t="s">
        <v>1357</v>
      </c>
      <c r="F414" s="21" t="s">
        <v>1558</v>
      </c>
      <c r="G414" s="21" t="s">
        <v>1559</v>
      </c>
      <c r="O414" s="60" t="str">
        <f t="shared" si="6"/>
        <v>Open by google map</v>
      </c>
    </row>
    <row r="415" spans="1:15">
      <c r="A415" s="1">
        <v>260129</v>
      </c>
      <c r="B415" s="9" t="s">
        <v>1946</v>
      </c>
      <c r="E415" s="21" t="s">
        <v>2253</v>
      </c>
      <c r="F415" s="21" t="s">
        <v>2254</v>
      </c>
      <c r="G415" s="21" t="s">
        <v>2431</v>
      </c>
      <c r="O415" s="60" t="str">
        <f t="shared" si="6"/>
        <v>Open by google map</v>
      </c>
    </row>
    <row r="416" spans="1:15">
      <c r="A416" s="1">
        <v>260130</v>
      </c>
      <c r="B416" s="9" t="s">
        <v>510</v>
      </c>
      <c r="C416" s="19"/>
      <c r="D416" s="19"/>
      <c r="E416" s="21" t="s">
        <v>1295</v>
      </c>
      <c r="F416" s="21" t="s">
        <v>1560</v>
      </c>
      <c r="G416" s="21" t="s">
        <v>1561</v>
      </c>
      <c r="O416" s="60" t="str">
        <f t="shared" si="6"/>
        <v>Open by google map</v>
      </c>
    </row>
    <row r="417" spans="1:15">
      <c r="A417" s="1">
        <v>260131</v>
      </c>
      <c r="B417" s="9" t="s">
        <v>511</v>
      </c>
      <c r="C417" s="19"/>
      <c r="D417" s="19"/>
      <c r="E417" s="21" t="s">
        <v>1449</v>
      </c>
      <c r="F417" s="21" t="s">
        <v>1450</v>
      </c>
      <c r="G417" s="21" t="s">
        <v>1562</v>
      </c>
      <c r="O417" s="60" t="str">
        <f t="shared" si="6"/>
        <v>Open by google map</v>
      </c>
    </row>
    <row r="418" spans="1:15">
      <c r="A418" s="1">
        <v>260132</v>
      </c>
      <c r="B418" s="9" t="s">
        <v>512</v>
      </c>
      <c r="C418" s="19"/>
      <c r="D418" s="19"/>
      <c r="E418" s="21" t="s">
        <v>1318</v>
      </c>
      <c r="F418" s="21" t="s">
        <v>1563</v>
      </c>
      <c r="G418" s="21" t="s">
        <v>1564</v>
      </c>
      <c r="O418" s="60" t="str">
        <f t="shared" si="6"/>
        <v>Open by google map</v>
      </c>
    </row>
    <row r="419" spans="1:15">
      <c r="A419" s="1">
        <v>260133</v>
      </c>
      <c r="B419" s="9" t="s">
        <v>513</v>
      </c>
      <c r="C419" s="19"/>
      <c r="D419" s="19"/>
      <c r="E419" s="21" t="s">
        <v>1302</v>
      </c>
      <c r="F419" s="21" t="s">
        <v>2155</v>
      </c>
      <c r="G419" s="21" t="s">
        <v>2432</v>
      </c>
      <c r="O419" s="60" t="str">
        <f t="shared" si="6"/>
        <v>Open by google map</v>
      </c>
    </row>
    <row r="420" spans="1:15">
      <c r="A420" s="1">
        <v>260134</v>
      </c>
      <c r="B420" s="9" t="s">
        <v>514</v>
      </c>
      <c r="E420" s="21" t="s">
        <v>1358</v>
      </c>
      <c r="O420" s="60" t="str">
        <f t="shared" si="6"/>
        <v>Open by google map</v>
      </c>
    </row>
    <row r="421" spans="1:15">
      <c r="A421" s="1">
        <v>260135</v>
      </c>
      <c r="B421" s="9" t="s">
        <v>515</v>
      </c>
      <c r="C421" s="19"/>
      <c r="D421" s="19"/>
      <c r="E421" s="21" t="s">
        <v>1315</v>
      </c>
      <c r="F421" s="21" t="s">
        <v>2122</v>
      </c>
      <c r="G421" s="21" t="s">
        <v>2433</v>
      </c>
      <c r="O421" s="60" t="str">
        <f t="shared" si="6"/>
        <v>Open by google map</v>
      </c>
    </row>
    <row r="422" spans="1:15">
      <c r="A422" s="1">
        <v>260136</v>
      </c>
      <c r="B422" s="9" t="s">
        <v>516</v>
      </c>
      <c r="E422" s="21" t="s">
        <v>1336</v>
      </c>
      <c r="O422" s="60" t="str">
        <f t="shared" si="6"/>
        <v>Open by google map</v>
      </c>
    </row>
    <row r="423" spans="1:15">
      <c r="A423" s="1">
        <v>260138</v>
      </c>
      <c r="B423" s="9" t="s">
        <v>517</v>
      </c>
      <c r="C423" s="19"/>
      <c r="D423" s="19"/>
      <c r="E423" s="21" t="s">
        <v>1307</v>
      </c>
      <c r="F423" s="21" t="s">
        <v>1565</v>
      </c>
      <c r="G423" s="21" t="s">
        <v>2434</v>
      </c>
      <c r="O423" s="60" t="str">
        <f t="shared" si="6"/>
        <v>Open by google map</v>
      </c>
    </row>
    <row r="424" spans="1:15">
      <c r="A424" s="1">
        <v>260139</v>
      </c>
      <c r="B424" s="9" t="s">
        <v>518</v>
      </c>
      <c r="C424" s="19"/>
      <c r="D424" s="19"/>
      <c r="E424" s="21" t="s">
        <v>1333</v>
      </c>
      <c r="F424" s="21" t="s">
        <v>1566</v>
      </c>
      <c r="G424" s="21" t="s">
        <v>2435</v>
      </c>
      <c r="O424" s="60" t="str">
        <f t="shared" si="6"/>
        <v>Open by google map</v>
      </c>
    </row>
    <row r="425" spans="1:15">
      <c r="A425" s="1">
        <v>260141</v>
      </c>
      <c r="B425" s="9" t="s">
        <v>519</v>
      </c>
      <c r="C425" s="19"/>
      <c r="D425" s="19"/>
      <c r="E425" s="21" t="s">
        <v>1305</v>
      </c>
      <c r="F425" s="21" t="s">
        <v>1568</v>
      </c>
      <c r="G425" s="21" t="s">
        <v>2436</v>
      </c>
      <c r="O425" s="60" t="str">
        <f t="shared" si="6"/>
        <v>Open by google map</v>
      </c>
    </row>
    <row r="426" spans="1:15">
      <c r="A426" s="1">
        <v>260143</v>
      </c>
      <c r="B426" s="9" t="s">
        <v>520</v>
      </c>
      <c r="E426" s="21" t="s">
        <v>2437</v>
      </c>
      <c r="O426" s="60" t="str">
        <f t="shared" si="6"/>
        <v>Open by google map</v>
      </c>
    </row>
    <row r="427" spans="1:15">
      <c r="A427" s="1">
        <v>260145</v>
      </c>
      <c r="B427" s="9" t="s">
        <v>521</v>
      </c>
      <c r="E427" s="21" t="s">
        <v>1358</v>
      </c>
      <c r="F427" s="21" t="s">
        <v>1476</v>
      </c>
      <c r="G427" s="21" t="s">
        <v>2438</v>
      </c>
      <c r="O427" s="60" t="str">
        <f t="shared" si="6"/>
        <v>Open by google map</v>
      </c>
    </row>
    <row r="428" spans="1:15">
      <c r="A428" s="1">
        <v>260146</v>
      </c>
      <c r="B428" s="9" t="s">
        <v>522</v>
      </c>
      <c r="C428" s="19"/>
      <c r="D428" s="19"/>
      <c r="E428" s="21" t="s">
        <v>1299</v>
      </c>
      <c r="F428" s="21" t="s">
        <v>1569</v>
      </c>
      <c r="G428" s="21" t="s">
        <v>1486</v>
      </c>
      <c r="O428" s="60" t="str">
        <f t="shared" si="6"/>
        <v>Open by google map</v>
      </c>
    </row>
    <row r="429" spans="1:15">
      <c r="A429" s="1">
        <v>260147</v>
      </c>
      <c r="B429" s="9" t="s">
        <v>523</v>
      </c>
      <c r="C429" s="19"/>
      <c r="D429" s="19"/>
      <c r="E429" s="21" t="s">
        <v>1570</v>
      </c>
      <c r="F429" s="21" t="s">
        <v>1571</v>
      </c>
      <c r="G429" s="21" t="s">
        <v>1572</v>
      </c>
      <c r="O429" s="60" t="str">
        <f t="shared" si="6"/>
        <v>Open by google map</v>
      </c>
    </row>
    <row r="430" spans="1:15">
      <c r="A430" s="1">
        <v>260148</v>
      </c>
      <c r="B430" s="9" t="s">
        <v>524</v>
      </c>
      <c r="C430" s="19"/>
      <c r="D430" s="19"/>
      <c r="E430" s="21" t="s">
        <v>1307</v>
      </c>
      <c r="F430" s="21" t="s">
        <v>1565</v>
      </c>
      <c r="G430" s="21" t="s">
        <v>2439</v>
      </c>
      <c r="O430" s="60" t="str">
        <f t="shared" si="6"/>
        <v>Open by google map</v>
      </c>
    </row>
    <row r="431" spans="1:15">
      <c r="A431" s="1">
        <v>260149</v>
      </c>
      <c r="B431" s="9" t="s">
        <v>525</v>
      </c>
      <c r="C431" s="19"/>
      <c r="D431" s="19"/>
      <c r="E431" s="21" t="s">
        <v>1570</v>
      </c>
      <c r="F431" s="21" t="s">
        <v>1573</v>
      </c>
      <c r="G431" s="21" t="s">
        <v>2440</v>
      </c>
      <c r="O431" s="60" t="str">
        <f t="shared" si="6"/>
        <v>Open by google map</v>
      </c>
    </row>
    <row r="432" spans="1:15">
      <c r="A432" s="1">
        <v>260150</v>
      </c>
      <c r="B432" s="9" t="s">
        <v>526</v>
      </c>
      <c r="C432" s="19"/>
      <c r="D432" s="19"/>
      <c r="E432" s="21" t="s">
        <v>1426</v>
      </c>
      <c r="F432" s="21" t="s">
        <v>1440</v>
      </c>
      <c r="G432" s="21" t="s">
        <v>1574</v>
      </c>
      <c r="O432" s="60" t="str">
        <f t="shared" si="6"/>
        <v>Open by google map</v>
      </c>
    </row>
    <row r="433" spans="1:15">
      <c r="A433" s="1">
        <v>260151</v>
      </c>
      <c r="B433" s="9" t="s">
        <v>527</v>
      </c>
      <c r="E433" s="21" t="s">
        <v>2253</v>
      </c>
      <c r="F433" s="21" t="s">
        <v>2441</v>
      </c>
      <c r="G433" s="21" t="s">
        <v>2442</v>
      </c>
      <c r="O433" s="60" t="str">
        <f t="shared" si="6"/>
        <v>Open by google map</v>
      </c>
    </row>
    <row r="434" spans="1:15">
      <c r="A434" s="1">
        <v>260152</v>
      </c>
      <c r="B434" s="9" t="s">
        <v>528</v>
      </c>
      <c r="C434" s="19"/>
      <c r="D434" s="19"/>
      <c r="E434" s="21" t="s">
        <v>1372</v>
      </c>
      <c r="F434" s="21" t="s">
        <v>1575</v>
      </c>
      <c r="G434" s="21" t="s">
        <v>1576</v>
      </c>
      <c r="O434" s="60" t="str">
        <f t="shared" si="6"/>
        <v>Open by google map</v>
      </c>
    </row>
    <row r="435" spans="1:15">
      <c r="A435" s="1">
        <v>260153</v>
      </c>
      <c r="B435" s="9" t="s">
        <v>529</v>
      </c>
      <c r="C435" s="19"/>
      <c r="D435" s="19"/>
      <c r="E435" s="21" t="s">
        <v>1315</v>
      </c>
      <c r="F435" s="21" t="s">
        <v>2122</v>
      </c>
      <c r="G435" s="21" t="s">
        <v>2443</v>
      </c>
      <c r="O435" s="60" t="str">
        <f t="shared" si="6"/>
        <v>Open by google map</v>
      </c>
    </row>
    <row r="436" spans="1:15">
      <c r="A436" s="1">
        <v>260154</v>
      </c>
      <c r="B436" s="9" t="s">
        <v>530</v>
      </c>
      <c r="C436" s="19"/>
      <c r="D436" s="19"/>
      <c r="E436" s="21" t="s">
        <v>1295</v>
      </c>
      <c r="F436" s="21" t="s">
        <v>1577</v>
      </c>
      <c r="G436" s="21" t="s">
        <v>1578</v>
      </c>
      <c r="O436" s="60" t="str">
        <f t="shared" si="6"/>
        <v>Open by google map</v>
      </c>
    </row>
    <row r="437" spans="1:15">
      <c r="A437" s="1">
        <v>260155</v>
      </c>
      <c r="B437" s="9" t="s">
        <v>298</v>
      </c>
      <c r="C437" s="19"/>
      <c r="D437" s="19"/>
      <c r="E437" s="21" t="s">
        <v>1358</v>
      </c>
      <c r="F437" s="21" t="s">
        <v>1359</v>
      </c>
      <c r="G437" s="21" t="s">
        <v>2444</v>
      </c>
      <c r="O437" s="60" t="str">
        <f t="shared" si="6"/>
        <v>Open by google map</v>
      </c>
    </row>
    <row r="438" spans="1:15">
      <c r="A438" s="1">
        <v>260156</v>
      </c>
      <c r="B438" s="9" t="s">
        <v>531</v>
      </c>
      <c r="C438" s="19"/>
      <c r="D438" s="19"/>
      <c r="E438" s="21" t="s">
        <v>1315</v>
      </c>
      <c r="F438" s="21" t="s">
        <v>1579</v>
      </c>
      <c r="G438" s="21" t="s">
        <v>1580</v>
      </c>
      <c r="O438" s="60" t="str">
        <f t="shared" si="6"/>
        <v>Open by google map</v>
      </c>
    </row>
    <row r="439" spans="1:15">
      <c r="A439" s="1">
        <v>260158</v>
      </c>
      <c r="B439" s="9" t="s">
        <v>532</v>
      </c>
      <c r="C439" s="19"/>
      <c r="D439" s="19"/>
      <c r="E439" s="21" t="s">
        <v>1372</v>
      </c>
      <c r="F439" s="21" t="s">
        <v>1581</v>
      </c>
      <c r="G439" s="21" t="s">
        <v>1582</v>
      </c>
      <c r="O439" s="60" t="str">
        <f t="shared" si="6"/>
        <v>Open by google map</v>
      </c>
    </row>
    <row r="440" spans="1:15">
      <c r="A440" s="1">
        <v>260159</v>
      </c>
      <c r="B440" s="9" t="s">
        <v>533</v>
      </c>
      <c r="C440" s="19"/>
      <c r="D440" s="19"/>
      <c r="E440" s="21" t="s">
        <v>1429</v>
      </c>
      <c r="F440" s="21" t="s">
        <v>2445</v>
      </c>
      <c r="G440" s="21" t="s">
        <v>2446</v>
      </c>
      <c r="O440" s="60" t="str">
        <f t="shared" si="6"/>
        <v>Open by google map</v>
      </c>
    </row>
    <row r="441" spans="1:15">
      <c r="A441" s="1">
        <v>260160</v>
      </c>
      <c r="B441" s="9" t="s">
        <v>534</v>
      </c>
      <c r="C441" s="19"/>
      <c r="D441" s="19"/>
      <c r="E441" s="21" t="s">
        <v>1357</v>
      </c>
      <c r="F441" s="21" t="s">
        <v>1375</v>
      </c>
      <c r="G441" s="21" t="s">
        <v>2447</v>
      </c>
      <c r="O441" s="60" t="str">
        <f t="shared" si="6"/>
        <v>Open by google map</v>
      </c>
    </row>
    <row r="442" spans="1:15">
      <c r="A442" s="1">
        <v>260161</v>
      </c>
      <c r="B442" s="9" t="s">
        <v>535</v>
      </c>
      <c r="E442" s="21" t="s">
        <v>1366</v>
      </c>
      <c r="F442" s="21" t="s">
        <v>2448</v>
      </c>
      <c r="G442" s="21" t="s">
        <v>2449</v>
      </c>
      <c r="O442" s="60" t="str">
        <f t="shared" si="6"/>
        <v>Open by google map</v>
      </c>
    </row>
    <row r="443" spans="1:15">
      <c r="A443" s="1">
        <v>260162</v>
      </c>
      <c r="B443" s="9" t="s">
        <v>536</v>
      </c>
      <c r="C443" s="19"/>
      <c r="D443" s="19"/>
      <c r="E443" s="21" t="s">
        <v>1357</v>
      </c>
      <c r="F443" s="21" t="s">
        <v>1583</v>
      </c>
      <c r="G443" s="21" t="s">
        <v>1584</v>
      </c>
      <c r="O443" s="60" t="str">
        <f t="shared" si="6"/>
        <v>Open by google map</v>
      </c>
    </row>
    <row r="444" spans="1:15">
      <c r="A444" s="1">
        <v>260163</v>
      </c>
      <c r="B444" s="9" t="s">
        <v>537</v>
      </c>
      <c r="C444" s="19"/>
      <c r="D444" s="19"/>
      <c r="E444" s="21" t="s">
        <v>1585</v>
      </c>
      <c r="F444" s="21" t="s">
        <v>2450</v>
      </c>
      <c r="G444" s="21" t="s">
        <v>2451</v>
      </c>
      <c r="O444" s="60" t="str">
        <f t="shared" si="6"/>
        <v>Open by google map</v>
      </c>
    </row>
    <row r="445" spans="1:15">
      <c r="A445" s="1">
        <v>260164</v>
      </c>
      <c r="B445" s="9" t="s">
        <v>538</v>
      </c>
      <c r="C445" s="19"/>
      <c r="D445" s="19"/>
      <c r="E445" s="21" t="s">
        <v>1312</v>
      </c>
      <c r="F445" s="21" t="s">
        <v>2452</v>
      </c>
      <c r="G445" s="21" t="s">
        <v>2453</v>
      </c>
      <c r="O445" s="60" t="str">
        <f t="shared" si="6"/>
        <v>Open by google map</v>
      </c>
    </row>
    <row r="446" spans="1:15">
      <c r="A446" s="1">
        <v>260165</v>
      </c>
      <c r="B446" s="9" t="s">
        <v>539</v>
      </c>
      <c r="E446" s="21" t="s">
        <v>1305</v>
      </c>
      <c r="F446" s="21" t="s">
        <v>1733</v>
      </c>
      <c r="G446" s="21" t="s">
        <v>2454</v>
      </c>
      <c r="O446" s="60" t="str">
        <f t="shared" si="6"/>
        <v>Open by google map</v>
      </c>
    </row>
    <row r="447" spans="1:15">
      <c r="A447" s="1">
        <v>260166</v>
      </c>
      <c r="B447" s="9" t="s">
        <v>540</v>
      </c>
      <c r="E447" s="21" t="s">
        <v>1312</v>
      </c>
      <c r="F447" s="21" t="s">
        <v>2455</v>
      </c>
      <c r="G447" s="21" t="s">
        <v>2456</v>
      </c>
      <c r="O447" s="60" t="str">
        <f t="shared" si="6"/>
        <v>Open by google map</v>
      </c>
    </row>
    <row r="448" spans="1:15">
      <c r="A448" s="1">
        <v>260167</v>
      </c>
      <c r="B448" s="9" t="s">
        <v>541</v>
      </c>
      <c r="C448" s="19"/>
      <c r="D448" s="19"/>
      <c r="E448" s="21" t="s">
        <v>1302</v>
      </c>
      <c r="F448" s="21" t="s">
        <v>1586</v>
      </c>
      <c r="G448" s="21" t="s">
        <v>1587</v>
      </c>
      <c r="O448" s="60" t="str">
        <f t="shared" si="6"/>
        <v>Open by google map</v>
      </c>
    </row>
    <row r="449" spans="1:15">
      <c r="A449" s="1">
        <v>260168</v>
      </c>
      <c r="B449" s="9" t="s">
        <v>542</v>
      </c>
      <c r="C449" s="19"/>
      <c r="D449" s="19"/>
      <c r="E449" s="21" t="s">
        <v>1357</v>
      </c>
      <c r="F449" s="21" t="s">
        <v>1588</v>
      </c>
      <c r="G449" s="21" t="s">
        <v>2457</v>
      </c>
      <c r="O449" s="60" t="str">
        <f t="shared" si="6"/>
        <v>Open by google map</v>
      </c>
    </row>
    <row r="450" spans="1:15">
      <c r="A450" s="1">
        <v>260169</v>
      </c>
      <c r="B450" s="9" t="s">
        <v>543</v>
      </c>
      <c r="E450" s="21" t="s">
        <v>1412</v>
      </c>
      <c r="F450" s="21" t="s">
        <v>1549</v>
      </c>
      <c r="G450" s="21" t="s">
        <v>1606</v>
      </c>
      <c r="O450" s="60" t="str">
        <f t="shared" si="6"/>
        <v>Open by google map</v>
      </c>
    </row>
    <row r="451" spans="1:15">
      <c r="A451" s="1">
        <v>260170</v>
      </c>
      <c r="B451" s="9" t="s">
        <v>299</v>
      </c>
      <c r="C451" s="19"/>
      <c r="D451" s="19"/>
      <c r="E451" s="21" t="s">
        <v>1331</v>
      </c>
      <c r="F451" s="21" t="s">
        <v>1589</v>
      </c>
      <c r="G451" s="21" t="s">
        <v>2458</v>
      </c>
      <c r="O451" s="60" t="str">
        <f t="shared" si="6"/>
        <v>Open by google map</v>
      </c>
    </row>
    <row r="452" spans="1:15">
      <c r="A452" s="1">
        <v>260171</v>
      </c>
      <c r="B452" s="9" t="s">
        <v>300</v>
      </c>
      <c r="E452" s="21" t="s">
        <v>1387</v>
      </c>
      <c r="F452" s="21" t="s">
        <v>2459</v>
      </c>
      <c r="G452" s="21" t="s">
        <v>2460</v>
      </c>
      <c r="O452" s="60" t="str">
        <f t="shared" ref="O452:O515" si="7">HYPERLINK(CONCATENATE("https://www.google.co.jp/maps/place/?q=",N452),"Open by google map")</f>
        <v>Open by google map</v>
      </c>
    </row>
    <row r="453" spans="1:15">
      <c r="A453" s="1">
        <v>260172</v>
      </c>
      <c r="B453" s="9" t="s">
        <v>544</v>
      </c>
      <c r="E453" s="21" t="s">
        <v>1387</v>
      </c>
      <c r="F453" s="21" t="s">
        <v>1722</v>
      </c>
      <c r="G453" s="21" t="s">
        <v>2461</v>
      </c>
      <c r="O453" s="60" t="str">
        <f t="shared" si="7"/>
        <v>Open by google map</v>
      </c>
    </row>
    <row r="454" spans="1:15">
      <c r="A454" s="1">
        <v>260173</v>
      </c>
      <c r="B454" s="9" t="s">
        <v>545</v>
      </c>
      <c r="C454" s="19"/>
      <c r="D454" s="19"/>
      <c r="E454" s="21" t="s">
        <v>1387</v>
      </c>
      <c r="F454" s="21" t="s">
        <v>2110</v>
      </c>
      <c r="G454" s="21" t="s">
        <v>2462</v>
      </c>
      <c r="O454" s="60" t="str">
        <f t="shared" si="7"/>
        <v>Open by google map</v>
      </c>
    </row>
    <row r="455" spans="1:15">
      <c r="A455" s="1">
        <v>260174</v>
      </c>
      <c r="B455" s="9" t="s">
        <v>546</v>
      </c>
      <c r="C455" s="19"/>
      <c r="D455" s="19"/>
      <c r="E455" s="21" t="s">
        <v>1299</v>
      </c>
      <c r="F455" s="21" t="s">
        <v>1350</v>
      </c>
      <c r="G455" s="21" t="s">
        <v>1590</v>
      </c>
      <c r="O455" s="60" t="str">
        <f t="shared" si="7"/>
        <v>Open by google map</v>
      </c>
    </row>
    <row r="456" spans="1:15">
      <c r="A456" s="1">
        <v>260175</v>
      </c>
      <c r="B456" s="9" t="s">
        <v>547</v>
      </c>
      <c r="C456" s="19"/>
      <c r="D456" s="19"/>
      <c r="E456" s="21" t="s">
        <v>1331</v>
      </c>
      <c r="F456" s="21" t="s">
        <v>1395</v>
      </c>
      <c r="G456" s="21" t="s">
        <v>1512</v>
      </c>
      <c r="O456" s="60" t="str">
        <f t="shared" si="7"/>
        <v>Open by google map</v>
      </c>
    </row>
    <row r="457" spans="1:15">
      <c r="A457" s="1">
        <v>260176</v>
      </c>
      <c r="B457" s="9" t="s">
        <v>548</v>
      </c>
      <c r="C457" s="19"/>
      <c r="D457" s="19"/>
      <c r="E457" s="21" t="s">
        <v>1426</v>
      </c>
      <c r="F457" s="21" t="s">
        <v>1534</v>
      </c>
      <c r="G457" s="21" t="s">
        <v>2463</v>
      </c>
      <c r="O457" s="60" t="str">
        <f t="shared" si="7"/>
        <v>Open by google map</v>
      </c>
    </row>
    <row r="458" spans="1:15">
      <c r="A458" s="1">
        <v>260177</v>
      </c>
      <c r="B458" s="9" t="s">
        <v>549</v>
      </c>
      <c r="C458" s="19"/>
      <c r="D458" s="19"/>
      <c r="E458" s="21" t="s">
        <v>1331</v>
      </c>
      <c r="F458" s="21" t="s">
        <v>2464</v>
      </c>
      <c r="G458" s="21" t="s">
        <v>2465</v>
      </c>
      <c r="O458" s="60" t="str">
        <f t="shared" si="7"/>
        <v>Open by google map</v>
      </c>
    </row>
    <row r="459" spans="1:15">
      <c r="A459" s="1">
        <v>260178</v>
      </c>
      <c r="B459" s="9" t="s">
        <v>550</v>
      </c>
      <c r="C459" s="19"/>
      <c r="D459" s="19"/>
      <c r="E459" s="21" t="s">
        <v>1426</v>
      </c>
      <c r="F459" s="21" t="s">
        <v>1440</v>
      </c>
      <c r="G459" s="21" t="s">
        <v>2466</v>
      </c>
      <c r="O459" s="60" t="str">
        <f t="shared" si="7"/>
        <v>Open by google map</v>
      </c>
    </row>
    <row r="460" spans="1:15">
      <c r="A460" s="1">
        <v>260179</v>
      </c>
      <c r="B460" s="9" t="s">
        <v>551</v>
      </c>
      <c r="E460" s="21" t="s">
        <v>1398</v>
      </c>
      <c r="F460" s="21" t="s">
        <v>2467</v>
      </c>
      <c r="G460" s="21" t="s">
        <v>2468</v>
      </c>
      <c r="O460" s="60" t="str">
        <f t="shared" si="7"/>
        <v>Open by google map</v>
      </c>
    </row>
    <row r="461" spans="1:15">
      <c r="A461" s="1">
        <v>260180</v>
      </c>
      <c r="B461" s="9" t="s">
        <v>552</v>
      </c>
      <c r="C461" s="19"/>
      <c r="D461" s="19"/>
      <c r="E461" s="21" t="s">
        <v>1443</v>
      </c>
      <c r="F461" s="21" t="s">
        <v>2372</v>
      </c>
      <c r="G461" s="21" t="s">
        <v>2469</v>
      </c>
      <c r="O461" s="60" t="str">
        <f t="shared" si="7"/>
        <v>Open by google map</v>
      </c>
    </row>
    <row r="462" spans="1:15">
      <c r="A462" s="1">
        <v>260181</v>
      </c>
      <c r="B462" s="9" t="s">
        <v>301</v>
      </c>
      <c r="C462" s="19"/>
      <c r="D462" s="19"/>
      <c r="E462" s="21" t="s">
        <v>1357</v>
      </c>
      <c r="F462" s="21" t="s">
        <v>1591</v>
      </c>
      <c r="G462" s="21" t="s">
        <v>2470</v>
      </c>
      <c r="O462" s="60" t="str">
        <f t="shared" si="7"/>
        <v>Open by google map</v>
      </c>
    </row>
    <row r="463" spans="1:15">
      <c r="A463" s="1">
        <v>260182</v>
      </c>
      <c r="B463" s="9" t="s">
        <v>553</v>
      </c>
      <c r="E463" s="21" t="s">
        <v>1351</v>
      </c>
      <c r="F463" s="21" t="s">
        <v>1376</v>
      </c>
      <c r="G463" s="21" t="s">
        <v>2471</v>
      </c>
      <c r="O463" s="60" t="str">
        <f t="shared" si="7"/>
        <v>Open by google map</v>
      </c>
    </row>
    <row r="464" spans="1:15">
      <c r="A464" s="1">
        <v>260183</v>
      </c>
      <c r="B464" s="9" t="s">
        <v>554</v>
      </c>
      <c r="E464" s="21" t="s">
        <v>1822</v>
      </c>
      <c r="F464" s="21" t="s">
        <v>2472</v>
      </c>
      <c r="G464" s="21" t="s">
        <v>2473</v>
      </c>
      <c r="O464" s="60" t="str">
        <f t="shared" si="7"/>
        <v>Open by google map</v>
      </c>
    </row>
    <row r="465" spans="1:15">
      <c r="A465" s="1">
        <v>260184</v>
      </c>
      <c r="B465" s="9" t="s">
        <v>555</v>
      </c>
      <c r="E465" s="21" t="s">
        <v>1331</v>
      </c>
      <c r="F465" s="21" t="s">
        <v>1702</v>
      </c>
      <c r="G465" s="21" t="s">
        <v>2474</v>
      </c>
      <c r="O465" s="60" t="str">
        <f t="shared" si="7"/>
        <v>Open by google map</v>
      </c>
    </row>
    <row r="466" spans="1:15">
      <c r="A466" s="1">
        <v>260185</v>
      </c>
      <c r="B466" s="9" t="s">
        <v>556</v>
      </c>
      <c r="E466" s="21" t="s">
        <v>1570</v>
      </c>
      <c r="F466" s="21" t="s">
        <v>1799</v>
      </c>
      <c r="G466" s="21" t="s">
        <v>2475</v>
      </c>
      <c r="O466" s="60" t="str">
        <f t="shared" si="7"/>
        <v>Open by google map</v>
      </c>
    </row>
    <row r="467" spans="1:15">
      <c r="A467" s="1">
        <v>260186</v>
      </c>
      <c r="B467" s="9" t="s">
        <v>557</v>
      </c>
      <c r="E467" s="21" t="s">
        <v>1570</v>
      </c>
      <c r="F467" s="21" t="s">
        <v>2476</v>
      </c>
      <c r="G467" s="21" t="s">
        <v>2477</v>
      </c>
      <c r="O467" s="60" t="str">
        <f t="shared" si="7"/>
        <v>Open by google map</v>
      </c>
    </row>
    <row r="468" spans="1:15">
      <c r="A468" s="1">
        <v>260187</v>
      </c>
      <c r="B468" s="9" t="s">
        <v>558</v>
      </c>
      <c r="C468" s="19"/>
      <c r="D468" s="19"/>
      <c r="E468" s="21" t="s">
        <v>1429</v>
      </c>
      <c r="F468" s="21" t="s">
        <v>1592</v>
      </c>
      <c r="G468" s="21" t="s">
        <v>2478</v>
      </c>
      <c r="O468" s="60" t="str">
        <f t="shared" si="7"/>
        <v>Open by google map</v>
      </c>
    </row>
    <row r="469" spans="1:15">
      <c r="A469" s="1">
        <v>260188</v>
      </c>
      <c r="B469" s="9" t="s">
        <v>559</v>
      </c>
      <c r="C469" s="19"/>
      <c r="D469" s="19"/>
      <c r="E469" s="21" t="s">
        <v>1312</v>
      </c>
      <c r="F469" s="21" t="s">
        <v>2479</v>
      </c>
      <c r="G469" s="21" t="s">
        <v>1326</v>
      </c>
      <c r="O469" s="60" t="str">
        <f t="shared" si="7"/>
        <v>Open by google map</v>
      </c>
    </row>
    <row r="470" spans="1:15">
      <c r="A470" s="1">
        <v>260189</v>
      </c>
      <c r="B470" s="9" t="s">
        <v>560</v>
      </c>
      <c r="E470" s="21" t="s">
        <v>1358</v>
      </c>
      <c r="F470" s="21" t="s">
        <v>1476</v>
      </c>
      <c r="G470" s="21" t="s">
        <v>1430</v>
      </c>
      <c r="O470" s="60" t="str">
        <f t="shared" si="7"/>
        <v>Open by google map</v>
      </c>
    </row>
    <row r="471" spans="1:15">
      <c r="A471" s="1">
        <v>260190</v>
      </c>
      <c r="B471" s="9" t="s">
        <v>561</v>
      </c>
      <c r="E471" s="21" t="s">
        <v>1372</v>
      </c>
      <c r="F471" s="21" t="s">
        <v>2480</v>
      </c>
      <c r="G471" s="21" t="s">
        <v>2481</v>
      </c>
      <c r="O471" s="60" t="str">
        <f t="shared" si="7"/>
        <v>Open by google map</v>
      </c>
    </row>
    <row r="472" spans="1:15">
      <c r="A472" s="1">
        <v>260191</v>
      </c>
      <c r="B472" s="9" t="s">
        <v>562</v>
      </c>
      <c r="C472" s="19"/>
      <c r="D472" s="19"/>
      <c r="E472" s="21" t="s">
        <v>1315</v>
      </c>
      <c r="F472" s="21" t="s">
        <v>2122</v>
      </c>
      <c r="G472" s="21" t="s">
        <v>2482</v>
      </c>
      <c r="O472" s="60" t="str">
        <f t="shared" si="7"/>
        <v>Open by google map</v>
      </c>
    </row>
    <row r="473" spans="1:15">
      <c r="A473" s="1">
        <v>260192</v>
      </c>
      <c r="B473" s="9" t="s">
        <v>563</v>
      </c>
      <c r="E473" s="21" t="s">
        <v>1302</v>
      </c>
      <c r="F473" s="21" t="s">
        <v>2155</v>
      </c>
      <c r="G473" s="21" t="s">
        <v>2432</v>
      </c>
      <c r="O473" s="60" t="str">
        <f t="shared" si="7"/>
        <v>Open by google map</v>
      </c>
    </row>
    <row r="474" spans="1:15">
      <c r="A474" s="1">
        <v>260193</v>
      </c>
      <c r="B474" s="9" t="s">
        <v>564</v>
      </c>
      <c r="C474" s="19"/>
      <c r="D474" s="19"/>
      <c r="E474" s="21" t="s">
        <v>1439</v>
      </c>
      <c r="F474" s="21" t="s">
        <v>2332</v>
      </c>
      <c r="G474" s="21" t="s">
        <v>2483</v>
      </c>
      <c r="O474" s="60" t="str">
        <f t="shared" si="7"/>
        <v>Open by google map</v>
      </c>
    </row>
    <row r="475" spans="1:15">
      <c r="A475" s="1">
        <v>260194</v>
      </c>
      <c r="B475" s="9" t="s">
        <v>565</v>
      </c>
      <c r="E475" s="21" t="s">
        <v>1331</v>
      </c>
      <c r="F475" s="21" t="s">
        <v>1332</v>
      </c>
      <c r="G475" s="21" t="s">
        <v>2484</v>
      </c>
      <c r="O475" s="60" t="str">
        <f t="shared" si="7"/>
        <v>Open by google map</v>
      </c>
    </row>
    <row r="476" spans="1:15">
      <c r="A476" s="1">
        <v>260195</v>
      </c>
      <c r="B476" s="9" t="s">
        <v>566</v>
      </c>
      <c r="E476" s="21" t="s">
        <v>1331</v>
      </c>
      <c r="F476" s="21" t="s">
        <v>1385</v>
      </c>
      <c r="G476" s="21" t="s">
        <v>1386</v>
      </c>
      <c r="O476" s="60" t="str">
        <f t="shared" si="7"/>
        <v>Open by google map</v>
      </c>
    </row>
    <row r="477" spans="1:15">
      <c r="A477" s="1">
        <v>260196</v>
      </c>
      <c r="B477" s="9" t="s">
        <v>567</v>
      </c>
      <c r="E477" s="21" t="s">
        <v>1357</v>
      </c>
      <c r="F477" s="21" t="s">
        <v>1462</v>
      </c>
      <c r="G477" s="21" t="s">
        <v>2485</v>
      </c>
      <c r="O477" s="60" t="str">
        <f t="shared" si="7"/>
        <v>Open by google map</v>
      </c>
    </row>
    <row r="478" spans="1:15">
      <c r="A478" s="1">
        <v>140005</v>
      </c>
      <c r="B478" s="9" t="s">
        <v>568</v>
      </c>
      <c r="C478" s="19"/>
      <c r="D478" s="19"/>
      <c r="E478" s="21" t="s">
        <v>1398</v>
      </c>
      <c r="F478" s="21" t="s">
        <v>2486</v>
      </c>
      <c r="G478" s="21" t="s">
        <v>2487</v>
      </c>
      <c r="O478" s="60" t="str">
        <f t="shared" si="7"/>
        <v>Open by google map</v>
      </c>
    </row>
    <row r="479" spans="1:15">
      <c r="A479" s="1">
        <v>140007</v>
      </c>
      <c r="B479" s="9" t="s">
        <v>569</v>
      </c>
      <c r="C479" s="19"/>
      <c r="D479" s="19"/>
      <c r="E479" s="21" t="s">
        <v>1570</v>
      </c>
      <c r="F479" s="21" t="s">
        <v>1594</v>
      </c>
      <c r="G479" s="21" t="s">
        <v>1530</v>
      </c>
      <c r="O479" s="60" t="str">
        <f t="shared" si="7"/>
        <v>Open by google map</v>
      </c>
    </row>
    <row r="480" spans="1:15">
      <c r="A480" s="1">
        <v>140009</v>
      </c>
      <c r="B480" s="9" t="s">
        <v>570</v>
      </c>
      <c r="C480" s="19"/>
      <c r="D480" s="19"/>
      <c r="E480" s="21" t="s">
        <v>1336</v>
      </c>
      <c r="F480" s="21" t="s">
        <v>1595</v>
      </c>
      <c r="G480" s="21" t="s">
        <v>2488</v>
      </c>
      <c r="O480" s="60" t="str">
        <f t="shared" si="7"/>
        <v>Open by google map</v>
      </c>
    </row>
    <row r="481" spans="1:15">
      <c r="A481" s="1">
        <v>140014</v>
      </c>
      <c r="B481" s="9" t="s">
        <v>571</v>
      </c>
      <c r="C481" s="19"/>
      <c r="D481" s="19"/>
      <c r="E481" s="21" t="s">
        <v>1372</v>
      </c>
      <c r="F481" s="21" t="s">
        <v>2411</v>
      </c>
      <c r="G481" s="21" t="s">
        <v>2489</v>
      </c>
      <c r="O481" s="60" t="str">
        <f t="shared" si="7"/>
        <v>Open by google map</v>
      </c>
    </row>
    <row r="482" spans="1:15">
      <c r="A482" s="1">
        <v>140016</v>
      </c>
      <c r="B482" s="9" t="s">
        <v>572</v>
      </c>
      <c r="C482" s="19"/>
      <c r="D482" s="19"/>
      <c r="E482" s="21" t="s">
        <v>1429</v>
      </c>
      <c r="F482" s="21" t="s">
        <v>2490</v>
      </c>
      <c r="G482" s="21" t="s">
        <v>2491</v>
      </c>
      <c r="O482" s="60" t="str">
        <f t="shared" si="7"/>
        <v>Open by google map</v>
      </c>
    </row>
    <row r="483" spans="1:15">
      <c r="A483" s="1">
        <v>140034</v>
      </c>
      <c r="B483" s="9" t="s">
        <v>573</v>
      </c>
      <c r="C483" s="19"/>
      <c r="D483" s="19"/>
      <c r="E483" s="21" t="s">
        <v>1585</v>
      </c>
      <c r="F483" s="21" t="s">
        <v>2492</v>
      </c>
      <c r="G483" s="21" t="s">
        <v>2493</v>
      </c>
      <c r="O483" s="60" t="str">
        <f t="shared" si="7"/>
        <v>Open by google map</v>
      </c>
    </row>
    <row r="484" spans="1:15">
      <c r="A484" s="1">
        <v>140052</v>
      </c>
      <c r="B484" s="9" t="s">
        <v>574</v>
      </c>
      <c r="C484" s="19"/>
      <c r="D484" s="19"/>
      <c r="E484" s="21" t="s">
        <v>1429</v>
      </c>
      <c r="F484" s="21" t="s">
        <v>1592</v>
      </c>
      <c r="G484" s="21" t="s">
        <v>2494</v>
      </c>
      <c r="O484" s="60" t="str">
        <f t="shared" si="7"/>
        <v>Open by google map</v>
      </c>
    </row>
    <row r="485" spans="1:15">
      <c r="A485" s="1">
        <v>140053</v>
      </c>
      <c r="B485" s="9" t="s">
        <v>575</v>
      </c>
      <c r="C485" s="19"/>
      <c r="D485" s="19"/>
      <c r="E485" s="21" t="s">
        <v>1429</v>
      </c>
      <c r="F485" s="21" t="s">
        <v>1592</v>
      </c>
      <c r="G485" s="21" t="s">
        <v>2495</v>
      </c>
      <c r="O485" s="60" t="str">
        <f t="shared" si="7"/>
        <v>Open by google map</v>
      </c>
    </row>
    <row r="486" spans="1:15">
      <c r="A486" s="1">
        <v>140060</v>
      </c>
      <c r="B486" s="9" t="s">
        <v>576</v>
      </c>
      <c r="O486" s="60" t="str">
        <f t="shared" si="7"/>
        <v>Open by google map</v>
      </c>
    </row>
    <row r="487" spans="1:15">
      <c r="A487" s="1">
        <v>140061</v>
      </c>
      <c r="B487" s="9" t="s">
        <v>577</v>
      </c>
      <c r="C487" s="19"/>
      <c r="D487" s="19"/>
      <c r="E487" s="21" t="s">
        <v>2496</v>
      </c>
      <c r="F487" s="21" t="s">
        <v>1596</v>
      </c>
      <c r="G487" s="21" t="s">
        <v>1597</v>
      </c>
      <c r="O487" s="60" t="str">
        <f t="shared" si="7"/>
        <v>Open by google map</v>
      </c>
    </row>
    <row r="488" spans="1:15">
      <c r="A488" s="1">
        <v>150002</v>
      </c>
      <c r="B488" s="9" t="s">
        <v>302</v>
      </c>
      <c r="E488" s="21" t="s">
        <v>1412</v>
      </c>
      <c r="F488" s="21" t="s">
        <v>1454</v>
      </c>
      <c r="G488" s="21" t="s">
        <v>1838</v>
      </c>
      <c r="O488" s="60" t="str">
        <f t="shared" si="7"/>
        <v>Open by google map</v>
      </c>
    </row>
    <row r="489" spans="1:15">
      <c r="A489" s="1">
        <v>150003</v>
      </c>
      <c r="B489" s="9" t="s">
        <v>578</v>
      </c>
      <c r="E489" s="21" t="s">
        <v>1519</v>
      </c>
      <c r="F489" s="21" t="s">
        <v>2497</v>
      </c>
      <c r="G489" s="21" t="s">
        <v>2498</v>
      </c>
      <c r="O489" s="60" t="str">
        <f t="shared" si="7"/>
        <v>Open by google map</v>
      </c>
    </row>
    <row r="490" spans="1:15">
      <c r="A490" s="1">
        <v>150013</v>
      </c>
      <c r="B490" s="9" t="s">
        <v>579</v>
      </c>
      <c r="C490" s="19"/>
      <c r="D490" s="19"/>
      <c r="E490" s="21" t="s">
        <v>1570</v>
      </c>
      <c r="F490" s="21" t="s">
        <v>1594</v>
      </c>
      <c r="G490" s="21" t="s">
        <v>1598</v>
      </c>
      <c r="O490" s="60" t="str">
        <f t="shared" si="7"/>
        <v>Open by google map</v>
      </c>
    </row>
    <row r="491" spans="1:15">
      <c r="A491" s="1">
        <v>150033</v>
      </c>
      <c r="B491" s="9" t="s">
        <v>580</v>
      </c>
      <c r="C491" s="19"/>
      <c r="D491" s="19"/>
      <c r="E491" s="21" t="s">
        <v>1302</v>
      </c>
      <c r="F491" s="21" t="s">
        <v>2155</v>
      </c>
      <c r="G491" s="21" t="s">
        <v>2499</v>
      </c>
      <c r="O491" s="60" t="str">
        <f t="shared" si="7"/>
        <v>Open by google map</v>
      </c>
    </row>
    <row r="492" spans="1:15">
      <c r="A492" s="1">
        <v>150035</v>
      </c>
      <c r="B492" s="9" t="s">
        <v>581</v>
      </c>
      <c r="E492" s="21" t="s">
        <v>1331</v>
      </c>
      <c r="F492" s="21" t="s">
        <v>1385</v>
      </c>
      <c r="G492" s="21" t="s">
        <v>1386</v>
      </c>
      <c r="O492" s="60" t="str">
        <f t="shared" si="7"/>
        <v>Open by google map</v>
      </c>
    </row>
    <row r="493" spans="1:15">
      <c r="A493" s="1">
        <v>150056</v>
      </c>
      <c r="B493" s="9" t="s">
        <v>582</v>
      </c>
      <c r="C493" s="19"/>
      <c r="D493" s="19"/>
      <c r="E493" s="21" t="s">
        <v>1387</v>
      </c>
      <c r="F493" s="21" t="s">
        <v>2110</v>
      </c>
      <c r="G493" s="21" t="s">
        <v>2500</v>
      </c>
      <c r="O493" s="60" t="str">
        <f t="shared" si="7"/>
        <v>Open by google map</v>
      </c>
    </row>
    <row r="494" spans="1:15">
      <c r="A494" s="1">
        <v>150060</v>
      </c>
      <c r="B494" s="9" t="s">
        <v>583</v>
      </c>
      <c r="C494" s="19"/>
      <c r="D494" s="19"/>
      <c r="E494" s="21" t="s">
        <v>1449</v>
      </c>
      <c r="F494" s="21" t="s">
        <v>1450</v>
      </c>
      <c r="G494" s="21" t="s">
        <v>1599</v>
      </c>
      <c r="O494" s="60" t="str">
        <f t="shared" si="7"/>
        <v>Open by google map</v>
      </c>
    </row>
    <row r="495" spans="1:15">
      <c r="A495" s="1">
        <v>150064</v>
      </c>
      <c r="B495" s="9" t="s">
        <v>584</v>
      </c>
      <c r="C495" s="19"/>
      <c r="D495" s="19"/>
      <c r="E495" s="21" t="s">
        <v>1295</v>
      </c>
      <c r="F495" s="21" t="s">
        <v>1338</v>
      </c>
      <c r="G495" s="21" t="s">
        <v>1600</v>
      </c>
      <c r="O495" s="60" t="str">
        <f t="shared" si="7"/>
        <v>Open by google map</v>
      </c>
    </row>
    <row r="496" spans="1:15">
      <c r="A496" s="1">
        <v>150068</v>
      </c>
      <c r="B496" s="9" t="s">
        <v>585</v>
      </c>
      <c r="C496" s="19"/>
      <c r="D496" s="19"/>
      <c r="E496" s="21" t="s">
        <v>1295</v>
      </c>
      <c r="F496" s="21" t="s">
        <v>1338</v>
      </c>
      <c r="G496" s="21" t="s">
        <v>1601</v>
      </c>
      <c r="O496" s="60" t="str">
        <f t="shared" si="7"/>
        <v>Open by google map</v>
      </c>
    </row>
    <row r="497" spans="1:15">
      <c r="A497" s="1">
        <v>150070</v>
      </c>
      <c r="B497" s="9" t="s">
        <v>586</v>
      </c>
      <c r="C497" s="19"/>
      <c r="D497" s="19"/>
      <c r="E497" s="21" t="s">
        <v>1426</v>
      </c>
      <c r="F497" s="21" t="s">
        <v>1602</v>
      </c>
      <c r="G497" s="21" t="s">
        <v>1603</v>
      </c>
      <c r="O497" s="60" t="str">
        <f t="shared" si="7"/>
        <v>Open by google map</v>
      </c>
    </row>
    <row r="498" spans="1:15">
      <c r="A498" s="1">
        <v>150075</v>
      </c>
      <c r="B498" s="9" t="s">
        <v>587</v>
      </c>
      <c r="E498" s="21" t="s">
        <v>1372</v>
      </c>
      <c r="F498" s="21" t="s">
        <v>2501</v>
      </c>
      <c r="G498" s="21" t="s">
        <v>2502</v>
      </c>
      <c r="O498" s="60" t="str">
        <f t="shared" si="7"/>
        <v>Open by google map</v>
      </c>
    </row>
    <row r="499" spans="1:15">
      <c r="A499" s="1">
        <v>150076</v>
      </c>
      <c r="B499" s="9" t="s">
        <v>588</v>
      </c>
      <c r="C499" s="19"/>
      <c r="D499" s="19"/>
      <c r="E499" s="21" t="s">
        <v>1387</v>
      </c>
      <c r="F499" s="21" t="s">
        <v>1417</v>
      </c>
      <c r="G499" s="21" t="s">
        <v>1530</v>
      </c>
      <c r="O499" s="60" t="str">
        <f t="shared" si="7"/>
        <v>Open by google map</v>
      </c>
    </row>
    <row r="500" spans="1:15">
      <c r="A500" s="1">
        <v>150082</v>
      </c>
      <c r="B500" s="9" t="s">
        <v>589</v>
      </c>
      <c r="E500" s="21" t="s">
        <v>2253</v>
      </c>
      <c r="F500" s="21" t="s">
        <v>2254</v>
      </c>
      <c r="G500" s="21" t="s">
        <v>2503</v>
      </c>
      <c r="O500" s="60" t="str">
        <f t="shared" si="7"/>
        <v>Open by google map</v>
      </c>
    </row>
    <row r="501" spans="1:15">
      <c r="A501" s="1">
        <v>150088</v>
      </c>
      <c r="B501" s="9" t="s">
        <v>590</v>
      </c>
      <c r="C501" s="19"/>
      <c r="D501" s="19"/>
      <c r="E501" s="21" t="s">
        <v>1305</v>
      </c>
      <c r="F501" s="21" t="s">
        <v>2296</v>
      </c>
      <c r="G501" s="21" t="s">
        <v>2504</v>
      </c>
      <c r="O501" s="60" t="str">
        <f t="shared" si="7"/>
        <v>Open by google map</v>
      </c>
    </row>
    <row r="502" spans="1:15">
      <c r="A502" s="1">
        <v>150090</v>
      </c>
      <c r="B502" s="9" t="s">
        <v>591</v>
      </c>
      <c r="C502" s="19"/>
      <c r="D502" s="19"/>
      <c r="E502" s="21" t="s">
        <v>1358</v>
      </c>
      <c r="F502" s="21" t="s">
        <v>1604</v>
      </c>
      <c r="G502" s="21" t="s">
        <v>1605</v>
      </c>
      <c r="O502" s="60" t="str">
        <f t="shared" si="7"/>
        <v>Open by google map</v>
      </c>
    </row>
    <row r="503" spans="1:15">
      <c r="A503" s="1">
        <v>150091</v>
      </c>
      <c r="B503" s="9" t="s">
        <v>592</v>
      </c>
      <c r="C503" s="19"/>
      <c r="D503" s="19"/>
      <c r="E503" s="21" t="s">
        <v>1358</v>
      </c>
      <c r="F503" s="21" t="s">
        <v>1359</v>
      </c>
      <c r="G503" s="21" t="s">
        <v>2505</v>
      </c>
      <c r="O503" s="60" t="str">
        <f t="shared" si="7"/>
        <v>Open by google map</v>
      </c>
    </row>
    <row r="504" spans="1:15">
      <c r="A504" s="1">
        <v>150097</v>
      </c>
      <c r="B504" s="9" t="s">
        <v>593</v>
      </c>
      <c r="E504" s="21" t="s">
        <v>1357</v>
      </c>
      <c r="F504" s="21" t="s">
        <v>1373</v>
      </c>
      <c r="G504" s="21" t="s">
        <v>2506</v>
      </c>
      <c r="O504" s="60" t="str">
        <f t="shared" si="7"/>
        <v>Open by google map</v>
      </c>
    </row>
    <row r="505" spans="1:15">
      <c r="A505" s="1">
        <v>150098</v>
      </c>
      <c r="B505" s="9" t="s">
        <v>594</v>
      </c>
      <c r="C505" s="19"/>
      <c r="D505" s="19"/>
      <c r="E505" s="21" t="s">
        <v>1357</v>
      </c>
      <c r="F505" s="21" t="s">
        <v>1444</v>
      </c>
      <c r="G505" s="21" t="s">
        <v>2507</v>
      </c>
      <c r="O505" s="60" t="str">
        <f t="shared" si="7"/>
        <v>Open by google map</v>
      </c>
    </row>
    <row r="506" spans="1:15">
      <c r="A506" s="1">
        <v>150107</v>
      </c>
      <c r="B506" s="9" t="s">
        <v>595</v>
      </c>
      <c r="C506" s="19"/>
      <c r="D506" s="19"/>
      <c r="E506" s="21" t="s">
        <v>1305</v>
      </c>
      <c r="F506" s="21" t="s">
        <v>1448</v>
      </c>
      <c r="G506" s="21" t="s">
        <v>2508</v>
      </c>
      <c r="O506" s="60" t="str">
        <f t="shared" si="7"/>
        <v>Open by google map</v>
      </c>
    </row>
    <row r="507" spans="1:15">
      <c r="A507" s="1">
        <v>150109</v>
      </c>
      <c r="B507" s="9" t="s">
        <v>596</v>
      </c>
      <c r="C507" s="19"/>
      <c r="D507" s="19"/>
      <c r="E507" s="21" t="s">
        <v>1426</v>
      </c>
      <c r="F507" s="21" t="s">
        <v>1534</v>
      </c>
      <c r="G507" s="21" t="s">
        <v>1607</v>
      </c>
      <c r="O507" s="60" t="str">
        <f t="shared" si="7"/>
        <v>Open by google map</v>
      </c>
    </row>
    <row r="508" spans="1:15">
      <c r="A508" s="1">
        <v>150116</v>
      </c>
      <c r="B508" s="9" t="s">
        <v>597</v>
      </c>
      <c r="C508" s="19"/>
      <c r="D508" s="19"/>
      <c r="E508" s="21" t="s">
        <v>1305</v>
      </c>
      <c r="F508" s="21" t="s">
        <v>2150</v>
      </c>
      <c r="G508" s="21" t="s">
        <v>2509</v>
      </c>
      <c r="O508" s="60" t="str">
        <f t="shared" si="7"/>
        <v>Open by google map</v>
      </c>
    </row>
    <row r="509" spans="1:15">
      <c r="A509" s="1">
        <v>150118</v>
      </c>
      <c r="B509" s="9" t="s">
        <v>598</v>
      </c>
      <c r="C509" s="19"/>
      <c r="D509" s="19"/>
      <c r="E509" s="21" t="s">
        <v>1305</v>
      </c>
      <c r="F509" s="21" t="s">
        <v>2452</v>
      </c>
      <c r="G509" s="21" t="s">
        <v>2510</v>
      </c>
      <c r="O509" s="60" t="str">
        <f t="shared" si="7"/>
        <v>Open by google map</v>
      </c>
    </row>
    <row r="510" spans="1:15">
      <c r="A510" s="1">
        <v>150125</v>
      </c>
      <c r="B510" s="9" t="s">
        <v>599</v>
      </c>
      <c r="C510" s="19"/>
      <c r="D510" s="19"/>
      <c r="E510" s="21" t="s">
        <v>1429</v>
      </c>
      <c r="F510" s="21" t="s">
        <v>1592</v>
      </c>
      <c r="G510" s="21" t="s">
        <v>1608</v>
      </c>
      <c r="O510" s="60" t="str">
        <f t="shared" si="7"/>
        <v>Open by google map</v>
      </c>
    </row>
    <row r="511" spans="1:15">
      <c r="A511" s="1">
        <v>150126</v>
      </c>
      <c r="B511" s="9" t="s">
        <v>600</v>
      </c>
      <c r="E511" s="21" t="s">
        <v>1336</v>
      </c>
      <c r="F511" s="21" t="s">
        <v>2511</v>
      </c>
      <c r="G511" s="21" t="s">
        <v>2512</v>
      </c>
      <c r="O511" s="60" t="str">
        <f t="shared" si="7"/>
        <v>Open by google map</v>
      </c>
    </row>
    <row r="512" spans="1:15">
      <c r="A512" s="1">
        <v>150127</v>
      </c>
      <c r="B512" s="9" t="s">
        <v>601</v>
      </c>
      <c r="C512" s="19"/>
      <c r="D512" s="19"/>
      <c r="E512" s="21" t="s">
        <v>1570</v>
      </c>
      <c r="F512" s="21" t="s">
        <v>1594</v>
      </c>
      <c r="G512" s="21" t="s">
        <v>1609</v>
      </c>
      <c r="O512" s="60" t="str">
        <f t="shared" si="7"/>
        <v>Open by google map</v>
      </c>
    </row>
    <row r="513" spans="1:15">
      <c r="A513" s="1">
        <v>150134</v>
      </c>
      <c r="B513" s="9" t="s">
        <v>602</v>
      </c>
      <c r="C513" s="19"/>
      <c r="D513" s="19"/>
      <c r="E513" s="21" t="s">
        <v>1443</v>
      </c>
      <c r="F513" s="21" t="s">
        <v>2372</v>
      </c>
      <c r="G513" s="21" t="s">
        <v>2513</v>
      </c>
      <c r="O513" s="60" t="str">
        <f t="shared" si="7"/>
        <v>Open by google map</v>
      </c>
    </row>
    <row r="514" spans="1:15">
      <c r="A514" s="1">
        <v>150135</v>
      </c>
      <c r="B514" s="9" t="s">
        <v>603</v>
      </c>
      <c r="C514" s="19"/>
      <c r="D514" s="19"/>
      <c r="E514" s="21" t="s">
        <v>1336</v>
      </c>
      <c r="F514" s="21" t="s">
        <v>1610</v>
      </c>
      <c r="G514" s="21" t="s">
        <v>1611</v>
      </c>
      <c r="O514" s="60" t="str">
        <f t="shared" si="7"/>
        <v>Open by google map</v>
      </c>
    </row>
    <row r="515" spans="1:15">
      <c r="A515" s="1">
        <v>150137</v>
      </c>
      <c r="B515" s="9" t="s">
        <v>604</v>
      </c>
      <c r="E515" s="21" t="s">
        <v>1320</v>
      </c>
      <c r="F515" s="21" t="s">
        <v>2514</v>
      </c>
      <c r="G515" s="21" t="s">
        <v>2515</v>
      </c>
      <c r="O515" s="60" t="str">
        <f t="shared" si="7"/>
        <v>Open by google map</v>
      </c>
    </row>
    <row r="516" spans="1:15">
      <c r="A516" s="1">
        <v>150143</v>
      </c>
      <c r="B516" s="9" t="s">
        <v>605</v>
      </c>
      <c r="C516" s="19"/>
      <c r="D516" s="19"/>
      <c r="E516" s="21" t="s">
        <v>1357</v>
      </c>
      <c r="F516" s="21" t="s">
        <v>1508</v>
      </c>
      <c r="G516" s="21" t="s">
        <v>1612</v>
      </c>
      <c r="O516" s="60" t="str">
        <f t="shared" ref="O516:O579" si="8">HYPERLINK(CONCATENATE("https://www.google.co.jp/maps/place/?q=",N516),"Open by google map")</f>
        <v>Open by google map</v>
      </c>
    </row>
    <row r="517" spans="1:15">
      <c r="A517" s="1">
        <v>150151</v>
      </c>
      <c r="B517" s="9" t="s">
        <v>606</v>
      </c>
      <c r="C517" s="19"/>
      <c r="D517" s="19"/>
      <c r="E517" s="21" t="s">
        <v>1307</v>
      </c>
      <c r="F517" s="21" t="s">
        <v>1391</v>
      </c>
      <c r="G517" s="21" t="s">
        <v>1613</v>
      </c>
      <c r="O517" s="60" t="str">
        <f t="shared" si="8"/>
        <v>Open by google map</v>
      </c>
    </row>
    <row r="518" spans="1:15">
      <c r="A518" s="1">
        <v>150155</v>
      </c>
      <c r="B518" s="9" t="s">
        <v>303</v>
      </c>
      <c r="C518" s="19"/>
      <c r="D518" s="19"/>
      <c r="E518" s="21" t="s">
        <v>1519</v>
      </c>
      <c r="F518" s="21" t="s">
        <v>1614</v>
      </c>
      <c r="G518" s="21" t="s">
        <v>2516</v>
      </c>
      <c r="O518" s="60" t="str">
        <f t="shared" si="8"/>
        <v>Open by google map</v>
      </c>
    </row>
    <row r="519" spans="1:15">
      <c r="A519" s="1">
        <v>150157</v>
      </c>
      <c r="B519" s="9" t="s">
        <v>607</v>
      </c>
      <c r="C519" s="19"/>
      <c r="D519" s="19"/>
      <c r="E519" s="21" t="s">
        <v>1318</v>
      </c>
      <c r="F519" s="21" t="s">
        <v>1319</v>
      </c>
      <c r="G519" s="21" t="s">
        <v>2266</v>
      </c>
      <c r="O519" s="60" t="str">
        <f t="shared" si="8"/>
        <v>Open by google map</v>
      </c>
    </row>
    <row r="520" spans="1:15">
      <c r="A520" s="1">
        <v>150158</v>
      </c>
      <c r="B520" s="9" t="s">
        <v>608</v>
      </c>
      <c r="C520" s="19"/>
      <c r="D520" s="19"/>
      <c r="E520" s="21" t="s">
        <v>1331</v>
      </c>
      <c r="F520" s="21" t="s">
        <v>1385</v>
      </c>
      <c r="G520" s="21" t="s">
        <v>2517</v>
      </c>
      <c r="O520" s="60" t="str">
        <f t="shared" si="8"/>
        <v>Open by google map</v>
      </c>
    </row>
    <row r="521" spans="1:15">
      <c r="A521" s="1">
        <v>150164</v>
      </c>
      <c r="B521" s="9" t="s">
        <v>609</v>
      </c>
      <c r="O521" s="60" t="str">
        <f t="shared" si="8"/>
        <v>Open by google map</v>
      </c>
    </row>
    <row r="522" spans="1:15">
      <c r="A522" s="1">
        <v>150166</v>
      </c>
      <c r="B522" s="9" t="s">
        <v>610</v>
      </c>
      <c r="C522" s="19"/>
      <c r="D522" s="19"/>
      <c r="E522" s="21" t="s">
        <v>1331</v>
      </c>
      <c r="F522" s="21" t="s">
        <v>1385</v>
      </c>
      <c r="G522" s="21" t="s">
        <v>2518</v>
      </c>
      <c r="O522" s="60" t="str">
        <f t="shared" si="8"/>
        <v>Open by google map</v>
      </c>
    </row>
    <row r="523" spans="1:15">
      <c r="A523" s="1">
        <v>150167</v>
      </c>
      <c r="B523" s="9" t="s">
        <v>611</v>
      </c>
      <c r="E523" s="21" t="s">
        <v>1426</v>
      </c>
      <c r="F523" s="21" t="s">
        <v>1440</v>
      </c>
      <c r="G523" s="21" t="s">
        <v>2519</v>
      </c>
      <c r="O523" s="60" t="str">
        <f t="shared" si="8"/>
        <v>Open by google map</v>
      </c>
    </row>
    <row r="524" spans="1:15">
      <c r="A524" s="1">
        <v>150173</v>
      </c>
      <c r="B524" s="9" t="s">
        <v>612</v>
      </c>
      <c r="E524" s="21" t="s">
        <v>1357</v>
      </c>
      <c r="F524" s="21" t="s">
        <v>1462</v>
      </c>
      <c r="G524" s="21" t="s">
        <v>2520</v>
      </c>
      <c r="O524" s="60" t="str">
        <f t="shared" si="8"/>
        <v>Open by google map</v>
      </c>
    </row>
    <row r="525" spans="1:15">
      <c r="A525" s="1">
        <v>150185</v>
      </c>
      <c r="B525" s="9" t="s">
        <v>613</v>
      </c>
      <c r="C525" s="19"/>
      <c r="D525" s="19"/>
      <c r="E525" s="21" t="s">
        <v>1358</v>
      </c>
      <c r="F525" s="21" t="s">
        <v>1615</v>
      </c>
      <c r="G525" s="21" t="s">
        <v>1616</v>
      </c>
      <c r="O525" s="60" t="str">
        <f t="shared" si="8"/>
        <v>Open by google map</v>
      </c>
    </row>
    <row r="526" spans="1:15">
      <c r="A526" s="1">
        <v>150191</v>
      </c>
      <c r="B526" s="9" t="s">
        <v>614</v>
      </c>
      <c r="C526" s="19"/>
      <c r="D526" s="19"/>
      <c r="E526" s="21" t="s">
        <v>1307</v>
      </c>
      <c r="F526" s="21" t="s">
        <v>1617</v>
      </c>
      <c r="G526" s="21" t="s">
        <v>2521</v>
      </c>
      <c r="O526" s="60" t="str">
        <f t="shared" si="8"/>
        <v>Open by google map</v>
      </c>
    </row>
    <row r="527" spans="1:15">
      <c r="A527" s="1">
        <v>150192</v>
      </c>
      <c r="B527" s="9" t="s">
        <v>615</v>
      </c>
      <c r="C527" s="19"/>
      <c r="D527" s="19"/>
      <c r="E527" s="21" t="s">
        <v>1426</v>
      </c>
      <c r="F527" s="21" t="s">
        <v>1618</v>
      </c>
      <c r="G527" s="21" t="s">
        <v>1619</v>
      </c>
      <c r="O527" s="60" t="str">
        <f t="shared" si="8"/>
        <v>Open by google map</v>
      </c>
    </row>
    <row r="528" spans="1:15">
      <c r="A528" s="1">
        <v>150201</v>
      </c>
      <c r="B528" s="9" t="s">
        <v>616</v>
      </c>
      <c r="E528" s="21" t="s">
        <v>1357</v>
      </c>
      <c r="F528" s="21" t="s">
        <v>2229</v>
      </c>
      <c r="G528" s="21" t="s">
        <v>2522</v>
      </c>
      <c r="O528" s="60" t="str">
        <f t="shared" si="8"/>
        <v>Open by google map</v>
      </c>
    </row>
    <row r="529" spans="1:15">
      <c r="A529" s="1">
        <v>150216</v>
      </c>
      <c r="B529" s="9" t="s">
        <v>617</v>
      </c>
      <c r="C529" s="19"/>
      <c r="D529" s="19"/>
      <c r="E529" s="21" t="s">
        <v>1295</v>
      </c>
      <c r="F529" s="21" t="s">
        <v>1463</v>
      </c>
      <c r="G529" s="21" t="s">
        <v>1620</v>
      </c>
      <c r="O529" s="60" t="str">
        <f t="shared" si="8"/>
        <v>Open by google map</v>
      </c>
    </row>
    <row r="530" spans="1:15">
      <c r="A530" s="1">
        <v>150219</v>
      </c>
      <c r="B530" s="9" t="s">
        <v>618</v>
      </c>
      <c r="C530" s="19"/>
      <c r="D530" s="19"/>
      <c r="E530" s="21" t="s">
        <v>1358</v>
      </c>
      <c r="F530" s="21" t="s">
        <v>1359</v>
      </c>
      <c r="G530" s="21" t="s">
        <v>1384</v>
      </c>
      <c r="O530" s="60" t="str">
        <f t="shared" si="8"/>
        <v>Open by google map</v>
      </c>
    </row>
    <row r="531" spans="1:15">
      <c r="A531" s="1">
        <v>150228</v>
      </c>
      <c r="B531" s="9" t="s">
        <v>619</v>
      </c>
      <c r="C531" s="19"/>
      <c r="D531" s="19"/>
      <c r="E531" s="21" t="s">
        <v>1302</v>
      </c>
      <c r="F531" s="21" t="s">
        <v>1621</v>
      </c>
      <c r="G531" s="21" t="s">
        <v>1622</v>
      </c>
      <c r="O531" s="60" t="str">
        <f t="shared" si="8"/>
        <v>Open by google map</v>
      </c>
    </row>
    <row r="532" spans="1:15">
      <c r="A532" s="1">
        <v>150229</v>
      </c>
      <c r="B532" s="9" t="s">
        <v>620</v>
      </c>
      <c r="E532" s="21" t="s">
        <v>1315</v>
      </c>
      <c r="F532" s="21" t="s">
        <v>2523</v>
      </c>
      <c r="G532" s="21" t="s">
        <v>2524</v>
      </c>
      <c r="O532" s="60" t="str">
        <f t="shared" si="8"/>
        <v>Open by google map</v>
      </c>
    </row>
    <row r="533" spans="1:15">
      <c r="A533" s="1">
        <v>150237</v>
      </c>
      <c r="B533" s="9" t="s">
        <v>621</v>
      </c>
      <c r="C533" s="19"/>
      <c r="D533" s="19"/>
      <c r="E533" s="21" t="s">
        <v>1305</v>
      </c>
      <c r="F533" s="21" t="s">
        <v>2150</v>
      </c>
      <c r="G533" s="21" t="s">
        <v>2525</v>
      </c>
      <c r="O533" s="60" t="str">
        <f t="shared" si="8"/>
        <v>Open by google map</v>
      </c>
    </row>
    <row r="534" spans="1:15">
      <c r="A534" s="1">
        <v>150240</v>
      </c>
      <c r="B534" s="9" t="s">
        <v>622</v>
      </c>
      <c r="C534" s="19"/>
      <c r="D534" s="19"/>
      <c r="E534" s="21" t="s">
        <v>1307</v>
      </c>
      <c r="F534" s="21" t="s">
        <v>1565</v>
      </c>
      <c r="G534" s="21" t="s">
        <v>1623</v>
      </c>
      <c r="O534" s="60" t="str">
        <f t="shared" si="8"/>
        <v>Open by google map</v>
      </c>
    </row>
    <row r="535" spans="1:15">
      <c r="A535" s="1">
        <v>150241</v>
      </c>
      <c r="B535" s="9" t="s">
        <v>623</v>
      </c>
      <c r="C535" s="19"/>
      <c r="D535" s="19"/>
      <c r="E535" s="21" t="s">
        <v>1315</v>
      </c>
      <c r="F535" s="21" t="s">
        <v>2122</v>
      </c>
      <c r="G535" s="21" t="s">
        <v>2526</v>
      </c>
      <c r="O535" s="60" t="str">
        <f t="shared" si="8"/>
        <v>Open by google map</v>
      </c>
    </row>
    <row r="536" spans="1:15">
      <c r="A536" s="1">
        <v>150246</v>
      </c>
      <c r="B536" s="9" t="s">
        <v>624</v>
      </c>
      <c r="E536" s="21" t="s">
        <v>1570</v>
      </c>
      <c r="F536" s="21" t="s">
        <v>2527</v>
      </c>
      <c r="G536" s="21" t="s">
        <v>2528</v>
      </c>
      <c r="O536" s="60" t="str">
        <f t="shared" si="8"/>
        <v>Open by google map</v>
      </c>
    </row>
    <row r="537" spans="1:15">
      <c r="A537" s="1">
        <v>150248</v>
      </c>
      <c r="B537" s="9" t="s">
        <v>625</v>
      </c>
      <c r="C537" s="19"/>
      <c r="D537" s="19"/>
      <c r="E537" s="21" t="s">
        <v>1318</v>
      </c>
      <c r="F537" s="21" t="s">
        <v>1624</v>
      </c>
      <c r="G537" s="21" t="s">
        <v>1625</v>
      </c>
      <c r="O537" s="60" t="str">
        <f t="shared" si="8"/>
        <v>Open by google map</v>
      </c>
    </row>
    <row r="538" spans="1:15">
      <c r="A538" s="1">
        <v>150253</v>
      </c>
      <c r="B538" s="9" t="s">
        <v>626</v>
      </c>
      <c r="C538" s="19"/>
      <c r="D538" s="19"/>
      <c r="E538" s="21" t="s">
        <v>1342</v>
      </c>
      <c r="F538" s="21" t="s">
        <v>1626</v>
      </c>
      <c r="G538" s="21" t="s">
        <v>1627</v>
      </c>
      <c r="O538" s="60" t="str">
        <f t="shared" si="8"/>
        <v>Open by google map</v>
      </c>
    </row>
    <row r="539" spans="1:15">
      <c r="A539" s="1">
        <v>150257</v>
      </c>
      <c r="B539" s="9" t="s">
        <v>627</v>
      </c>
      <c r="C539" s="19"/>
      <c r="D539" s="19"/>
      <c r="E539" s="21" t="s">
        <v>1295</v>
      </c>
      <c r="F539" s="21" t="s">
        <v>1338</v>
      </c>
      <c r="G539" s="21" t="s">
        <v>1628</v>
      </c>
      <c r="O539" s="60" t="str">
        <f t="shared" si="8"/>
        <v>Open by google map</v>
      </c>
    </row>
    <row r="540" spans="1:15">
      <c r="A540" s="1">
        <v>150259</v>
      </c>
      <c r="B540" s="9" t="s">
        <v>304</v>
      </c>
      <c r="C540" s="19"/>
      <c r="D540" s="19"/>
      <c r="E540" s="21" t="s">
        <v>1429</v>
      </c>
      <c r="F540" s="21" t="s">
        <v>1592</v>
      </c>
      <c r="G540" s="21" t="s">
        <v>2529</v>
      </c>
      <c r="O540" s="60" t="str">
        <f t="shared" si="8"/>
        <v>Open by google map</v>
      </c>
    </row>
    <row r="541" spans="1:15">
      <c r="A541" s="1">
        <v>150265</v>
      </c>
      <c r="B541" s="9" t="s">
        <v>628</v>
      </c>
      <c r="E541" s="21" t="s">
        <v>1822</v>
      </c>
      <c r="F541" s="21" t="s">
        <v>1823</v>
      </c>
      <c r="G541" s="21" t="s">
        <v>2530</v>
      </c>
      <c r="O541" s="60" t="str">
        <f t="shared" si="8"/>
        <v>Open by google map</v>
      </c>
    </row>
    <row r="542" spans="1:15">
      <c r="A542" s="1">
        <v>150270</v>
      </c>
      <c r="B542" s="9" t="s">
        <v>629</v>
      </c>
      <c r="C542" s="19"/>
      <c r="D542" s="19"/>
      <c r="E542" s="21" t="s">
        <v>1295</v>
      </c>
      <c r="F542" s="21" t="s">
        <v>1338</v>
      </c>
      <c r="G542" s="21" t="s">
        <v>1629</v>
      </c>
      <c r="O542" s="60" t="str">
        <f t="shared" si="8"/>
        <v>Open by google map</v>
      </c>
    </row>
    <row r="543" spans="1:15">
      <c r="A543" s="1">
        <v>150272</v>
      </c>
      <c r="B543" s="9" t="s">
        <v>630</v>
      </c>
      <c r="C543" s="19"/>
      <c r="D543" s="19"/>
      <c r="E543" s="21" t="s">
        <v>1429</v>
      </c>
      <c r="F543" s="21" t="s">
        <v>1630</v>
      </c>
      <c r="G543" s="21" t="s">
        <v>2531</v>
      </c>
      <c r="O543" s="60" t="str">
        <f t="shared" si="8"/>
        <v>Open by google map</v>
      </c>
    </row>
    <row r="544" spans="1:15">
      <c r="A544" s="1">
        <v>150273</v>
      </c>
      <c r="B544" s="9" t="s">
        <v>631</v>
      </c>
      <c r="C544" s="19"/>
      <c r="D544" s="19"/>
      <c r="E544" s="21" t="s">
        <v>1426</v>
      </c>
      <c r="F544" s="21" t="s">
        <v>1440</v>
      </c>
      <c r="G544" s="21" t="s">
        <v>2532</v>
      </c>
      <c r="O544" s="60" t="str">
        <f t="shared" si="8"/>
        <v>Open by google map</v>
      </c>
    </row>
    <row r="545" spans="1:15">
      <c r="A545" s="1">
        <v>150278</v>
      </c>
      <c r="B545" s="9" t="s">
        <v>632</v>
      </c>
      <c r="C545" s="19"/>
      <c r="D545" s="19"/>
      <c r="E545" s="21" t="s">
        <v>1315</v>
      </c>
      <c r="F545" s="21" t="s">
        <v>2122</v>
      </c>
      <c r="G545" s="21" t="s">
        <v>2533</v>
      </c>
      <c r="O545" s="60" t="str">
        <f t="shared" si="8"/>
        <v>Open by google map</v>
      </c>
    </row>
    <row r="546" spans="1:15">
      <c r="A546" s="1">
        <v>150283</v>
      </c>
      <c r="B546" s="9" t="s">
        <v>305</v>
      </c>
      <c r="C546" s="19"/>
      <c r="D546" s="19"/>
      <c r="E546" s="21" t="s">
        <v>1299</v>
      </c>
      <c r="F546" s="21" t="s">
        <v>1350</v>
      </c>
      <c r="G546" s="21" t="s">
        <v>1631</v>
      </c>
      <c r="O546" s="60" t="str">
        <f t="shared" si="8"/>
        <v>Open by google map</v>
      </c>
    </row>
    <row r="547" spans="1:15">
      <c r="A547" s="1">
        <v>150286</v>
      </c>
      <c r="B547" s="9" t="s">
        <v>633</v>
      </c>
      <c r="C547" s="19"/>
      <c r="D547" s="19"/>
      <c r="E547" s="21" t="s">
        <v>1358</v>
      </c>
      <c r="F547" s="21" t="s">
        <v>1359</v>
      </c>
      <c r="G547" s="21" t="s">
        <v>1632</v>
      </c>
      <c r="O547" s="60" t="str">
        <f t="shared" si="8"/>
        <v>Open by google map</v>
      </c>
    </row>
    <row r="548" spans="1:15">
      <c r="A548" s="1">
        <v>150287</v>
      </c>
      <c r="B548" s="9" t="s">
        <v>634</v>
      </c>
      <c r="C548" s="19"/>
      <c r="D548" s="19"/>
      <c r="E548" s="21" t="s">
        <v>1358</v>
      </c>
      <c r="F548" s="21" t="s">
        <v>1633</v>
      </c>
      <c r="G548" s="21" t="s">
        <v>1634</v>
      </c>
      <c r="O548" s="60" t="str">
        <f t="shared" si="8"/>
        <v>Open by google map</v>
      </c>
    </row>
    <row r="549" spans="1:15">
      <c r="A549" s="1">
        <v>150289</v>
      </c>
      <c r="B549" s="9" t="s">
        <v>635</v>
      </c>
      <c r="C549" s="19"/>
      <c r="D549" s="19"/>
      <c r="E549" s="21" t="s">
        <v>1419</v>
      </c>
      <c r="F549" s="21" t="s">
        <v>1635</v>
      </c>
      <c r="G549" s="21" t="s">
        <v>1530</v>
      </c>
      <c r="O549" s="60" t="str">
        <f t="shared" si="8"/>
        <v>Open by google map</v>
      </c>
    </row>
    <row r="550" spans="1:15">
      <c r="A550" s="1">
        <v>150301</v>
      </c>
      <c r="B550" s="9" t="s">
        <v>636</v>
      </c>
      <c r="E550" s="21" t="s">
        <v>1398</v>
      </c>
      <c r="F550" s="21" t="s">
        <v>1405</v>
      </c>
      <c r="G550" s="21" t="s">
        <v>2534</v>
      </c>
      <c r="O550" s="60" t="str">
        <f t="shared" si="8"/>
        <v>Open by google map</v>
      </c>
    </row>
    <row r="551" spans="1:15">
      <c r="A551" s="1">
        <v>150311</v>
      </c>
      <c r="B551" s="9" t="s">
        <v>637</v>
      </c>
      <c r="C551" s="19"/>
      <c r="D551" s="19"/>
      <c r="E551" s="21" t="s">
        <v>1302</v>
      </c>
      <c r="F551" s="21" t="s">
        <v>2155</v>
      </c>
      <c r="G551" s="21" t="s">
        <v>2535</v>
      </c>
      <c r="O551" s="60" t="str">
        <f t="shared" si="8"/>
        <v>Open by google map</v>
      </c>
    </row>
    <row r="552" spans="1:15">
      <c r="A552" s="1">
        <v>150312</v>
      </c>
      <c r="B552" s="9" t="s">
        <v>638</v>
      </c>
      <c r="C552" s="19"/>
      <c r="D552" s="19"/>
      <c r="E552" s="21" t="s">
        <v>1298</v>
      </c>
      <c r="F552" s="21" t="s">
        <v>1636</v>
      </c>
      <c r="G552" s="21" t="s">
        <v>2536</v>
      </c>
      <c r="O552" s="60" t="str">
        <f t="shared" si="8"/>
        <v>Open by google map</v>
      </c>
    </row>
    <row r="553" spans="1:15">
      <c r="A553" s="1">
        <v>150321</v>
      </c>
      <c r="B553" s="9" t="s">
        <v>639</v>
      </c>
      <c r="C553" s="19"/>
      <c r="D553" s="19"/>
      <c r="E553" s="21" t="s">
        <v>1351</v>
      </c>
      <c r="F553" s="21" t="s">
        <v>1433</v>
      </c>
      <c r="G553" s="21" t="s">
        <v>1637</v>
      </c>
      <c r="O553" s="60" t="str">
        <f t="shared" si="8"/>
        <v>Open by google map</v>
      </c>
    </row>
    <row r="554" spans="1:15">
      <c r="A554" s="1">
        <v>150327</v>
      </c>
      <c r="B554" s="9" t="s">
        <v>640</v>
      </c>
      <c r="C554" s="19"/>
      <c r="D554" s="19"/>
      <c r="E554" s="21" t="s">
        <v>1315</v>
      </c>
      <c r="F554" s="21" t="s">
        <v>1638</v>
      </c>
      <c r="G554" s="21" t="s">
        <v>2537</v>
      </c>
      <c r="O554" s="60" t="str">
        <f t="shared" si="8"/>
        <v>Open by google map</v>
      </c>
    </row>
    <row r="555" spans="1:15">
      <c r="A555" s="1">
        <v>150328</v>
      </c>
      <c r="B555" s="9" t="s">
        <v>641</v>
      </c>
      <c r="C555" s="19"/>
      <c r="D555" s="19"/>
      <c r="E555" s="21" t="s">
        <v>1336</v>
      </c>
      <c r="F555" s="21" t="s">
        <v>1639</v>
      </c>
      <c r="G555" s="21" t="s">
        <v>1640</v>
      </c>
      <c r="O555" s="60" t="str">
        <f t="shared" si="8"/>
        <v>Open by google map</v>
      </c>
    </row>
    <row r="556" spans="1:15">
      <c r="A556" s="1">
        <v>150329</v>
      </c>
      <c r="B556" s="9" t="s">
        <v>642</v>
      </c>
      <c r="C556" s="19"/>
      <c r="D556" s="19"/>
      <c r="E556" s="21" t="s">
        <v>1426</v>
      </c>
      <c r="F556" s="21" t="s">
        <v>1499</v>
      </c>
      <c r="G556" s="21" t="s">
        <v>2538</v>
      </c>
      <c r="O556" s="60" t="str">
        <f t="shared" si="8"/>
        <v>Open by google map</v>
      </c>
    </row>
    <row r="557" spans="1:15">
      <c r="A557" s="1">
        <v>150331</v>
      </c>
      <c r="B557" s="9" t="s">
        <v>643</v>
      </c>
      <c r="C557" s="19"/>
      <c r="D557" s="19"/>
      <c r="E557" s="21" t="s">
        <v>1305</v>
      </c>
      <c r="F557" s="21" t="s">
        <v>2150</v>
      </c>
      <c r="G557" s="21" t="s">
        <v>2539</v>
      </c>
      <c r="O557" s="60" t="str">
        <f t="shared" si="8"/>
        <v>Open by google map</v>
      </c>
    </row>
    <row r="558" spans="1:15">
      <c r="A558" s="1">
        <v>150336</v>
      </c>
      <c r="B558" s="9" t="s">
        <v>644</v>
      </c>
      <c r="C558" s="19"/>
      <c r="D558" s="19"/>
      <c r="E558" s="21" t="s">
        <v>1539</v>
      </c>
      <c r="F558" s="21" t="s">
        <v>1641</v>
      </c>
      <c r="G558" s="21" t="s">
        <v>1642</v>
      </c>
      <c r="O558" s="60" t="str">
        <f t="shared" si="8"/>
        <v>Open by google map</v>
      </c>
    </row>
    <row r="559" spans="1:15">
      <c r="A559" s="1">
        <v>150339</v>
      </c>
      <c r="B559" s="9" t="s">
        <v>645</v>
      </c>
      <c r="C559" s="19"/>
      <c r="D559" s="19"/>
      <c r="E559" s="21" t="s">
        <v>1429</v>
      </c>
      <c r="F559" s="21" t="s">
        <v>1630</v>
      </c>
      <c r="G559" s="21" t="s">
        <v>1643</v>
      </c>
      <c r="O559" s="60" t="str">
        <f t="shared" si="8"/>
        <v>Open by google map</v>
      </c>
    </row>
    <row r="560" spans="1:15">
      <c r="A560" s="1">
        <v>150344</v>
      </c>
      <c r="B560" s="9" t="s">
        <v>646</v>
      </c>
      <c r="C560" s="19"/>
      <c r="D560" s="19"/>
      <c r="E560" s="21" t="s">
        <v>1295</v>
      </c>
      <c r="F560" s="21" t="s">
        <v>1644</v>
      </c>
      <c r="G560" s="21" t="s">
        <v>1645</v>
      </c>
      <c r="O560" s="60" t="str">
        <f t="shared" si="8"/>
        <v>Open by google map</v>
      </c>
    </row>
    <row r="561" spans="1:15">
      <c r="A561" s="1">
        <v>150357</v>
      </c>
      <c r="B561" s="9" t="s">
        <v>647</v>
      </c>
      <c r="C561" s="19"/>
      <c r="D561" s="19"/>
      <c r="E561" s="21" t="s">
        <v>1363</v>
      </c>
      <c r="F561" s="21" t="s">
        <v>1364</v>
      </c>
      <c r="G561" s="21" t="s">
        <v>2540</v>
      </c>
      <c r="O561" s="60" t="str">
        <f t="shared" si="8"/>
        <v>Open by google map</v>
      </c>
    </row>
    <row r="562" spans="1:15">
      <c r="A562" s="1">
        <v>150360</v>
      </c>
      <c r="B562" s="9" t="s">
        <v>648</v>
      </c>
      <c r="C562" s="19"/>
      <c r="D562" s="19"/>
      <c r="E562" s="21" t="s">
        <v>1302</v>
      </c>
      <c r="F562" s="21" t="s">
        <v>1646</v>
      </c>
      <c r="G562" s="21" t="s">
        <v>1647</v>
      </c>
      <c r="O562" s="60" t="str">
        <f t="shared" si="8"/>
        <v>Open by google map</v>
      </c>
    </row>
    <row r="563" spans="1:15">
      <c r="A563" s="1">
        <v>150364</v>
      </c>
      <c r="B563" s="9" t="s">
        <v>649</v>
      </c>
      <c r="C563" s="19"/>
      <c r="D563" s="19"/>
      <c r="E563" s="21" t="s">
        <v>1357</v>
      </c>
      <c r="F563" s="21" t="s">
        <v>1648</v>
      </c>
      <c r="G563" s="21" t="s">
        <v>2541</v>
      </c>
      <c r="O563" s="60" t="str">
        <f t="shared" si="8"/>
        <v>Open by google map</v>
      </c>
    </row>
    <row r="564" spans="1:15">
      <c r="A564" s="1">
        <v>150366</v>
      </c>
      <c r="B564" s="9" t="s">
        <v>650</v>
      </c>
      <c r="E564" s="21" t="s">
        <v>1372</v>
      </c>
      <c r="F564" s="21" t="s">
        <v>2542</v>
      </c>
      <c r="G564" s="21" t="s">
        <v>2543</v>
      </c>
      <c r="O564" s="60" t="str">
        <f t="shared" si="8"/>
        <v>Open by google map</v>
      </c>
    </row>
    <row r="565" spans="1:15">
      <c r="A565" s="1">
        <v>150372</v>
      </c>
      <c r="B565" s="9" t="s">
        <v>651</v>
      </c>
      <c r="E565" s="21" t="s">
        <v>2253</v>
      </c>
      <c r="F565" s="21" t="s">
        <v>2254</v>
      </c>
      <c r="G565" s="21" t="s">
        <v>2544</v>
      </c>
      <c r="O565" s="60" t="str">
        <f t="shared" si="8"/>
        <v>Open by google map</v>
      </c>
    </row>
    <row r="566" spans="1:15">
      <c r="A566" s="1">
        <v>150380</v>
      </c>
      <c r="B566" s="9" t="s">
        <v>652</v>
      </c>
      <c r="E566" s="21" t="s">
        <v>1536</v>
      </c>
      <c r="F566" s="21" t="s">
        <v>2545</v>
      </c>
      <c r="G566" s="21" t="s">
        <v>2546</v>
      </c>
      <c r="O566" s="60" t="str">
        <f t="shared" si="8"/>
        <v>Open by google map</v>
      </c>
    </row>
    <row r="567" spans="1:15">
      <c r="A567" s="1">
        <v>150386</v>
      </c>
      <c r="B567" s="9" t="s">
        <v>653</v>
      </c>
      <c r="E567" s="21" t="s">
        <v>1307</v>
      </c>
      <c r="F567" s="21" t="s">
        <v>2355</v>
      </c>
      <c r="G567" s="21" t="s">
        <v>2547</v>
      </c>
      <c r="O567" s="60" t="str">
        <f t="shared" si="8"/>
        <v>Open by google map</v>
      </c>
    </row>
    <row r="568" spans="1:15">
      <c r="A568" s="1">
        <v>150387</v>
      </c>
      <c r="B568" s="9" t="s">
        <v>654</v>
      </c>
      <c r="C568" s="19"/>
      <c r="D568" s="19"/>
      <c r="E568" s="21" t="s">
        <v>1340</v>
      </c>
      <c r="F568" s="21" t="s">
        <v>2184</v>
      </c>
      <c r="G568" s="21" t="s">
        <v>2548</v>
      </c>
      <c r="O568" s="60" t="str">
        <f t="shared" si="8"/>
        <v>Open by google map</v>
      </c>
    </row>
    <row r="569" spans="1:15">
      <c r="A569" s="1">
        <v>150395</v>
      </c>
      <c r="B569" s="9" t="s">
        <v>655</v>
      </c>
      <c r="E569" s="21" t="s">
        <v>1449</v>
      </c>
      <c r="F569" s="21" t="s">
        <v>2549</v>
      </c>
      <c r="G569" s="21" t="s">
        <v>2550</v>
      </c>
      <c r="O569" s="60" t="str">
        <f t="shared" si="8"/>
        <v>Open by google map</v>
      </c>
    </row>
    <row r="570" spans="1:15">
      <c r="A570" s="1">
        <v>150396</v>
      </c>
      <c r="B570" s="9" t="s">
        <v>656</v>
      </c>
      <c r="C570" s="19"/>
      <c r="D570" s="19"/>
      <c r="E570" s="21" t="s">
        <v>1318</v>
      </c>
      <c r="F570" s="21" t="s">
        <v>1407</v>
      </c>
      <c r="G570" s="21" t="s">
        <v>2551</v>
      </c>
      <c r="O570" s="60" t="str">
        <f t="shared" si="8"/>
        <v>Open by google map</v>
      </c>
    </row>
    <row r="571" spans="1:15">
      <c r="A571" s="1">
        <v>150404</v>
      </c>
      <c r="B571" s="9" t="s">
        <v>657</v>
      </c>
      <c r="C571" s="19"/>
      <c r="D571" s="19"/>
      <c r="E571" s="21" t="s">
        <v>1372</v>
      </c>
      <c r="F571" s="21" t="s">
        <v>2542</v>
      </c>
      <c r="G571" s="21" t="s">
        <v>2552</v>
      </c>
      <c r="O571" s="60" t="str">
        <f t="shared" si="8"/>
        <v>Open by google map</v>
      </c>
    </row>
    <row r="572" spans="1:15">
      <c r="A572" s="1">
        <v>150409</v>
      </c>
      <c r="B572" s="9" t="s">
        <v>658</v>
      </c>
      <c r="C572" s="19"/>
      <c r="D572" s="19"/>
      <c r="E572" s="21" t="s">
        <v>1331</v>
      </c>
      <c r="F572" s="21" t="s">
        <v>1488</v>
      </c>
      <c r="G572" s="21" t="s">
        <v>1650</v>
      </c>
      <c r="O572" s="60" t="str">
        <f t="shared" si="8"/>
        <v>Open by google map</v>
      </c>
    </row>
    <row r="573" spans="1:15">
      <c r="A573" s="1">
        <v>150410</v>
      </c>
      <c r="B573" s="9" t="s">
        <v>659</v>
      </c>
      <c r="C573" s="19"/>
      <c r="D573" s="19"/>
      <c r="E573" s="21" t="s">
        <v>1299</v>
      </c>
      <c r="F573" s="21" t="s">
        <v>1350</v>
      </c>
      <c r="G573" s="21" t="s">
        <v>1651</v>
      </c>
      <c r="O573" s="60" t="str">
        <f t="shared" si="8"/>
        <v>Open by google map</v>
      </c>
    </row>
    <row r="574" spans="1:15">
      <c r="A574" s="1">
        <v>150431</v>
      </c>
      <c r="B574" s="9" t="s">
        <v>660</v>
      </c>
      <c r="C574" s="19"/>
      <c r="D574" s="19"/>
      <c r="E574" s="21" t="s">
        <v>1305</v>
      </c>
      <c r="F574" s="21" t="s">
        <v>2397</v>
      </c>
      <c r="G574" s="21" t="s">
        <v>2553</v>
      </c>
      <c r="O574" s="60" t="str">
        <f t="shared" si="8"/>
        <v>Open by google map</v>
      </c>
    </row>
    <row r="575" spans="1:15">
      <c r="A575" s="1">
        <v>150446</v>
      </c>
      <c r="B575" s="9" t="s">
        <v>661</v>
      </c>
      <c r="C575" s="19"/>
      <c r="D575" s="19"/>
      <c r="E575" s="21" t="s">
        <v>1426</v>
      </c>
      <c r="F575" s="21" t="s">
        <v>1534</v>
      </c>
      <c r="G575" s="21" t="s">
        <v>1652</v>
      </c>
      <c r="O575" s="60" t="str">
        <f t="shared" si="8"/>
        <v>Open by google map</v>
      </c>
    </row>
    <row r="576" spans="1:15">
      <c r="A576" s="1">
        <v>150465</v>
      </c>
      <c r="B576" s="9" t="s">
        <v>662</v>
      </c>
      <c r="C576" s="19"/>
      <c r="D576" s="19"/>
      <c r="E576" s="21" t="s">
        <v>1331</v>
      </c>
      <c r="F576" s="21" t="s">
        <v>1385</v>
      </c>
      <c r="G576" s="21" t="s">
        <v>1386</v>
      </c>
      <c r="O576" s="60" t="str">
        <f t="shared" si="8"/>
        <v>Open by google map</v>
      </c>
    </row>
    <row r="577" spans="1:15">
      <c r="A577" s="1">
        <v>150467</v>
      </c>
      <c r="B577" s="9" t="s">
        <v>663</v>
      </c>
      <c r="C577" s="19"/>
      <c r="D577" s="19"/>
      <c r="E577" s="21" t="s">
        <v>1299</v>
      </c>
      <c r="F577" s="21" t="s">
        <v>1350</v>
      </c>
      <c r="G577" s="21" t="s">
        <v>2554</v>
      </c>
      <c r="O577" s="60" t="str">
        <f t="shared" si="8"/>
        <v>Open by google map</v>
      </c>
    </row>
    <row r="578" spans="1:15">
      <c r="A578" s="1">
        <v>150469</v>
      </c>
      <c r="B578" s="9" t="s">
        <v>664</v>
      </c>
      <c r="C578" s="19"/>
      <c r="D578" s="19"/>
      <c r="E578" s="21" t="s">
        <v>1585</v>
      </c>
      <c r="F578" s="21" t="s">
        <v>1653</v>
      </c>
      <c r="G578" s="21" t="s">
        <v>1654</v>
      </c>
      <c r="O578" s="60" t="str">
        <f t="shared" si="8"/>
        <v>Open by google map</v>
      </c>
    </row>
    <row r="579" spans="1:15">
      <c r="A579" s="1">
        <v>150477</v>
      </c>
      <c r="B579" s="9" t="s">
        <v>665</v>
      </c>
      <c r="C579" s="19"/>
      <c r="D579" s="19"/>
      <c r="E579" s="21" t="s">
        <v>1320</v>
      </c>
      <c r="F579" s="21" t="s">
        <v>1321</v>
      </c>
      <c r="G579" s="21" t="s">
        <v>1655</v>
      </c>
      <c r="O579" s="60" t="str">
        <f t="shared" si="8"/>
        <v>Open by google map</v>
      </c>
    </row>
    <row r="580" spans="1:15">
      <c r="A580" s="1">
        <v>150478</v>
      </c>
      <c r="B580" s="9" t="s">
        <v>666</v>
      </c>
      <c r="C580" s="19"/>
      <c r="D580" s="19"/>
      <c r="E580" s="21" t="s">
        <v>1320</v>
      </c>
      <c r="F580" s="21" t="s">
        <v>1321</v>
      </c>
      <c r="G580" s="21" t="s">
        <v>1655</v>
      </c>
      <c r="O580" s="60" t="str">
        <f t="shared" ref="O580:O643" si="9">HYPERLINK(CONCATENATE("https://www.google.co.jp/maps/place/?q=",N580),"Open by google map")</f>
        <v>Open by google map</v>
      </c>
    </row>
    <row r="581" spans="1:15">
      <c r="A581" s="1">
        <v>150481</v>
      </c>
      <c r="B581" s="9" t="s">
        <v>667</v>
      </c>
      <c r="E581" s="21" t="s">
        <v>1315</v>
      </c>
      <c r="F581" s="21" t="s">
        <v>2122</v>
      </c>
      <c r="G581" s="21" t="s">
        <v>2555</v>
      </c>
      <c r="O581" s="60" t="str">
        <f t="shared" si="9"/>
        <v>Open by google map</v>
      </c>
    </row>
    <row r="582" spans="1:15">
      <c r="A582" s="1">
        <v>150484</v>
      </c>
      <c r="B582" s="9" t="s">
        <v>668</v>
      </c>
      <c r="E582" s="21" t="s">
        <v>1429</v>
      </c>
      <c r="F582" s="21" t="s">
        <v>1630</v>
      </c>
      <c r="G582" s="21" t="s">
        <v>2556</v>
      </c>
      <c r="O582" s="60" t="str">
        <f t="shared" si="9"/>
        <v>Open by google map</v>
      </c>
    </row>
    <row r="583" spans="1:15">
      <c r="A583" s="1">
        <v>150486</v>
      </c>
      <c r="B583" s="9" t="s">
        <v>669</v>
      </c>
      <c r="C583" s="19"/>
      <c r="D583" s="19"/>
      <c r="E583" s="21" t="s">
        <v>1387</v>
      </c>
      <c r="F583" s="21" t="s">
        <v>1417</v>
      </c>
      <c r="G583" s="21" t="s">
        <v>2557</v>
      </c>
      <c r="O583" s="60" t="str">
        <f t="shared" si="9"/>
        <v>Open by google map</v>
      </c>
    </row>
    <row r="584" spans="1:15">
      <c r="A584" s="1">
        <v>150488</v>
      </c>
      <c r="B584" s="9" t="s">
        <v>306</v>
      </c>
      <c r="C584" s="19"/>
      <c r="D584" s="19"/>
      <c r="E584" s="21" t="s">
        <v>1342</v>
      </c>
      <c r="F584" s="21" t="s">
        <v>1382</v>
      </c>
      <c r="G584" s="21" t="s">
        <v>2558</v>
      </c>
      <c r="O584" s="60" t="str">
        <f t="shared" si="9"/>
        <v>Open by google map</v>
      </c>
    </row>
    <row r="585" spans="1:15">
      <c r="A585" s="1">
        <v>150490</v>
      </c>
      <c r="B585" s="9" t="s">
        <v>307</v>
      </c>
      <c r="C585" s="19"/>
      <c r="D585" s="19"/>
      <c r="E585" s="21" t="s">
        <v>1451</v>
      </c>
      <c r="F585" s="21" t="s">
        <v>2559</v>
      </c>
      <c r="G585" s="21" t="s">
        <v>2560</v>
      </c>
      <c r="O585" s="60" t="str">
        <f t="shared" si="9"/>
        <v>Open by google map</v>
      </c>
    </row>
    <row r="586" spans="1:15">
      <c r="A586" s="1">
        <v>150491</v>
      </c>
      <c r="B586" s="9" t="s">
        <v>670</v>
      </c>
      <c r="E586" s="21" t="s">
        <v>2232</v>
      </c>
      <c r="F586" s="21" t="s">
        <v>2337</v>
      </c>
      <c r="O586" s="60" t="str">
        <f t="shared" si="9"/>
        <v>Open by google map</v>
      </c>
    </row>
    <row r="587" spans="1:15">
      <c r="A587" s="1">
        <v>150492</v>
      </c>
      <c r="B587" s="9" t="s">
        <v>671</v>
      </c>
      <c r="E587" s="21" t="s">
        <v>2232</v>
      </c>
      <c r="F587" s="21" t="s">
        <v>2561</v>
      </c>
      <c r="G587" s="21" t="s">
        <v>2562</v>
      </c>
      <c r="O587" s="60" t="str">
        <f t="shared" si="9"/>
        <v>Open by google map</v>
      </c>
    </row>
    <row r="588" spans="1:15">
      <c r="A588" s="1">
        <v>150495</v>
      </c>
      <c r="B588" s="9" t="s">
        <v>672</v>
      </c>
      <c r="C588" s="19"/>
      <c r="D588" s="19"/>
      <c r="E588" s="21" t="s">
        <v>1570</v>
      </c>
      <c r="F588" s="21" t="s">
        <v>1656</v>
      </c>
      <c r="G588" s="21" t="s">
        <v>1657</v>
      </c>
      <c r="O588" s="60" t="str">
        <f t="shared" si="9"/>
        <v>Open by google map</v>
      </c>
    </row>
    <row r="589" spans="1:15">
      <c r="A589" s="1">
        <v>150496</v>
      </c>
      <c r="B589" s="9" t="s">
        <v>673</v>
      </c>
      <c r="C589" s="19"/>
      <c r="D589" s="19"/>
      <c r="E589" s="21" t="s">
        <v>1585</v>
      </c>
      <c r="F589" s="21" t="s">
        <v>1658</v>
      </c>
      <c r="G589" s="21" t="s">
        <v>1659</v>
      </c>
      <c r="O589" s="60" t="str">
        <f t="shared" si="9"/>
        <v>Open by google map</v>
      </c>
    </row>
    <row r="590" spans="1:15">
      <c r="A590" s="1">
        <v>150497</v>
      </c>
      <c r="B590" s="9" t="s">
        <v>674</v>
      </c>
      <c r="C590" s="19"/>
      <c r="D590" s="19"/>
      <c r="E590" s="21" t="s">
        <v>1331</v>
      </c>
      <c r="F590" s="21" t="s">
        <v>2563</v>
      </c>
      <c r="G590" s="21" t="s">
        <v>2564</v>
      </c>
      <c r="O590" s="60" t="str">
        <f t="shared" si="9"/>
        <v>Open by google map</v>
      </c>
    </row>
    <row r="591" spans="1:15">
      <c r="A591" s="1">
        <v>150501</v>
      </c>
      <c r="B591" s="9" t="s">
        <v>675</v>
      </c>
      <c r="C591" s="19"/>
      <c r="D591" s="19"/>
      <c r="E591" s="21" t="s">
        <v>1315</v>
      </c>
      <c r="F591" s="21" t="s">
        <v>1550</v>
      </c>
      <c r="G591" s="21" t="s">
        <v>1660</v>
      </c>
      <c r="O591" s="60" t="str">
        <f t="shared" si="9"/>
        <v>Open by google map</v>
      </c>
    </row>
    <row r="592" spans="1:15">
      <c r="A592" s="1">
        <v>150502</v>
      </c>
      <c r="B592" s="9" t="s">
        <v>676</v>
      </c>
      <c r="E592" s="21" t="s">
        <v>1299</v>
      </c>
      <c r="F592" s="21" t="s">
        <v>2565</v>
      </c>
      <c r="G592" s="21" t="s">
        <v>2566</v>
      </c>
      <c r="O592" s="60" t="str">
        <f t="shared" si="9"/>
        <v>Open by google map</v>
      </c>
    </row>
    <row r="593" spans="1:15">
      <c r="A593" s="1">
        <v>150504</v>
      </c>
      <c r="B593" s="9" t="s">
        <v>677</v>
      </c>
      <c r="E593" s="21" t="s">
        <v>1387</v>
      </c>
      <c r="F593" s="21" t="s">
        <v>1401</v>
      </c>
      <c r="G593" s="21" t="s">
        <v>2567</v>
      </c>
      <c r="O593" s="60" t="str">
        <f t="shared" si="9"/>
        <v>Open by google map</v>
      </c>
    </row>
    <row r="594" spans="1:15">
      <c r="A594" s="1">
        <v>150508</v>
      </c>
      <c r="B594" s="9" t="s">
        <v>678</v>
      </c>
      <c r="E594" s="21" t="s">
        <v>1372</v>
      </c>
      <c r="F594" s="21" t="s">
        <v>2411</v>
      </c>
      <c r="G594" s="21" t="s">
        <v>2568</v>
      </c>
      <c r="O594" s="60" t="str">
        <f t="shared" si="9"/>
        <v>Open by google map</v>
      </c>
    </row>
    <row r="595" spans="1:15">
      <c r="A595" s="1">
        <v>150509</v>
      </c>
      <c r="B595" s="9" t="s">
        <v>308</v>
      </c>
      <c r="E595" s="21" t="s">
        <v>1307</v>
      </c>
      <c r="F595" s="21" t="s">
        <v>2569</v>
      </c>
      <c r="G595" s="21" t="s">
        <v>2570</v>
      </c>
      <c r="O595" s="60" t="str">
        <f t="shared" si="9"/>
        <v>Open by google map</v>
      </c>
    </row>
    <row r="596" spans="1:15">
      <c r="A596" s="1">
        <v>150516</v>
      </c>
      <c r="B596" s="9" t="s">
        <v>679</v>
      </c>
      <c r="C596" s="19"/>
      <c r="D596" s="19"/>
      <c r="E596" s="21" t="s">
        <v>1539</v>
      </c>
      <c r="F596" s="21" t="s">
        <v>2571</v>
      </c>
      <c r="G596" s="21" t="s">
        <v>1661</v>
      </c>
      <c r="O596" s="60" t="str">
        <f t="shared" si="9"/>
        <v>Open by google map</v>
      </c>
    </row>
    <row r="597" spans="1:15">
      <c r="A597" s="1">
        <v>150536</v>
      </c>
      <c r="B597" s="9" t="s">
        <v>680</v>
      </c>
      <c r="C597" s="19"/>
      <c r="D597" s="19"/>
      <c r="E597" s="21" t="s">
        <v>1358</v>
      </c>
      <c r="F597" s="21" t="s">
        <v>1359</v>
      </c>
      <c r="G597" s="21" t="s">
        <v>2572</v>
      </c>
      <c r="O597" s="60" t="str">
        <f t="shared" si="9"/>
        <v>Open by google map</v>
      </c>
    </row>
    <row r="598" spans="1:15">
      <c r="A598" s="1">
        <v>150544</v>
      </c>
      <c r="B598" s="9" t="s">
        <v>681</v>
      </c>
      <c r="E598" s="21" t="s">
        <v>1305</v>
      </c>
      <c r="F598" s="21" t="s">
        <v>2573</v>
      </c>
      <c r="G598" s="21" t="s">
        <v>2574</v>
      </c>
      <c r="O598" s="60" t="str">
        <f t="shared" si="9"/>
        <v>Open by google map</v>
      </c>
    </row>
    <row r="599" spans="1:15">
      <c r="A599" s="1">
        <v>150546</v>
      </c>
      <c r="B599" s="9" t="s">
        <v>682</v>
      </c>
      <c r="C599" s="19"/>
      <c r="D599" s="19"/>
      <c r="E599" s="21" t="s">
        <v>1307</v>
      </c>
      <c r="F599" s="21" t="s">
        <v>2147</v>
      </c>
      <c r="G599" s="21" t="s">
        <v>2575</v>
      </c>
      <c r="O599" s="60" t="str">
        <f t="shared" si="9"/>
        <v>Open by google map</v>
      </c>
    </row>
    <row r="600" spans="1:15">
      <c r="A600" s="1">
        <v>150554</v>
      </c>
      <c r="B600" s="9" t="s">
        <v>309</v>
      </c>
      <c r="C600" s="19"/>
      <c r="D600" s="19"/>
      <c r="E600" s="21" t="s">
        <v>1429</v>
      </c>
      <c r="F600" s="21" t="s">
        <v>1663</v>
      </c>
      <c r="G600" s="21" t="s">
        <v>2576</v>
      </c>
      <c r="O600" s="60" t="str">
        <f t="shared" si="9"/>
        <v>Open by google map</v>
      </c>
    </row>
    <row r="601" spans="1:15">
      <c r="A601" s="1">
        <v>150555</v>
      </c>
      <c r="B601" s="9" t="s">
        <v>683</v>
      </c>
      <c r="C601" s="19"/>
      <c r="D601" s="19"/>
      <c r="E601" s="21" t="s">
        <v>1366</v>
      </c>
      <c r="F601" s="21" t="s">
        <v>1554</v>
      </c>
      <c r="G601" s="21" t="s">
        <v>1664</v>
      </c>
      <c r="O601" s="60" t="str">
        <f t="shared" si="9"/>
        <v>Open by google map</v>
      </c>
    </row>
    <row r="602" spans="1:15">
      <c r="A602" s="1">
        <v>150566</v>
      </c>
      <c r="B602" s="9" t="s">
        <v>684</v>
      </c>
      <c r="C602" s="19"/>
      <c r="D602" s="19"/>
      <c r="E602" s="21" t="s">
        <v>1570</v>
      </c>
      <c r="F602" s="21" t="s">
        <v>2577</v>
      </c>
      <c r="G602" s="21" t="s">
        <v>2578</v>
      </c>
      <c r="O602" s="60" t="str">
        <f t="shared" si="9"/>
        <v>Open by google map</v>
      </c>
    </row>
    <row r="603" spans="1:15">
      <c r="A603" s="1">
        <v>150576</v>
      </c>
      <c r="B603" s="9" t="s">
        <v>685</v>
      </c>
      <c r="C603" s="19"/>
      <c r="D603" s="19"/>
      <c r="E603" s="21" t="s">
        <v>1315</v>
      </c>
      <c r="F603" s="21" t="s">
        <v>1665</v>
      </c>
      <c r="G603" s="21" t="s">
        <v>1666</v>
      </c>
      <c r="O603" s="60" t="str">
        <f t="shared" si="9"/>
        <v>Open by google map</v>
      </c>
    </row>
    <row r="604" spans="1:15">
      <c r="A604" s="1">
        <v>150580</v>
      </c>
      <c r="B604" s="9" t="s">
        <v>686</v>
      </c>
      <c r="C604" s="19"/>
      <c r="D604" s="19"/>
      <c r="E604" s="21" t="s">
        <v>1307</v>
      </c>
      <c r="F604" s="21" t="s">
        <v>2227</v>
      </c>
      <c r="G604" s="21" t="s">
        <v>2579</v>
      </c>
      <c r="O604" s="60" t="str">
        <f t="shared" si="9"/>
        <v>Open by google map</v>
      </c>
    </row>
    <row r="605" spans="1:15">
      <c r="A605" s="1">
        <v>150581</v>
      </c>
      <c r="B605" s="9" t="s">
        <v>687</v>
      </c>
      <c r="C605" s="19"/>
      <c r="D605" s="19"/>
      <c r="E605" s="21" t="s">
        <v>1585</v>
      </c>
      <c r="F605" s="21" t="s">
        <v>1667</v>
      </c>
      <c r="G605" s="21" t="s">
        <v>1668</v>
      </c>
      <c r="O605" s="60" t="str">
        <f t="shared" si="9"/>
        <v>Open by google map</v>
      </c>
    </row>
    <row r="606" spans="1:15">
      <c r="A606" s="1">
        <v>150582</v>
      </c>
      <c r="B606" s="9" t="s">
        <v>688</v>
      </c>
      <c r="C606" s="19"/>
      <c r="D606" s="19"/>
      <c r="E606" s="21" t="s">
        <v>1372</v>
      </c>
      <c r="F606" s="21" t="s">
        <v>2411</v>
      </c>
      <c r="G606" s="21" t="s">
        <v>2580</v>
      </c>
      <c r="O606" s="60" t="str">
        <f t="shared" si="9"/>
        <v>Open by google map</v>
      </c>
    </row>
    <row r="607" spans="1:15">
      <c r="A607" s="1">
        <v>150585</v>
      </c>
      <c r="B607" s="9" t="s">
        <v>689</v>
      </c>
      <c r="C607" s="19"/>
      <c r="D607" s="19"/>
      <c r="E607" s="21" t="s">
        <v>1426</v>
      </c>
      <c r="F607" s="21" t="s">
        <v>1440</v>
      </c>
      <c r="G607" s="21" t="s">
        <v>2581</v>
      </c>
      <c r="O607" s="60" t="str">
        <f t="shared" si="9"/>
        <v>Open by google map</v>
      </c>
    </row>
    <row r="608" spans="1:15">
      <c r="A608" s="1">
        <v>150588</v>
      </c>
      <c r="B608" s="9" t="s">
        <v>690</v>
      </c>
      <c r="C608" s="19"/>
      <c r="D608" s="19"/>
      <c r="E608" s="21" t="s">
        <v>1307</v>
      </c>
      <c r="F608" s="21" t="s">
        <v>1669</v>
      </c>
      <c r="G608" s="21" t="s">
        <v>1670</v>
      </c>
      <c r="O608" s="60" t="str">
        <f t="shared" si="9"/>
        <v>Open by google map</v>
      </c>
    </row>
    <row r="609" spans="1:15">
      <c r="A609" s="1">
        <v>150592</v>
      </c>
      <c r="B609" s="9" t="s">
        <v>691</v>
      </c>
      <c r="C609" s="19"/>
      <c r="D609" s="19"/>
      <c r="E609" s="21" t="s">
        <v>1336</v>
      </c>
      <c r="F609" s="21" t="s">
        <v>1671</v>
      </c>
      <c r="G609" s="21" t="s">
        <v>1672</v>
      </c>
      <c r="O609" s="60" t="str">
        <f t="shared" si="9"/>
        <v>Open by google map</v>
      </c>
    </row>
    <row r="610" spans="1:15">
      <c r="A610" s="1">
        <v>150595</v>
      </c>
      <c r="B610" s="9" t="s">
        <v>692</v>
      </c>
      <c r="C610" s="19"/>
      <c r="D610" s="19"/>
      <c r="E610" s="21" t="s">
        <v>1302</v>
      </c>
      <c r="F610" s="21" t="s">
        <v>2155</v>
      </c>
      <c r="G610" s="21" t="s">
        <v>2432</v>
      </c>
      <c r="O610" s="60" t="str">
        <f t="shared" si="9"/>
        <v>Open by google map</v>
      </c>
    </row>
    <row r="611" spans="1:15">
      <c r="A611" s="1">
        <v>150598</v>
      </c>
      <c r="B611" s="9" t="s">
        <v>693</v>
      </c>
      <c r="C611" s="19"/>
      <c r="D611" s="19"/>
      <c r="E611" s="21" t="s">
        <v>1570</v>
      </c>
      <c r="F611" s="21" t="s">
        <v>2577</v>
      </c>
      <c r="G611" s="21" t="s">
        <v>2582</v>
      </c>
      <c r="O611" s="60" t="str">
        <f t="shared" si="9"/>
        <v>Open by google map</v>
      </c>
    </row>
    <row r="612" spans="1:15">
      <c r="A612" s="1" t="s">
        <v>28</v>
      </c>
      <c r="B612" s="9" t="s">
        <v>694</v>
      </c>
      <c r="E612" s="21" t="s">
        <v>1570</v>
      </c>
      <c r="F612" s="21" t="s">
        <v>2577</v>
      </c>
      <c r="G612" s="21" t="s">
        <v>2583</v>
      </c>
      <c r="O612" s="60" t="str">
        <f t="shared" si="9"/>
        <v>Open by google map</v>
      </c>
    </row>
    <row r="613" spans="1:15">
      <c r="A613" s="1" t="s">
        <v>29</v>
      </c>
      <c r="B613" s="9" t="s">
        <v>695</v>
      </c>
      <c r="E613" s="21" t="s">
        <v>1570</v>
      </c>
      <c r="F613" s="21" t="s">
        <v>2577</v>
      </c>
      <c r="G613" s="21" t="s">
        <v>2583</v>
      </c>
      <c r="O613" s="60" t="str">
        <f t="shared" si="9"/>
        <v>Open by google map</v>
      </c>
    </row>
    <row r="614" spans="1:15">
      <c r="A614" s="1">
        <v>150616</v>
      </c>
      <c r="B614" s="9" t="s">
        <v>696</v>
      </c>
      <c r="C614" s="19"/>
      <c r="D614" s="19"/>
      <c r="E614" s="21" t="s">
        <v>1570</v>
      </c>
      <c r="F614" s="21" t="s">
        <v>1673</v>
      </c>
      <c r="G614" s="21" t="s">
        <v>2584</v>
      </c>
      <c r="O614" s="60" t="str">
        <f t="shared" si="9"/>
        <v>Open by google map</v>
      </c>
    </row>
    <row r="615" spans="1:15">
      <c r="A615" s="1">
        <v>150627</v>
      </c>
      <c r="B615" s="9" t="s">
        <v>697</v>
      </c>
      <c r="C615" s="19"/>
      <c r="D615" s="19"/>
      <c r="E615" s="21" t="s">
        <v>1570</v>
      </c>
      <c r="F615" s="21" t="s">
        <v>2585</v>
      </c>
      <c r="G615" s="21" t="s">
        <v>2586</v>
      </c>
      <c r="O615" s="60" t="str">
        <f t="shared" si="9"/>
        <v>Open by google map</v>
      </c>
    </row>
    <row r="616" spans="1:15">
      <c r="A616" s="1">
        <v>150627</v>
      </c>
      <c r="B616" s="9" t="s">
        <v>698</v>
      </c>
      <c r="C616" s="19"/>
      <c r="D616" s="19"/>
      <c r="E616" s="21" t="s">
        <v>1570</v>
      </c>
      <c r="F616" s="21" t="s">
        <v>2585</v>
      </c>
      <c r="G616" s="21" t="s">
        <v>2586</v>
      </c>
      <c r="O616" s="60" t="str">
        <f t="shared" si="9"/>
        <v>Open by google map</v>
      </c>
    </row>
    <row r="617" spans="1:15">
      <c r="A617" s="1">
        <v>150630</v>
      </c>
      <c r="B617" s="9" t="s">
        <v>699</v>
      </c>
      <c r="C617" s="19"/>
      <c r="D617" s="19"/>
      <c r="E617" s="21" t="s">
        <v>1331</v>
      </c>
      <c r="F617" s="21" t="s">
        <v>1385</v>
      </c>
      <c r="G617" s="21" t="s">
        <v>1386</v>
      </c>
      <c r="O617" s="60" t="str">
        <f t="shared" si="9"/>
        <v>Open by google map</v>
      </c>
    </row>
    <row r="618" spans="1:15">
      <c r="A618" s="1">
        <v>150631</v>
      </c>
      <c r="B618" s="9" t="s">
        <v>700</v>
      </c>
      <c r="C618" s="19"/>
      <c r="D618" s="19"/>
      <c r="E618" s="21" t="s">
        <v>1298</v>
      </c>
      <c r="F618" s="21" t="s">
        <v>1674</v>
      </c>
      <c r="G618" s="21" t="s">
        <v>2587</v>
      </c>
      <c r="O618" s="60" t="str">
        <f t="shared" si="9"/>
        <v>Open by google map</v>
      </c>
    </row>
    <row r="619" spans="1:15">
      <c r="A619" s="1">
        <v>150631</v>
      </c>
      <c r="B619" s="9" t="s">
        <v>701</v>
      </c>
      <c r="C619" s="19"/>
      <c r="D619" s="19"/>
      <c r="E619" s="21" t="s">
        <v>1298</v>
      </c>
      <c r="F619" s="21" t="s">
        <v>1674</v>
      </c>
      <c r="G619" s="21" t="s">
        <v>2587</v>
      </c>
      <c r="O619" s="60" t="str">
        <f t="shared" si="9"/>
        <v>Open by google map</v>
      </c>
    </row>
    <row r="620" spans="1:15">
      <c r="A620" s="1">
        <v>150634</v>
      </c>
      <c r="B620" s="9" t="s">
        <v>702</v>
      </c>
      <c r="C620" s="19"/>
      <c r="D620" s="19"/>
      <c r="E620" s="21" t="s">
        <v>1295</v>
      </c>
      <c r="F620" s="21" t="s">
        <v>1560</v>
      </c>
      <c r="G620" s="21" t="s">
        <v>1675</v>
      </c>
      <c r="O620" s="60" t="str">
        <f t="shared" si="9"/>
        <v>Open by google map</v>
      </c>
    </row>
    <row r="621" spans="1:15">
      <c r="A621" s="1">
        <v>150635</v>
      </c>
      <c r="B621" s="9" t="s">
        <v>703</v>
      </c>
      <c r="O621" s="60" t="str">
        <f t="shared" si="9"/>
        <v>Open by google map</v>
      </c>
    </row>
    <row r="622" spans="1:15">
      <c r="A622" s="1">
        <v>160006</v>
      </c>
      <c r="B622" s="9" t="s">
        <v>704</v>
      </c>
      <c r="C622" s="19"/>
      <c r="D622" s="19"/>
      <c r="E622" s="21" t="s">
        <v>1426</v>
      </c>
      <c r="F622" s="21" t="s">
        <v>1440</v>
      </c>
      <c r="G622" s="21" t="s">
        <v>1676</v>
      </c>
      <c r="O622" s="60" t="str">
        <f t="shared" si="9"/>
        <v>Open by google map</v>
      </c>
    </row>
    <row r="623" spans="1:15">
      <c r="A623" s="1">
        <v>160008</v>
      </c>
      <c r="B623" s="9" t="s">
        <v>705</v>
      </c>
      <c r="C623" s="19"/>
      <c r="D623" s="19"/>
      <c r="E623" s="21" t="s">
        <v>1426</v>
      </c>
      <c r="F623" s="21" t="s">
        <v>1534</v>
      </c>
      <c r="G623" s="21" t="s">
        <v>2588</v>
      </c>
      <c r="O623" s="60" t="str">
        <f t="shared" si="9"/>
        <v>Open by google map</v>
      </c>
    </row>
    <row r="624" spans="1:15">
      <c r="A624" s="1">
        <v>160010</v>
      </c>
      <c r="B624" s="9" t="s">
        <v>706</v>
      </c>
      <c r="C624" s="19"/>
      <c r="D624" s="19"/>
      <c r="E624" s="21" t="s">
        <v>1363</v>
      </c>
      <c r="F624" s="21" t="s">
        <v>1677</v>
      </c>
      <c r="G624" s="21" t="s">
        <v>1678</v>
      </c>
      <c r="O624" s="60" t="str">
        <f t="shared" si="9"/>
        <v>Open by google map</v>
      </c>
    </row>
    <row r="625" spans="1:15">
      <c r="A625" s="1">
        <v>160011</v>
      </c>
      <c r="B625" s="9" t="s">
        <v>707</v>
      </c>
      <c r="E625" s="21" t="s">
        <v>1307</v>
      </c>
      <c r="F625" s="21" t="s">
        <v>2147</v>
      </c>
      <c r="G625" s="21" t="s">
        <v>2589</v>
      </c>
      <c r="O625" s="60" t="str">
        <f t="shared" si="9"/>
        <v>Open by google map</v>
      </c>
    </row>
    <row r="626" spans="1:15">
      <c r="A626" s="1">
        <v>160015</v>
      </c>
      <c r="B626" s="9" t="s">
        <v>708</v>
      </c>
      <c r="C626" s="19"/>
      <c r="D626" s="19"/>
      <c r="E626" s="21" t="s">
        <v>1439</v>
      </c>
      <c r="F626" s="21" t="s">
        <v>2332</v>
      </c>
      <c r="G626" s="21" t="s">
        <v>2590</v>
      </c>
      <c r="O626" s="60" t="str">
        <f t="shared" si="9"/>
        <v>Open by google map</v>
      </c>
    </row>
    <row r="627" spans="1:15">
      <c r="A627" s="1">
        <v>160027</v>
      </c>
      <c r="B627" s="9" t="s">
        <v>709</v>
      </c>
      <c r="O627" s="60" t="str">
        <f t="shared" si="9"/>
        <v>Open by google map</v>
      </c>
    </row>
    <row r="628" spans="1:15">
      <c r="A628" s="1">
        <v>160031</v>
      </c>
      <c r="B628" s="9" t="s">
        <v>710</v>
      </c>
      <c r="E628" s="21" t="s">
        <v>1439</v>
      </c>
      <c r="F628" s="21" t="s">
        <v>2591</v>
      </c>
      <c r="G628" s="21" t="s">
        <v>2592</v>
      </c>
      <c r="O628" s="60" t="str">
        <f t="shared" si="9"/>
        <v>Open by google map</v>
      </c>
    </row>
    <row r="629" spans="1:15">
      <c r="A629" s="1">
        <v>160035</v>
      </c>
      <c r="B629" s="9" t="s">
        <v>711</v>
      </c>
      <c r="C629" s="19"/>
      <c r="D629" s="19"/>
      <c r="E629" s="21" t="s">
        <v>1331</v>
      </c>
      <c r="F629" s="21" t="s">
        <v>1332</v>
      </c>
      <c r="G629" s="21" t="s">
        <v>1679</v>
      </c>
      <c r="O629" s="60" t="str">
        <f t="shared" si="9"/>
        <v>Open by google map</v>
      </c>
    </row>
    <row r="630" spans="1:15">
      <c r="A630" s="1">
        <v>160038</v>
      </c>
      <c r="B630" s="9" t="s">
        <v>712</v>
      </c>
      <c r="C630" s="19"/>
      <c r="D630" s="19"/>
      <c r="E630" s="21" t="s">
        <v>1315</v>
      </c>
      <c r="F630" s="21" t="s">
        <v>1550</v>
      </c>
      <c r="G630" s="21" t="s">
        <v>1680</v>
      </c>
      <c r="O630" s="60" t="str">
        <f t="shared" si="9"/>
        <v>Open by google map</v>
      </c>
    </row>
    <row r="631" spans="1:15">
      <c r="A631" s="1">
        <v>160039</v>
      </c>
      <c r="B631" s="9" t="s">
        <v>713</v>
      </c>
      <c r="C631" s="19"/>
      <c r="D631" s="19"/>
      <c r="E631" s="21" t="s">
        <v>1336</v>
      </c>
      <c r="F631" s="21" t="s">
        <v>1681</v>
      </c>
      <c r="G631" s="21" t="s">
        <v>1682</v>
      </c>
      <c r="O631" s="60" t="str">
        <f t="shared" si="9"/>
        <v>Open by google map</v>
      </c>
    </row>
    <row r="632" spans="1:15">
      <c r="A632" s="1">
        <v>160040</v>
      </c>
      <c r="B632" s="9" t="s">
        <v>714</v>
      </c>
      <c r="C632" s="19"/>
      <c r="D632" s="19"/>
      <c r="E632" s="21" t="s">
        <v>1312</v>
      </c>
      <c r="F632" s="21" t="s">
        <v>2593</v>
      </c>
      <c r="G632" s="21" t="s">
        <v>2594</v>
      </c>
      <c r="O632" s="60" t="str">
        <f t="shared" si="9"/>
        <v>Open by google map</v>
      </c>
    </row>
    <row r="633" spans="1:15">
      <c r="A633" s="1">
        <v>160042</v>
      </c>
      <c r="B633" s="9" t="s">
        <v>715</v>
      </c>
      <c r="E633" s="21" t="s">
        <v>1443</v>
      </c>
      <c r="F633" s="21" t="s">
        <v>2372</v>
      </c>
      <c r="G633" s="21" t="s">
        <v>2595</v>
      </c>
      <c r="O633" s="60" t="str">
        <f t="shared" si="9"/>
        <v>Open by google map</v>
      </c>
    </row>
    <row r="634" spans="1:15">
      <c r="A634" s="1">
        <v>160048</v>
      </c>
      <c r="B634" s="9" t="s">
        <v>716</v>
      </c>
      <c r="C634" s="19"/>
      <c r="D634" s="19"/>
      <c r="E634" s="21" t="s">
        <v>1449</v>
      </c>
      <c r="F634" s="21" t="s">
        <v>1450</v>
      </c>
      <c r="G634" s="21" t="s">
        <v>1683</v>
      </c>
      <c r="O634" s="60" t="str">
        <f t="shared" si="9"/>
        <v>Open by google map</v>
      </c>
    </row>
    <row r="635" spans="1:15">
      <c r="A635" s="1">
        <v>160054</v>
      </c>
      <c r="B635" s="9" t="s">
        <v>717</v>
      </c>
      <c r="C635" s="19"/>
      <c r="D635" s="19"/>
      <c r="E635" s="21" t="s">
        <v>1412</v>
      </c>
      <c r="F635" s="21" t="s">
        <v>1413</v>
      </c>
      <c r="G635" s="21" t="s">
        <v>1684</v>
      </c>
      <c r="O635" s="60" t="str">
        <f t="shared" si="9"/>
        <v>Open by google map</v>
      </c>
    </row>
    <row r="636" spans="1:15">
      <c r="A636" s="1">
        <v>160055</v>
      </c>
      <c r="B636" s="9" t="s">
        <v>718</v>
      </c>
      <c r="C636" s="19"/>
      <c r="D636" s="19"/>
      <c r="E636" s="21" t="s">
        <v>1570</v>
      </c>
      <c r="F636" s="21" t="s">
        <v>1685</v>
      </c>
      <c r="G636" s="21" t="s">
        <v>1686</v>
      </c>
      <c r="O636" s="60" t="str">
        <f t="shared" si="9"/>
        <v>Open by google map</v>
      </c>
    </row>
    <row r="637" spans="1:15">
      <c r="A637" s="1">
        <v>160064</v>
      </c>
      <c r="B637" s="9" t="s">
        <v>719</v>
      </c>
      <c r="E637" s="21" t="s">
        <v>1298</v>
      </c>
      <c r="F637" s="21" t="s">
        <v>2257</v>
      </c>
      <c r="G637" s="21" t="s">
        <v>2596</v>
      </c>
      <c r="O637" s="60" t="str">
        <f t="shared" si="9"/>
        <v>Open by google map</v>
      </c>
    </row>
    <row r="638" spans="1:15">
      <c r="A638" s="1">
        <v>160068</v>
      </c>
      <c r="B638" s="9" t="s">
        <v>720</v>
      </c>
      <c r="C638" s="19"/>
      <c r="D638" s="19"/>
      <c r="E638" s="21" t="s">
        <v>1387</v>
      </c>
      <c r="F638" s="21" t="s">
        <v>2110</v>
      </c>
      <c r="G638" s="21" t="s">
        <v>2597</v>
      </c>
      <c r="O638" s="60" t="str">
        <f t="shared" si="9"/>
        <v>Open by google map</v>
      </c>
    </row>
    <row r="639" spans="1:15">
      <c r="A639" s="1">
        <v>160070</v>
      </c>
      <c r="B639" s="9" t="s">
        <v>721</v>
      </c>
      <c r="C639" s="19"/>
      <c r="D639" s="19"/>
      <c r="E639" s="21" t="s">
        <v>1312</v>
      </c>
      <c r="F639" s="21" t="s">
        <v>2598</v>
      </c>
      <c r="G639" s="21" t="s">
        <v>2599</v>
      </c>
      <c r="O639" s="60" t="str">
        <f t="shared" si="9"/>
        <v>Open by google map</v>
      </c>
    </row>
    <row r="640" spans="1:15">
      <c r="A640" s="1">
        <v>160080</v>
      </c>
      <c r="B640" s="9" t="s">
        <v>722</v>
      </c>
      <c r="C640" s="19"/>
      <c r="D640" s="19"/>
      <c r="E640" s="21" t="s">
        <v>1331</v>
      </c>
      <c r="F640" s="21" t="s">
        <v>1385</v>
      </c>
      <c r="G640" s="21" t="s">
        <v>1386</v>
      </c>
      <c r="O640" s="60" t="str">
        <f t="shared" si="9"/>
        <v>Open by google map</v>
      </c>
    </row>
    <row r="641" spans="1:15">
      <c r="A641" s="1">
        <v>160082</v>
      </c>
      <c r="B641" s="9" t="s">
        <v>723</v>
      </c>
      <c r="C641" s="19"/>
      <c r="D641" s="19"/>
      <c r="E641" s="21" t="s">
        <v>1318</v>
      </c>
      <c r="F641" s="21" t="s">
        <v>1624</v>
      </c>
      <c r="G641" s="21" t="s">
        <v>1687</v>
      </c>
      <c r="O641" s="60" t="str">
        <f t="shared" si="9"/>
        <v>Open by google map</v>
      </c>
    </row>
    <row r="642" spans="1:15">
      <c r="A642" s="1">
        <v>160089</v>
      </c>
      <c r="B642" s="9" t="s">
        <v>724</v>
      </c>
      <c r="C642" s="19"/>
      <c r="D642" s="19"/>
      <c r="E642" s="21" t="s">
        <v>1307</v>
      </c>
      <c r="F642" s="21" t="s">
        <v>1565</v>
      </c>
      <c r="G642" s="21" t="s">
        <v>1623</v>
      </c>
      <c r="O642" s="60" t="str">
        <f t="shared" si="9"/>
        <v>Open by google map</v>
      </c>
    </row>
    <row r="643" spans="1:15">
      <c r="A643" s="1">
        <v>160095</v>
      </c>
      <c r="B643" s="9" t="s">
        <v>725</v>
      </c>
      <c r="C643" s="19"/>
      <c r="D643" s="19"/>
      <c r="E643" s="21" t="s">
        <v>1539</v>
      </c>
      <c r="F643" s="21" t="s">
        <v>1543</v>
      </c>
      <c r="G643" s="21" t="s">
        <v>1544</v>
      </c>
      <c r="O643" s="60" t="str">
        <f t="shared" si="9"/>
        <v>Open by google map</v>
      </c>
    </row>
    <row r="644" spans="1:15">
      <c r="A644" s="1">
        <v>160113</v>
      </c>
      <c r="B644" s="9" t="s">
        <v>726</v>
      </c>
      <c r="C644" s="19"/>
      <c r="D644" s="19"/>
      <c r="E644" s="21" t="s">
        <v>1340</v>
      </c>
      <c r="F644" s="21" t="s">
        <v>2127</v>
      </c>
      <c r="G644" s="21" t="s">
        <v>2600</v>
      </c>
      <c r="O644" s="60" t="str">
        <f t="shared" ref="O644:O707" si="10">HYPERLINK(CONCATENATE("https://www.google.co.jp/maps/place/?q=",N644),"Open by google map")</f>
        <v>Open by google map</v>
      </c>
    </row>
    <row r="645" spans="1:15">
      <c r="A645" s="1">
        <v>160118</v>
      </c>
      <c r="B645" s="9" t="s">
        <v>727</v>
      </c>
      <c r="C645" s="19"/>
      <c r="D645" s="19"/>
      <c r="E645" s="21" t="s">
        <v>1340</v>
      </c>
      <c r="F645" s="21" t="s">
        <v>2601</v>
      </c>
      <c r="G645" s="21" t="s">
        <v>2602</v>
      </c>
      <c r="O645" s="60" t="str">
        <f t="shared" si="10"/>
        <v>Open by google map</v>
      </c>
    </row>
    <row r="646" spans="1:15">
      <c r="A646" s="1">
        <v>160120</v>
      </c>
      <c r="B646" s="9" t="s">
        <v>728</v>
      </c>
      <c r="C646" s="19"/>
      <c r="D646" s="19"/>
      <c r="E646" s="21" t="s">
        <v>1315</v>
      </c>
      <c r="F646" s="21" t="s">
        <v>1688</v>
      </c>
      <c r="G646" s="21" t="s">
        <v>1689</v>
      </c>
      <c r="O646" s="60" t="str">
        <f t="shared" si="10"/>
        <v>Open by google map</v>
      </c>
    </row>
    <row r="647" spans="1:15">
      <c r="A647" s="1">
        <v>160121</v>
      </c>
      <c r="B647" s="9" t="s">
        <v>729</v>
      </c>
      <c r="C647" s="19"/>
      <c r="D647" s="19"/>
      <c r="E647" s="21" t="s">
        <v>1358</v>
      </c>
      <c r="F647" s="21" t="s">
        <v>1690</v>
      </c>
      <c r="G647" s="21" t="s">
        <v>2603</v>
      </c>
      <c r="O647" s="60" t="str">
        <f t="shared" si="10"/>
        <v>Open by google map</v>
      </c>
    </row>
    <row r="648" spans="1:15">
      <c r="A648" s="1">
        <v>160123</v>
      </c>
      <c r="B648" s="9" t="s">
        <v>730</v>
      </c>
      <c r="C648" s="19"/>
      <c r="D648" s="19"/>
      <c r="E648" s="21" t="s">
        <v>1295</v>
      </c>
      <c r="F648" s="21" t="s">
        <v>1691</v>
      </c>
      <c r="G648" s="21" t="s">
        <v>1692</v>
      </c>
      <c r="O648" s="60" t="str">
        <f t="shared" si="10"/>
        <v>Open by google map</v>
      </c>
    </row>
    <row r="649" spans="1:15">
      <c r="A649" s="1">
        <v>160124</v>
      </c>
      <c r="B649" s="9" t="s">
        <v>731</v>
      </c>
      <c r="C649" s="19"/>
      <c r="D649" s="19"/>
      <c r="E649" s="21" t="s">
        <v>1307</v>
      </c>
      <c r="F649" s="21" t="s">
        <v>1669</v>
      </c>
      <c r="G649" s="21" t="s">
        <v>1670</v>
      </c>
      <c r="O649" s="60" t="str">
        <f t="shared" si="10"/>
        <v>Open by google map</v>
      </c>
    </row>
    <row r="650" spans="1:15">
      <c r="A650" s="1">
        <v>160136</v>
      </c>
      <c r="B650" s="9" t="s">
        <v>732</v>
      </c>
      <c r="C650" s="19"/>
      <c r="D650" s="19"/>
      <c r="E650" s="21" t="s">
        <v>1299</v>
      </c>
      <c r="F650" s="21" t="s">
        <v>1589</v>
      </c>
      <c r="G650" s="21" t="s">
        <v>1693</v>
      </c>
      <c r="O650" s="60" t="str">
        <f t="shared" si="10"/>
        <v>Open by google map</v>
      </c>
    </row>
    <row r="651" spans="1:15">
      <c r="A651" s="1">
        <v>160154</v>
      </c>
      <c r="B651" s="9" t="s">
        <v>733</v>
      </c>
      <c r="C651" s="19"/>
      <c r="D651" s="19"/>
      <c r="E651" s="21" t="s">
        <v>1333</v>
      </c>
      <c r="F651" s="21" t="s">
        <v>1694</v>
      </c>
      <c r="G651" s="21" t="s">
        <v>2604</v>
      </c>
      <c r="O651" s="60" t="str">
        <f t="shared" si="10"/>
        <v>Open by google map</v>
      </c>
    </row>
    <row r="652" spans="1:15">
      <c r="A652" s="1">
        <v>160155</v>
      </c>
      <c r="B652" s="9" t="s">
        <v>734</v>
      </c>
      <c r="C652" s="19"/>
      <c r="D652" s="19"/>
      <c r="E652" s="21" t="s">
        <v>1312</v>
      </c>
      <c r="F652" s="21" t="s">
        <v>1327</v>
      </c>
      <c r="G652" s="21" t="s">
        <v>2605</v>
      </c>
      <c r="O652" s="60" t="str">
        <f t="shared" si="10"/>
        <v>Open by google map</v>
      </c>
    </row>
    <row r="653" spans="1:15">
      <c r="A653" s="1">
        <v>160156</v>
      </c>
      <c r="B653" s="9" t="s">
        <v>735</v>
      </c>
      <c r="C653" s="19"/>
      <c r="D653" s="19"/>
      <c r="E653" s="21" t="s">
        <v>1451</v>
      </c>
      <c r="F653" s="21" t="s">
        <v>1695</v>
      </c>
      <c r="G653" s="21" t="s">
        <v>2606</v>
      </c>
      <c r="O653" s="60" t="str">
        <f t="shared" si="10"/>
        <v>Open by google map</v>
      </c>
    </row>
    <row r="654" spans="1:15">
      <c r="A654" s="1">
        <v>160157</v>
      </c>
      <c r="B654" s="9" t="s">
        <v>310</v>
      </c>
      <c r="C654" s="19"/>
      <c r="D654" s="19"/>
      <c r="E654" s="21" t="s">
        <v>1429</v>
      </c>
      <c r="F654" s="21" t="s">
        <v>2607</v>
      </c>
      <c r="G654" s="21" t="s">
        <v>2608</v>
      </c>
      <c r="O654" s="60" t="str">
        <f t="shared" si="10"/>
        <v>Open by google map</v>
      </c>
    </row>
    <row r="655" spans="1:15">
      <c r="A655" s="1">
        <v>160185</v>
      </c>
      <c r="B655" s="9" t="s">
        <v>311</v>
      </c>
      <c r="C655" s="19"/>
      <c r="D655" s="19"/>
      <c r="E655" s="21" t="s">
        <v>1318</v>
      </c>
      <c r="F655" s="21" t="s">
        <v>1446</v>
      </c>
      <c r="G655" s="21" t="s">
        <v>2609</v>
      </c>
      <c r="O655" s="60" t="str">
        <f t="shared" si="10"/>
        <v>Open by google map</v>
      </c>
    </row>
    <row r="656" spans="1:15">
      <c r="A656" s="1">
        <v>160196</v>
      </c>
      <c r="B656" s="9" t="s">
        <v>736</v>
      </c>
      <c r="C656" s="19"/>
      <c r="D656" s="19"/>
      <c r="E656" s="21" t="s">
        <v>1315</v>
      </c>
      <c r="F656" s="21" t="s">
        <v>2610</v>
      </c>
      <c r="G656" s="21" t="s">
        <v>2611</v>
      </c>
      <c r="O656" s="60" t="str">
        <f t="shared" si="10"/>
        <v>Open by google map</v>
      </c>
    </row>
    <row r="657" spans="1:15">
      <c r="A657" s="1">
        <v>160201</v>
      </c>
      <c r="B657" s="9" t="s">
        <v>737</v>
      </c>
      <c r="C657" s="19"/>
      <c r="D657" s="19"/>
      <c r="E657" s="21" t="s">
        <v>1570</v>
      </c>
      <c r="F657" s="21" t="s">
        <v>2612</v>
      </c>
      <c r="G657" s="21" t="s">
        <v>2613</v>
      </c>
      <c r="O657" s="60" t="str">
        <f t="shared" si="10"/>
        <v>Open by google map</v>
      </c>
    </row>
    <row r="658" spans="1:15">
      <c r="A658" s="1">
        <v>160202</v>
      </c>
      <c r="B658" s="9" t="s">
        <v>738</v>
      </c>
      <c r="E658" s="21" t="s">
        <v>1295</v>
      </c>
      <c r="F658" s="21" t="s">
        <v>1338</v>
      </c>
      <c r="G658" s="21" t="s">
        <v>2614</v>
      </c>
      <c r="O658" s="60" t="str">
        <f t="shared" si="10"/>
        <v>Open by google map</v>
      </c>
    </row>
    <row r="659" spans="1:15">
      <c r="A659" s="1">
        <v>160218</v>
      </c>
      <c r="B659" s="9" t="s">
        <v>739</v>
      </c>
      <c r="C659" s="19"/>
      <c r="D659" s="19"/>
      <c r="E659" s="21" t="s">
        <v>1429</v>
      </c>
      <c r="F659" s="21" t="s">
        <v>1696</v>
      </c>
      <c r="G659" s="21" t="s">
        <v>2615</v>
      </c>
      <c r="O659" s="60" t="str">
        <f t="shared" si="10"/>
        <v>Open by google map</v>
      </c>
    </row>
    <row r="660" spans="1:15">
      <c r="A660" s="1">
        <v>160219</v>
      </c>
      <c r="B660" s="9" t="s">
        <v>740</v>
      </c>
      <c r="C660" s="19"/>
      <c r="D660" s="19"/>
      <c r="E660" s="21" t="s">
        <v>1358</v>
      </c>
      <c r="F660" s="21" t="s">
        <v>1359</v>
      </c>
      <c r="G660" s="21" t="s">
        <v>1697</v>
      </c>
      <c r="O660" s="60" t="str">
        <f t="shared" si="10"/>
        <v>Open by google map</v>
      </c>
    </row>
    <row r="661" spans="1:15">
      <c r="A661" s="1">
        <v>160222</v>
      </c>
      <c r="B661" s="9" t="s">
        <v>741</v>
      </c>
      <c r="C661" s="19"/>
      <c r="D661" s="19"/>
      <c r="E661" s="21" t="s">
        <v>1370</v>
      </c>
      <c r="F661" s="21" t="s">
        <v>1371</v>
      </c>
      <c r="G661" s="21" t="s">
        <v>2616</v>
      </c>
      <c r="O661" s="60" t="str">
        <f t="shared" si="10"/>
        <v>Open by google map</v>
      </c>
    </row>
    <row r="662" spans="1:15">
      <c r="A662" s="1">
        <v>160225</v>
      </c>
      <c r="B662" s="9" t="s">
        <v>742</v>
      </c>
      <c r="C662" s="19"/>
      <c r="D662" s="19"/>
      <c r="E662" s="21" t="s">
        <v>1315</v>
      </c>
      <c r="F662" s="21" t="s">
        <v>2610</v>
      </c>
      <c r="G662" s="21" t="s">
        <v>2617</v>
      </c>
      <c r="O662" s="60" t="str">
        <f t="shared" si="10"/>
        <v>Open by google map</v>
      </c>
    </row>
    <row r="663" spans="1:15">
      <c r="A663" s="1">
        <v>160226</v>
      </c>
      <c r="B663" s="9" t="s">
        <v>743</v>
      </c>
      <c r="C663" s="19"/>
      <c r="D663" s="19"/>
      <c r="E663" s="21" t="s">
        <v>1363</v>
      </c>
      <c r="F663" s="21" t="s">
        <v>1364</v>
      </c>
      <c r="G663" s="21" t="s">
        <v>1698</v>
      </c>
      <c r="O663" s="60" t="str">
        <f t="shared" si="10"/>
        <v>Open by google map</v>
      </c>
    </row>
    <row r="664" spans="1:15">
      <c r="A664" s="1">
        <v>160256</v>
      </c>
      <c r="B664" s="9" t="s">
        <v>744</v>
      </c>
      <c r="C664" s="19"/>
      <c r="D664" s="19"/>
      <c r="E664" s="21" t="s">
        <v>1315</v>
      </c>
      <c r="F664" s="21" t="s">
        <v>2122</v>
      </c>
      <c r="G664" s="21" t="s">
        <v>2618</v>
      </c>
      <c r="O664" s="60" t="str">
        <f t="shared" si="10"/>
        <v>Open by google map</v>
      </c>
    </row>
    <row r="665" spans="1:15">
      <c r="A665" s="1">
        <v>160261</v>
      </c>
      <c r="B665" s="9" t="s">
        <v>745</v>
      </c>
      <c r="E665" s="21" t="s">
        <v>1315</v>
      </c>
      <c r="F665" s="21" t="s">
        <v>2610</v>
      </c>
      <c r="G665" s="21" t="s">
        <v>2619</v>
      </c>
      <c r="O665" s="60" t="str">
        <f t="shared" si="10"/>
        <v>Open by google map</v>
      </c>
    </row>
    <row r="666" spans="1:15">
      <c r="A666" s="1">
        <v>160263</v>
      </c>
      <c r="B666" s="9" t="s">
        <v>746</v>
      </c>
      <c r="C666" s="19"/>
      <c r="D666" s="19"/>
      <c r="E666" s="21" t="s">
        <v>1320</v>
      </c>
      <c r="F666" s="21" t="s">
        <v>1321</v>
      </c>
      <c r="G666" s="21" t="s">
        <v>1699</v>
      </c>
      <c r="O666" s="60" t="str">
        <f t="shared" si="10"/>
        <v>Open by google map</v>
      </c>
    </row>
    <row r="667" spans="1:15">
      <c r="A667" s="1">
        <v>160264</v>
      </c>
      <c r="B667" s="9" t="s">
        <v>747</v>
      </c>
      <c r="C667" s="19"/>
      <c r="D667" s="19"/>
      <c r="E667" s="21" t="s">
        <v>1539</v>
      </c>
      <c r="F667" s="21" t="s">
        <v>1700</v>
      </c>
      <c r="G667" s="21" t="s">
        <v>1701</v>
      </c>
      <c r="O667" s="60" t="str">
        <f t="shared" si="10"/>
        <v>Open by google map</v>
      </c>
    </row>
    <row r="668" spans="1:15">
      <c r="A668" s="1">
        <v>160265</v>
      </c>
      <c r="B668" s="9" t="s">
        <v>748</v>
      </c>
      <c r="C668" s="19"/>
      <c r="D668" s="19"/>
      <c r="E668" s="21" t="s">
        <v>1451</v>
      </c>
      <c r="F668" s="21" t="s">
        <v>1695</v>
      </c>
      <c r="G668" s="21" t="s">
        <v>2606</v>
      </c>
      <c r="O668" s="60" t="str">
        <f t="shared" si="10"/>
        <v>Open by google map</v>
      </c>
    </row>
    <row r="669" spans="1:15">
      <c r="A669" s="1">
        <v>160266</v>
      </c>
      <c r="B669" s="9" t="s">
        <v>749</v>
      </c>
      <c r="C669" s="19"/>
      <c r="D669" s="19"/>
      <c r="E669" s="21" t="s">
        <v>1331</v>
      </c>
      <c r="F669" s="21" t="s">
        <v>1702</v>
      </c>
      <c r="G669" s="21" t="s">
        <v>2474</v>
      </c>
      <c r="O669" s="60" t="str">
        <f t="shared" si="10"/>
        <v>Open by google map</v>
      </c>
    </row>
    <row r="670" spans="1:15">
      <c r="A670" s="1">
        <v>160278</v>
      </c>
      <c r="B670" s="9" t="s">
        <v>312</v>
      </c>
      <c r="C670" s="19"/>
      <c r="D670" s="19"/>
      <c r="E670" s="21" t="s">
        <v>1318</v>
      </c>
      <c r="F670" s="21" t="s">
        <v>1319</v>
      </c>
      <c r="G670" s="21" t="s">
        <v>2620</v>
      </c>
      <c r="O670" s="60" t="str">
        <f t="shared" si="10"/>
        <v>Open by google map</v>
      </c>
    </row>
    <row r="671" spans="1:15">
      <c r="A671" s="1">
        <v>160279</v>
      </c>
      <c r="B671" s="9" t="s">
        <v>750</v>
      </c>
      <c r="C671" s="19"/>
      <c r="D671" s="19"/>
      <c r="E671" s="21" t="s">
        <v>1318</v>
      </c>
      <c r="F671" s="21" t="s">
        <v>1319</v>
      </c>
      <c r="G671" s="21" t="s">
        <v>1335</v>
      </c>
      <c r="O671" s="60" t="str">
        <f t="shared" si="10"/>
        <v>Open by google map</v>
      </c>
    </row>
    <row r="672" spans="1:15">
      <c r="A672" s="1">
        <v>160280</v>
      </c>
      <c r="B672" s="9" t="s">
        <v>751</v>
      </c>
      <c r="C672" s="19"/>
      <c r="D672" s="19"/>
      <c r="E672" s="21" t="s">
        <v>1318</v>
      </c>
      <c r="F672" s="21" t="s">
        <v>2621</v>
      </c>
      <c r="G672" s="21" t="s">
        <v>2622</v>
      </c>
      <c r="O672" s="60" t="str">
        <f t="shared" si="10"/>
        <v>Open by google map</v>
      </c>
    </row>
    <row r="673" spans="1:15">
      <c r="A673" s="1">
        <v>160281</v>
      </c>
      <c r="B673" s="9" t="s">
        <v>752</v>
      </c>
      <c r="C673" s="19"/>
      <c r="D673" s="19"/>
      <c r="E673" s="21" t="s">
        <v>1318</v>
      </c>
      <c r="F673" s="21" t="s">
        <v>1319</v>
      </c>
      <c r="G673" s="21" t="s">
        <v>2266</v>
      </c>
      <c r="O673" s="60" t="str">
        <f t="shared" si="10"/>
        <v>Open by google map</v>
      </c>
    </row>
    <row r="674" spans="1:15">
      <c r="A674" s="1">
        <v>160282</v>
      </c>
      <c r="B674" s="9" t="s">
        <v>753</v>
      </c>
      <c r="C674" s="19"/>
      <c r="D674" s="19"/>
      <c r="E674" s="21" t="s">
        <v>1318</v>
      </c>
      <c r="F674" s="21" t="s">
        <v>1319</v>
      </c>
      <c r="G674" s="21" t="s">
        <v>2266</v>
      </c>
      <c r="O674" s="60" t="str">
        <f t="shared" si="10"/>
        <v>Open by google map</v>
      </c>
    </row>
    <row r="675" spans="1:15">
      <c r="A675" s="1">
        <v>160286</v>
      </c>
      <c r="B675" s="9" t="s">
        <v>754</v>
      </c>
      <c r="C675" s="19"/>
      <c r="D675" s="19"/>
      <c r="E675" s="21" t="s">
        <v>1570</v>
      </c>
      <c r="F675" s="21" t="s">
        <v>1703</v>
      </c>
      <c r="G675" s="21" t="s">
        <v>1704</v>
      </c>
      <c r="O675" s="60" t="str">
        <f t="shared" si="10"/>
        <v>Open by google map</v>
      </c>
    </row>
    <row r="676" spans="1:15">
      <c r="A676" s="1">
        <v>160287</v>
      </c>
      <c r="B676" s="9" t="s">
        <v>755</v>
      </c>
      <c r="C676" s="19"/>
      <c r="D676" s="19"/>
      <c r="E676" s="21" t="s">
        <v>1298</v>
      </c>
      <c r="F676" s="21" t="s">
        <v>1636</v>
      </c>
      <c r="G676" s="21" t="s">
        <v>2623</v>
      </c>
      <c r="O676" s="60" t="str">
        <f t="shared" si="10"/>
        <v>Open by google map</v>
      </c>
    </row>
    <row r="677" spans="1:15">
      <c r="A677" s="1">
        <v>160289</v>
      </c>
      <c r="B677" s="9" t="s">
        <v>756</v>
      </c>
      <c r="C677" s="19"/>
      <c r="D677" s="19"/>
      <c r="E677" s="21" t="s">
        <v>1570</v>
      </c>
      <c r="F677" s="21" t="s">
        <v>1705</v>
      </c>
      <c r="G677" s="21" t="s">
        <v>1706</v>
      </c>
      <c r="O677" s="60" t="str">
        <f t="shared" si="10"/>
        <v>Open by google map</v>
      </c>
    </row>
    <row r="678" spans="1:15">
      <c r="A678" s="1">
        <v>160290</v>
      </c>
      <c r="B678" s="9" t="s">
        <v>313</v>
      </c>
      <c r="C678" s="19"/>
      <c r="D678" s="19"/>
      <c r="E678" s="21" t="s">
        <v>1449</v>
      </c>
      <c r="F678" s="21" t="s">
        <v>1450</v>
      </c>
      <c r="G678" s="21" t="s">
        <v>2624</v>
      </c>
      <c r="O678" s="60" t="str">
        <f t="shared" si="10"/>
        <v>Open by google map</v>
      </c>
    </row>
    <row r="679" spans="1:15">
      <c r="A679" s="1">
        <v>160291</v>
      </c>
      <c r="B679" s="9" t="s">
        <v>757</v>
      </c>
      <c r="C679" s="19"/>
      <c r="D679" s="19"/>
      <c r="E679" s="21" t="s">
        <v>1340</v>
      </c>
      <c r="F679" s="21" t="s">
        <v>1707</v>
      </c>
      <c r="G679" s="21" t="s">
        <v>1708</v>
      </c>
      <c r="O679" s="60" t="str">
        <f t="shared" si="10"/>
        <v>Open by google map</v>
      </c>
    </row>
    <row r="680" spans="1:15">
      <c r="A680" s="1">
        <v>160292</v>
      </c>
      <c r="B680" s="9" t="s">
        <v>758</v>
      </c>
      <c r="C680" s="19"/>
      <c r="D680" s="19"/>
      <c r="E680" s="21" t="s">
        <v>1305</v>
      </c>
      <c r="F680" s="21" t="s">
        <v>2150</v>
      </c>
      <c r="G680" s="21" t="s">
        <v>2625</v>
      </c>
      <c r="O680" s="60" t="str">
        <f t="shared" si="10"/>
        <v>Open by google map</v>
      </c>
    </row>
    <row r="681" spans="1:15">
      <c r="A681" s="1">
        <v>160293</v>
      </c>
      <c r="B681" s="9" t="s">
        <v>759</v>
      </c>
      <c r="E681" s="21" t="s">
        <v>1312</v>
      </c>
      <c r="F681" s="21" t="s">
        <v>2626</v>
      </c>
      <c r="G681" s="21" t="s">
        <v>2627</v>
      </c>
      <c r="O681" s="60" t="str">
        <f t="shared" si="10"/>
        <v>Open by google map</v>
      </c>
    </row>
    <row r="682" spans="1:15">
      <c r="A682" s="1">
        <v>160295</v>
      </c>
      <c r="B682" s="9" t="s">
        <v>760</v>
      </c>
      <c r="E682" s="21" t="s">
        <v>1363</v>
      </c>
      <c r="F682" s="21" t="s">
        <v>2628</v>
      </c>
      <c r="G682" s="21" t="s">
        <v>2629</v>
      </c>
      <c r="O682" s="60" t="str">
        <f t="shared" si="10"/>
        <v>Open by google map</v>
      </c>
    </row>
    <row r="683" spans="1:15">
      <c r="A683" s="1">
        <v>160296</v>
      </c>
      <c r="B683" s="9" t="s">
        <v>761</v>
      </c>
      <c r="E683" s="21" t="s">
        <v>1387</v>
      </c>
      <c r="F683" s="21" t="s">
        <v>2110</v>
      </c>
      <c r="G683" s="21" t="s">
        <v>2630</v>
      </c>
      <c r="O683" s="60" t="str">
        <f t="shared" si="10"/>
        <v>Open by google map</v>
      </c>
    </row>
    <row r="684" spans="1:15">
      <c r="A684" s="1">
        <v>160297</v>
      </c>
      <c r="B684" s="9" t="s">
        <v>762</v>
      </c>
      <c r="C684" s="19"/>
      <c r="D684" s="19"/>
      <c r="E684" s="21" t="s">
        <v>1302</v>
      </c>
      <c r="F684" s="21" t="s">
        <v>2155</v>
      </c>
      <c r="G684" s="21" t="s">
        <v>2363</v>
      </c>
      <c r="O684" s="60" t="str">
        <f t="shared" si="10"/>
        <v>Open by google map</v>
      </c>
    </row>
    <row r="685" spans="1:15">
      <c r="A685" s="1">
        <v>160298</v>
      </c>
      <c r="B685" s="9" t="s">
        <v>763</v>
      </c>
      <c r="C685" s="19"/>
      <c r="D685" s="19"/>
      <c r="E685" s="21" t="s">
        <v>1340</v>
      </c>
      <c r="F685" s="21" t="s">
        <v>2127</v>
      </c>
      <c r="G685" s="21" t="s">
        <v>2631</v>
      </c>
      <c r="O685" s="60" t="str">
        <f t="shared" si="10"/>
        <v>Open by google map</v>
      </c>
    </row>
    <row r="686" spans="1:15">
      <c r="A686" s="1">
        <v>160300</v>
      </c>
      <c r="B686" s="9" t="s">
        <v>314</v>
      </c>
      <c r="C686" s="19"/>
      <c r="D686" s="19"/>
      <c r="E686" s="21" t="s">
        <v>1331</v>
      </c>
      <c r="F686" s="21" t="s">
        <v>1709</v>
      </c>
      <c r="G686" s="21" t="s">
        <v>2632</v>
      </c>
      <c r="O686" s="60" t="str">
        <f t="shared" si="10"/>
        <v>Open by google map</v>
      </c>
    </row>
    <row r="687" spans="1:15">
      <c r="A687" s="1">
        <v>160301</v>
      </c>
      <c r="B687" s="9" t="s">
        <v>764</v>
      </c>
      <c r="C687" s="19"/>
      <c r="D687" s="19"/>
      <c r="E687" s="21" t="s">
        <v>1340</v>
      </c>
      <c r="F687" s="21" t="s">
        <v>1710</v>
      </c>
      <c r="G687" s="21" t="s">
        <v>1711</v>
      </c>
      <c r="O687" s="60" t="str">
        <f t="shared" si="10"/>
        <v>Open by google map</v>
      </c>
    </row>
    <row r="688" spans="1:15">
      <c r="A688" s="1">
        <v>160302</v>
      </c>
      <c r="B688" s="9" t="s">
        <v>765</v>
      </c>
      <c r="E688" s="21" t="s">
        <v>1387</v>
      </c>
      <c r="F688" s="21" t="s">
        <v>1757</v>
      </c>
      <c r="G688" s="21" t="s">
        <v>2633</v>
      </c>
      <c r="O688" s="60" t="str">
        <f t="shared" si="10"/>
        <v>Open by google map</v>
      </c>
    </row>
    <row r="689" spans="1:15">
      <c r="A689" s="1">
        <v>160303</v>
      </c>
      <c r="B689" s="9" t="s">
        <v>766</v>
      </c>
      <c r="C689" s="19"/>
      <c r="D689" s="19"/>
      <c r="E689" s="21" t="s">
        <v>1372</v>
      </c>
      <c r="F689" s="21" t="s">
        <v>2330</v>
      </c>
      <c r="G689" s="21" t="s">
        <v>2634</v>
      </c>
      <c r="O689" s="60" t="str">
        <f t="shared" si="10"/>
        <v>Open by google map</v>
      </c>
    </row>
    <row r="690" spans="1:15">
      <c r="A690" s="1">
        <v>160308</v>
      </c>
      <c r="B690" s="9" t="s">
        <v>767</v>
      </c>
      <c r="E690" s="21" t="s">
        <v>1340</v>
      </c>
      <c r="F690" s="21" t="s">
        <v>2127</v>
      </c>
      <c r="G690" s="21" t="s">
        <v>2635</v>
      </c>
      <c r="O690" s="60" t="str">
        <f t="shared" si="10"/>
        <v>Open by google map</v>
      </c>
    </row>
    <row r="691" spans="1:15">
      <c r="A691" s="1">
        <v>160309</v>
      </c>
      <c r="B691" s="9" t="s">
        <v>768</v>
      </c>
      <c r="C691" s="19"/>
      <c r="D691" s="19"/>
      <c r="E691" s="21" t="s">
        <v>1305</v>
      </c>
      <c r="F691" s="21" t="s">
        <v>1712</v>
      </c>
      <c r="G691" s="21" t="s">
        <v>2636</v>
      </c>
      <c r="O691" s="60" t="str">
        <f t="shared" si="10"/>
        <v>Open by google map</v>
      </c>
    </row>
    <row r="692" spans="1:15">
      <c r="A692" s="1">
        <v>160311</v>
      </c>
      <c r="B692" s="9" t="s">
        <v>769</v>
      </c>
      <c r="C692" s="19"/>
      <c r="D692" s="19"/>
      <c r="E692" s="21" t="s">
        <v>1302</v>
      </c>
      <c r="F692" s="21" t="s">
        <v>2155</v>
      </c>
      <c r="G692" s="21" t="s">
        <v>2637</v>
      </c>
      <c r="O692" s="60" t="str">
        <f t="shared" si="10"/>
        <v>Open by google map</v>
      </c>
    </row>
    <row r="693" spans="1:15">
      <c r="A693" s="1">
        <v>160312</v>
      </c>
      <c r="B693" s="9" t="s">
        <v>770</v>
      </c>
      <c r="C693" s="19"/>
      <c r="D693" s="19"/>
      <c r="E693" s="21" t="s">
        <v>1340</v>
      </c>
      <c r="F693" s="21" t="s">
        <v>1710</v>
      </c>
      <c r="G693" s="21" t="s">
        <v>1711</v>
      </c>
      <c r="O693" s="60" t="str">
        <f t="shared" si="10"/>
        <v>Open by google map</v>
      </c>
    </row>
    <row r="694" spans="1:15">
      <c r="A694" s="1">
        <v>160313</v>
      </c>
      <c r="B694" s="9" t="s">
        <v>771</v>
      </c>
      <c r="C694" s="19"/>
      <c r="D694" s="19"/>
      <c r="E694" s="21" t="s">
        <v>1331</v>
      </c>
      <c r="F694" s="21" t="s">
        <v>1523</v>
      </c>
      <c r="G694" s="21" t="s">
        <v>1713</v>
      </c>
      <c r="O694" s="60" t="str">
        <f t="shared" si="10"/>
        <v>Open by google map</v>
      </c>
    </row>
    <row r="695" spans="1:15">
      <c r="A695" s="1">
        <v>160314</v>
      </c>
      <c r="B695" s="9" t="s">
        <v>772</v>
      </c>
      <c r="C695" s="19"/>
      <c r="D695" s="19"/>
      <c r="E695" s="21" t="s">
        <v>1429</v>
      </c>
      <c r="F695" s="21" t="s">
        <v>1592</v>
      </c>
      <c r="G695" s="21" t="s">
        <v>2638</v>
      </c>
      <c r="O695" s="60" t="str">
        <f t="shared" si="10"/>
        <v>Open by google map</v>
      </c>
    </row>
    <row r="696" spans="1:15">
      <c r="A696" s="1">
        <v>160315</v>
      </c>
      <c r="B696" s="9" t="s">
        <v>773</v>
      </c>
      <c r="C696" s="19"/>
      <c r="D696" s="19"/>
      <c r="E696" s="21" t="s">
        <v>1570</v>
      </c>
      <c r="F696" s="21" t="s">
        <v>1594</v>
      </c>
      <c r="G696" s="21" t="s">
        <v>1609</v>
      </c>
      <c r="O696" s="60" t="str">
        <f t="shared" si="10"/>
        <v>Open by google map</v>
      </c>
    </row>
    <row r="697" spans="1:15">
      <c r="A697" s="1">
        <v>160316</v>
      </c>
      <c r="B697" s="9" t="s">
        <v>774</v>
      </c>
      <c r="C697" s="19"/>
      <c r="D697" s="19"/>
      <c r="E697" s="21" t="s">
        <v>1331</v>
      </c>
      <c r="F697" s="21" t="s">
        <v>1709</v>
      </c>
      <c r="G697" s="21" t="s">
        <v>1714</v>
      </c>
      <c r="O697" s="60" t="str">
        <f t="shared" si="10"/>
        <v>Open by google map</v>
      </c>
    </row>
    <row r="698" spans="1:15">
      <c r="A698" s="1">
        <v>160317</v>
      </c>
      <c r="B698" s="9" t="s">
        <v>775</v>
      </c>
      <c r="C698" s="19"/>
      <c r="D698" s="19"/>
      <c r="E698" s="21" t="s">
        <v>1426</v>
      </c>
      <c r="F698" s="21" t="s">
        <v>1440</v>
      </c>
      <c r="G698" s="21" t="s">
        <v>1530</v>
      </c>
      <c r="O698" s="60" t="str">
        <f t="shared" si="10"/>
        <v>Open by google map</v>
      </c>
    </row>
    <row r="699" spans="1:15">
      <c r="A699" s="1">
        <v>160318</v>
      </c>
      <c r="B699" s="9" t="s">
        <v>776</v>
      </c>
      <c r="C699" s="19"/>
      <c r="D699" s="19"/>
      <c r="E699" s="21" t="s">
        <v>1387</v>
      </c>
      <c r="F699" s="21" t="s">
        <v>1715</v>
      </c>
      <c r="G699" s="21" t="s">
        <v>1716</v>
      </c>
      <c r="O699" s="60" t="str">
        <f t="shared" si="10"/>
        <v>Open by google map</v>
      </c>
    </row>
    <row r="700" spans="1:15">
      <c r="A700" s="1">
        <v>160319</v>
      </c>
      <c r="B700" s="9" t="s">
        <v>777</v>
      </c>
      <c r="C700" s="19"/>
      <c r="D700" s="19"/>
      <c r="E700" s="21" t="s">
        <v>1419</v>
      </c>
      <c r="F700" s="21" t="s">
        <v>1717</v>
      </c>
      <c r="G700" s="21" t="s">
        <v>1718</v>
      </c>
      <c r="O700" s="60" t="str">
        <f t="shared" si="10"/>
        <v>Open by google map</v>
      </c>
    </row>
    <row r="701" spans="1:15">
      <c r="A701" s="1">
        <v>160321</v>
      </c>
      <c r="B701" s="9" t="s">
        <v>778</v>
      </c>
      <c r="E701" s="21" t="s">
        <v>1570</v>
      </c>
      <c r="F701" s="21" t="s">
        <v>1673</v>
      </c>
      <c r="G701" s="21" t="s">
        <v>2639</v>
      </c>
      <c r="O701" s="60" t="str">
        <f t="shared" si="10"/>
        <v>Open by google map</v>
      </c>
    </row>
    <row r="702" spans="1:15">
      <c r="A702" s="1">
        <v>160322</v>
      </c>
      <c r="B702" s="9" t="s">
        <v>779</v>
      </c>
      <c r="C702" s="19"/>
      <c r="D702" s="19"/>
      <c r="E702" s="21" t="s">
        <v>1426</v>
      </c>
      <c r="F702" s="21" t="s">
        <v>1440</v>
      </c>
      <c r="G702" s="21" t="s">
        <v>1623</v>
      </c>
      <c r="O702" s="60" t="str">
        <f t="shared" si="10"/>
        <v>Open by google map</v>
      </c>
    </row>
    <row r="703" spans="1:15">
      <c r="A703" s="1">
        <v>160323</v>
      </c>
      <c r="B703" s="9" t="s">
        <v>780</v>
      </c>
      <c r="E703" s="21" t="s">
        <v>1570</v>
      </c>
      <c r="F703" s="21" t="s">
        <v>2640</v>
      </c>
      <c r="G703" s="21" t="s">
        <v>2641</v>
      </c>
      <c r="O703" s="60" t="str">
        <f t="shared" si="10"/>
        <v>Open by google map</v>
      </c>
    </row>
    <row r="704" spans="1:15">
      <c r="A704" s="1">
        <v>160324</v>
      </c>
      <c r="B704" s="9" t="s">
        <v>781</v>
      </c>
      <c r="C704" s="19"/>
      <c r="D704" s="19"/>
      <c r="E704" s="21" t="s">
        <v>1426</v>
      </c>
      <c r="F704" s="21" t="s">
        <v>1440</v>
      </c>
      <c r="G704" s="21" t="s">
        <v>1530</v>
      </c>
      <c r="O704" s="60" t="str">
        <f t="shared" si="10"/>
        <v>Open by google map</v>
      </c>
    </row>
    <row r="705" spans="1:15">
      <c r="A705" s="1">
        <v>160325</v>
      </c>
      <c r="B705" s="9" t="s">
        <v>782</v>
      </c>
      <c r="E705" s="21" t="s">
        <v>1312</v>
      </c>
      <c r="F705" s="21" t="s">
        <v>1408</v>
      </c>
      <c r="G705" s="21" t="s">
        <v>2642</v>
      </c>
      <c r="O705" s="60" t="str">
        <f t="shared" si="10"/>
        <v>Open by google map</v>
      </c>
    </row>
    <row r="706" spans="1:15">
      <c r="A706" s="1">
        <v>160327</v>
      </c>
      <c r="B706" s="9" t="s">
        <v>315</v>
      </c>
      <c r="C706" s="19"/>
      <c r="D706" s="19"/>
      <c r="E706" s="21" t="s">
        <v>1351</v>
      </c>
      <c r="F706" s="21" t="s">
        <v>2643</v>
      </c>
      <c r="G706" s="21" t="s">
        <v>2644</v>
      </c>
      <c r="O706" s="60" t="str">
        <f t="shared" si="10"/>
        <v>Open by google map</v>
      </c>
    </row>
    <row r="707" spans="1:15">
      <c r="A707" s="1">
        <v>160328</v>
      </c>
      <c r="B707" s="9" t="s">
        <v>783</v>
      </c>
      <c r="C707" s="19"/>
      <c r="D707" s="19"/>
      <c r="E707" s="21" t="s">
        <v>1412</v>
      </c>
      <c r="F707" s="21" t="s">
        <v>1413</v>
      </c>
      <c r="G707" s="21" t="s">
        <v>1684</v>
      </c>
      <c r="O707" s="60" t="str">
        <f t="shared" si="10"/>
        <v>Open by google map</v>
      </c>
    </row>
    <row r="708" spans="1:15">
      <c r="A708" s="1">
        <v>160329</v>
      </c>
      <c r="B708" s="9" t="s">
        <v>316</v>
      </c>
      <c r="C708" s="19"/>
      <c r="D708" s="19"/>
      <c r="E708" s="21" t="s">
        <v>1340</v>
      </c>
      <c r="F708" s="21" t="s">
        <v>1719</v>
      </c>
      <c r="G708" s="21" t="s">
        <v>2645</v>
      </c>
      <c r="O708" s="60" t="str">
        <f t="shared" ref="O708:O771" si="11">HYPERLINK(CONCATENATE("https://www.google.co.jp/maps/place/?q=",N708),"Open by google map")</f>
        <v>Open by google map</v>
      </c>
    </row>
    <row r="709" spans="1:15">
      <c r="A709" s="1">
        <v>160333</v>
      </c>
      <c r="B709" s="9" t="s">
        <v>784</v>
      </c>
      <c r="E709" s="21" t="s">
        <v>1302</v>
      </c>
      <c r="F709" s="21" t="s">
        <v>2646</v>
      </c>
      <c r="G709" s="21" t="s">
        <v>2647</v>
      </c>
      <c r="O709" s="60" t="str">
        <f t="shared" si="11"/>
        <v>Open by google map</v>
      </c>
    </row>
    <row r="710" spans="1:15">
      <c r="A710" s="1">
        <v>160334</v>
      </c>
      <c r="B710" s="9" t="s">
        <v>785</v>
      </c>
      <c r="C710" s="19"/>
      <c r="D710" s="19"/>
      <c r="E710" s="21" t="s">
        <v>1358</v>
      </c>
      <c r="F710" s="21" t="s">
        <v>1359</v>
      </c>
      <c r="G710" s="21" t="s">
        <v>2401</v>
      </c>
      <c r="O710" s="60" t="str">
        <f t="shared" si="11"/>
        <v>Open by google map</v>
      </c>
    </row>
    <row r="711" spans="1:15">
      <c r="A711" s="1">
        <v>160335</v>
      </c>
      <c r="B711" s="9" t="s">
        <v>786</v>
      </c>
      <c r="C711" s="19"/>
      <c r="D711" s="19"/>
      <c r="E711" s="21" t="s">
        <v>1449</v>
      </c>
      <c r="F711" s="21" t="s">
        <v>1450</v>
      </c>
      <c r="G711" s="21" t="s">
        <v>1720</v>
      </c>
      <c r="O711" s="60" t="str">
        <f t="shared" si="11"/>
        <v>Open by google map</v>
      </c>
    </row>
    <row r="712" spans="1:15">
      <c r="A712" s="1">
        <v>160336</v>
      </c>
      <c r="B712" s="9" t="s">
        <v>787</v>
      </c>
      <c r="C712" s="19"/>
      <c r="D712" s="19"/>
      <c r="E712" s="21" t="s">
        <v>1358</v>
      </c>
      <c r="F712" s="21" t="s">
        <v>1690</v>
      </c>
      <c r="G712" s="21" t="s">
        <v>1721</v>
      </c>
      <c r="O712" s="60" t="str">
        <f t="shared" si="11"/>
        <v>Open by google map</v>
      </c>
    </row>
    <row r="713" spans="1:15">
      <c r="A713" s="1">
        <v>160337</v>
      </c>
      <c r="B713" s="9" t="s">
        <v>788</v>
      </c>
      <c r="C713" s="19"/>
      <c r="D713" s="19"/>
      <c r="E713" s="21" t="s">
        <v>1387</v>
      </c>
      <c r="F713" s="21" t="s">
        <v>1722</v>
      </c>
      <c r="G713" s="21" t="s">
        <v>1723</v>
      </c>
      <c r="O713" s="60" t="str">
        <f t="shared" si="11"/>
        <v>Open by google map</v>
      </c>
    </row>
    <row r="714" spans="1:15">
      <c r="A714" s="1">
        <v>160338</v>
      </c>
      <c r="B714" s="9" t="s">
        <v>789</v>
      </c>
      <c r="C714" s="19"/>
      <c r="D714" s="19"/>
      <c r="E714" s="21" t="s">
        <v>1307</v>
      </c>
      <c r="F714" s="21" t="s">
        <v>1565</v>
      </c>
      <c r="G714" s="21" t="s">
        <v>1724</v>
      </c>
      <c r="O714" s="60" t="str">
        <f t="shared" si="11"/>
        <v>Open by google map</v>
      </c>
    </row>
    <row r="715" spans="1:15">
      <c r="A715" s="1">
        <v>160339</v>
      </c>
      <c r="B715" s="9" t="s">
        <v>790</v>
      </c>
      <c r="C715" s="19"/>
      <c r="D715" s="19"/>
      <c r="E715" s="21" t="s">
        <v>1302</v>
      </c>
      <c r="F715" s="21" t="s">
        <v>2155</v>
      </c>
      <c r="G715" s="21" t="s">
        <v>2648</v>
      </c>
      <c r="O715" s="60" t="str">
        <f t="shared" si="11"/>
        <v>Open by google map</v>
      </c>
    </row>
    <row r="716" spans="1:15">
      <c r="A716" s="1">
        <v>160341</v>
      </c>
      <c r="B716" s="9" t="s">
        <v>791</v>
      </c>
      <c r="C716" s="19"/>
      <c r="D716" s="19"/>
      <c r="E716" s="21" t="s">
        <v>1298</v>
      </c>
      <c r="F716" s="21" t="s">
        <v>1674</v>
      </c>
      <c r="G716" s="21" t="s">
        <v>2649</v>
      </c>
      <c r="O716" s="60" t="str">
        <f t="shared" si="11"/>
        <v>Open by google map</v>
      </c>
    </row>
    <row r="717" spans="1:15">
      <c r="A717" s="1">
        <v>160342</v>
      </c>
      <c r="B717" s="9" t="s">
        <v>792</v>
      </c>
      <c r="C717" s="19"/>
      <c r="D717" s="19"/>
      <c r="E717" s="21" t="s">
        <v>1295</v>
      </c>
      <c r="F717" s="21" t="s">
        <v>1338</v>
      </c>
      <c r="G717" s="21" t="s">
        <v>1725</v>
      </c>
      <c r="O717" s="60" t="str">
        <f t="shared" si="11"/>
        <v>Open by google map</v>
      </c>
    </row>
    <row r="718" spans="1:15">
      <c r="A718" s="1">
        <v>160343</v>
      </c>
      <c r="B718" s="9" t="s">
        <v>793</v>
      </c>
      <c r="E718" s="21" t="s">
        <v>1443</v>
      </c>
      <c r="F718" s="21" t="s">
        <v>2650</v>
      </c>
      <c r="G718" s="21" t="s">
        <v>2327</v>
      </c>
      <c r="O718" s="60" t="str">
        <f t="shared" si="11"/>
        <v>Open by google map</v>
      </c>
    </row>
    <row r="719" spans="1:15">
      <c r="A719" s="1">
        <v>160347</v>
      </c>
      <c r="B719" s="9" t="s">
        <v>794</v>
      </c>
      <c r="C719" s="19"/>
      <c r="D719" s="19"/>
      <c r="E719" s="21" t="s">
        <v>1307</v>
      </c>
      <c r="F719" s="21" t="s">
        <v>1565</v>
      </c>
      <c r="G719" s="21" t="s">
        <v>1726</v>
      </c>
      <c r="O719" s="60" t="str">
        <f t="shared" si="11"/>
        <v>Open by google map</v>
      </c>
    </row>
    <row r="720" spans="1:15">
      <c r="A720" s="1">
        <v>160348</v>
      </c>
      <c r="B720" s="9" t="s">
        <v>795</v>
      </c>
      <c r="C720" s="19"/>
      <c r="D720" s="19"/>
      <c r="E720" s="21" t="s">
        <v>1331</v>
      </c>
      <c r="F720" s="21" t="s">
        <v>1385</v>
      </c>
      <c r="G720" s="21" t="s">
        <v>1386</v>
      </c>
      <c r="O720" s="60" t="str">
        <f t="shared" si="11"/>
        <v>Open by google map</v>
      </c>
    </row>
    <row r="721" spans="1:15">
      <c r="A721" s="1">
        <v>160355</v>
      </c>
      <c r="B721" s="9" t="s">
        <v>796</v>
      </c>
      <c r="E721" s="21" t="s">
        <v>1318</v>
      </c>
      <c r="F721" s="21" t="s">
        <v>1319</v>
      </c>
      <c r="G721" s="21" t="s">
        <v>2651</v>
      </c>
      <c r="O721" s="60" t="str">
        <f t="shared" si="11"/>
        <v>Open by google map</v>
      </c>
    </row>
    <row r="722" spans="1:15">
      <c r="A722" s="1">
        <v>160356</v>
      </c>
      <c r="B722" s="9" t="s">
        <v>797</v>
      </c>
      <c r="C722" s="19"/>
      <c r="D722" s="19"/>
      <c r="E722" s="21" t="s">
        <v>1342</v>
      </c>
      <c r="F722" s="21" t="s">
        <v>2652</v>
      </c>
      <c r="G722" s="21" t="s">
        <v>2653</v>
      </c>
      <c r="O722" s="60" t="str">
        <f t="shared" si="11"/>
        <v>Open by google map</v>
      </c>
    </row>
    <row r="723" spans="1:15">
      <c r="A723" s="1">
        <v>160357</v>
      </c>
      <c r="B723" s="9" t="s">
        <v>798</v>
      </c>
      <c r="C723" s="19"/>
      <c r="D723" s="19"/>
      <c r="E723" s="21" t="s">
        <v>1302</v>
      </c>
      <c r="F723" s="21" t="s">
        <v>2155</v>
      </c>
      <c r="G723" s="21" t="s">
        <v>2654</v>
      </c>
      <c r="O723" s="60" t="str">
        <f t="shared" si="11"/>
        <v>Open by google map</v>
      </c>
    </row>
    <row r="724" spans="1:15">
      <c r="A724" s="1">
        <v>160358</v>
      </c>
      <c r="B724" s="9" t="s">
        <v>317</v>
      </c>
      <c r="E724" s="21" t="s">
        <v>1342</v>
      </c>
      <c r="F724" s="21" t="s">
        <v>1382</v>
      </c>
      <c r="G724" s="21" t="s">
        <v>2655</v>
      </c>
      <c r="O724" s="60" t="str">
        <f t="shared" si="11"/>
        <v>Open by google map</v>
      </c>
    </row>
    <row r="725" spans="1:15">
      <c r="A725" s="1">
        <v>160360</v>
      </c>
      <c r="B725" s="9" t="s">
        <v>799</v>
      </c>
      <c r="C725" s="19"/>
      <c r="D725" s="19"/>
      <c r="E725" s="21" t="s">
        <v>1315</v>
      </c>
      <c r="F725" s="21" t="s">
        <v>2122</v>
      </c>
      <c r="G725" s="21" t="s">
        <v>2656</v>
      </c>
      <c r="O725" s="60" t="str">
        <f t="shared" si="11"/>
        <v>Open by google map</v>
      </c>
    </row>
    <row r="726" spans="1:15">
      <c r="A726" s="1">
        <v>160363</v>
      </c>
      <c r="B726" s="9" t="s">
        <v>800</v>
      </c>
      <c r="C726" s="19"/>
      <c r="D726" s="19"/>
      <c r="E726" s="21" t="s">
        <v>1307</v>
      </c>
      <c r="F726" s="21" t="s">
        <v>1393</v>
      </c>
      <c r="G726" s="21" t="s">
        <v>2657</v>
      </c>
      <c r="O726" s="60" t="str">
        <f t="shared" si="11"/>
        <v>Open by google map</v>
      </c>
    </row>
    <row r="727" spans="1:15">
      <c r="A727" s="1">
        <v>160364</v>
      </c>
      <c r="B727" s="9" t="s">
        <v>592</v>
      </c>
      <c r="C727" s="19"/>
      <c r="D727" s="19"/>
      <c r="E727" s="21" t="s">
        <v>1358</v>
      </c>
      <c r="F727" s="21" t="s">
        <v>1359</v>
      </c>
      <c r="G727" s="21" t="s">
        <v>1727</v>
      </c>
      <c r="O727" s="60" t="str">
        <f t="shared" si="11"/>
        <v>Open by google map</v>
      </c>
    </row>
    <row r="728" spans="1:15">
      <c r="A728" s="1">
        <v>160365</v>
      </c>
      <c r="B728" s="9" t="s">
        <v>801</v>
      </c>
      <c r="C728" s="19"/>
      <c r="D728" s="19"/>
      <c r="E728" s="21" t="s">
        <v>1315</v>
      </c>
      <c r="F728" s="21" t="s">
        <v>2122</v>
      </c>
      <c r="G728" s="21" t="s">
        <v>2658</v>
      </c>
      <c r="O728" s="60" t="str">
        <f t="shared" si="11"/>
        <v>Open by google map</v>
      </c>
    </row>
    <row r="729" spans="1:15">
      <c r="A729" s="1">
        <v>160366</v>
      </c>
      <c r="B729" s="9" t="s">
        <v>802</v>
      </c>
      <c r="C729" s="19"/>
      <c r="D729" s="19"/>
      <c r="E729" s="21" t="s">
        <v>1299</v>
      </c>
      <c r="F729" s="21" t="s">
        <v>1350</v>
      </c>
      <c r="G729" s="21" t="s">
        <v>1728</v>
      </c>
      <c r="O729" s="60" t="str">
        <f t="shared" si="11"/>
        <v>Open by google map</v>
      </c>
    </row>
    <row r="730" spans="1:15">
      <c r="A730" s="1">
        <v>160367</v>
      </c>
      <c r="B730" s="9" t="s">
        <v>803</v>
      </c>
      <c r="C730" s="19"/>
      <c r="D730" s="19"/>
      <c r="E730" s="21" t="s">
        <v>1363</v>
      </c>
      <c r="F730" s="21" t="s">
        <v>1364</v>
      </c>
      <c r="G730" s="21" t="s">
        <v>1729</v>
      </c>
      <c r="O730" s="60" t="str">
        <f t="shared" si="11"/>
        <v>Open by google map</v>
      </c>
    </row>
    <row r="731" spans="1:15">
      <c r="A731" s="1">
        <v>160368</v>
      </c>
      <c r="B731" s="9" t="s">
        <v>804</v>
      </c>
      <c r="C731" s="19"/>
      <c r="D731" s="19"/>
      <c r="E731" s="21" t="s">
        <v>1372</v>
      </c>
      <c r="F731" s="21" t="s">
        <v>2542</v>
      </c>
      <c r="G731" s="21" t="s">
        <v>2659</v>
      </c>
      <c r="O731" s="60" t="str">
        <f t="shared" si="11"/>
        <v>Open by google map</v>
      </c>
    </row>
    <row r="732" spans="1:15">
      <c r="A732" s="1">
        <v>160370</v>
      </c>
      <c r="B732" s="9" t="s">
        <v>805</v>
      </c>
      <c r="C732" s="19"/>
      <c r="D732" s="19"/>
      <c r="E732" s="21" t="s">
        <v>1305</v>
      </c>
      <c r="F732" s="21" t="s">
        <v>1730</v>
      </c>
      <c r="G732" s="21" t="s">
        <v>1731</v>
      </c>
      <c r="O732" s="60" t="str">
        <f t="shared" si="11"/>
        <v>Open by google map</v>
      </c>
    </row>
    <row r="733" spans="1:15">
      <c r="A733" s="1">
        <v>160371</v>
      </c>
      <c r="B733" s="9" t="s">
        <v>806</v>
      </c>
      <c r="E733" s="21" t="s">
        <v>1307</v>
      </c>
      <c r="F733" s="21" t="s">
        <v>2660</v>
      </c>
      <c r="G733" s="21" t="s">
        <v>2661</v>
      </c>
      <c r="O733" s="60" t="str">
        <f t="shared" si="11"/>
        <v>Open by google map</v>
      </c>
    </row>
    <row r="734" spans="1:15">
      <c r="A734" s="1">
        <v>160372</v>
      </c>
      <c r="B734" s="9" t="s">
        <v>807</v>
      </c>
      <c r="C734" s="19"/>
      <c r="D734" s="19"/>
      <c r="E734" s="21" t="s">
        <v>1570</v>
      </c>
      <c r="F734" s="21" t="s">
        <v>1799</v>
      </c>
      <c r="G734" s="21" t="s">
        <v>2662</v>
      </c>
      <c r="O734" s="60" t="str">
        <f t="shared" si="11"/>
        <v>Open by google map</v>
      </c>
    </row>
    <row r="735" spans="1:15">
      <c r="A735" s="1">
        <v>160373</v>
      </c>
      <c r="B735" s="9" t="s">
        <v>808</v>
      </c>
      <c r="C735" s="19"/>
      <c r="D735" s="19"/>
      <c r="E735" s="21" t="s">
        <v>1429</v>
      </c>
      <c r="F735" s="21" t="s">
        <v>1592</v>
      </c>
      <c r="G735" s="21" t="s">
        <v>2495</v>
      </c>
      <c r="O735" s="60" t="str">
        <f t="shared" si="11"/>
        <v>Open by google map</v>
      </c>
    </row>
    <row r="736" spans="1:15">
      <c r="A736" s="1">
        <v>160374</v>
      </c>
      <c r="B736" s="9" t="s">
        <v>809</v>
      </c>
      <c r="C736" s="19"/>
      <c r="D736" s="19"/>
      <c r="E736" s="21" t="s">
        <v>1429</v>
      </c>
      <c r="F736" s="21" t="s">
        <v>1592</v>
      </c>
      <c r="G736" s="21" t="s">
        <v>2495</v>
      </c>
      <c r="O736" s="60" t="str">
        <f t="shared" si="11"/>
        <v>Open by google map</v>
      </c>
    </row>
    <row r="737" spans="1:15">
      <c r="A737" s="1">
        <v>160375</v>
      </c>
      <c r="B737" s="9" t="s">
        <v>810</v>
      </c>
      <c r="C737" s="19"/>
      <c r="D737" s="19"/>
      <c r="E737" s="21" t="s">
        <v>1387</v>
      </c>
      <c r="F737" s="21" t="s">
        <v>1722</v>
      </c>
      <c r="G737" s="21" t="s">
        <v>1732</v>
      </c>
      <c r="O737" s="60" t="str">
        <f t="shared" si="11"/>
        <v>Open by google map</v>
      </c>
    </row>
    <row r="738" spans="1:15">
      <c r="A738" s="1">
        <v>160376</v>
      </c>
      <c r="B738" s="9" t="s">
        <v>811</v>
      </c>
      <c r="E738" s="21" t="s">
        <v>1443</v>
      </c>
      <c r="F738" s="21" t="s">
        <v>2663</v>
      </c>
      <c r="G738" s="21" t="s">
        <v>2664</v>
      </c>
      <c r="O738" s="60" t="str">
        <f t="shared" si="11"/>
        <v>Open by google map</v>
      </c>
    </row>
    <row r="739" spans="1:15">
      <c r="A739" s="1">
        <v>160377</v>
      </c>
      <c r="B739" s="9" t="s">
        <v>812</v>
      </c>
      <c r="C739" s="19"/>
      <c r="D739" s="19"/>
      <c r="E739" s="21" t="s">
        <v>1307</v>
      </c>
      <c r="F739" s="21" t="s">
        <v>1669</v>
      </c>
      <c r="G739" s="21" t="s">
        <v>2665</v>
      </c>
      <c r="O739" s="60" t="str">
        <f t="shared" si="11"/>
        <v>Open by google map</v>
      </c>
    </row>
    <row r="740" spans="1:15">
      <c r="A740" s="1">
        <v>160379</v>
      </c>
      <c r="B740" s="9" t="s">
        <v>813</v>
      </c>
      <c r="C740" s="19"/>
      <c r="D740" s="19"/>
      <c r="E740" s="21" t="s">
        <v>1387</v>
      </c>
      <c r="F740" s="21" t="s">
        <v>2666</v>
      </c>
      <c r="G740" s="21" t="s">
        <v>1510</v>
      </c>
      <c r="O740" s="60" t="str">
        <f t="shared" si="11"/>
        <v>Open by google map</v>
      </c>
    </row>
    <row r="741" spans="1:15">
      <c r="A741" s="1" t="s">
        <v>30</v>
      </c>
      <c r="B741" s="9" t="s">
        <v>814</v>
      </c>
      <c r="E741" s="21" t="s">
        <v>1519</v>
      </c>
      <c r="F741" s="21" t="s">
        <v>1520</v>
      </c>
      <c r="G741" s="21" t="s">
        <v>2667</v>
      </c>
      <c r="O741" s="60" t="str">
        <f t="shared" si="11"/>
        <v>Open by google map</v>
      </c>
    </row>
    <row r="742" spans="1:15">
      <c r="A742" s="1" t="s">
        <v>22</v>
      </c>
      <c r="B742" s="9" t="s">
        <v>815</v>
      </c>
      <c r="E742" s="21" t="s">
        <v>1519</v>
      </c>
      <c r="F742" s="21" t="s">
        <v>1520</v>
      </c>
      <c r="G742" s="21" t="s">
        <v>2667</v>
      </c>
      <c r="O742" s="60" t="str">
        <f t="shared" si="11"/>
        <v>Open by google map</v>
      </c>
    </row>
    <row r="743" spans="1:15">
      <c r="A743" s="1" t="s">
        <v>23</v>
      </c>
      <c r="B743" s="9" t="s">
        <v>816</v>
      </c>
      <c r="E743" s="21" t="s">
        <v>1519</v>
      </c>
      <c r="F743" s="21" t="s">
        <v>1520</v>
      </c>
      <c r="G743" s="21" t="s">
        <v>2667</v>
      </c>
      <c r="O743" s="60" t="str">
        <f t="shared" si="11"/>
        <v>Open by google map</v>
      </c>
    </row>
    <row r="744" spans="1:15">
      <c r="A744" s="1" t="s">
        <v>24</v>
      </c>
      <c r="B744" s="9" t="s">
        <v>817</v>
      </c>
      <c r="E744" s="21" t="s">
        <v>1519</v>
      </c>
      <c r="F744" s="21" t="s">
        <v>1520</v>
      </c>
      <c r="G744" s="21" t="s">
        <v>2667</v>
      </c>
      <c r="O744" s="60" t="str">
        <f t="shared" si="11"/>
        <v>Open by google map</v>
      </c>
    </row>
    <row r="745" spans="1:15">
      <c r="A745" s="1">
        <v>160380</v>
      </c>
      <c r="B745" s="9" t="s">
        <v>818</v>
      </c>
      <c r="C745" s="19"/>
      <c r="D745" s="19"/>
      <c r="E745" s="21" t="s">
        <v>1305</v>
      </c>
      <c r="F745" s="21" t="s">
        <v>1733</v>
      </c>
      <c r="G745" s="21" t="s">
        <v>1734</v>
      </c>
      <c r="O745" s="60" t="str">
        <f t="shared" si="11"/>
        <v>Open by google map</v>
      </c>
    </row>
    <row r="746" spans="1:15">
      <c r="A746" s="1">
        <v>160381</v>
      </c>
      <c r="B746" s="9" t="s">
        <v>819</v>
      </c>
      <c r="C746" s="19"/>
      <c r="D746" s="19"/>
      <c r="E746" s="21" t="s">
        <v>1318</v>
      </c>
      <c r="F746" s="21" t="s">
        <v>1446</v>
      </c>
      <c r="G746" s="21" t="s">
        <v>1447</v>
      </c>
      <c r="O746" s="60" t="str">
        <f t="shared" si="11"/>
        <v>Open by google map</v>
      </c>
    </row>
    <row r="747" spans="1:15">
      <c r="A747" s="1">
        <v>160382</v>
      </c>
      <c r="B747" s="9" t="s">
        <v>820</v>
      </c>
      <c r="C747" s="19"/>
      <c r="D747" s="19"/>
      <c r="E747" s="21" t="s">
        <v>1370</v>
      </c>
      <c r="F747" s="21" t="s">
        <v>2668</v>
      </c>
      <c r="G747" s="21" t="s">
        <v>2669</v>
      </c>
      <c r="O747" s="60" t="str">
        <f t="shared" si="11"/>
        <v>Open by google map</v>
      </c>
    </row>
    <row r="748" spans="1:15">
      <c r="A748" s="1">
        <v>160384</v>
      </c>
      <c r="B748" s="9" t="s">
        <v>821</v>
      </c>
      <c r="C748" s="19"/>
      <c r="D748" s="19"/>
      <c r="E748" s="21" t="s">
        <v>1351</v>
      </c>
      <c r="F748" s="21" t="s">
        <v>1374</v>
      </c>
      <c r="G748" s="21" t="s">
        <v>1735</v>
      </c>
      <c r="O748" s="60" t="str">
        <f t="shared" si="11"/>
        <v>Open by google map</v>
      </c>
    </row>
    <row r="749" spans="1:15">
      <c r="A749" s="1">
        <v>160385</v>
      </c>
      <c r="B749" s="9" t="s">
        <v>822</v>
      </c>
      <c r="C749" s="19"/>
      <c r="D749" s="19"/>
      <c r="E749" s="21" t="s">
        <v>1333</v>
      </c>
      <c r="F749" s="21" t="s">
        <v>1694</v>
      </c>
      <c r="G749" s="21" t="s">
        <v>1530</v>
      </c>
      <c r="O749" s="60" t="str">
        <f t="shared" si="11"/>
        <v>Open by google map</v>
      </c>
    </row>
    <row r="750" spans="1:15">
      <c r="A750" s="1">
        <v>160386</v>
      </c>
      <c r="B750" s="9" t="s">
        <v>823</v>
      </c>
      <c r="E750" s="21" t="s">
        <v>1387</v>
      </c>
      <c r="F750" s="21" t="s">
        <v>2110</v>
      </c>
      <c r="G750" s="21" t="s">
        <v>2670</v>
      </c>
      <c r="O750" s="60" t="str">
        <f t="shared" si="11"/>
        <v>Open by google map</v>
      </c>
    </row>
    <row r="751" spans="1:15">
      <c r="A751" s="1">
        <v>160387</v>
      </c>
      <c r="B751" s="9" t="s">
        <v>824</v>
      </c>
      <c r="C751" s="19"/>
      <c r="D751" s="19"/>
      <c r="E751" s="21" t="s">
        <v>1305</v>
      </c>
      <c r="F751" s="21" t="s">
        <v>2296</v>
      </c>
      <c r="G751" s="21" t="s">
        <v>2671</v>
      </c>
      <c r="O751" s="60" t="str">
        <f t="shared" si="11"/>
        <v>Open by google map</v>
      </c>
    </row>
    <row r="752" spans="1:15">
      <c r="A752" s="1">
        <v>160388</v>
      </c>
      <c r="B752" s="9" t="s">
        <v>825</v>
      </c>
      <c r="C752" s="19"/>
      <c r="D752" s="19"/>
      <c r="E752" s="21" t="s">
        <v>1305</v>
      </c>
      <c r="F752" s="21" t="s">
        <v>1736</v>
      </c>
      <c r="G752" s="21" t="s">
        <v>1737</v>
      </c>
      <c r="O752" s="60" t="str">
        <f t="shared" si="11"/>
        <v>Open by google map</v>
      </c>
    </row>
    <row r="753" spans="1:15">
      <c r="A753" s="1">
        <v>160389</v>
      </c>
      <c r="B753" s="9" t="s">
        <v>826</v>
      </c>
      <c r="C753" s="19"/>
      <c r="D753" s="19"/>
      <c r="E753" s="21" t="s">
        <v>1295</v>
      </c>
      <c r="F753" s="21" t="s">
        <v>1338</v>
      </c>
      <c r="G753" s="21" t="s">
        <v>1738</v>
      </c>
      <c r="O753" s="60" t="str">
        <f t="shared" si="11"/>
        <v>Open by google map</v>
      </c>
    </row>
    <row r="754" spans="1:15">
      <c r="A754" s="1">
        <v>160390</v>
      </c>
      <c r="B754" s="9" t="s">
        <v>827</v>
      </c>
      <c r="E754" s="21" t="s">
        <v>1315</v>
      </c>
      <c r="F754" s="21" t="s">
        <v>2122</v>
      </c>
      <c r="G754" s="21" t="s">
        <v>2672</v>
      </c>
      <c r="O754" s="60" t="str">
        <f t="shared" si="11"/>
        <v>Open by google map</v>
      </c>
    </row>
    <row r="755" spans="1:15">
      <c r="A755" s="1">
        <v>160391</v>
      </c>
      <c r="B755" s="9" t="s">
        <v>828</v>
      </c>
      <c r="C755" s="19"/>
      <c r="D755" s="19"/>
      <c r="E755" s="21" t="s">
        <v>1449</v>
      </c>
      <c r="F755" s="21" t="s">
        <v>1450</v>
      </c>
      <c r="G755" s="21" t="s">
        <v>1739</v>
      </c>
      <c r="O755" s="60" t="str">
        <f t="shared" si="11"/>
        <v>Open by google map</v>
      </c>
    </row>
    <row r="756" spans="1:15">
      <c r="A756" s="1">
        <v>160392</v>
      </c>
      <c r="B756" s="9" t="s">
        <v>829</v>
      </c>
      <c r="C756" s="19"/>
      <c r="D756" s="19"/>
      <c r="E756" s="21" t="s">
        <v>1358</v>
      </c>
      <c r="F756" s="21" t="s">
        <v>1633</v>
      </c>
      <c r="G756" s="21" t="s">
        <v>1740</v>
      </c>
      <c r="O756" s="60" t="str">
        <f t="shared" si="11"/>
        <v>Open by google map</v>
      </c>
    </row>
    <row r="757" spans="1:15">
      <c r="A757" s="1">
        <v>160393</v>
      </c>
      <c r="B757" s="9" t="s">
        <v>830</v>
      </c>
      <c r="C757" s="19"/>
      <c r="D757" s="19"/>
      <c r="E757" s="21" t="s">
        <v>1570</v>
      </c>
      <c r="F757" s="21" t="s">
        <v>1741</v>
      </c>
      <c r="G757" s="21" t="s">
        <v>2673</v>
      </c>
      <c r="O757" s="60" t="str">
        <f t="shared" si="11"/>
        <v>Open by google map</v>
      </c>
    </row>
    <row r="758" spans="1:15">
      <c r="A758" s="1">
        <v>160394</v>
      </c>
      <c r="B758" s="9" t="s">
        <v>831</v>
      </c>
      <c r="C758" s="19"/>
      <c r="D758" s="19"/>
      <c r="E758" s="21" t="s">
        <v>1295</v>
      </c>
      <c r="F758" s="21" t="s">
        <v>1691</v>
      </c>
      <c r="G758" s="21" t="s">
        <v>1742</v>
      </c>
      <c r="O758" s="60" t="str">
        <f t="shared" si="11"/>
        <v>Open by google map</v>
      </c>
    </row>
    <row r="759" spans="1:15">
      <c r="A759" s="1">
        <v>160395</v>
      </c>
      <c r="B759" s="9" t="s">
        <v>832</v>
      </c>
      <c r="C759" s="19"/>
      <c r="D759" s="19"/>
      <c r="E759" s="21" t="s">
        <v>1340</v>
      </c>
      <c r="F759" s="21" t="s">
        <v>1743</v>
      </c>
      <c r="G759" s="21" t="s">
        <v>1744</v>
      </c>
      <c r="O759" s="60" t="str">
        <f t="shared" si="11"/>
        <v>Open by google map</v>
      </c>
    </row>
    <row r="760" spans="1:15">
      <c r="A760" s="1">
        <v>160396</v>
      </c>
      <c r="B760" s="9" t="s">
        <v>833</v>
      </c>
      <c r="C760" s="19"/>
      <c r="D760" s="19"/>
      <c r="E760" s="21" t="s">
        <v>1331</v>
      </c>
      <c r="F760" s="21" t="s">
        <v>1332</v>
      </c>
      <c r="G760" s="21" t="s">
        <v>2674</v>
      </c>
      <c r="O760" s="60" t="str">
        <f t="shared" si="11"/>
        <v>Open by google map</v>
      </c>
    </row>
    <row r="761" spans="1:15">
      <c r="A761" s="1">
        <v>160397</v>
      </c>
      <c r="B761" s="9" t="s">
        <v>834</v>
      </c>
      <c r="C761" s="19"/>
      <c r="D761" s="19"/>
      <c r="E761" s="21" t="s">
        <v>1387</v>
      </c>
      <c r="F761" s="21" t="s">
        <v>1745</v>
      </c>
      <c r="G761" s="21" t="s">
        <v>2675</v>
      </c>
      <c r="O761" s="60" t="str">
        <f t="shared" si="11"/>
        <v>Open by google map</v>
      </c>
    </row>
    <row r="762" spans="1:15">
      <c r="A762" s="1">
        <v>160399</v>
      </c>
      <c r="B762" s="9" t="s">
        <v>835</v>
      </c>
      <c r="E762" s="21" t="s">
        <v>1585</v>
      </c>
      <c r="F762" s="21" t="s">
        <v>2676</v>
      </c>
      <c r="G762" s="21" t="s">
        <v>2677</v>
      </c>
      <c r="O762" s="60" t="str">
        <f t="shared" si="11"/>
        <v>Open by google map</v>
      </c>
    </row>
    <row r="763" spans="1:15">
      <c r="A763" s="1">
        <v>160400</v>
      </c>
      <c r="B763" s="9" t="s">
        <v>836</v>
      </c>
      <c r="C763" s="19"/>
      <c r="D763" s="19"/>
      <c r="E763" s="21" t="s">
        <v>1340</v>
      </c>
      <c r="F763" s="21" t="s">
        <v>2184</v>
      </c>
      <c r="G763" s="21" t="s">
        <v>2678</v>
      </c>
      <c r="O763" s="60" t="str">
        <f t="shared" si="11"/>
        <v>Open by google map</v>
      </c>
    </row>
    <row r="764" spans="1:15">
      <c r="A764" s="1">
        <v>160401</v>
      </c>
      <c r="B764" s="9" t="s">
        <v>837</v>
      </c>
      <c r="C764" s="19"/>
      <c r="D764" s="19"/>
      <c r="E764" s="21" t="s">
        <v>1426</v>
      </c>
      <c r="F764" s="21" t="s">
        <v>1440</v>
      </c>
      <c r="G764" s="21" t="s">
        <v>2679</v>
      </c>
      <c r="O764" s="60" t="str">
        <f t="shared" si="11"/>
        <v>Open by google map</v>
      </c>
    </row>
    <row r="765" spans="1:15">
      <c r="A765" s="1">
        <v>160401</v>
      </c>
      <c r="B765" s="9" t="s">
        <v>838</v>
      </c>
      <c r="C765" s="19"/>
      <c r="D765" s="19"/>
      <c r="E765" s="21" t="s">
        <v>1426</v>
      </c>
      <c r="F765" s="21" t="s">
        <v>1440</v>
      </c>
      <c r="G765" s="21" t="s">
        <v>2679</v>
      </c>
      <c r="O765" s="60" t="str">
        <f t="shared" si="11"/>
        <v>Open by google map</v>
      </c>
    </row>
    <row r="766" spans="1:15">
      <c r="A766" s="1">
        <v>170001</v>
      </c>
      <c r="B766" s="9" t="s">
        <v>839</v>
      </c>
      <c r="E766" s="21" t="s">
        <v>1419</v>
      </c>
      <c r="F766" s="21" t="s">
        <v>1635</v>
      </c>
      <c r="G766" s="21" t="s">
        <v>2680</v>
      </c>
      <c r="O766" s="60" t="str">
        <f t="shared" si="11"/>
        <v>Open by google map</v>
      </c>
    </row>
    <row r="767" spans="1:15">
      <c r="A767" s="1">
        <v>170002</v>
      </c>
      <c r="B767" s="9" t="s">
        <v>840</v>
      </c>
      <c r="C767" s="19"/>
      <c r="D767" s="19"/>
      <c r="E767" s="21" t="s">
        <v>1426</v>
      </c>
      <c r="F767" s="21" t="s">
        <v>1499</v>
      </c>
      <c r="G767" s="21" t="s">
        <v>2681</v>
      </c>
      <c r="O767" s="60" t="str">
        <f t="shared" si="11"/>
        <v>Open by google map</v>
      </c>
    </row>
    <row r="768" spans="1:15">
      <c r="A768" s="1">
        <v>170003</v>
      </c>
      <c r="B768" s="9" t="s">
        <v>841</v>
      </c>
      <c r="C768" s="19"/>
      <c r="D768" s="19"/>
      <c r="E768" s="21" t="s">
        <v>1307</v>
      </c>
      <c r="F768" s="21" t="s">
        <v>2147</v>
      </c>
      <c r="G768" s="21" t="s">
        <v>2682</v>
      </c>
      <c r="O768" s="60" t="str">
        <f t="shared" si="11"/>
        <v>Open by google map</v>
      </c>
    </row>
    <row r="769" spans="1:15">
      <c r="A769" s="1">
        <v>170006</v>
      </c>
      <c r="B769" s="9" t="s">
        <v>1947</v>
      </c>
      <c r="C769" s="19"/>
      <c r="D769" s="19"/>
      <c r="E769" s="21" t="s">
        <v>1357</v>
      </c>
      <c r="F769" s="21" t="s">
        <v>1375</v>
      </c>
      <c r="G769" s="21" t="s">
        <v>2683</v>
      </c>
      <c r="O769" s="60" t="str">
        <f t="shared" si="11"/>
        <v>Open by google map</v>
      </c>
    </row>
    <row r="770" spans="1:15">
      <c r="A770" s="1">
        <v>170008</v>
      </c>
      <c r="B770" s="9" t="s">
        <v>842</v>
      </c>
      <c r="C770" s="19"/>
      <c r="D770" s="19"/>
      <c r="E770" s="21" t="s">
        <v>1305</v>
      </c>
      <c r="F770" s="21" t="s">
        <v>1505</v>
      </c>
      <c r="G770" s="21" t="s">
        <v>2684</v>
      </c>
      <c r="O770" s="60" t="str">
        <f t="shared" si="11"/>
        <v>Open by google map</v>
      </c>
    </row>
    <row r="771" spans="1:15">
      <c r="A771" s="1">
        <v>170009</v>
      </c>
      <c r="B771" s="9" t="s">
        <v>843</v>
      </c>
      <c r="C771" s="19"/>
      <c r="D771" s="19"/>
      <c r="E771" s="21" t="s">
        <v>1312</v>
      </c>
      <c r="F771" s="21" t="s">
        <v>1408</v>
      </c>
      <c r="G771" s="21" t="s">
        <v>1746</v>
      </c>
      <c r="O771" s="60" t="str">
        <f t="shared" si="11"/>
        <v>Open by google map</v>
      </c>
    </row>
    <row r="772" spans="1:15">
      <c r="A772" s="1">
        <v>170010</v>
      </c>
      <c r="B772" s="9" t="s">
        <v>844</v>
      </c>
      <c r="C772" s="19"/>
      <c r="D772" s="19"/>
      <c r="E772" s="21" t="s">
        <v>1331</v>
      </c>
      <c r="F772" s="21" t="s">
        <v>1709</v>
      </c>
      <c r="G772" s="21" t="s">
        <v>1714</v>
      </c>
      <c r="O772" s="60" t="str">
        <f t="shared" ref="O772:O835" si="12">HYPERLINK(CONCATENATE("https://www.google.co.jp/maps/place/?q=",N772),"Open by google map")</f>
        <v>Open by google map</v>
      </c>
    </row>
    <row r="773" spans="1:15">
      <c r="A773" s="1">
        <v>170012</v>
      </c>
      <c r="B773" s="9" t="s">
        <v>845</v>
      </c>
      <c r="C773" s="19"/>
      <c r="D773" s="19"/>
      <c r="E773" s="21" t="s">
        <v>1295</v>
      </c>
      <c r="F773" s="21" t="s">
        <v>1338</v>
      </c>
      <c r="G773" s="21" t="s">
        <v>1747</v>
      </c>
      <c r="O773" s="60" t="str">
        <f t="shared" si="12"/>
        <v>Open by google map</v>
      </c>
    </row>
    <row r="774" spans="1:15">
      <c r="A774" s="1">
        <v>170013</v>
      </c>
      <c r="B774" s="9" t="s">
        <v>846</v>
      </c>
      <c r="C774" s="19"/>
      <c r="D774" s="19"/>
      <c r="E774" s="21" t="s">
        <v>1312</v>
      </c>
      <c r="F774" s="21" t="s">
        <v>1327</v>
      </c>
      <c r="G774" s="21" t="s">
        <v>1748</v>
      </c>
      <c r="O774" s="60" t="str">
        <f t="shared" si="12"/>
        <v>Open by google map</v>
      </c>
    </row>
    <row r="775" spans="1:15">
      <c r="A775" s="1">
        <v>170014</v>
      </c>
      <c r="B775" s="9" t="s">
        <v>847</v>
      </c>
      <c r="C775" s="19"/>
      <c r="D775" s="19"/>
      <c r="E775" s="21" t="s">
        <v>1307</v>
      </c>
      <c r="F775" s="21" t="s">
        <v>1669</v>
      </c>
      <c r="G775" s="21" t="s">
        <v>1670</v>
      </c>
      <c r="O775" s="60" t="str">
        <f t="shared" si="12"/>
        <v>Open by google map</v>
      </c>
    </row>
    <row r="776" spans="1:15">
      <c r="A776" s="1">
        <v>170015</v>
      </c>
      <c r="B776" s="9" t="s">
        <v>848</v>
      </c>
      <c r="C776" s="19"/>
      <c r="D776" s="19"/>
      <c r="E776" s="21" t="s">
        <v>1531</v>
      </c>
      <c r="F776" s="21" t="s">
        <v>1749</v>
      </c>
      <c r="G776" s="21" t="s">
        <v>2685</v>
      </c>
      <c r="O776" s="60" t="str">
        <f t="shared" si="12"/>
        <v>Open by google map</v>
      </c>
    </row>
    <row r="777" spans="1:15">
      <c r="A777" s="1">
        <v>170017</v>
      </c>
      <c r="B777" s="9" t="s">
        <v>849</v>
      </c>
      <c r="C777" s="19"/>
      <c r="D777" s="19"/>
      <c r="E777" s="21" t="s">
        <v>1320</v>
      </c>
      <c r="F777" s="21" t="s">
        <v>1321</v>
      </c>
      <c r="G777" s="21" t="s">
        <v>1699</v>
      </c>
      <c r="O777" s="60" t="str">
        <f t="shared" si="12"/>
        <v>Open by google map</v>
      </c>
    </row>
    <row r="778" spans="1:15">
      <c r="A778" s="1">
        <v>170018</v>
      </c>
      <c r="B778" s="9" t="s">
        <v>850</v>
      </c>
      <c r="C778" s="19"/>
      <c r="D778" s="19"/>
      <c r="E778" s="21" t="s">
        <v>1358</v>
      </c>
      <c r="F778" s="21" t="s">
        <v>1359</v>
      </c>
      <c r="G778" s="21" t="s">
        <v>2686</v>
      </c>
      <c r="O778" s="60" t="str">
        <f t="shared" si="12"/>
        <v>Open by google map</v>
      </c>
    </row>
    <row r="779" spans="1:15">
      <c r="A779" s="1">
        <v>170019</v>
      </c>
      <c r="B779" s="9" t="s">
        <v>851</v>
      </c>
      <c r="C779" s="19"/>
      <c r="D779" s="19"/>
      <c r="E779" s="21" t="s">
        <v>1429</v>
      </c>
      <c r="F779" s="21" t="s">
        <v>1592</v>
      </c>
      <c r="G779" s="21" t="s">
        <v>2687</v>
      </c>
      <c r="O779" s="60" t="str">
        <f t="shared" si="12"/>
        <v>Open by google map</v>
      </c>
    </row>
    <row r="780" spans="1:15">
      <c r="A780" s="1">
        <v>170021</v>
      </c>
      <c r="B780" s="9" t="s">
        <v>852</v>
      </c>
      <c r="C780" s="19"/>
      <c r="D780" s="19"/>
      <c r="E780" s="21" t="s">
        <v>1315</v>
      </c>
      <c r="F780" s="21" t="s">
        <v>2122</v>
      </c>
      <c r="G780" s="21" t="s">
        <v>2688</v>
      </c>
      <c r="O780" s="60" t="str">
        <f t="shared" si="12"/>
        <v>Open by google map</v>
      </c>
    </row>
    <row r="781" spans="1:15">
      <c r="A781" s="1">
        <v>170022</v>
      </c>
      <c r="B781" s="9" t="s">
        <v>853</v>
      </c>
      <c r="C781" s="19"/>
      <c r="D781" s="19"/>
      <c r="E781" s="21" t="s">
        <v>1315</v>
      </c>
      <c r="F781" s="21" t="s">
        <v>1665</v>
      </c>
      <c r="G781" s="21" t="s">
        <v>1750</v>
      </c>
      <c r="O781" s="60" t="str">
        <f t="shared" si="12"/>
        <v>Open by google map</v>
      </c>
    </row>
    <row r="782" spans="1:15">
      <c r="A782" s="1">
        <v>170023</v>
      </c>
      <c r="B782" s="9" t="s">
        <v>854</v>
      </c>
      <c r="C782" s="19"/>
      <c r="D782" s="19"/>
      <c r="E782" s="21" t="s">
        <v>1331</v>
      </c>
      <c r="F782" s="21" t="s">
        <v>1385</v>
      </c>
      <c r="G782" s="21" t="s">
        <v>1751</v>
      </c>
      <c r="O782" s="60" t="str">
        <f t="shared" si="12"/>
        <v>Open by google map</v>
      </c>
    </row>
    <row r="783" spans="1:15">
      <c r="A783" s="1">
        <v>170024</v>
      </c>
      <c r="B783" s="9" t="s">
        <v>855</v>
      </c>
      <c r="C783" s="19"/>
      <c r="D783" s="19"/>
      <c r="E783" s="21" t="s">
        <v>1357</v>
      </c>
      <c r="F783" s="21" t="s">
        <v>1508</v>
      </c>
      <c r="G783" s="21" t="s">
        <v>1752</v>
      </c>
      <c r="O783" s="60" t="str">
        <f t="shared" si="12"/>
        <v>Open by google map</v>
      </c>
    </row>
    <row r="784" spans="1:15">
      <c r="A784" s="1">
        <v>170025</v>
      </c>
      <c r="B784" s="9" t="s">
        <v>856</v>
      </c>
      <c r="C784" s="19"/>
      <c r="D784" s="19"/>
      <c r="E784" s="21" t="s">
        <v>1295</v>
      </c>
      <c r="F784" s="21" t="s">
        <v>1338</v>
      </c>
      <c r="G784" s="21" t="s">
        <v>1738</v>
      </c>
      <c r="O784" s="60" t="str">
        <f t="shared" si="12"/>
        <v>Open by google map</v>
      </c>
    </row>
    <row r="785" spans="1:15">
      <c r="A785" s="1">
        <v>170027</v>
      </c>
      <c r="B785" s="9" t="s">
        <v>857</v>
      </c>
      <c r="C785" s="19"/>
      <c r="D785" s="19"/>
      <c r="E785" s="21" t="s">
        <v>1331</v>
      </c>
      <c r="F785" s="21" t="s">
        <v>2563</v>
      </c>
      <c r="G785" s="21" t="s">
        <v>2689</v>
      </c>
      <c r="O785" s="60" t="str">
        <f t="shared" si="12"/>
        <v>Open by google map</v>
      </c>
    </row>
    <row r="786" spans="1:15">
      <c r="A786" s="1">
        <v>170028</v>
      </c>
      <c r="B786" s="9" t="s">
        <v>318</v>
      </c>
      <c r="C786" s="19"/>
      <c r="D786" s="19"/>
      <c r="E786" s="21" t="s">
        <v>1307</v>
      </c>
      <c r="F786" s="21" t="s">
        <v>1391</v>
      </c>
      <c r="G786" s="21" t="s">
        <v>2690</v>
      </c>
      <c r="O786" s="60" t="str">
        <f t="shared" si="12"/>
        <v>Open by google map</v>
      </c>
    </row>
    <row r="787" spans="1:15">
      <c r="A787" s="1">
        <v>170029</v>
      </c>
      <c r="B787" s="9" t="s">
        <v>858</v>
      </c>
      <c r="C787" s="19"/>
      <c r="D787" s="19"/>
      <c r="E787" s="21" t="s">
        <v>1372</v>
      </c>
      <c r="F787" s="21" t="s">
        <v>2411</v>
      </c>
      <c r="G787" s="21" t="s">
        <v>2412</v>
      </c>
      <c r="O787" s="60" t="str">
        <f t="shared" si="12"/>
        <v>Open by google map</v>
      </c>
    </row>
    <row r="788" spans="1:15">
      <c r="A788" s="1">
        <v>170030</v>
      </c>
      <c r="B788" s="9" t="s">
        <v>859</v>
      </c>
      <c r="C788" s="19"/>
      <c r="D788" s="19"/>
      <c r="E788" s="21" t="s">
        <v>1539</v>
      </c>
      <c r="F788" s="21" t="s">
        <v>1543</v>
      </c>
      <c r="G788" s="21" t="s">
        <v>1753</v>
      </c>
      <c r="O788" s="60" t="str">
        <f t="shared" si="12"/>
        <v>Open by google map</v>
      </c>
    </row>
    <row r="789" spans="1:15">
      <c r="A789" s="1">
        <v>170031</v>
      </c>
      <c r="B789" s="9" t="s">
        <v>860</v>
      </c>
      <c r="C789" s="19"/>
      <c r="D789" s="19"/>
      <c r="E789" s="21" t="s">
        <v>1340</v>
      </c>
      <c r="F789" s="21" t="s">
        <v>2184</v>
      </c>
      <c r="G789" s="21" t="s">
        <v>2691</v>
      </c>
      <c r="O789" s="60" t="str">
        <f t="shared" si="12"/>
        <v>Open by google map</v>
      </c>
    </row>
    <row r="790" spans="1:15">
      <c r="A790" s="1">
        <v>170033</v>
      </c>
      <c r="B790" s="9" t="s">
        <v>861</v>
      </c>
      <c r="C790" s="19"/>
      <c r="D790" s="19"/>
      <c r="E790" s="21" t="s">
        <v>1307</v>
      </c>
      <c r="F790" s="21" t="s">
        <v>1308</v>
      </c>
      <c r="G790" s="21" t="s">
        <v>1754</v>
      </c>
      <c r="O790" s="60" t="str">
        <f t="shared" si="12"/>
        <v>Open by google map</v>
      </c>
    </row>
    <row r="791" spans="1:15">
      <c r="A791" s="1">
        <v>170034</v>
      </c>
      <c r="B791" s="9" t="s">
        <v>862</v>
      </c>
      <c r="C791" s="19"/>
      <c r="D791" s="19"/>
      <c r="E791" s="21" t="s">
        <v>1387</v>
      </c>
      <c r="F791" s="21" t="s">
        <v>1755</v>
      </c>
      <c r="G791" s="21" t="s">
        <v>1756</v>
      </c>
      <c r="O791" s="60" t="str">
        <f t="shared" si="12"/>
        <v>Open by google map</v>
      </c>
    </row>
    <row r="792" spans="1:15">
      <c r="A792" s="1">
        <v>170034</v>
      </c>
      <c r="B792" s="9" t="s">
        <v>863</v>
      </c>
      <c r="C792" s="19"/>
      <c r="D792" s="19"/>
      <c r="E792" s="21" t="s">
        <v>1387</v>
      </c>
      <c r="F792" s="21" t="s">
        <v>1755</v>
      </c>
      <c r="G792" s="21" t="s">
        <v>1756</v>
      </c>
      <c r="O792" s="60" t="str">
        <f t="shared" si="12"/>
        <v>Open by google map</v>
      </c>
    </row>
    <row r="793" spans="1:15">
      <c r="A793" s="1">
        <v>170036</v>
      </c>
      <c r="B793" s="9" t="s">
        <v>864</v>
      </c>
      <c r="C793" s="19"/>
      <c r="D793" s="19"/>
      <c r="E793" s="21" t="s">
        <v>1387</v>
      </c>
      <c r="F793" s="21" t="s">
        <v>1757</v>
      </c>
      <c r="G793" s="21" t="s">
        <v>1758</v>
      </c>
      <c r="O793" s="60" t="str">
        <f t="shared" si="12"/>
        <v>Open by google map</v>
      </c>
    </row>
    <row r="794" spans="1:15">
      <c r="A794" s="1">
        <v>170037</v>
      </c>
      <c r="B794" s="9" t="s">
        <v>865</v>
      </c>
      <c r="C794" s="19"/>
      <c r="D794" s="19"/>
      <c r="E794" s="21" t="s">
        <v>1315</v>
      </c>
      <c r="F794" s="21" t="s">
        <v>2122</v>
      </c>
      <c r="G794" s="21" t="s">
        <v>2692</v>
      </c>
      <c r="O794" s="60" t="str">
        <f t="shared" si="12"/>
        <v>Open by google map</v>
      </c>
    </row>
    <row r="795" spans="1:15">
      <c r="A795" s="1" t="s">
        <v>31</v>
      </c>
      <c r="B795" s="9" t="s">
        <v>866</v>
      </c>
      <c r="E795" s="21" t="s">
        <v>1315</v>
      </c>
      <c r="F795" s="21" t="s">
        <v>1638</v>
      </c>
      <c r="G795" s="21" t="s">
        <v>2537</v>
      </c>
      <c r="O795" s="60" t="str">
        <f t="shared" si="12"/>
        <v>Open by google map</v>
      </c>
    </row>
    <row r="796" spans="1:15">
      <c r="A796" s="1" t="s">
        <v>32</v>
      </c>
      <c r="B796" s="9" t="s">
        <v>867</v>
      </c>
      <c r="E796" s="21" t="s">
        <v>1315</v>
      </c>
      <c r="F796" s="21" t="s">
        <v>1638</v>
      </c>
      <c r="G796" s="21" t="s">
        <v>2537</v>
      </c>
      <c r="O796" s="60" t="str">
        <f t="shared" si="12"/>
        <v>Open by google map</v>
      </c>
    </row>
    <row r="797" spans="1:15">
      <c r="A797" s="1">
        <v>170039</v>
      </c>
      <c r="B797" s="9" t="s">
        <v>868</v>
      </c>
      <c r="C797" s="19"/>
      <c r="D797" s="19"/>
      <c r="E797" s="21" t="s">
        <v>1351</v>
      </c>
      <c r="F797" s="21" t="s">
        <v>1376</v>
      </c>
      <c r="G797" s="21" t="s">
        <v>2693</v>
      </c>
      <c r="O797" s="60" t="str">
        <f t="shared" si="12"/>
        <v>Open by google map</v>
      </c>
    </row>
    <row r="798" spans="1:15">
      <c r="A798" s="1">
        <v>170040</v>
      </c>
      <c r="B798" s="9" t="s">
        <v>869</v>
      </c>
      <c r="C798" s="19"/>
      <c r="D798" s="19"/>
      <c r="E798" s="21" t="s">
        <v>1570</v>
      </c>
      <c r="F798" s="21" t="s">
        <v>2577</v>
      </c>
      <c r="G798" s="21" t="s">
        <v>2694</v>
      </c>
      <c r="O798" s="60" t="str">
        <f t="shared" si="12"/>
        <v>Open by google map</v>
      </c>
    </row>
    <row r="799" spans="1:15">
      <c r="A799" s="1">
        <v>170048</v>
      </c>
      <c r="B799" s="9" t="s">
        <v>870</v>
      </c>
      <c r="C799" s="19"/>
      <c r="D799" s="19"/>
      <c r="E799" s="21" t="s">
        <v>1358</v>
      </c>
      <c r="F799" s="21" t="s">
        <v>1615</v>
      </c>
      <c r="G799" s="21" t="s">
        <v>1616</v>
      </c>
      <c r="O799" s="60" t="str">
        <f t="shared" si="12"/>
        <v>Open by google map</v>
      </c>
    </row>
    <row r="800" spans="1:15">
      <c r="A800" s="1">
        <v>170049</v>
      </c>
      <c r="B800" s="9" t="s">
        <v>871</v>
      </c>
      <c r="C800" s="19"/>
      <c r="D800" s="19"/>
      <c r="E800" s="21" t="s">
        <v>1570</v>
      </c>
      <c r="F800" s="21" t="s">
        <v>2695</v>
      </c>
      <c r="G800" s="21" t="s">
        <v>2696</v>
      </c>
      <c r="O800" s="60" t="str">
        <f t="shared" si="12"/>
        <v>Open by google map</v>
      </c>
    </row>
    <row r="801" spans="1:15">
      <c r="A801" s="1">
        <v>170050</v>
      </c>
      <c r="B801" s="9" t="s">
        <v>872</v>
      </c>
      <c r="E801" s="21" t="s">
        <v>1398</v>
      </c>
      <c r="F801" s="21" t="s">
        <v>1405</v>
      </c>
      <c r="G801" s="21" t="s">
        <v>2534</v>
      </c>
      <c r="O801" s="60" t="str">
        <f t="shared" si="12"/>
        <v>Open by google map</v>
      </c>
    </row>
    <row r="802" spans="1:15">
      <c r="A802" s="1">
        <v>170051</v>
      </c>
      <c r="B802" s="9" t="s">
        <v>873</v>
      </c>
      <c r="C802" s="19"/>
      <c r="D802" s="19"/>
      <c r="E802" s="21" t="s">
        <v>1299</v>
      </c>
      <c r="F802" s="21" t="s">
        <v>1569</v>
      </c>
      <c r="G802" s="21" t="s">
        <v>2697</v>
      </c>
      <c r="O802" s="60" t="str">
        <f t="shared" si="12"/>
        <v>Open by google map</v>
      </c>
    </row>
    <row r="803" spans="1:15">
      <c r="A803" s="1">
        <v>170052</v>
      </c>
      <c r="B803" s="9" t="s">
        <v>874</v>
      </c>
      <c r="C803" s="19"/>
      <c r="D803" s="19"/>
      <c r="E803" s="21" t="s">
        <v>1305</v>
      </c>
      <c r="F803" s="21" t="s">
        <v>1759</v>
      </c>
      <c r="G803" s="21" t="s">
        <v>1760</v>
      </c>
      <c r="O803" s="60" t="str">
        <f t="shared" si="12"/>
        <v>Open by google map</v>
      </c>
    </row>
    <row r="804" spans="1:15">
      <c r="A804" s="1">
        <v>170073</v>
      </c>
      <c r="B804" s="9" t="s">
        <v>875</v>
      </c>
      <c r="C804" s="19"/>
      <c r="D804" s="19"/>
      <c r="E804" s="21" t="s">
        <v>1315</v>
      </c>
      <c r="F804" s="21" t="s">
        <v>1761</v>
      </c>
      <c r="G804" s="21" t="s">
        <v>1762</v>
      </c>
      <c r="O804" s="60" t="str">
        <f t="shared" si="12"/>
        <v>Open by google map</v>
      </c>
    </row>
    <row r="805" spans="1:15">
      <c r="A805" s="1">
        <v>170074</v>
      </c>
      <c r="B805" s="9" t="s">
        <v>876</v>
      </c>
      <c r="E805" s="21" t="s">
        <v>1351</v>
      </c>
      <c r="F805" s="21" t="s">
        <v>2402</v>
      </c>
      <c r="G805" s="21" t="s">
        <v>2698</v>
      </c>
      <c r="O805" s="60" t="str">
        <f t="shared" si="12"/>
        <v>Open by google map</v>
      </c>
    </row>
    <row r="806" spans="1:15">
      <c r="A806" s="1">
        <v>170075</v>
      </c>
      <c r="B806" s="9" t="s">
        <v>877</v>
      </c>
      <c r="C806" s="19"/>
      <c r="D806" s="19"/>
      <c r="E806" s="21" t="s">
        <v>1449</v>
      </c>
      <c r="F806" s="21" t="s">
        <v>1450</v>
      </c>
      <c r="G806" s="21" t="s">
        <v>1763</v>
      </c>
      <c r="O806" s="60" t="str">
        <f t="shared" si="12"/>
        <v>Open by google map</v>
      </c>
    </row>
    <row r="807" spans="1:15">
      <c r="A807" s="1">
        <v>170076</v>
      </c>
      <c r="B807" s="9" t="s">
        <v>319</v>
      </c>
      <c r="E807" s="21" t="s">
        <v>1419</v>
      </c>
      <c r="F807" s="21" t="s">
        <v>1635</v>
      </c>
      <c r="G807" s="21" t="s">
        <v>2699</v>
      </c>
      <c r="O807" s="60" t="str">
        <f t="shared" si="12"/>
        <v>Open by google map</v>
      </c>
    </row>
    <row r="808" spans="1:15">
      <c r="A808" s="1">
        <v>170077</v>
      </c>
      <c r="B808" s="9" t="s">
        <v>878</v>
      </c>
      <c r="C808" s="19"/>
      <c r="D808" s="19"/>
      <c r="E808" s="21" t="s">
        <v>1305</v>
      </c>
      <c r="F808" s="21" t="s">
        <v>2150</v>
      </c>
      <c r="G808" s="21" t="s">
        <v>2700</v>
      </c>
      <c r="O808" s="60" t="str">
        <f t="shared" si="12"/>
        <v>Open by google map</v>
      </c>
    </row>
    <row r="809" spans="1:15">
      <c r="A809" s="1">
        <v>170078</v>
      </c>
      <c r="B809" s="9" t="s">
        <v>879</v>
      </c>
      <c r="C809" s="19"/>
      <c r="D809" s="19"/>
      <c r="E809" s="21" t="s">
        <v>1340</v>
      </c>
      <c r="F809" s="21" t="s">
        <v>2249</v>
      </c>
      <c r="G809" s="21" t="s">
        <v>1764</v>
      </c>
      <c r="O809" s="60" t="str">
        <f t="shared" si="12"/>
        <v>Open by google map</v>
      </c>
    </row>
    <row r="810" spans="1:15">
      <c r="A810" s="1">
        <v>170079</v>
      </c>
      <c r="B810" s="9" t="s">
        <v>880</v>
      </c>
      <c r="C810" s="19"/>
      <c r="D810" s="19"/>
      <c r="E810" s="21" t="s">
        <v>1331</v>
      </c>
      <c r="F810" s="21" t="s">
        <v>1332</v>
      </c>
      <c r="G810" s="21" t="s">
        <v>1765</v>
      </c>
      <c r="O810" s="60" t="str">
        <f t="shared" si="12"/>
        <v>Open by google map</v>
      </c>
    </row>
    <row r="811" spans="1:15">
      <c r="A811" s="1">
        <v>170080</v>
      </c>
      <c r="B811" s="9" t="s">
        <v>881</v>
      </c>
      <c r="O811" s="60" t="str">
        <f t="shared" si="12"/>
        <v>Open by google map</v>
      </c>
    </row>
    <row r="812" spans="1:15">
      <c r="A812" s="1">
        <v>170081</v>
      </c>
      <c r="B812" s="9" t="s">
        <v>882</v>
      </c>
      <c r="E812" s="21" t="s">
        <v>1333</v>
      </c>
      <c r="F812" s="21" t="s">
        <v>1694</v>
      </c>
      <c r="G812" s="21" t="s">
        <v>1530</v>
      </c>
      <c r="O812" s="60" t="str">
        <f t="shared" si="12"/>
        <v>Open by google map</v>
      </c>
    </row>
    <row r="813" spans="1:15">
      <c r="A813" s="1">
        <v>170082</v>
      </c>
      <c r="B813" s="9" t="s">
        <v>883</v>
      </c>
      <c r="C813" s="19"/>
      <c r="D813" s="19"/>
      <c r="E813" s="21" t="s">
        <v>1387</v>
      </c>
      <c r="F813" s="21" t="s">
        <v>1401</v>
      </c>
      <c r="G813" s="21" t="s">
        <v>1766</v>
      </c>
      <c r="O813" s="60" t="str">
        <f t="shared" si="12"/>
        <v>Open by google map</v>
      </c>
    </row>
    <row r="814" spans="1:15">
      <c r="A814" s="1">
        <v>170085</v>
      </c>
      <c r="B814" s="9" t="s">
        <v>884</v>
      </c>
      <c r="C814" s="19"/>
      <c r="D814" s="19"/>
      <c r="E814" s="21" t="s">
        <v>1570</v>
      </c>
      <c r="F814" s="21" t="s">
        <v>2701</v>
      </c>
      <c r="G814" s="21" t="s">
        <v>2702</v>
      </c>
      <c r="O814" s="60" t="str">
        <f t="shared" si="12"/>
        <v>Open by google map</v>
      </c>
    </row>
    <row r="815" spans="1:15">
      <c r="A815" s="1">
        <v>170086</v>
      </c>
      <c r="B815" s="9" t="s">
        <v>885</v>
      </c>
      <c r="C815" s="19"/>
      <c r="D815" s="19"/>
      <c r="E815" s="21" t="s">
        <v>1363</v>
      </c>
      <c r="F815" s="21" t="s">
        <v>1364</v>
      </c>
      <c r="G815" s="21" t="s">
        <v>1767</v>
      </c>
      <c r="O815" s="60" t="str">
        <f t="shared" si="12"/>
        <v>Open by google map</v>
      </c>
    </row>
    <row r="816" spans="1:15">
      <c r="A816" s="1">
        <v>170087</v>
      </c>
      <c r="B816" s="9" t="s">
        <v>886</v>
      </c>
      <c r="E816" s="21" t="s">
        <v>1299</v>
      </c>
      <c r="F816" s="21" t="s">
        <v>1820</v>
      </c>
      <c r="G816" s="21" t="s">
        <v>2703</v>
      </c>
      <c r="O816" s="60" t="str">
        <f t="shared" si="12"/>
        <v>Open by google map</v>
      </c>
    </row>
    <row r="817" spans="1:15">
      <c r="A817" s="1" t="s">
        <v>33</v>
      </c>
      <c r="B817" s="9" t="s">
        <v>887</v>
      </c>
      <c r="E817" s="21" t="s">
        <v>1387</v>
      </c>
      <c r="F817" s="21" t="s">
        <v>2110</v>
      </c>
      <c r="G817" s="21" t="s">
        <v>2704</v>
      </c>
      <c r="O817" s="60" t="str">
        <f t="shared" si="12"/>
        <v>Open by google map</v>
      </c>
    </row>
    <row r="818" spans="1:15">
      <c r="A818" s="1" t="s">
        <v>34</v>
      </c>
      <c r="B818" s="9" t="s">
        <v>888</v>
      </c>
      <c r="E818" s="21" t="s">
        <v>1387</v>
      </c>
      <c r="F818" s="21" t="s">
        <v>2110</v>
      </c>
      <c r="G818" s="21" t="s">
        <v>2704</v>
      </c>
      <c r="O818" s="60" t="str">
        <f t="shared" si="12"/>
        <v>Open by google map</v>
      </c>
    </row>
    <row r="819" spans="1:15">
      <c r="A819" s="1">
        <v>170089</v>
      </c>
      <c r="B819" s="9" t="s">
        <v>889</v>
      </c>
      <c r="C819" s="19"/>
      <c r="D819" s="19"/>
      <c r="E819" s="21" t="s">
        <v>1305</v>
      </c>
      <c r="F819" s="21" t="s">
        <v>2296</v>
      </c>
      <c r="G819" s="21" t="s">
        <v>2705</v>
      </c>
      <c r="O819" s="60" t="str">
        <f t="shared" si="12"/>
        <v>Open by google map</v>
      </c>
    </row>
    <row r="820" spans="1:15">
      <c r="A820" s="1">
        <v>170090</v>
      </c>
      <c r="B820" s="9" t="s">
        <v>890</v>
      </c>
      <c r="C820" s="19"/>
      <c r="D820" s="19"/>
      <c r="E820" s="21" t="s">
        <v>1570</v>
      </c>
      <c r="F820" s="21" t="s">
        <v>2577</v>
      </c>
      <c r="G820" s="21" t="s">
        <v>2694</v>
      </c>
      <c r="O820" s="60" t="str">
        <f t="shared" si="12"/>
        <v>Open by google map</v>
      </c>
    </row>
    <row r="821" spans="1:15">
      <c r="A821" s="1">
        <v>170091</v>
      </c>
      <c r="B821" s="9" t="s">
        <v>891</v>
      </c>
      <c r="E821" s="21" t="s">
        <v>1439</v>
      </c>
      <c r="F821" s="21" t="s">
        <v>2706</v>
      </c>
      <c r="G821" s="21" t="s">
        <v>2707</v>
      </c>
      <c r="O821" s="60" t="str">
        <f t="shared" si="12"/>
        <v>Open by google map</v>
      </c>
    </row>
    <row r="822" spans="1:15">
      <c r="A822" s="1">
        <v>170092</v>
      </c>
      <c r="B822" s="9" t="s">
        <v>892</v>
      </c>
      <c r="C822" s="19"/>
      <c r="D822" s="19"/>
      <c r="E822" s="21" t="s">
        <v>1426</v>
      </c>
      <c r="F822" s="21" t="s">
        <v>1437</v>
      </c>
      <c r="G822" s="21" t="s">
        <v>1768</v>
      </c>
      <c r="O822" s="60" t="str">
        <f t="shared" si="12"/>
        <v>Open by google map</v>
      </c>
    </row>
    <row r="823" spans="1:15">
      <c r="A823" s="1">
        <v>170093</v>
      </c>
      <c r="B823" s="9" t="s">
        <v>893</v>
      </c>
      <c r="C823" s="19"/>
      <c r="D823" s="19"/>
      <c r="E823" s="21" t="s">
        <v>1358</v>
      </c>
      <c r="F823" s="21" t="s">
        <v>1633</v>
      </c>
      <c r="G823" s="21" t="s">
        <v>1740</v>
      </c>
      <c r="O823" s="60" t="str">
        <f t="shared" si="12"/>
        <v>Open by google map</v>
      </c>
    </row>
    <row r="824" spans="1:15">
      <c r="A824" s="1">
        <v>170094</v>
      </c>
      <c r="B824" s="9" t="s">
        <v>894</v>
      </c>
      <c r="C824" s="19"/>
      <c r="D824" s="19"/>
      <c r="E824" s="21" t="s">
        <v>1331</v>
      </c>
      <c r="F824" s="21" t="s">
        <v>2280</v>
      </c>
      <c r="G824" s="21" t="s">
        <v>2708</v>
      </c>
      <c r="O824" s="60" t="str">
        <f t="shared" si="12"/>
        <v>Open by google map</v>
      </c>
    </row>
    <row r="825" spans="1:15">
      <c r="A825" s="1">
        <v>170095</v>
      </c>
      <c r="B825" s="9" t="s">
        <v>895</v>
      </c>
      <c r="C825" s="19"/>
      <c r="D825" s="19"/>
      <c r="E825" s="21" t="s">
        <v>1299</v>
      </c>
      <c r="F825" s="21" t="s">
        <v>1350</v>
      </c>
      <c r="G825" s="21" t="s">
        <v>2709</v>
      </c>
      <c r="O825" s="60" t="str">
        <f t="shared" si="12"/>
        <v>Open by google map</v>
      </c>
    </row>
    <row r="826" spans="1:15">
      <c r="A826" s="1">
        <v>170096</v>
      </c>
      <c r="B826" s="9" t="s">
        <v>896</v>
      </c>
      <c r="C826" s="19"/>
      <c r="D826" s="19"/>
      <c r="E826" s="21" t="s">
        <v>1307</v>
      </c>
      <c r="F826" s="21" t="s">
        <v>1308</v>
      </c>
      <c r="G826" s="21" t="s">
        <v>2710</v>
      </c>
      <c r="O826" s="60" t="str">
        <f t="shared" si="12"/>
        <v>Open by google map</v>
      </c>
    </row>
    <row r="827" spans="1:15">
      <c r="A827" s="1">
        <v>170098</v>
      </c>
      <c r="B827" s="9" t="s">
        <v>897</v>
      </c>
      <c r="E827" s="21" t="s">
        <v>1302</v>
      </c>
      <c r="F827" s="21" t="s">
        <v>1792</v>
      </c>
      <c r="G827" s="21" t="s">
        <v>2711</v>
      </c>
      <c r="O827" s="60" t="str">
        <f t="shared" si="12"/>
        <v>Open by google map</v>
      </c>
    </row>
    <row r="828" spans="1:15">
      <c r="A828" s="1">
        <v>170101</v>
      </c>
      <c r="B828" s="9" t="s">
        <v>898</v>
      </c>
      <c r="C828" s="19"/>
      <c r="D828" s="19"/>
      <c r="E828" s="21" t="s">
        <v>1570</v>
      </c>
      <c r="F828" s="21" t="s">
        <v>2712</v>
      </c>
      <c r="G828" s="21" t="s">
        <v>2713</v>
      </c>
      <c r="O828" s="60" t="str">
        <f t="shared" si="12"/>
        <v>Open by google map</v>
      </c>
    </row>
    <row r="829" spans="1:15">
      <c r="A829" s="1">
        <v>170102</v>
      </c>
      <c r="B829" s="9" t="s">
        <v>899</v>
      </c>
      <c r="C829" s="19"/>
      <c r="D829" s="19"/>
      <c r="E829" s="21" t="s">
        <v>1429</v>
      </c>
      <c r="F829" s="21" t="s">
        <v>1592</v>
      </c>
      <c r="G829" s="21" t="s">
        <v>2495</v>
      </c>
      <c r="O829" s="60" t="str">
        <f t="shared" si="12"/>
        <v>Open by google map</v>
      </c>
    </row>
    <row r="830" spans="1:15">
      <c r="A830" s="1">
        <v>170103</v>
      </c>
      <c r="B830" s="9" t="s">
        <v>900</v>
      </c>
      <c r="E830" s="21" t="s">
        <v>1443</v>
      </c>
      <c r="F830" s="21" t="s">
        <v>2714</v>
      </c>
      <c r="G830" s="21" t="s">
        <v>2715</v>
      </c>
      <c r="O830" s="60" t="str">
        <f t="shared" si="12"/>
        <v>Open by google map</v>
      </c>
    </row>
    <row r="831" spans="1:15">
      <c r="A831" s="1">
        <v>170112</v>
      </c>
      <c r="B831" s="9" t="s">
        <v>901</v>
      </c>
      <c r="E831" s="21" t="s">
        <v>1357</v>
      </c>
      <c r="F831" s="21" t="s">
        <v>2365</v>
      </c>
      <c r="G831" s="21" t="s">
        <v>2716</v>
      </c>
      <c r="O831" s="60" t="str">
        <f t="shared" si="12"/>
        <v>Open by google map</v>
      </c>
    </row>
    <row r="832" spans="1:15">
      <c r="A832" s="1">
        <v>170113</v>
      </c>
      <c r="B832" s="9" t="s">
        <v>902</v>
      </c>
      <c r="C832" s="19"/>
      <c r="D832" s="19"/>
      <c r="E832" s="21" t="s">
        <v>1539</v>
      </c>
      <c r="F832" s="21" t="s">
        <v>1700</v>
      </c>
      <c r="G832" s="21" t="s">
        <v>2717</v>
      </c>
      <c r="O832" s="60" t="str">
        <f t="shared" si="12"/>
        <v>Open by google map</v>
      </c>
    </row>
    <row r="833" spans="1:15">
      <c r="A833" s="1">
        <v>170115</v>
      </c>
      <c r="B833" s="9" t="s">
        <v>903</v>
      </c>
      <c r="C833" s="19"/>
      <c r="D833" s="19"/>
      <c r="E833" s="21" t="s">
        <v>1570</v>
      </c>
      <c r="F833" s="21" t="s">
        <v>1769</v>
      </c>
      <c r="G833" s="21" t="s">
        <v>2718</v>
      </c>
      <c r="O833" s="60" t="str">
        <f t="shared" si="12"/>
        <v>Open by google map</v>
      </c>
    </row>
    <row r="834" spans="1:15">
      <c r="A834" s="1">
        <v>170116</v>
      </c>
      <c r="B834" s="9" t="s">
        <v>904</v>
      </c>
      <c r="C834" s="19"/>
      <c r="D834" s="19"/>
      <c r="E834" s="21" t="s">
        <v>1307</v>
      </c>
      <c r="F834" s="21" t="s">
        <v>2719</v>
      </c>
      <c r="G834" s="21" t="s">
        <v>2720</v>
      </c>
      <c r="O834" s="60" t="str">
        <f t="shared" si="12"/>
        <v>Open by google map</v>
      </c>
    </row>
    <row r="835" spans="1:15">
      <c r="A835" s="1">
        <v>170117</v>
      </c>
      <c r="B835" s="9" t="s">
        <v>320</v>
      </c>
      <c r="E835" s="21" t="s">
        <v>1307</v>
      </c>
      <c r="F835" s="21" t="s">
        <v>2368</v>
      </c>
      <c r="G835" s="21" t="s">
        <v>2721</v>
      </c>
      <c r="O835" s="60" t="str">
        <f t="shared" si="12"/>
        <v>Open by google map</v>
      </c>
    </row>
    <row r="836" spans="1:15">
      <c r="A836" s="1">
        <v>170120</v>
      </c>
      <c r="B836" s="9" t="s">
        <v>905</v>
      </c>
      <c r="E836" s="21" t="s">
        <v>1570</v>
      </c>
      <c r="F836" s="21" t="s">
        <v>2712</v>
      </c>
      <c r="G836" s="21" t="s">
        <v>2722</v>
      </c>
      <c r="O836" s="60" t="str">
        <f t="shared" ref="O836:O899" si="13">HYPERLINK(CONCATENATE("https://www.google.co.jp/maps/place/?q=",N836),"Open by google map")</f>
        <v>Open by google map</v>
      </c>
    </row>
    <row r="837" spans="1:15">
      <c r="A837" s="1">
        <v>170121</v>
      </c>
      <c r="B837" s="9" t="s">
        <v>906</v>
      </c>
      <c r="C837" s="19"/>
      <c r="D837" s="19"/>
      <c r="E837" s="21" t="s">
        <v>1315</v>
      </c>
      <c r="F837" s="21" t="s">
        <v>2122</v>
      </c>
      <c r="G837" s="21" t="s">
        <v>2723</v>
      </c>
      <c r="O837" s="60" t="str">
        <f t="shared" si="13"/>
        <v>Open by google map</v>
      </c>
    </row>
    <row r="838" spans="1:15">
      <c r="A838" s="1">
        <v>170122</v>
      </c>
      <c r="B838" s="9" t="s">
        <v>907</v>
      </c>
      <c r="C838" s="19"/>
      <c r="D838" s="19"/>
      <c r="E838" s="21" t="s">
        <v>1451</v>
      </c>
      <c r="F838" s="21" t="s">
        <v>1452</v>
      </c>
      <c r="G838" s="21" t="s">
        <v>1770</v>
      </c>
      <c r="O838" s="60" t="str">
        <f t="shared" si="13"/>
        <v>Open by google map</v>
      </c>
    </row>
    <row r="839" spans="1:15">
      <c r="A839" s="1">
        <v>170123</v>
      </c>
      <c r="B839" s="9" t="s">
        <v>908</v>
      </c>
      <c r="C839" s="19"/>
      <c r="D839" s="19"/>
      <c r="E839" s="21" t="s">
        <v>1366</v>
      </c>
      <c r="F839" s="21" t="s">
        <v>1771</v>
      </c>
      <c r="G839" s="21" t="s">
        <v>1772</v>
      </c>
      <c r="O839" s="60" t="str">
        <f t="shared" si="13"/>
        <v>Open by google map</v>
      </c>
    </row>
    <row r="840" spans="1:15">
      <c r="A840" s="1">
        <v>170124</v>
      </c>
      <c r="B840" s="9" t="s">
        <v>909</v>
      </c>
      <c r="C840" s="19"/>
      <c r="D840" s="19"/>
      <c r="E840" s="21" t="s">
        <v>1312</v>
      </c>
      <c r="F840" s="21" t="s">
        <v>2598</v>
      </c>
      <c r="G840" s="21" t="s">
        <v>2724</v>
      </c>
      <c r="O840" s="60" t="str">
        <f t="shared" si="13"/>
        <v>Open by google map</v>
      </c>
    </row>
    <row r="841" spans="1:15">
      <c r="A841" s="1">
        <v>170125</v>
      </c>
      <c r="B841" s="9" t="s">
        <v>910</v>
      </c>
      <c r="C841" s="19"/>
      <c r="D841" s="19"/>
      <c r="E841" s="21" t="s">
        <v>1305</v>
      </c>
      <c r="F841" s="21" t="s">
        <v>2296</v>
      </c>
      <c r="G841" s="21" t="s">
        <v>2671</v>
      </c>
      <c r="O841" s="60" t="str">
        <f t="shared" si="13"/>
        <v>Open by google map</v>
      </c>
    </row>
    <row r="842" spans="1:15">
      <c r="A842" s="1">
        <v>170126</v>
      </c>
      <c r="B842" s="9" t="s">
        <v>911</v>
      </c>
      <c r="C842" s="19"/>
      <c r="D842" s="19"/>
      <c r="E842" s="21" t="s">
        <v>1307</v>
      </c>
      <c r="F842" s="21" t="s">
        <v>1308</v>
      </c>
      <c r="G842" s="21" t="s">
        <v>1754</v>
      </c>
      <c r="O842" s="60" t="str">
        <f t="shared" si="13"/>
        <v>Open by google map</v>
      </c>
    </row>
    <row r="843" spans="1:15">
      <c r="A843" s="1">
        <v>170127</v>
      </c>
      <c r="B843" s="9" t="s">
        <v>912</v>
      </c>
      <c r="E843" s="21" t="s">
        <v>1419</v>
      </c>
      <c r="F843" s="21" t="s">
        <v>2725</v>
      </c>
      <c r="G843" s="21" t="s">
        <v>2726</v>
      </c>
      <c r="O843" s="60" t="str">
        <f t="shared" si="13"/>
        <v>Open by google map</v>
      </c>
    </row>
    <row r="844" spans="1:15">
      <c r="A844" s="1">
        <v>170128</v>
      </c>
      <c r="B844" s="9" t="s">
        <v>913</v>
      </c>
      <c r="C844" s="19"/>
      <c r="D844" s="19"/>
      <c r="E844" s="21" t="s">
        <v>1315</v>
      </c>
      <c r="F844" s="21" t="s">
        <v>1773</v>
      </c>
      <c r="G844" s="21" t="s">
        <v>1774</v>
      </c>
      <c r="O844" s="60" t="str">
        <f t="shared" si="13"/>
        <v>Open by google map</v>
      </c>
    </row>
    <row r="845" spans="1:15">
      <c r="A845" s="1">
        <v>170129</v>
      </c>
      <c r="B845" s="9" t="s">
        <v>914</v>
      </c>
      <c r="C845" s="19"/>
      <c r="D845" s="19"/>
      <c r="E845" s="21" t="s">
        <v>1305</v>
      </c>
      <c r="F845" s="21" t="s">
        <v>1759</v>
      </c>
      <c r="G845" s="21" t="s">
        <v>1760</v>
      </c>
      <c r="O845" s="60" t="str">
        <f t="shared" si="13"/>
        <v>Open by google map</v>
      </c>
    </row>
    <row r="846" spans="1:15">
      <c r="A846" s="1">
        <v>170130</v>
      </c>
      <c r="B846" s="9" t="s">
        <v>915</v>
      </c>
      <c r="E846" s="21" t="s">
        <v>1372</v>
      </c>
      <c r="F846" s="21" t="s">
        <v>2411</v>
      </c>
      <c r="G846" s="21" t="s">
        <v>2727</v>
      </c>
      <c r="O846" s="60" t="str">
        <f t="shared" si="13"/>
        <v>Open by google map</v>
      </c>
    </row>
    <row r="847" spans="1:15">
      <c r="A847" s="1">
        <v>170131</v>
      </c>
      <c r="B847" s="9" t="s">
        <v>321</v>
      </c>
      <c r="C847" s="19"/>
      <c r="D847" s="19"/>
      <c r="E847" s="21" t="s">
        <v>1570</v>
      </c>
      <c r="F847" s="21" t="s">
        <v>2728</v>
      </c>
      <c r="G847" s="21" t="s">
        <v>2729</v>
      </c>
      <c r="O847" s="60" t="str">
        <f t="shared" si="13"/>
        <v>Open by google map</v>
      </c>
    </row>
    <row r="848" spans="1:15">
      <c r="A848" s="1">
        <v>170132</v>
      </c>
      <c r="B848" s="9" t="s">
        <v>916</v>
      </c>
      <c r="C848" s="19"/>
      <c r="D848" s="19"/>
      <c r="E848" s="21" t="s">
        <v>1357</v>
      </c>
      <c r="F848" s="21" t="s">
        <v>1375</v>
      </c>
      <c r="G848" s="21" t="s">
        <v>1775</v>
      </c>
      <c r="O848" s="60" t="str">
        <f t="shared" si="13"/>
        <v>Open by google map</v>
      </c>
    </row>
    <row r="849" spans="1:15">
      <c r="A849" s="1">
        <v>170133</v>
      </c>
      <c r="B849" s="9" t="s">
        <v>917</v>
      </c>
      <c r="C849" s="19"/>
      <c r="D849" s="19"/>
      <c r="E849" s="21" t="s">
        <v>1331</v>
      </c>
      <c r="F849" s="21" t="s">
        <v>2730</v>
      </c>
      <c r="G849" s="21" t="s">
        <v>2731</v>
      </c>
      <c r="O849" s="60" t="str">
        <f t="shared" si="13"/>
        <v>Open by google map</v>
      </c>
    </row>
    <row r="850" spans="1:15">
      <c r="A850" s="1">
        <v>170134</v>
      </c>
      <c r="B850" s="9" t="s">
        <v>918</v>
      </c>
      <c r="C850" s="19"/>
      <c r="D850" s="19"/>
      <c r="E850" s="21" t="s">
        <v>1318</v>
      </c>
      <c r="F850" s="21" t="s">
        <v>1527</v>
      </c>
      <c r="G850" s="21" t="s">
        <v>2732</v>
      </c>
      <c r="O850" s="60" t="str">
        <f t="shared" si="13"/>
        <v>Open by google map</v>
      </c>
    </row>
    <row r="851" spans="1:15">
      <c r="A851" s="1">
        <v>170135</v>
      </c>
      <c r="B851" s="9" t="s">
        <v>919</v>
      </c>
      <c r="C851" s="19"/>
      <c r="D851" s="19"/>
      <c r="E851" s="21" t="s">
        <v>1387</v>
      </c>
      <c r="F851" s="21" t="s">
        <v>2110</v>
      </c>
      <c r="G851" s="21" t="s">
        <v>2733</v>
      </c>
      <c r="O851" s="60" t="str">
        <f t="shared" si="13"/>
        <v>Open by google map</v>
      </c>
    </row>
    <row r="852" spans="1:15">
      <c r="A852" s="1">
        <v>170136</v>
      </c>
      <c r="B852" s="9" t="s">
        <v>920</v>
      </c>
      <c r="E852" s="21" t="s">
        <v>1302</v>
      </c>
      <c r="F852" s="21" t="s">
        <v>2155</v>
      </c>
      <c r="G852" s="21" t="s">
        <v>2734</v>
      </c>
      <c r="O852" s="60" t="str">
        <f t="shared" si="13"/>
        <v>Open by google map</v>
      </c>
    </row>
    <row r="853" spans="1:15">
      <c r="A853" s="1">
        <v>170137</v>
      </c>
      <c r="B853" s="9" t="s">
        <v>921</v>
      </c>
      <c r="C853" s="19"/>
      <c r="D853" s="19"/>
      <c r="E853" s="21" t="s">
        <v>1570</v>
      </c>
      <c r="F853" s="21" t="s">
        <v>1705</v>
      </c>
      <c r="G853" s="21" t="s">
        <v>1777</v>
      </c>
      <c r="O853" s="60" t="str">
        <f t="shared" si="13"/>
        <v>Open by google map</v>
      </c>
    </row>
    <row r="854" spans="1:15">
      <c r="A854" s="1">
        <v>170138</v>
      </c>
      <c r="B854" s="9" t="s">
        <v>922</v>
      </c>
      <c r="C854" s="19"/>
      <c r="D854" s="19"/>
      <c r="E854" s="21" t="s">
        <v>1336</v>
      </c>
      <c r="F854" s="21" t="s">
        <v>1778</v>
      </c>
      <c r="G854" s="21" t="s">
        <v>1779</v>
      </c>
      <c r="O854" s="60" t="str">
        <f t="shared" si="13"/>
        <v>Open by google map</v>
      </c>
    </row>
    <row r="855" spans="1:15">
      <c r="A855" s="1">
        <v>170139</v>
      </c>
      <c r="B855" s="9" t="s">
        <v>923</v>
      </c>
      <c r="C855" s="19"/>
      <c r="D855" s="19"/>
      <c r="E855" s="21" t="s">
        <v>1363</v>
      </c>
      <c r="F855" s="21" t="s">
        <v>1364</v>
      </c>
      <c r="G855" s="21" t="s">
        <v>1776</v>
      </c>
      <c r="O855" s="60" t="str">
        <f t="shared" si="13"/>
        <v>Open by google map</v>
      </c>
    </row>
    <row r="856" spans="1:15">
      <c r="A856" s="1">
        <v>170140</v>
      </c>
      <c r="B856" s="9" t="s">
        <v>924</v>
      </c>
      <c r="C856" s="19"/>
      <c r="D856" s="19"/>
      <c r="E856" s="21" t="s">
        <v>1358</v>
      </c>
      <c r="F856" s="21" t="s">
        <v>1476</v>
      </c>
      <c r="G856" s="21" t="s">
        <v>2735</v>
      </c>
      <c r="O856" s="60" t="str">
        <f t="shared" si="13"/>
        <v>Open by google map</v>
      </c>
    </row>
    <row r="857" spans="1:15">
      <c r="A857" s="1">
        <v>170141</v>
      </c>
      <c r="B857" s="9" t="s">
        <v>925</v>
      </c>
      <c r="C857" s="19"/>
      <c r="D857" s="19"/>
      <c r="E857" s="21" t="s">
        <v>1780</v>
      </c>
      <c r="F857" s="21" t="s">
        <v>2736</v>
      </c>
      <c r="G857" s="21" t="s">
        <v>2737</v>
      </c>
      <c r="O857" s="60" t="str">
        <f t="shared" si="13"/>
        <v>Open by google map</v>
      </c>
    </row>
    <row r="858" spans="1:15">
      <c r="A858" s="1">
        <v>170142</v>
      </c>
      <c r="B858" s="9" t="s">
        <v>926</v>
      </c>
      <c r="E858" s="21" t="s">
        <v>1320</v>
      </c>
      <c r="F858" s="21" t="s">
        <v>1321</v>
      </c>
      <c r="G858" s="21" t="s">
        <v>2738</v>
      </c>
      <c r="O858" s="60" t="str">
        <f t="shared" si="13"/>
        <v>Open by google map</v>
      </c>
    </row>
    <row r="859" spans="1:15">
      <c r="A859" s="1" t="s">
        <v>35</v>
      </c>
      <c r="B859" s="9" t="s">
        <v>927</v>
      </c>
      <c r="E859" s="21" t="s">
        <v>1320</v>
      </c>
      <c r="F859" s="21" t="s">
        <v>1321</v>
      </c>
      <c r="G859" s="21" t="s">
        <v>2738</v>
      </c>
      <c r="O859" s="60" t="str">
        <f t="shared" si="13"/>
        <v>Open by google map</v>
      </c>
    </row>
    <row r="860" spans="1:15">
      <c r="A860" s="1">
        <v>170143</v>
      </c>
      <c r="B860" s="9" t="s">
        <v>928</v>
      </c>
      <c r="C860" s="19"/>
      <c r="D860" s="19"/>
      <c r="E860" s="21" t="s">
        <v>1333</v>
      </c>
      <c r="F860" s="21" t="s">
        <v>2108</v>
      </c>
      <c r="G860" s="21" t="s">
        <v>2739</v>
      </c>
      <c r="O860" s="60" t="str">
        <f t="shared" si="13"/>
        <v>Open by google map</v>
      </c>
    </row>
    <row r="861" spans="1:15">
      <c r="A861" s="1">
        <v>170146</v>
      </c>
      <c r="B861" s="9" t="s">
        <v>929</v>
      </c>
      <c r="C861" s="19"/>
      <c r="D861" s="19"/>
      <c r="E861" s="21" t="s">
        <v>1315</v>
      </c>
      <c r="F861" s="21" t="s">
        <v>1781</v>
      </c>
      <c r="G861" s="21" t="s">
        <v>1782</v>
      </c>
      <c r="O861" s="60" t="str">
        <f t="shared" si="13"/>
        <v>Open by google map</v>
      </c>
    </row>
    <row r="862" spans="1:15">
      <c r="A862" s="1">
        <v>170147</v>
      </c>
      <c r="B862" s="9" t="s">
        <v>930</v>
      </c>
      <c r="C862" s="19"/>
      <c r="D862" s="19"/>
      <c r="E862" s="21" t="s">
        <v>1412</v>
      </c>
      <c r="F862" s="21" t="s">
        <v>2740</v>
      </c>
      <c r="G862" s="21" t="s">
        <v>1783</v>
      </c>
      <c r="O862" s="60" t="str">
        <f t="shared" si="13"/>
        <v>Open by google map</v>
      </c>
    </row>
    <row r="863" spans="1:15">
      <c r="A863" s="1">
        <v>170148</v>
      </c>
      <c r="B863" s="9" t="s">
        <v>931</v>
      </c>
      <c r="C863" s="19"/>
      <c r="D863" s="19"/>
      <c r="E863" s="21" t="s">
        <v>1307</v>
      </c>
      <c r="F863" s="21" t="s">
        <v>1308</v>
      </c>
      <c r="G863" s="21" t="s">
        <v>1754</v>
      </c>
      <c r="O863" s="60" t="str">
        <f t="shared" si="13"/>
        <v>Open by google map</v>
      </c>
    </row>
    <row r="864" spans="1:15">
      <c r="A864" s="1">
        <v>170149</v>
      </c>
      <c r="B864" s="9" t="s">
        <v>932</v>
      </c>
      <c r="E864" s="21" t="s">
        <v>1570</v>
      </c>
      <c r="F864" s="21" t="s">
        <v>2741</v>
      </c>
      <c r="G864" s="21" t="s">
        <v>2742</v>
      </c>
      <c r="O864" s="60" t="str">
        <f t="shared" si="13"/>
        <v>Open by google map</v>
      </c>
    </row>
    <row r="865" spans="1:15">
      <c r="A865" s="1">
        <v>170150</v>
      </c>
      <c r="B865" s="9" t="s">
        <v>933</v>
      </c>
      <c r="E865" s="21" t="s">
        <v>1358</v>
      </c>
      <c r="F865" s="21" t="s">
        <v>1359</v>
      </c>
      <c r="G865" s="21" t="s">
        <v>2743</v>
      </c>
      <c r="O865" s="60" t="str">
        <f t="shared" si="13"/>
        <v>Open by google map</v>
      </c>
    </row>
    <row r="866" spans="1:15">
      <c r="A866" s="1">
        <v>170151</v>
      </c>
      <c r="B866" s="9" t="s">
        <v>934</v>
      </c>
      <c r="C866" s="19"/>
      <c r="D866" s="19"/>
      <c r="E866" s="21" t="s">
        <v>1429</v>
      </c>
      <c r="F866" s="21" t="s">
        <v>2445</v>
      </c>
      <c r="G866" s="21" t="s">
        <v>2744</v>
      </c>
      <c r="O866" s="60" t="str">
        <f t="shared" si="13"/>
        <v>Open by google map</v>
      </c>
    </row>
    <row r="867" spans="1:15">
      <c r="A867" s="1">
        <v>170152</v>
      </c>
      <c r="B867" s="9" t="s">
        <v>935</v>
      </c>
      <c r="C867" s="19"/>
      <c r="D867" s="19"/>
      <c r="E867" s="21" t="s">
        <v>1299</v>
      </c>
      <c r="F867" s="21" t="s">
        <v>1589</v>
      </c>
      <c r="G867" s="21" t="s">
        <v>2745</v>
      </c>
      <c r="O867" s="60" t="str">
        <f t="shared" si="13"/>
        <v>Open by google map</v>
      </c>
    </row>
    <row r="868" spans="1:15">
      <c r="A868" s="1">
        <v>170153</v>
      </c>
      <c r="B868" s="9" t="s">
        <v>936</v>
      </c>
      <c r="C868" s="19"/>
      <c r="D868" s="19"/>
      <c r="E868" s="21" t="s">
        <v>1333</v>
      </c>
      <c r="F868" s="21" t="s">
        <v>1566</v>
      </c>
      <c r="G868" s="21" t="s">
        <v>1784</v>
      </c>
      <c r="O868" s="60" t="str">
        <f t="shared" si="13"/>
        <v>Open by google map</v>
      </c>
    </row>
    <row r="869" spans="1:15">
      <c r="A869" s="1">
        <v>170154</v>
      </c>
      <c r="B869" s="9" t="s">
        <v>937</v>
      </c>
      <c r="C869" s="19"/>
      <c r="D869" s="19"/>
      <c r="E869" s="21" t="s">
        <v>1451</v>
      </c>
      <c r="F869" s="21" t="s">
        <v>1785</v>
      </c>
      <c r="G869" s="21" t="s">
        <v>1786</v>
      </c>
      <c r="O869" s="60" t="str">
        <f t="shared" si="13"/>
        <v>Open by google map</v>
      </c>
    </row>
    <row r="870" spans="1:15">
      <c r="A870" s="1">
        <v>170155</v>
      </c>
      <c r="B870" s="9" t="s">
        <v>938</v>
      </c>
      <c r="C870" s="19"/>
      <c r="D870" s="19"/>
      <c r="E870" s="21" t="s">
        <v>1295</v>
      </c>
      <c r="F870" s="21" t="s">
        <v>1644</v>
      </c>
      <c r="G870" s="21" t="s">
        <v>2746</v>
      </c>
      <c r="O870" s="60" t="str">
        <f t="shared" si="13"/>
        <v>Open by google map</v>
      </c>
    </row>
    <row r="871" spans="1:15">
      <c r="A871" s="1">
        <v>170156</v>
      </c>
      <c r="B871" s="9" t="s">
        <v>939</v>
      </c>
      <c r="C871" s="19"/>
      <c r="D871" s="19"/>
      <c r="E871" s="21" t="s">
        <v>1570</v>
      </c>
      <c r="F871" s="21" t="s">
        <v>2712</v>
      </c>
      <c r="G871" s="21" t="s">
        <v>2747</v>
      </c>
      <c r="O871" s="60" t="str">
        <f t="shared" si="13"/>
        <v>Open by google map</v>
      </c>
    </row>
    <row r="872" spans="1:15">
      <c r="A872" s="1">
        <v>170157</v>
      </c>
      <c r="B872" s="9" t="s">
        <v>940</v>
      </c>
      <c r="E872" s="21" t="s">
        <v>1832</v>
      </c>
      <c r="F872" s="21" t="s">
        <v>2748</v>
      </c>
      <c r="G872" s="21" t="s">
        <v>2749</v>
      </c>
      <c r="O872" s="60" t="str">
        <f t="shared" si="13"/>
        <v>Open by google map</v>
      </c>
    </row>
    <row r="873" spans="1:15">
      <c r="A873" s="1">
        <v>170161</v>
      </c>
      <c r="B873" s="9" t="s">
        <v>941</v>
      </c>
      <c r="C873" s="19"/>
      <c r="D873" s="19"/>
      <c r="E873" s="21" t="s">
        <v>1331</v>
      </c>
      <c r="F873" s="21" t="s">
        <v>1385</v>
      </c>
      <c r="G873" s="21" t="s">
        <v>1726</v>
      </c>
      <c r="O873" s="60" t="str">
        <f t="shared" si="13"/>
        <v>Open by google map</v>
      </c>
    </row>
    <row r="874" spans="1:15">
      <c r="A874" s="1">
        <v>170162</v>
      </c>
      <c r="B874" s="9" t="s">
        <v>942</v>
      </c>
      <c r="C874" s="19"/>
      <c r="D874" s="19"/>
      <c r="E874" s="21" t="s">
        <v>1340</v>
      </c>
      <c r="F874" s="21" t="s">
        <v>2750</v>
      </c>
      <c r="G874" s="21" t="s">
        <v>1787</v>
      </c>
      <c r="O874" s="60" t="str">
        <f t="shared" si="13"/>
        <v>Open by google map</v>
      </c>
    </row>
    <row r="875" spans="1:15">
      <c r="A875" s="1">
        <v>170163</v>
      </c>
      <c r="B875" s="9" t="s">
        <v>943</v>
      </c>
      <c r="C875" s="19"/>
      <c r="D875" s="19"/>
      <c r="E875" s="21" t="s">
        <v>1357</v>
      </c>
      <c r="F875" s="21" t="s">
        <v>2288</v>
      </c>
      <c r="G875" s="21" t="s">
        <v>2295</v>
      </c>
      <c r="O875" s="60" t="str">
        <f t="shared" si="13"/>
        <v>Open by google map</v>
      </c>
    </row>
    <row r="876" spans="1:15">
      <c r="A876" s="1">
        <v>170164</v>
      </c>
      <c r="B876" s="9" t="s">
        <v>944</v>
      </c>
      <c r="C876" s="19"/>
      <c r="D876" s="19"/>
      <c r="E876" s="21" t="s">
        <v>1351</v>
      </c>
      <c r="F876" s="21" t="s">
        <v>1376</v>
      </c>
      <c r="G876" s="21" t="s">
        <v>2693</v>
      </c>
      <c r="O876" s="60" t="str">
        <f t="shared" si="13"/>
        <v>Open by google map</v>
      </c>
    </row>
    <row r="877" spans="1:15">
      <c r="A877" s="1">
        <v>170165</v>
      </c>
      <c r="B877" s="9" t="s">
        <v>945</v>
      </c>
      <c r="C877" s="19"/>
      <c r="D877" s="19"/>
      <c r="E877" s="21" t="s">
        <v>1331</v>
      </c>
      <c r="F877" s="21" t="s">
        <v>1385</v>
      </c>
      <c r="G877" s="21" t="s">
        <v>1386</v>
      </c>
      <c r="O877" s="60" t="str">
        <f t="shared" si="13"/>
        <v>Open by google map</v>
      </c>
    </row>
    <row r="878" spans="1:15">
      <c r="A878" s="1">
        <v>170166</v>
      </c>
      <c r="B878" s="9" t="s">
        <v>946</v>
      </c>
      <c r="C878" s="19"/>
      <c r="D878" s="19"/>
      <c r="E878" s="21" t="s">
        <v>1336</v>
      </c>
      <c r="F878" s="21" t="s">
        <v>1778</v>
      </c>
      <c r="G878" s="21" t="s">
        <v>1779</v>
      </c>
      <c r="O878" s="60" t="str">
        <f t="shared" si="13"/>
        <v>Open by google map</v>
      </c>
    </row>
    <row r="879" spans="1:15">
      <c r="A879" s="1">
        <v>170167</v>
      </c>
      <c r="B879" s="9" t="s">
        <v>947</v>
      </c>
      <c r="C879" s="19"/>
      <c r="D879" s="19"/>
      <c r="E879" s="21" t="s">
        <v>1299</v>
      </c>
      <c r="F879" s="21" t="s">
        <v>1788</v>
      </c>
      <c r="G879" s="21" t="s">
        <v>1789</v>
      </c>
      <c r="O879" s="60" t="str">
        <f t="shared" si="13"/>
        <v>Open by google map</v>
      </c>
    </row>
    <row r="880" spans="1:15">
      <c r="A880" s="1">
        <v>170168</v>
      </c>
      <c r="B880" s="9" t="s">
        <v>948</v>
      </c>
      <c r="C880" s="19"/>
      <c r="D880" s="19"/>
      <c r="E880" s="21" t="s">
        <v>1370</v>
      </c>
      <c r="F880" s="21" t="s">
        <v>1790</v>
      </c>
      <c r="G880" s="21" t="s">
        <v>1791</v>
      </c>
      <c r="O880" s="60" t="str">
        <f t="shared" si="13"/>
        <v>Open by google map</v>
      </c>
    </row>
    <row r="881" spans="1:15">
      <c r="A881" s="1">
        <v>170169</v>
      </c>
      <c r="B881" s="9" t="s">
        <v>949</v>
      </c>
      <c r="C881" s="19"/>
      <c r="D881" s="19"/>
      <c r="E881" s="21" t="s">
        <v>1302</v>
      </c>
      <c r="F881" s="21" t="s">
        <v>1792</v>
      </c>
      <c r="G881" s="21" t="s">
        <v>1793</v>
      </c>
      <c r="O881" s="60" t="str">
        <f t="shared" si="13"/>
        <v>Open by google map</v>
      </c>
    </row>
    <row r="882" spans="1:15">
      <c r="A882" s="1">
        <v>170170</v>
      </c>
      <c r="B882" s="9" t="s">
        <v>950</v>
      </c>
      <c r="E882" s="21" t="s">
        <v>1315</v>
      </c>
      <c r="F882" s="21" t="s">
        <v>1550</v>
      </c>
      <c r="G882" s="21" t="s">
        <v>2751</v>
      </c>
      <c r="O882" s="60" t="str">
        <f t="shared" si="13"/>
        <v>Open by google map</v>
      </c>
    </row>
    <row r="883" spans="1:15">
      <c r="A883" s="1">
        <v>170171</v>
      </c>
      <c r="B883" s="9" t="s">
        <v>951</v>
      </c>
      <c r="C883" s="19"/>
      <c r="D883" s="19"/>
      <c r="E883" s="21" t="s">
        <v>1295</v>
      </c>
      <c r="F883" s="21" t="s">
        <v>1338</v>
      </c>
      <c r="G883" s="21" t="s">
        <v>1747</v>
      </c>
      <c r="O883" s="60" t="str">
        <f t="shared" si="13"/>
        <v>Open by google map</v>
      </c>
    </row>
    <row r="884" spans="1:15">
      <c r="A884" s="1">
        <v>170172</v>
      </c>
      <c r="B884" s="9" t="s">
        <v>952</v>
      </c>
      <c r="C884" s="19"/>
      <c r="D884" s="19"/>
      <c r="E884" s="21" t="s">
        <v>1351</v>
      </c>
      <c r="F884" s="21" t="s">
        <v>1374</v>
      </c>
      <c r="G884" s="21" t="s">
        <v>1794</v>
      </c>
      <c r="O884" s="60" t="str">
        <f t="shared" si="13"/>
        <v>Open by google map</v>
      </c>
    </row>
    <row r="885" spans="1:15">
      <c r="A885" s="1">
        <v>170173</v>
      </c>
      <c r="B885" s="9" t="s">
        <v>953</v>
      </c>
      <c r="C885" s="19"/>
      <c r="D885" s="19"/>
      <c r="E885" s="21" t="s">
        <v>1370</v>
      </c>
      <c r="F885" s="21" t="s">
        <v>1795</v>
      </c>
      <c r="G885" s="21" t="s">
        <v>1796</v>
      </c>
      <c r="O885" s="60" t="str">
        <f t="shared" si="13"/>
        <v>Open by google map</v>
      </c>
    </row>
    <row r="886" spans="1:15">
      <c r="A886" s="1">
        <v>170174</v>
      </c>
      <c r="B886" s="9" t="s">
        <v>954</v>
      </c>
      <c r="C886" s="19"/>
      <c r="D886" s="19"/>
      <c r="E886" s="21" t="s">
        <v>1302</v>
      </c>
      <c r="F886" s="21" t="s">
        <v>1492</v>
      </c>
      <c r="G886" s="21" t="s">
        <v>2752</v>
      </c>
      <c r="O886" s="60" t="str">
        <f t="shared" si="13"/>
        <v>Open by google map</v>
      </c>
    </row>
    <row r="887" spans="1:15">
      <c r="A887" s="1">
        <v>170175</v>
      </c>
      <c r="B887" s="9" t="s">
        <v>955</v>
      </c>
      <c r="C887" s="19"/>
      <c r="D887" s="19"/>
      <c r="E887" s="21" t="s">
        <v>1307</v>
      </c>
      <c r="F887" s="21" t="s">
        <v>1565</v>
      </c>
      <c r="G887" s="21" t="s">
        <v>2439</v>
      </c>
      <c r="O887" s="60" t="str">
        <f t="shared" si="13"/>
        <v>Open by google map</v>
      </c>
    </row>
    <row r="888" spans="1:15">
      <c r="A888" s="1">
        <v>170176</v>
      </c>
      <c r="B888" s="9" t="s">
        <v>956</v>
      </c>
      <c r="C888" s="19"/>
      <c r="D888" s="19"/>
      <c r="E888" s="21" t="s">
        <v>1340</v>
      </c>
      <c r="F888" s="21" t="s">
        <v>2184</v>
      </c>
      <c r="G888" s="21" t="s">
        <v>2321</v>
      </c>
      <c r="O888" s="60" t="str">
        <f t="shared" si="13"/>
        <v>Open by google map</v>
      </c>
    </row>
    <row r="889" spans="1:15">
      <c r="A889" s="1">
        <v>170177</v>
      </c>
      <c r="B889" s="9" t="s">
        <v>957</v>
      </c>
      <c r="C889" s="19"/>
      <c r="D889" s="19"/>
      <c r="E889" s="21" t="s">
        <v>1443</v>
      </c>
      <c r="F889" s="21" t="s">
        <v>1797</v>
      </c>
      <c r="G889" s="21" t="s">
        <v>2753</v>
      </c>
      <c r="O889" s="60" t="str">
        <f t="shared" si="13"/>
        <v>Open by google map</v>
      </c>
    </row>
    <row r="890" spans="1:15">
      <c r="A890" s="1">
        <v>170180</v>
      </c>
      <c r="B890" s="9" t="s">
        <v>322</v>
      </c>
      <c r="E890" s="21" t="s">
        <v>1370</v>
      </c>
      <c r="F890" s="21" t="s">
        <v>2754</v>
      </c>
      <c r="G890" s="21" t="s">
        <v>2755</v>
      </c>
      <c r="O890" s="60" t="str">
        <f t="shared" si="13"/>
        <v>Open by google map</v>
      </c>
    </row>
    <row r="891" spans="1:15">
      <c r="A891" s="1">
        <v>170181</v>
      </c>
      <c r="B891" s="9" t="s">
        <v>958</v>
      </c>
      <c r="C891" s="19"/>
      <c r="D891" s="19"/>
      <c r="E891" s="21" t="s">
        <v>1342</v>
      </c>
      <c r="F891" s="21" t="s">
        <v>1382</v>
      </c>
      <c r="G891" s="21" t="s">
        <v>2756</v>
      </c>
      <c r="O891" s="60" t="str">
        <f t="shared" si="13"/>
        <v>Open by google map</v>
      </c>
    </row>
    <row r="892" spans="1:15">
      <c r="A892" s="1">
        <v>170182</v>
      </c>
      <c r="B892" s="9" t="s">
        <v>959</v>
      </c>
      <c r="C892" s="19"/>
      <c r="D892" s="19"/>
      <c r="E892" s="21" t="s">
        <v>1331</v>
      </c>
      <c r="F892" s="21" t="s">
        <v>1523</v>
      </c>
      <c r="G892" s="21" t="s">
        <v>1798</v>
      </c>
      <c r="O892" s="60" t="str">
        <f t="shared" si="13"/>
        <v>Open by google map</v>
      </c>
    </row>
    <row r="893" spans="1:15">
      <c r="A893" s="1">
        <v>180183</v>
      </c>
      <c r="B893" s="9" t="s">
        <v>960</v>
      </c>
      <c r="E893" s="21" t="s">
        <v>1531</v>
      </c>
      <c r="F893" s="21" t="s">
        <v>2757</v>
      </c>
      <c r="G893" s="21" t="s">
        <v>2758</v>
      </c>
      <c r="O893" s="60" t="str">
        <f t="shared" si="13"/>
        <v>Open by google map</v>
      </c>
    </row>
    <row r="894" spans="1:15">
      <c r="A894" s="1">
        <v>170184</v>
      </c>
      <c r="B894" s="9" t="s">
        <v>961</v>
      </c>
      <c r="C894" s="19"/>
      <c r="D894" s="19"/>
      <c r="E894" s="21" t="s">
        <v>1570</v>
      </c>
      <c r="F894" s="21" t="s">
        <v>1799</v>
      </c>
      <c r="G894" s="21" t="s">
        <v>1800</v>
      </c>
      <c r="O894" s="60" t="str">
        <f t="shared" si="13"/>
        <v>Open by google map</v>
      </c>
    </row>
    <row r="895" spans="1:15">
      <c r="A895" s="1">
        <v>170185</v>
      </c>
      <c r="B895" s="9" t="s">
        <v>962</v>
      </c>
      <c r="C895" s="19"/>
      <c r="D895" s="19"/>
      <c r="E895" s="21" t="s">
        <v>1312</v>
      </c>
      <c r="F895" s="21" t="s">
        <v>1495</v>
      </c>
      <c r="G895" s="21" t="s">
        <v>1801</v>
      </c>
      <c r="O895" s="60" t="str">
        <f t="shared" si="13"/>
        <v>Open by google map</v>
      </c>
    </row>
    <row r="896" spans="1:15">
      <c r="A896" s="1">
        <v>170186</v>
      </c>
      <c r="B896" s="9" t="s">
        <v>963</v>
      </c>
      <c r="C896" s="19"/>
      <c r="D896" s="19"/>
      <c r="E896" s="21" t="s">
        <v>1387</v>
      </c>
      <c r="F896" s="21" t="s">
        <v>1715</v>
      </c>
      <c r="G896" s="21" t="s">
        <v>1802</v>
      </c>
      <c r="O896" s="60" t="str">
        <f t="shared" si="13"/>
        <v>Open by google map</v>
      </c>
    </row>
    <row r="897" spans="1:15">
      <c r="A897" s="1">
        <v>170187</v>
      </c>
      <c r="B897" s="9" t="s">
        <v>964</v>
      </c>
      <c r="E897" s="21" t="s">
        <v>1372</v>
      </c>
      <c r="F897" s="21" t="s">
        <v>2411</v>
      </c>
      <c r="G897" s="21" t="s">
        <v>2759</v>
      </c>
      <c r="O897" s="60" t="str">
        <f t="shared" si="13"/>
        <v>Open by google map</v>
      </c>
    </row>
    <row r="898" spans="1:15">
      <c r="A898" s="1">
        <v>170188</v>
      </c>
      <c r="B898" s="9" t="s">
        <v>965</v>
      </c>
      <c r="C898" s="19"/>
      <c r="D898" s="19"/>
      <c r="E898" s="21" t="s">
        <v>1449</v>
      </c>
      <c r="F898" s="21" t="s">
        <v>1803</v>
      </c>
      <c r="G898" s="21" t="s">
        <v>1804</v>
      </c>
      <c r="O898" s="60" t="str">
        <f t="shared" si="13"/>
        <v>Open by google map</v>
      </c>
    </row>
    <row r="899" spans="1:15">
      <c r="A899" s="1">
        <v>170189</v>
      </c>
      <c r="B899" s="9" t="s">
        <v>966</v>
      </c>
      <c r="C899" s="19"/>
      <c r="D899" s="19"/>
      <c r="E899" s="21" t="s">
        <v>1295</v>
      </c>
      <c r="F899" s="21" t="s">
        <v>1338</v>
      </c>
      <c r="G899" s="21" t="s">
        <v>1805</v>
      </c>
      <c r="O899" s="60" t="str">
        <f t="shared" si="13"/>
        <v>Open by google map</v>
      </c>
    </row>
    <row r="900" spans="1:15">
      <c r="A900" s="1">
        <v>170190</v>
      </c>
      <c r="B900" s="9" t="s">
        <v>323</v>
      </c>
      <c r="C900" s="19"/>
      <c r="D900" s="19"/>
      <c r="E900" s="21" t="s">
        <v>1333</v>
      </c>
      <c r="F900" s="21" t="s">
        <v>1566</v>
      </c>
      <c r="G900" s="21" t="s">
        <v>2760</v>
      </c>
      <c r="O900" s="60" t="str">
        <f t="shared" ref="O900:O963" si="14">HYPERLINK(CONCATENATE("https://www.google.co.jp/maps/place/?q=",N900),"Open by google map")</f>
        <v>Open by google map</v>
      </c>
    </row>
    <row r="901" spans="1:15">
      <c r="A901" s="1">
        <v>170191</v>
      </c>
      <c r="B901" s="9" t="s">
        <v>967</v>
      </c>
      <c r="E901" s="21" t="s">
        <v>1315</v>
      </c>
      <c r="F901" s="21" t="s">
        <v>2122</v>
      </c>
      <c r="G901" s="21" t="s">
        <v>2761</v>
      </c>
      <c r="O901" s="60" t="str">
        <f t="shared" si="14"/>
        <v>Open by google map</v>
      </c>
    </row>
    <row r="902" spans="1:15">
      <c r="A902" s="1">
        <v>170192</v>
      </c>
      <c r="B902" s="9" t="s">
        <v>968</v>
      </c>
      <c r="E902" s="21" t="s">
        <v>1419</v>
      </c>
      <c r="F902" s="21" t="s">
        <v>2725</v>
      </c>
      <c r="G902" s="21" t="s">
        <v>2762</v>
      </c>
      <c r="O902" s="60" t="str">
        <f t="shared" si="14"/>
        <v>Open by google map</v>
      </c>
    </row>
    <row r="903" spans="1:15">
      <c r="A903" s="1">
        <v>170193</v>
      </c>
      <c r="B903" s="9" t="s">
        <v>969</v>
      </c>
      <c r="E903" s="21" t="s">
        <v>1351</v>
      </c>
      <c r="F903" s="21" t="s">
        <v>1433</v>
      </c>
      <c r="G903" s="21" t="s">
        <v>2763</v>
      </c>
      <c r="O903" s="60" t="str">
        <f t="shared" si="14"/>
        <v>Open by google map</v>
      </c>
    </row>
    <row r="904" spans="1:15">
      <c r="A904" s="1">
        <v>170194</v>
      </c>
      <c r="B904" s="9" t="s">
        <v>970</v>
      </c>
      <c r="C904" s="19"/>
      <c r="D904" s="19"/>
      <c r="E904" s="21" t="s">
        <v>1315</v>
      </c>
      <c r="F904" s="21" t="s">
        <v>2122</v>
      </c>
      <c r="G904" s="21" t="s">
        <v>2764</v>
      </c>
      <c r="O904" s="60" t="str">
        <f t="shared" si="14"/>
        <v>Open by google map</v>
      </c>
    </row>
    <row r="905" spans="1:15">
      <c r="A905" s="1">
        <v>170196</v>
      </c>
      <c r="B905" s="9" t="s">
        <v>971</v>
      </c>
      <c r="C905" s="19"/>
      <c r="D905" s="19"/>
      <c r="E905" s="21" t="s">
        <v>1307</v>
      </c>
      <c r="F905" s="21" t="s">
        <v>2227</v>
      </c>
      <c r="G905" s="21" t="s">
        <v>2765</v>
      </c>
      <c r="O905" s="60" t="str">
        <f t="shared" si="14"/>
        <v>Open by google map</v>
      </c>
    </row>
    <row r="906" spans="1:15">
      <c r="A906" s="1">
        <v>170197</v>
      </c>
      <c r="B906" s="9" t="s">
        <v>972</v>
      </c>
      <c r="C906" s="19"/>
      <c r="D906" s="19"/>
      <c r="E906" s="21" t="s">
        <v>1307</v>
      </c>
      <c r="F906" s="21" t="s">
        <v>1393</v>
      </c>
      <c r="G906" s="21" t="s">
        <v>2766</v>
      </c>
      <c r="O906" s="60" t="str">
        <f t="shared" si="14"/>
        <v>Open by google map</v>
      </c>
    </row>
    <row r="907" spans="1:15">
      <c r="A907" s="1" t="s">
        <v>36</v>
      </c>
      <c r="B907" s="9" t="s">
        <v>973</v>
      </c>
      <c r="E907" s="21" t="s">
        <v>1305</v>
      </c>
      <c r="F907" s="21" t="s">
        <v>2150</v>
      </c>
      <c r="G907" s="21" t="s">
        <v>2767</v>
      </c>
      <c r="O907" s="60" t="str">
        <f t="shared" si="14"/>
        <v>Open by google map</v>
      </c>
    </row>
    <row r="908" spans="1:15">
      <c r="A908" s="1" t="s">
        <v>37</v>
      </c>
      <c r="B908" s="9" t="s">
        <v>974</v>
      </c>
      <c r="E908" s="21" t="s">
        <v>1305</v>
      </c>
      <c r="F908" s="21" t="s">
        <v>2150</v>
      </c>
      <c r="G908" s="21" t="s">
        <v>2767</v>
      </c>
      <c r="O908" s="60" t="str">
        <f t="shared" si="14"/>
        <v>Open by google map</v>
      </c>
    </row>
    <row r="909" spans="1:15">
      <c r="A909" s="1">
        <v>170200</v>
      </c>
      <c r="B909" s="9" t="s">
        <v>975</v>
      </c>
      <c r="C909" s="19"/>
      <c r="D909" s="19"/>
      <c r="E909" s="21" t="s">
        <v>1357</v>
      </c>
      <c r="F909" s="21" t="s">
        <v>1508</v>
      </c>
      <c r="G909" s="21" t="s">
        <v>1806</v>
      </c>
      <c r="O909" s="60" t="str">
        <f t="shared" si="14"/>
        <v>Open by google map</v>
      </c>
    </row>
    <row r="910" spans="1:15">
      <c r="A910" s="1">
        <v>170201</v>
      </c>
      <c r="B910" s="9" t="s">
        <v>976</v>
      </c>
      <c r="C910" s="19"/>
      <c r="D910" s="19"/>
      <c r="E910" s="21" t="s">
        <v>1387</v>
      </c>
      <c r="F910" s="21" t="s">
        <v>2110</v>
      </c>
      <c r="G910" s="21" t="s">
        <v>2768</v>
      </c>
      <c r="O910" s="60" t="str">
        <f t="shared" si="14"/>
        <v>Open by google map</v>
      </c>
    </row>
    <row r="911" spans="1:15">
      <c r="A911" s="1">
        <v>170202</v>
      </c>
      <c r="B911" s="9" t="s">
        <v>977</v>
      </c>
      <c r="C911" s="19"/>
      <c r="D911" s="19"/>
      <c r="E911" s="21" t="s">
        <v>1307</v>
      </c>
      <c r="F911" s="21" t="s">
        <v>2355</v>
      </c>
      <c r="G911" s="21" t="s">
        <v>1807</v>
      </c>
      <c r="O911" s="60" t="str">
        <f t="shared" si="14"/>
        <v>Open by google map</v>
      </c>
    </row>
    <row r="912" spans="1:15">
      <c r="A912" s="1">
        <v>170203</v>
      </c>
      <c r="B912" s="9" t="s">
        <v>978</v>
      </c>
      <c r="C912" s="19"/>
      <c r="D912" s="19"/>
      <c r="E912" s="21" t="s">
        <v>1387</v>
      </c>
      <c r="F912" s="21" t="s">
        <v>2110</v>
      </c>
      <c r="G912" s="21" t="s">
        <v>2769</v>
      </c>
      <c r="O912" s="60" t="str">
        <f t="shared" si="14"/>
        <v>Open by google map</v>
      </c>
    </row>
    <row r="913" spans="1:15">
      <c r="A913" s="1">
        <v>170204</v>
      </c>
      <c r="B913" s="9" t="s">
        <v>979</v>
      </c>
      <c r="C913" s="19"/>
      <c r="D913" s="19"/>
      <c r="E913" s="21" t="s">
        <v>1357</v>
      </c>
      <c r="F913" s="21" t="s">
        <v>1648</v>
      </c>
      <c r="G913" s="21" t="s">
        <v>1649</v>
      </c>
      <c r="O913" s="60" t="str">
        <f t="shared" si="14"/>
        <v>Open by google map</v>
      </c>
    </row>
    <row r="914" spans="1:15">
      <c r="A914" s="1">
        <v>170205</v>
      </c>
      <c r="B914" s="9" t="s">
        <v>980</v>
      </c>
      <c r="C914" s="19"/>
      <c r="D914" s="19"/>
      <c r="E914" s="21" t="s">
        <v>1310</v>
      </c>
      <c r="F914" s="21" t="s">
        <v>1808</v>
      </c>
      <c r="G914" s="21" t="s">
        <v>1809</v>
      </c>
      <c r="O914" s="60" t="str">
        <f t="shared" si="14"/>
        <v>Open by google map</v>
      </c>
    </row>
    <row r="915" spans="1:15">
      <c r="A915" s="1">
        <v>170206</v>
      </c>
      <c r="B915" s="9" t="s">
        <v>981</v>
      </c>
      <c r="C915" s="19"/>
      <c r="D915" s="19"/>
      <c r="E915" s="21" t="s">
        <v>1426</v>
      </c>
      <c r="F915" s="21" t="s">
        <v>1534</v>
      </c>
      <c r="G915" s="21" t="s">
        <v>1810</v>
      </c>
      <c r="O915" s="60" t="str">
        <f t="shared" si="14"/>
        <v>Open by google map</v>
      </c>
    </row>
    <row r="916" spans="1:15">
      <c r="A916" s="1">
        <v>170207</v>
      </c>
      <c r="B916" s="9" t="s">
        <v>324</v>
      </c>
      <c r="C916" s="19"/>
      <c r="D916" s="19"/>
      <c r="E916" s="21" t="s">
        <v>1307</v>
      </c>
      <c r="F916" s="21" t="s">
        <v>2770</v>
      </c>
      <c r="G916" s="21" t="s">
        <v>1811</v>
      </c>
      <c r="O916" s="60" t="str">
        <f t="shared" si="14"/>
        <v>Open by google map</v>
      </c>
    </row>
    <row r="917" spans="1:15">
      <c r="A917" s="1">
        <v>170208</v>
      </c>
      <c r="B917" s="9" t="s">
        <v>982</v>
      </c>
      <c r="E917" s="21" t="s">
        <v>1307</v>
      </c>
      <c r="F917" s="21" t="s">
        <v>2771</v>
      </c>
      <c r="G917" s="21" t="s">
        <v>2772</v>
      </c>
      <c r="O917" s="60" t="str">
        <f t="shared" si="14"/>
        <v>Open by google map</v>
      </c>
    </row>
    <row r="918" spans="1:15">
      <c r="A918" s="1">
        <v>170209</v>
      </c>
      <c r="B918" s="9" t="s">
        <v>983</v>
      </c>
      <c r="C918" s="19"/>
      <c r="D918" s="19"/>
      <c r="E918" s="21" t="s">
        <v>1315</v>
      </c>
      <c r="F918" s="21" t="s">
        <v>1665</v>
      </c>
      <c r="G918" s="21" t="s">
        <v>1812</v>
      </c>
      <c r="O918" s="60" t="str">
        <f t="shared" si="14"/>
        <v>Open by google map</v>
      </c>
    </row>
    <row r="919" spans="1:15">
      <c r="A919" s="1">
        <v>170210</v>
      </c>
      <c r="B919" s="9" t="s">
        <v>984</v>
      </c>
      <c r="C919" s="19"/>
      <c r="D919" s="19"/>
      <c r="E919" s="21" t="s">
        <v>1305</v>
      </c>
      <c r="F919" s="21" t="s">
        <v>2150</v>
      </c>
      <c r="G919" s="21" t="s">
        <v>2773</v>
      </c>
      <c r="O919" s="60" t="str">
        <f t="shared" si="14"/>
        <v>Open by google map</v>
      </c>
    </row>
    <row r="920" spans="1:15">
      <c r="A920" s="1">
        <v>170211</v>
      </c>
      <c r="B920" s="9" t="s">
        <v>985</v>
      </c>
      <c r="C920" s="19"/>
      <c r="D920" s="19"/>
      <c r="E920" s="21" t="s">
        <v>1331</v>
      </c>
      <c r="F920" s="21" t="s">
        <v>1488</v>
      </c>
      <c r="G920" s="21" t="s">
        <v>1813</v>
      </c>
      <c r="O920" s="60" t="str">
        <f t="shared" si="14"/>
        <v>Open by google map</v>
      </c>
    </row>
    <row r="921" spans="1:15">
      <c r="A921" s="1">
        <v>170212</v>
      </c>
      <c r="B921" s="9" t="s">
        <v>986</v>
      </c>
      <c r="C921" s="19"/>
      <c r="D921" s="19"/>
      <c r="E921" s="21" t="s">
        <v>1372</v>
      </c>
      <c r="F921" s="21" t="s">
        <v>2774</v>
      </c>
      <c r="G921" s="21" t="s">
        <v>2775</v>
      </c>
      <c r="O921" s="60" t="str">
        <f t="shared" si="14"/>
        <v>Open by google map</v>
      </c>
    </row>
    <row r="922" spans="1:15">
      <c r="A922" s="1">
        <v>170213</v>
      </c>
      <c r="B922" s="9" t="s">
        <v>325</v>
      </c>
      <c r="C922" s="19"/>
      <c r="D922" s="19"/>
      <c r="E922" s="21" t="s">
        <v>1307</v>
      </c>
      <c r="F922" s="21" t="s">
        <v>1669</v>
      </c>
      <c r="G922" s="21" t="s">
        <v>2776</v>
      </c>
      <c r="O922" s="60" t="str">
        <f t="shared" si="14"/>
        <v>Open by google map</v>
      </c>
    </row>
    <row r="923" spans="1:15">
      <c r="A923" s="1">
        <v>170214</v>
      </c>
      <c r="B923" s="9" t="s">
        <v>987</v>
      </c>
      <c r="C923" s="19"/>
      <c r="D923" s="19"/>
      <c r="E923" s="21" t="s">
        <v>1315</v>
      </c>
      <c r="F923" s="21" t="s">
        <v>2122</v>
      </c>
      <c r="G923" s="21" t="s">
        <v>2777</v>
      </c>
      <c r="O923" s="60" t="str">
        <f t="shared" si="14"/>
        <v>Open by google map</v>
      </c>
    </row>
    <row r="924" spans="1:15">
      <c r="A924" s="1">
        <v>170215</v>
      </c>
      <c r="B924" s="9" t="s">
        <v>988</v>
      </c>
      <c r="C924" s="19"/>
      <c r="D924" s="19"/>
      <c r="E924" s="21" t="s">
        <v>1307</v>
      </c>
      <c r="F924" s="21" t="s">
        <v>2227</v>
      </c>
      <c r="G924" s="21" t="s">
        <v>2778</v>
      </c>
      <c r="O924" s="60" t="str">
        <f t="shared" si="14"/>
        <v>Open by google map</v>
      </c>
    </row>
    <row r="925" spans="1:15">
      <c r="A925" s="1">
        <v>170216</v>
      </c>
      <c r="B925" s="9" t="s">
        <v>989</v>
      </c>
      <c r="E925" s="21" t="s">
        <v>1570</v>
      </c>
      <c r="F925" s="21" t="s">
        <v>2577</v>
      </c>
      <c r="G925" s="21" t="s">
        <v>2779</v>
      </c>
      <c r="O925" s="60" t="str">
        <f t="shared" si="14"/>
        <v>Open by google map</v>
      </c>
    </row>
    <row r="926" spans="1:15">
      <c r="A926" s="1">
        <v>170217</v>
      </c>
      <c r="B926" s="9" t="s">
        <v>990</v>
      </c>
      <c r="C926" s="19"/>
      <c r="D926" s="19"/>
      <c r="E926" s="21" t="s">
        <v>1315</v>
      </c>
      <c r="F926" s="21" t="s">
        <v>2122</v>
      </c>
      <c r="G926" s="21" t="s">
        <v>2382</v>
      </c>
      <c r="O926" s="60" t="str">
        <f t="shared" si="14"/>
        <v>Open by google map</v>
      </c>
    </row>
    <row r="927" spans="1:15">
      <c r="A927" s="1">
        <v>170218</v>
      </c>
      <c r="B927" s="9" t="s">
        <v>991</v>
      </c>
      <c r="E927" s="21" t="s">
        <v>1570</v>
      </c>
      <c r="F927" s="21" t="s">
        <v>1705</v>
      </c>
      <c r="G927" s="21" t="s">
        <v>2780</v>
      </c>
      <c r="O927" s="60" t="str">
        <f t="shared" si="14"/>
        <v>Open by google map</v>
      </c>
    </row>
    <row r="928" spans="1:15">
      <c r="A928" s="1">
        <v>170219</v>
      </c>
      <c r="B928" s="9" t="s">
        <v>992</v>
      </c>
      <c r="C928" s="19"/>
      <c r="D928" s="19"/>
      <c r="E928" s="21" t="s">
        <v>1336</v>
      </c>
      <c r="F928" s="21" t="s">
        <v>1434</v>
      </c>
      <c r="G928" s="21" t="s">
        <v>1814</v>
      </c>
      <c r="O928" s="60" t="str">
        <f t="shared" si="14"/>
        <v>Open by google map</v>
      </c>
    </row>
    <row r="929" spans="1:15">
      <c r="A929" s="1">
        <v>170220</v>
      </c>
      <c r="B929" s="9" t="s">
        <v>993</v>
      </c>
      <c r="C929" s="19"/>
      <c r="D929" s="19"/>
      <c r="E929" s="21" t="s">
        <v>1331</v>
      </c>
      <c r="F929" s="21" t="s">
        <v>1385</v>
      </c>
      <c r="G929" s="21" t="s">
        <v>1815</v>
      </c>
      <c r="O929" s="60" t="str">
        <f t="shared" si="14"/>
        <v>Open by google map</v>
      </c>
    </row>
    <row r="930" spans="1:15">
      <c r="A930" s="1">
        <v>170221</v>
      </c>
      <c r="B930" s="9" t="s">
        <v>994</v>
      </c>
      <c r="C930" s="19"/>
      <c r="D930" s="19"/>
      <c r="E930" s="21" t="s">
        <v>1387</v>
      </c>
      <c r="F930" s="21" t="s">
        <v>1755</v>
      </c>
      <c r="G930" s="21" t="s">
        <v>1816</v>
      </c>
      <c r="O930" s="60" t="str">
        <f t="shared" si="14"/>
        <v>Open by google map</v>
      </c>
    </row>
    <row r="931" spans="1:15">
      <c r="A931" s="1">
        <v>170222</v>
      </c>
      <c r="B931" s="9" t="s">
        <v>995</v>
      </c>
      <c r="C931" s="19"/>
      <c r="D931" s="19"/>
      <c r="E931" s="21" t="s">
        <v>1358</v>
      </c>
      <c r="F931" s="21" t="s">
        <v>1615</v>
      </c>
      <c r="G931" s="21" t="s">
        <v>2781</v>
      </c>
      <c r="O931" s="60" t="str">
        <f t="shared" si="14"/>
        <v>Open by google map</v>
      </c>
    </row>
    <row r="932" spans="1:15">
      <c r="A932" s="1">
        <v>170223</v>
      </c>
      <c r="B932" s="9" t="s">
        <v>996</v>
      </c>
      <c r="C932" s="19"/>
      <c r="D932" s="19"/>
      <c r="E932" s="21" t="s">
        <v>1426</v>
      </c>
      <c r="F932" s="21" t="s">
        <v>1440</v>
      </c>
      <c r="G932" s="21" t="s">
        <v>1817</v>
      </c>
      <c r="O932" s="60" t="str">
        <f t="shared" si="14"/>
        <v>Open by google map</v>
      </c>
    </row>
    <row r="933" spans="1:15">
      <c r="A933" s="1">
        <v>170224</v>
      </c>
      <c r="B933" s="9" t="s">
        <v>997</v>
      </c>
      <c r="C933" s="19"/>
      <c r="D933" s="19"/>
      <c r="E933" s="21" t="s">
        <v>1340</v>
      </c>
      <c r="F933" s="21" t="s">
        <v>2184</v>
      </c>
      <c r="G933" s="21" t="s">
        <v>2782</v>
      </c>
      <c r="O933" s="60" t="str">
        <f t="shared" si="14"/>
        <v>Open by google map</v>
      </c>
    </row>
    <row r="934" spans="1:15">
      <c r="A934" s="1">
        <v>170227</v>
      </c>
      <c r="B934" s="9" t="s">
        <v>998</v>
      </c>
      <c r="E934" s="21" t="s">
        <v>1307</v>
      </c>
      <c r="F934" s="21" t="s">
        <v>1391</v>
      </c>
      <c r="G934" s="21" t="s">
        <v>2783</v>
      </c>
      <c r="O934" s="60" t="str">
        <f t="shared" si="14"/>
        <v>Open by google map</v>
      </c>
    </row>
    <row r="935" spans="1:15">
      <c r="A935" s="1">
        <v>170228</v>
      </c>
      <c r="B935" s="9" t="s">
        <v>999</v>
      </c>
      <c r="C935" s="19"/>
      <c r="D935" s="19"/>
      <c r="E935" s="21" t="s">
        <v>1298</v>
      </c>
      <c r="F935" s="21" t="s">
        <v>1636</v>
      </c>
      <c r="G935" s="21" t="s">
        <v>2784</v>
      </c>
      <c r="O935" s="60" t="str">
        <f t="shared" si="14"/>
        <v>Open by google map</v>
      </c>
    </row>
    <row r="936" spans="1:15">
      <c r="A936" s="1">
        <v>170229</v>
      </c>
      <c r="B936" s="9" t="s">
        <v>1000</v>
      </c>
      <c r="C936" s="19"/>
      <c r="D936" s="19"/>
      <c r="E936" s="21" t="s">
        <v>1387</v>
      </c>
      <c r="F936" s="21" t="s">
        <v>2666</v>
      </c>
      <c r="G936" s="21" t="s">
        <v>1818</v>
      </c>
      <c r="O936" s="60" t="str">
        <f t="shared" si="14"/>
        <v>Open by google map</v>
      </c>
    </row>
    <row r="937" spans="1:15">
      <c r="A937" s="1">
        <v>170231</v>
      </c>
      <c r="B937" s="9" t="s">
        <v>326</v>
      </c>
      <c r="C937" s="19"/>
      <c r="D937" s="19"/>
      <c r="E937" s="21" t="s">
        <v>1342</v>
      </c>
      <c r="F937" s="21" t="s">
        <v>2171</v>
      </c>
      <c r="G937" s="21" t="s">
        <v>2785</v>
      </c>
      <c r="O937" s="60" t="str">
        <f t="shared" si="14"/>
        <v>Open by google map</v>
      </c>
    </row>
    <row r="938" spans="1:15">
      <c r="A938" s="1">
        <v>170232</v>
      </c>
      <c r="B938" s="9" t="s">
        <v>1001</v>
      </c>
      <c r="C938" s="19"/>
      <c r="D938" s="19"/>
      <c r="E938" s="21" t="s">
        <v>1342</v>
      </c>
      <c r="F938" s="21" t="s">
        <v>2171</v>
      </c>
      <c r="G938" s="21" t="s">
        <v>2786</v>
      </c>
      <c r="O938" s="60" t="str">
        <f t="shared" si="14"/>
        <v>Open by google map</v>
      </c>
    </row>
    <row r="939" spans="1:15">
      <c r="A939" s="1">
        <v>170234</v>
      </c>
      <c r="B939" s="9" t="s">
        <v>1002</v>
      </c>
      <c r="C939" s="19"/>
      <c r="D939" s="19"/>
      <c r="E939" s="21" t="s">
        <v>1531</v>
      </c>
      <c r="F939" s="21" t="s">
        <v>1749</v>
      </c>
      <c r="G939" s="21" t="s">
        <v>1819</v>
      </c>
      <c r="O939" s="60" t="str">
        <f t="shared" si="14"/>
        <v>Open by google map</v>
      </c>
    </row>
    <row r="940" spans="1:15">
      <c r="A940" s="1">
        <v>170235</v>
      </c>
      <c r="B940" s="9" t="s">
        <v>1003</v>
      </c>
      <c r="C940" s="19"/>
      <c r="D940" s="19"/>
      <c r="E940" s="21" t="s">
        <v>1358</v>
      </c>
      <c r="F940" s="21" t="s">
        <v>1615</v>
      </c>
      <c r="G940" s="21" t="s">
        <v>1616</v>
      </c>
      <c r="O940" s="60" t="str">
        <f t="shared" si="14"/>
        <v>Open by google map</v>
      </c>
    </row>
    <row r="941" spans="1:15">
      <c r="A941" s="1" t="s">
        <v>38</v>
      </c>
      <c r="B941" s="9" t="s">
        <v>1004</v>
      </c>
      <c r="E941" s="21" t="s">
        <v>1298</v>
      </c>
      <c r="F941" s="21" t="s">
        <v>2787</v>
      </c>
      <c r="G941" s="21" t="s">
        <v>2788</v>
      </c>
      <c r="O941" s="60" t="str">
        <f t="shared" si="14"/>
        <v>Open by google map</v>
      </c>
    </row>
    <row r="942" spans="1:15">
      <c r="A942" s="1" t="s">
        <v>39</v>
      </c>
      <c r="B942" s="9" t="s">
        <v>1005</v>
      </c>
      <c r="E942" s="21" t="s">
        <v>1298</v>
      </c>
      <c r="F942" s="21" t="s">
        <v>2787</v>
      </c>
      <c r="G942" s="21" t="s">
        <v>2788</v>
      </c>
      <c r="O942" s="60" t="str">
        <f t="shared" si="14"/>
        <v>Open by google map</v>
      </c>
    </row>
    <row r="943" spans="1:15">
      <c r="A943" s="1" t="s">
        <v>40</v>
      </c>
      <c r="B943" s="9" t="s">
        <v>1006</v>
      </c>
      <c r="E943" s="21" t="s">
        <v>1298</v>
      </c>
      <c r="F943" s="21" t="s">
        <v>2787</v>
      </c>
      <c r="G943" s="21" t="s">
        <v>2788</v>
      </c>
      <c r="O943" s="60" t="str">
        <f t="shared" si="14"/>
        <v>Open by google map</v>
      </c>
    </row>
    <row r="944" spans="1:15">
      <c r="A944" s="1">
        <v>170238</v>
      </c>
      <c r="B944" s="9" t="s">
        <v>1007</v>
      </c>
      <c r="E944" s="21" t="s">
        <v>2253</v>
      </c>
      <c r="F944" s="21" t="s">
        <v>2789</v>
      </c>
      <c r="G944" s="21" t="s">
        <v>2790</v>
      </c>
      <c r="O944" s="60" t="str">
        <f t="shared" si="14"/>
        <v>Open by google map</v>
      </c>
    </row>
    <row r="945" spans="1:15">
      <c r="A945" s="1">
        <v>170239</v>
      </c>
      <c r="B945" s="9" t="s">
        <v>1008</v>
      </c>
      <c r="C945" s="19"/>
      <c r="D945" s="19"/>
      <c r="E945" s="21" t="s">
        <v>1336</v>
      </c>
      <c r="F945" s="21" t="s">
        <v>1434</v>
      </c>
      <c r="G945" s="21" t="s">
        <v>1435</v>
      </c>
      <c r="O945" s="60" t="str">
        <f t="shared" si="14"/>
        <v>Open by google map</v>
      </c>
    </row>
    <row r="946" spans="1:15">
      <c r="A946" s="1">
        <v>170240</v>
      </c>
      <c r="B946" s="9" t="s">
        <v>1009</v>
      </c>
      <c r="E946" s="21" t="s">
        <v>1307</v>
      </c>
      <c r="F946" s="21" t="s">
        <v>1391</v>
      </c>
      <c r="G946" s="21" t="s">
        <v>2783</v>
      </c>
      <c r="O946" s="60" t="str">
        <f t="shared" si="14"/>
        <v>Open by google map</v>
      </c>
    </row>
    <row r="947" spans="1:15">
      <c r="A947" s="1">
        <v>180002</v>
      </c>
      <c r="B947" s="9" t="s">
        <v>1010</v>
      </c>
      <c r="C947" s="19"/>
      <c r="D947" s="19"/>
      <c r="E947" s="21" t="s">
        <v>1387</v>
      </c>
      <c r="F947" s="21" t="s">
        <v>1401</v>
      </c>
      <c r="G947" s="21" t="s">
        <v>1751</v>
      </c>
      <c r="O947" s="60" t="str">
        <f t="shared" si="14"/>
        <v>Open by google map</v>
      </c>
    </row>
    <row r="948" spans="1:15">
      <c r="A948" s="1">
        <v>180003</v>
      </c>
      <c r="B948" s="9" t="s">
        <v>1011</v>
      </c>
      <c r="C948" s="19"/>
      <c r="D948" s="19"/>
      <c r="E948" s="21" t="s">
        <v>1299</v>
      </c>
      <c r="F948" s="21" t="s">
        <v>1820</v>
      </c>
      <c r="G948" s="21" t="s">
        <v>2791</v>
      </c>
      <c r="O948" s="60" t="str">
        <f t="shared" si="14"/>
        <v>Open by google map</v>
      </c>
    </row>
    <row r="949" spans="1:15">
      <c r="A949" s="1">
        <v>180124</v>
      </c>
      <c r="B949" s="9" t="s">
        <v>327</v>
      </c>
      <c r="E949" s="21" t="s">
        <v>1426</v>
      </c>
      <c r="F949" s="21" t="s">
        <v>1499</v>
      </c>
      <c r="G949" s="21" t="s">
        <v>2792</v>
      </c>
      <c r="O949" s="60" t="str">
        <f t="shared" si="14"/>
        <v>Open by google map</v>
      </c>
    </row>
    <row r="950" spans="1:15">
      <c r="A950" s="1">
        <v>180013</v>
      </c>
      <c r="B950" s="9" t="s">
        <v>1012</v>
      </c>
      <c r="E950" s="21" t="s">
        <v>1519</v>
      </c>
      <c r="F950" s="21" t="s">
        <v>1552</v>
      </c>
      <c r="G950" s="21" t="s">
        <v>2793</v>
      </c>
      <c r="O950" s="60" t="str">
        <f t="shared" si="14"/>
        <v>Open by google map</v>
      </c>
    </row>
    <row r="951" spans="1:15">
      <c r="A951" s="1">
        <v>180014</v>
      </c>
      <c r="B951" s="9" t="s">
        <v>1013</v>
      </c>
      <c r="E951" s="21" t="s">
        <v>1387</v>
      </c>
      <c r="F951" s="21" t="s">
        <v>1757</v>
      </c>
      <c r="G951" s="21" t="s">
        <v>2794</v>
      </c>
      <c r="O951" s="60" t="str">
        <f t="shared" si="14"/>
        <v>Open by google map</v>
      </c>
    </row>
    <row r="952" spans="1:15">
      <c r="A952" s="1">
        <v>180015</v>
      </c>
      <c r="B952" s="9" t="s">
        <v>1014</v>
      </c>
      <c r="C952" s="19"/>
      <c r="D952" s="19"/>
      <c r="E952" s="21" t="s">
        <v>1351</v>
      </c>
      <c r="F952" s="21" t="s">
        <v>2795</v>
      </c>
      <c r="G952" s="21" t="s">
        <v>2796</v>
      </c>
      <c r="O952" s="60" t="str">
        <f t="shared" si="14"/>
        <v>Open by google map</v>
      </c>
    </row>
    <row r="953" spans="1:15">
      <c r="A953" s="1">
        <v>180016</v>
      </c>
      <c r="B953" s="9" t="s">
        <v>1015</v>
      </c>
      <c r="C953" s="19"/>
      <c r="D953" s="19"/>
      <c r="E953" s="21" t="s">
        <v>1302</v>
      </c>
      <c r="F953" s="21" t="s">
        <v>2155</v>
      </c>
      <c r="G953" s="21" t="s">
        <v>2499</v>
      </c>
      <c r="O953" s="60" t="str">
        <f t="shared" si="14"/>
        <v>Open by google map</v>
      </c>
    </row>
    <row r="954" spans="1:15">
      <c r="A954" s="1">
        <v>180017</v>
      </c>
      <c r="B954" s="9" t="s">
        <v>1016</v>
      </c>
      <c r="C954" s="19"/>
      <c r="D954" s="19"/>
      <c r="E954" s="21" t="s">
        <v>1570</v>
      </c>
      <c r="F954" s="21" t="s">
        <v>2712</v>
      </c>
      <c r="G954" s="21" t="s">
        <v>2797</v>
      </c>
      <c r="O954" s="60" t="str">
        <f t="shared" si="14"/>
        <v>Open by google map</v>
      </c>
    </row>
    <row r="955" spans="1:15">
      <c r="A955" s="1">
        <v>180018</v>
      </c>
      <c r="B955" s="9" t="s">
        <v>1017</v>
      </c>
      <c r="C955" s="19"/>
      <c r="D955" s="19"/>
      <c r="E955" s="21" t="s">
        <v>1295</v>
      </c>
      <c r="F955" s="21" t="s">
        <v>1323</v>
      </c>
      <c r="G955" s="21" t="s">
        <v>1821</v>
      </c>
      <c r="O955" s="60" t="str">
        <f t="shared" si="14"/>
        <v>Open by google map</v>
      </c>
    </row>
    <row r="956" spans="1:15">
      <c r="A956" s="1">
        <v>180019</v>
      </c>
      <c r="B956" s="9" t="s">
        <v>1018</v>
      </c>
      <c r="C956" s="19"/>
      <c r="D956" s="19"/>
      <c r="E956" s="21" t="s">
        <v>1358</v>
      </c>
      <c r="F956" s="21" t="s">
        <v>1359</v>
      </c>
      <c r="G956" s="21" t="s">
        <v>2298</v>
      </c>
      <c r="O956" s="60" t="str">
        <f t="shared" si="14"/>
        <v>Open by google map</v>
      </c>
    </row>
    <row r="957" spans="1:15">
      <c r="A957" s="1" t="s">
        <v>41</v>
      </c>
      <c r="B957" s="9" t="s">
        <v>1019</v>
      </c>
      <c r="E957" s="21" t="s">
        <v>1299</v>
      </c>
      <c r="F957" s="21" t="s">
        <v>1589</v>
      </c>
      <c r="G957" s="21" t="s">
        <v>2798</v>
      </c>
      <c r="O957" s="60" t="str">
        <f t="shared" si="14"/>
        <v>Open by google map</v>
      </c>
    </row>
    <row r="958" spans="1:15">
      <c r="A958" s="1" t="s">
        <v>42</v>
      </c>
      <c r="B958" s="9" t="s">
        <v>1020</v>
      </c>
      <c r="E958" s="21" t="s">
        <v>1299</v>
      </c>
      <c r="F958" s="21" t="s">
        <v>1589</v>
      </c>
      <c r="G958" s="21" t="s">
        <v>2798</v>
      </c>
      <c r="O958" s="60" t="str">
        <f t="shared" si="14"/>
        <v>Open by google map</v>
      </c>
    </row>
    <row r="959" spans="1:15">
      <c r="A959" s="1" t="s">
        <v>25</v>
      </c>
      <c r="B959" s="9" t="s">
        <v>1021</v>
      </c>
      <c r="E959" s="21" t="s">
        <v>1299</v>
      </c>
      <c r="F959" s="21" t="s">
        <v>1589</v>
      </c>
      <c r="G959" s="21" t="s">
        <v>2798</v>
      </c>
      <c r="O959" s="60" t="str">
        <f t="shared" si="14"/>
        <v>Open by google map</v>
      </c>
    </row>
    <row r="960" spans="1:15">
      <c r="A960" s="1" t="s">
        <v>26</v>
      </c>
      <c r="B960" s="9" t="s">
        <v>1022</v>
      </c>
      <c r="E960" s="21" t="s">
        <v>1299</v>
      </c>
      <c r="F960" s="21" t="s">
        <v>1589</v>
      </c>
      <c r="G960" s="21" t="s">
        <v>2798</v>
      </c>
      <c r="O960" s="60" t="str">
        <f t="shared" si="14"/>
        <v>Open by google map</v>
      </c>
    </row>
    <row r="961" spans="1:15">
      <c r="A961" s="1" t="s">
        <v>27</v>
      </c>
      <c r="B961" s="9" t="s">
        <v>1023</v>
      </c>
      <c r="E961" s="21" t="s">
        <v>1299</v>
      </c>
      <c r="F961" s="21" t="s">
        <v>1589</v>
      </c>
      <c r="G961" s="21" t="s">
        <v>2798</v>
      </c>
      <c r="O961" s="60" t="str">
        <f t="shared" si="14"/>
        <v>Open by google map</v>
      </c>
    </row>
    <row r="962" spans="1:15">
      <c r="A962" s="1">
        <v>180021</v>
      </c>
      <c r="B962" s="9" t="s">
        <v>1024</v>
      </c>
      <c r="E962" s="21" t="s">
        <v>1299</v>
      </c>
      <c r="F962" s="21" t="s">
        <v>2799</v>
      </c>
      <c r="G962" s="21" t="s">
        <v>2800</v>
      </c>
      <c r="O962" s="60" t="str">
        <f t="shared" si="14"/>
        <v>Open by google map</v>
      </c>
    </row>
    <row r="963" spans="1:15">
      <c r="A963" s="1">
        <v>180022</v>
      </c>
      <c r="B963" s="9" t="s">
        <v>1025</v>
      </c>
      <c r="C963" s="19"/>
      <c r="D963" s="19"/>
      <c r="E963" s="21" t="s">
        <v>1331</v>
      </c>
      <c r="F963" s="21" t="s">
        <v>2280</v>
      </c>
      <c r="G963" s="21" t="s">
        <v>2801</v>
      </c>
      <c r="O963" s="60" t="str">
        <f t="shared" si="14"/>
        <v>Open by google map</v>
      </c>
    </row>
    <row r="964" spans="1:15">
      <c r="A964" s="1" t="s">
        <v>1948</v>
      </c>
      <c r="B964" s="9" t="s">
        <v>1026</v>
      </c>
      <c r="E964" s="21" t="s">
        <v>1351</v>
      </c>
      <c r="F964" s="21" t="s">
        <v>2795</v>
      </c>
      <c r="G964" s="21" t="s">
        <v>2802</v>
      </c>
      <c r="O964" s="60" t="str">
        <f t="shared" ref="O964:O1027" si="15">HYPERLINK(CONCATENATE("https://www.google.co.jp/maps/place/?q=",N964),"Open by google map")</f>
        <v>Open by google map</v>
      </c>
    </row>
    <row r="965" spans="1:15">
      <c r="A965" s="1">
        <v>180024</v>
      </c>
      <c r="B965" s="9" t="s">
        <v>1027</v>
      </c>
      <c r="C965" s="19"/>
      <c r="D965" s="19"/>
      <c r="E965" s="21" t="s">
        <v>1398</v>
      </c>
      <c r="F965" s="21" t="s">
        <v>1465</v>
      </c>
      <c r="G965" s="21" t="s">
        <v>2803</v>
      </c>
      <c r="O965" s="60" t="str">
        <f t="shared" si="15"/>
        <v>Open by google map</v>
      </c>
    </row>
    <row r="966" spans="1:15">
      <c r="A966" s="1">
        <v>180025</v>
      </c>
      <c r="B966" s="9" t="s">
        <v>1028</v>
      </c>
      <c r="C966" s="19"/>
      <c r="D966" s="19"/>
      <c r="E966" s="21" t="s">
        <v>1822</v>
      </c>
      <c r="F966" s="21" t="s">
        <v>1823</v>
      </c>
      <c r="G966" s="21" t="s">
        <v>1824</v>
      </c>
      <c r="O966" s="60" t="str">
        <f t="shared" si="15"/>
        <v>Open by google map</v>
      </c>
    </row>
    <row r="967" spans="1:15">
      <c r="A967" s="1">
        <v>180026</v>
      </c>
      <c r="B967" s="9" t="s">
        <v>1029</v>
      </c>
      <c r="C967" s="19"/>
      <c r="D967" s="19"/>
      <c r="E967" s="21" t="s">
        <v>1336</v>
      </c>
      <c r="F967" s="21" t="s">
        <v>2804</v>
      </c>
      <c r="G967" s="21" t="s">
        <v>2805</v>
      </c>
      <c r="O967" s="60" t="str">
        <f t="shared" si="15"/>
        <v>Open by google map</v>
      </c>
    </row>
    <row r="968" spans="1:15">
      <c r="A968" s="1">
        <v>180028</v>
      </c>
      <c r="B968" s="9" t="s">
        <v>1030</v>
      </c>
      <c r="C968" s="19"/>
      <c r="D968" s="19"/>
      <c r="E968" s="21" t="s">
        <v>1426</v>
      </c>
      <c r="F968" s="21" t="s">
        <v>1440</v>
      </c>
      <c r="G968" s="21" t="s">
        <v>1825</v>
      </c>
      <c r="O968" s="60" t="str">
        <f t="shared" si="15"/>
        <v>Open by google map</v>
      </c>
    </row>
    <row r="969" spans="1:15">
      <c r="A969" s="1">
        <v>180029</v>
      </c>
      <c r="B969" s="9" t="s">
        <v>1031</v>
      </c>
      <c r="C969" s="19"/>
      <c r="D969" s="19"/>
      <c r="E969" s="21" t="s">
        <v>1358</v>
      </c>
      <c r="F969" s="21" t="s">
        <v>1359</v>
      </c>
      <c r="G969" s="21" t="s">
        <v>2806</v>
      </c>
      <c r="O969" s="60" t="str">
        <f t="shared" si="15"/>
        <v>Open by google map</v>
      </c>
    </row>
    <row r="970" spans="1:15">
      <c r="A970" s="1">
        <v>180030</v>
      </c>
      <c r="B970" s="9" t="s">
        <v>1032</v>
      </c>
      <c r="C970" s="19"/>
      <c r="D970" s="19"/>
      <c r="E970" s="21" t="s">
        <v>1372</v>
      </c>
      <c r="F970" s="21" t="s">
        <v>2330</v>
      </c>
      <c r="G970" s="21" t="s">
        <v>2807</v>
      </c>
      <c r="O970" s="60" t="str">
        <f t="shared" si="15"/>
        <v>Open by google map</v>
      </c>
    </row>
    <row r="971" spans="1:15">
      <c r="A971" s="1">
        <v>180031</v>
      </c>
      <c r="B971" s="9" t="s">
        <v>1033</v>
      </c>
      <c r="C971" s="19"/>
      <c r="D971" s="19"/>
      <c r="E971" s="21" t="s">
        <v>1320</v>
      </c>
      <c r="F971" s="21" t="s">
        <v>2808</v>
      </c>
      <c r="G971" s="21" t="s">
        <v>2809</v>
      </c>
      <c r="O971" s="60" t="str">
        <f t="shared" si="15"/>
        <v>Open by google map</v>
      </c>
    </row>
    <row r="972" spans="1:15">
      <c r="A972" s="1">
        <v>180032</v>
      </c>
      <c r="B972" s="9" t="s">
        <v>1034</v>
      </c>
      <c r="C972" s="19"/>
      <c r="D972" s="19"/>
      <c r="E972" s="21" t="s">
        <v>1429</v>
      </c>
      <c r="F972" s="21" t="s">
        <v>2445</v>
      </c>
      <c r="G972" s="21" t="s">
        <v>2446</v>
      </c>
      <c r="O972" s="60" t="str">
        <f t="shared" si="15"/>
        <v>Open by google map</v>
      </c>
    </row>
    <row r="973" spans="1:15">
      <c r="A973" s="1">
        <v>180033</v>
      </c>
      <c r="B973" s="9" t="s">
        <v>1035</v>
      </c>
      <c r="C973" s="19"/>
      <c r="D973" s="19"/>
      <c r="E973" s="21" t="s">
        <v>1331</v>
      </c>
      <c r="F973" s="21" t="s">
        <v>2280</v>
      </c>
      <c r="G973" s="21" t="s">
        <v>2810</v>
      </c>
      <c r="O973" s="60" t="str">
        <f t="shared" si="15"/>
        <v>Open by google map</v>
      </c>
    </row>
    <row r="974" spans="1:15">
      <c r="A974" s="1">
        <v>180034</v>
      </c>
      <c r="B974" s="9" t="s">
        <v>1036</v>
      </c>
      <c r="C974" s="19"/>
      <c r="D974" s="19"/>
      <c r="E974" s="21" t="s">
        <v>1570</v>
      </c>
      <c r="F974" s="21" t="s">
        <v>2577</v>
      </c>
      <c r="G974" s="21" t="s">
        <v>2811</v>
      </c>
      <c r="O974" s="60" t="str">
        <f t="shared" si="15"/>
        <v>Open by google map</v>
      </c>
    </row>
    <row r="975" spans="1:15">
      <c r="A975" s="1"/>
      <c r="B975" s="9" t="s">
        <v>1037</v>
      </c>
      <c r="E975" s="21" t="s">
        <v>1387</v>
      </c>
      <c r="F975" s="21" t="s">
        <v>1715</v>
      </c>
      <c r="G975" s="21" t="s">
        <v>2812</v>
      </c>
      <c r="O975" s="60" t="str">
        <f t="shared" si="15"/>
        <v>Open by google map</v>
      </c>
    </row>
    <row r="976" spans="1:15">
      <c r="A976" s="1">
        <v>180035</v>
      </c>
      <c r="B976" s="9" t="s">
        <v>328</v>
      </c>
      <c r="C976" s="19"/>
      <c r="D976" s="19"/>
      <c r="E976" s="21" t="s">
        <v>1570</v>
      </c>
      <c r="F976" s="21" t="s">
        <v>1594</v>
      </c>
      <c r="G976" s="21" t="s">
        <v>2813</v>
      </c>
      <c r="O976" s="60" t="str">
        <f t="shared" si="15"/>
        <v>Open by google map</v>
      </c>
    </row>
    <row r="977" spans="1:15">
      <c r="A977" s="1">
        <v>180036</v>
      </c>
      <c r="B977" s="9" t="s">
        <v>329</v>
      </c>
      <c r="C977" s="19"/>
      <c r="D977" s="19"/>
      <c r="E977" s="21" t="s">
        <v>1429</v>
      </c>
      <c r="F977" s="21" t="s">
        <v>2607</v>
      </c>
      <c r="G977" s="21" t="s">
        <v>2814</v>
      </c>
      <c r="O977" s="60" t="str">
        <f t="shared" si="15"/>
        <v>Open by google map</v>
      </c>
    </row>
    <row r="978" spans="1:15">
      <c r="A978" s="1">
        <v>180037</v>
      </c>
      <c r="B978" s="9" t="s">
        <v>1038</v>
      </c>
      <c r="E978" s="21" t="s">
        <v>1331</v>
      </c>
      <c r="F978" s="21" t="s">
        <v>2280</v>
      </c>
      <c r="G978" s="21" t="s">
        <v>2815</v>
      </c>
      <c r="O978" s="60" t="str">
        <f t="shared" si="15"/>
        <v>Open by google map</v>
      </c>
    </row>
    <row r="979" spans="1:15">
      <c r="A979" s="1">
        <v>180038</v>
      </c>
      <c r="B979" s="9" t="s">
        <v>1039</v>
      </c>
      <c r="C979" s="19"/>
      <c r="D979" s="19"/>
      <c r="E979" s="21" t="s">
        <v>1398</v>
      </c>
      <c r="F979" s="21" t="s">
        <v>1465</v>
      </c>
      <c r="G979" s="21" t="s">
        <v>1826</v>
      </c>
      <c r="O979" s="60" t="str">
        <f t="shared" si="15"/>
        <v>Open by google map</v>
      </c>
    </row>
    <row r="980" spans="1:15">
      <c r="A980" s="1">
        <v>180039</v>
      </c>
      <c r="B980" s="9" t="s">
        <v>1040</v>
      </c>
      <c r="C980" s="19"/>
      <c r="D980" s="19"/>
      <c r="E980" s="21" t="s">
        <v>1536</v>
      </c>
      <c r="F980" s="21" t="s">
        <v>1556</v>
      </c>
      <c r="G980" s="21" t="s">
        <v>1827</v>
      </c>
      <c r="O980" s="60" t="str">
        <f t="shared" si="15"/>
        <v>Open by google map</v>
      </c>
    </row>
    <row r="981" spans="1:15">
      <c r="A981" s="1">
        <v>180041</v>
      </c>
      <c r="B981" s="9" t="s">
        <v>1041</v>
      </c>
      <c r="C981" s="19"/>
      <c r="D981" s="19"/>
      <c r="E981" s="21" t="s">
        <v>1315</v>
      </c>
      <c r="F981" s="21" t="s">
        <v>2122</v>
      </c>
      <c r="G981" s="21" t="s">
        <v>2816</v>
      </c>
      <c r="O981" s="60" t="str">
        <f t="shared" si="15"/>
        <v>Open by google map</v>
      </c>
    </row>
    <row r="982" spans="1:15">
      <c r="A982" s="1">
        <v>180042</v>
      </c>
      <c r="B982" s="9" t="s">
        <v>1042</v>
      </c>
      <c r="C982" s="19"/>
      <c r="D982" s="19"/>
      <c r="E982" s="21" t="s">
        <v>1426</v>
      </c>
      <c r="F982" s="21" t="s">
        <v>1440</v>
      </c>
      <c r="G982" s="21" t="s">
        <v>1825</v>
      </c>
      <c r="O982" s="60" t="str">
        <f t="shared" si="15"/>
        <v>Open by google map</v>
      </c>
    </row>
    <row r="983" spans="1:15">
      <c r="A983" s="1">
        <v>180043</v>
      </c>
      <c r="B983" s="9" t="s">
        <v>1043</v>
      </c>
      <c r="C983" s="19"/>
      <c r="D983" s="19"/>
      <c r="E983" s="21" t="s">
        <v>1570</v>
      </c>
      <c r="F983" s="21" t="s">
        <v>2695</v>
      </c>
      <c r="G983" s="21" t="s">
        <v>2817</v>
      </c>
      <c r="O983" s="60" t="str">
        <f t="shared" si="15"/>
        <v>Open by google map</v>
      </c>
    </row>
    <row r="984" spans="1:15">
      <c r="A984" s="1">
        <v>180044</v>
      </c>
      <c r="B984" s="9" t="s">
        <v>1044</v>
      </c>
      <c r="C984" s="19"/>
      <c r="D984" s="19"/>
      <c r="E984" s="21" t="s">
        <v>1426</v>
      </c>
      <c r="F984" s="21" t="s">
        <v>1534</v>
      </c>
      <c r="G984" s="21" t="s">
        <v>1828</v>
      </c>
      <c r="O984" s="60" t="str">
        <f t="shared" si="15"/>
        <v>Open by google map</v>
      </c>
    </row>
    <row r="985" spans="1:15">
      <c r="A985" s="1">
        <v>180045</v>
      </c>
      <c r="B985" s="9" t="s">
        <v>1045</v>
      </c>
      <c r="E985" s="21" t="s">
        <v>1295</v>
      </c>
      <c r="F985" s="21" t="s">
        <v>1338</v>
      </c>
      <c r="G985" s="21" t="s">
        <v>2818</v>
      </c>
      <c r="O985" s="60" t="str">
        <f t="shared" si="15"/>
        <v>Open by google map</v>
      </c>
    </row>
    <row r="986" spans="1:15">
      <c r="A986" s="1">
        <v>180047</v>
      </c>
      <c r="B986" s="9" t="s">
        <v>1046</v>
      </c>
      <c r="C986" s="19"/>
      <c r="D986" s="19"/>
      <c r="E986" s="21" t="s">
        <v>1372</v>
      </c>
      <c r="F986" s="21" t="s">
        <v>2330</v>
      </c>
      <c r="G986" s="21" t="s">
        <v>2819</v>
      </c>
      <c r="O986" s="60" t="str">
        <f t="shared" si="15"/>
        <v>Open by google map</v>
      </c>
    </row>
    <row r="987" spans="1:15">
      <c r="A987" s="1">
        <v>180048</v>
      </c>
      <c r="B987" s="9" t="s">
        <v>1047</v>
      </c>
      <c r="C987" s="19"/>
      <c r="D987" s="19"/>
      <c r="E987" s="21" t="s">
        <v>1439</v>
      </c>
      <c r="F987" s="21" t="s">
        <v>2332</v>
      </c>
      <c r="G987" s="21" t="s">
        <v>2820</v>
      </c>
      <c r="O987" s="60" t="str">
        <f t="shared" si="15"/>
        <v>Open by google map</v>
      </c>
    </row>
    <row r="988" spans="1:15">
      <c r="A988" s="1">
        <v>180049</v>
      </c>
      <c r="B988" s="9" t="s">
        <v>1048</v>
      </c>
      <c r="C988" s="19"/>
      <c r="D988" s="19"/>
      <c r="E988" s="21" t="s">
        <v>1585</v>
      </c>
      <c r="F988" s="21" t="s">
        <v>1830</v>
      </c>
      <c r="G988" s="21" t="s">
        <v>1831</v>
      </c>
      <c r="O988" s="60" t="str">
        <f t="shared" si="15"/>
        <v>Open by google map</v>
      </c>
    </row>
    <row r="989" spans="1:15">
      <c r="A989" s="1">
        <v>180050</v>
      </c>
      <c r="B989" s="9" t="s">
        <v>1049</v>
      </c>
      <c r="C989" s="19"/>
      <c r="D989" s="19"/>
      <c r="E989" s="21" t="s">
        <v>1312</v>
      </c>
      <c r="F989" s="21" t="s">
        <v>1313</v>
      </c>
      <c r="G989" s="21" t="s">
        <v>1314</v>
      </c>
      <c r="O989" s="60" t="str">
        <f t="shared" si="15"/>
        <v>Open by google map</v>
      </c>
    </row>
    <row r="990" spans="1:15">
      <c r="A990" s="1">
        <v>180051</v>
      </c>
      <c r="B990" s="9" t="s">
        <v>1050</v>
      </c>
      <c r="C990" s="19"/>
      <c r="D990" s="19"/>
      <c r="E990" s="21" t="s">
        <v>1358</v>
      </c>
      <c r="F990" s="21" t="s">
        <v>1476</v>
      </c>
      <c r="G990" s="21" t="s">
        <v>2821</v>
      </c>
      <c r="O990" s="60" t="str">
        <f t="shared" si="15"/>
        <v>Open by google map</v>
      </c>
    </row>
    <row r="991" spans="1:15">
      <c r="A991" s="1">
        <v>180055</v>
      </c>
      <c r="B991" s="9" t="s">
        <v>1051</v>
      </c>
      <c r="C991" s="19"/>
      <c r="D991" s="19"/>
      <c r="E991" s="21" t="s">
        <v>1832</v>
      </c>
      <c r="F991" s="21" t="s">
        <v>1833</v>
      </c>
      <c r="G991" s="21" t="s">
        <v>2822</v>
      </c>
      <c r="O991" s="60" t="str">
        <f t="shared" si="15"/>
        <v>Open by google map</v>
      </c>
    </row>
    <row r="992" spans="1:15">
      <c r="A992" s="1">
        <v>180056</v>
      </c>
      <c r="B992" s="9" t="s">
        <v>1052</v>
      </c>
      <c r="C992" s="19"/>
      <c r="D992" s="19"/>
      <c r="E992" s="21" t="s">
        <v>1307</v>
      </c>
      <c r="F992" s="21" t="s">
        <v>2147</v>
      </c>
      <c r="G992" s="21" t="s">
        <v>2823</v>
      </c>
      <c r="O992" s="60" t="str">
        <f t="shared" si="15"/>
        <v>Open by google map</v>
      </c>
    </row>
    <row r="993" spans="1:15">
      <c r="A993" s="1">
        <v>180057</v>
      </c>
      <c r="B993" s="9" t="s">
        <v>1053</v>
      </c>
      <c r="C993" s="19"/>
      <c r="D993" s="19"/>
      <c r="E993" s="21" t="s">
        <v>1331</v>
      </c>
      <c r="F993" s="21" t="s">
        <v>1488</v>
      </c>
      <c r="G993" s="21" t="s">
        <v>2824</v>
      </c>
      <c r="O993" s="60" t="str">
        <f t="shared" si="15"/>
        <v>Open by google map</v>
      </c>
    </row>
    <row r="994" spans="1:15">
      <c r="A994" s="1">
        <v>180058</v>
      </c>
      <c r="B994" s="9" t="s">
        <v>1054</v>
      </c>
      <c r="E994" s="21" t="s">
        <v>1331</v>
      </c>
      <c r="F994" s="21" t="s">
        <v>1332</v>
      </c>
      <c r="G994" s="21" t="s">
        <v>2484</v>
      </c>
      <c r="O994" s="60" t="str">
        <f t="shared" si="15"/>
        <v>Open by google map</v>
      </c>
    </row>
    <row r="995" spans="1:15">
      <c r="A995" s="1">
        <v>180059</v>
      </c>
      <c r="B995" s="9" t="s">
        <v>1055</v>
      </c>
      <c r="C995" s="19"/>
      <c r="D995" s="19"/>
      <c r="E995" s="21" t="s">
        <v>1366</v>
      </c>
      <c r="F995" s="21" t="s">
        <v>1471</v>
      </c>
      <c r="G995" s="21" t="s">
        <v>2825</v>
      </c>
      <c r="O995" s="60" t="str">
        <f t="shared" si="15"/>
        <v>Open by google map</v>
      </c>
    </row>
    <row r="996" spans="1:15">
      <c r="A996" s="1">
        <v>180063</v>
      </c>
      <c r="B996" s="9" t="s">
        <v>1056</v>
      </c>
      <c r="C996" s="19"/>
      <c r="D996" s="19"/>
      <c r="E996" s="21" t="s">
        <v>1570</v>
      </c>
      <c r="F996" s="21" t="s">
        <v>1834</v>
      </c>
      <c r="G996" s="21" t="s">
        <v>1835</v>
      </c>
      <c r="O996" s="60" t="str">
        <f t="shared" si="15"/>
        <v>Open by google map</v>
      </c>
    </row>
    <row r="997" spans="1:15">
      <c r="A997" s="1">
        <v>180064</v>
      </c>
      <c r="B997" s="9" t="s">
        <v>1057</v>
      </c>
      <c r="C997" s="19"/>
      <c r="D997" s="19"/>
      <c r="E997" s="21" t="s">
        <v>1372</v>
      </c>
      <c r="F997" s="21" t="s">
        <v>1836</v>
      </c>
      <c r="G997" s="21" t="s">
        <v>1837</v>
      </c>
      <c r="O997" s="60" t="str">
        <f t="shared" si="15"/>
        <v>Open by google map</v>
      </c>
    </row>
    <row r="998" spans="1:15">
      <c r="A998" s="1">
        <v>180065</v>
      </c>
      <c r="B998" s="9" t="s">
        <v>1058</v>
      </c>
      <c r="E998" s="21" t="s">
        <v>1299</v>
      </c>
      <c r="F998" s="21" t="s">
        <v>1350</v>
      </c>
      <c r="G998" s="21" t="s">
        <v>2826</v>
      </c>
      <c r="O998" s="60" t="str">
        <f t="shared" si="15"/>
        <v>Open by google map</v>
      </c>
    </row>
    <row r="999" spans="1:15">
      <c r="A999" s="1">
        <v>180066</v>
      </c>
      <c r="B999" s="9" t="s">
        <v>1059</v>
      </c>
      <c r="E999" s="21" t="s">
        <v>1305</v>
      </c>
      <c r="F999" s="21" t="s">
        <v>2150</v>
      </c>
      <c r="G999" s="21" t="s">
        <v>2827</v>
      </c>
      <c r="O999" s="60" t="str">
        <f t="shared" si="15"/>
        <v>Open by google map</v>
      </c>
    </row>
    <row r="1000" spans="1:15">
      <c r="A1000" s="1">
        <v>180067</v>
      </c>
      <c r="B1000" s="9" t="s">
        <v>1060</v>
      </c>
      <c r="E1000" s="21" t="s">
        <v>1331</v>
      </c>
      <c r="F1000" s="21" t="s">
        <v>2280</v>
      </c>
      <c r="G1000" s="21" t="s">
        <v>2828</v>
      </c>
      <c r="O1000" s="60" t="str">
        <f t="shared" si="15"/>
        <v>Open by google map</v>
      </c>
    </row>
    <row r="1001" spans="1:15">
      <c r="A1001" s="1">
        <v>180068</v>
      </c>
      <c r="B1001" s="9" t="s">
        <v>1061</v>
      </c>
      <c r="C1001" s="19"/>
      <c r="D1001" s="19"/>
      <c r="E1001" s="21" t="s">
        <v>1331</v>
      </c>
      <c r="F1001" s="21" t="s">
        <v>2563</v>
      </c>
      <c r="G1001" s="21" t="s">
        <v>2829</v>
      </c>
      <c r="O1001" s="60" t="str">
        <f t="shared" si="15"/>
        <v>Open by google map</v>
      </c>
    </row>
    <row r="1002" spans="1:15">
      <c r="A1002" s="1">
        <v>180069</v>
      </c>
      <c r="B1002" s="9" t="s">
        <v>1062</v>
      </c>
      <c r="C1002" s="19"/>
      <c r="D1002" s="19"/>
      <c r="E1002" s="21" t="s">
        <v>1412</v>
      </c>
      <c r="F1002" s="21" t="s">
        <v>1454</v>
      </c>
      <c r="G1002" s="21" t="s">
        <v>1838</v>
      </c>
      <c r="O1002" s="60" t="str">
        <f t="shared" si="15"/>
        <v>Open by google map</v>
      </c>
    </row>
    <row r="1003" spans="1:15">
      <c r="A1003" s="1">
        <v>180071</v>
      </c>
      <c r="B1003" s="9" t="s">
        <v>1063</v>
      </c>
      <c r="C1003" s="19"/>
      <c r="D1003" s="19"/>
      <c r="E1003" s="21" t="s">
        <v>1372</v>
      </c>
      <c r="F1003" s="21" t="s">
        <v>2330</v>
      </c>
      <c r="G1003" s="21" t="s">
        <v>2830</v>
      </c>
      <c r="J1003" s="37"/>
      <c r="K1003" s="37"/>
      <c r="O1003" s="60" t="str">
        <f t="shared" si="15"/>
        <v>Open by google map</v>
      </c>
    </row>
    <row r="1004" spans="1:15">
      <c r="A1004" s="1">
        <v>180100</v>
      </c>
      <c r="B1004" s="9" t="s">
        <v>1064</v>
      </c>
      <c r="E1004" s="21" t="s">
        <v>1439</v>
      </c>
      <c r="F1004" s="21" t="s">
        <v>2831</v>
      </c>
      <c r="G1004" s="21" t="s">
        <v>2832</v>
      </c>
      <c r="O1004" s="60" t="str">
        <f t="shared" si="15"/>
        <v>Open by google map</v>
      </c>
    </row>
    <row r="1005" spans="1:15">
      <c r="A1005" s="1" t="s">
        <v>47</v>
      </c>
      <c r="B1005" s="9" t="s">
        <v>1065</v>
      </c>
      <c r="E1005" s="21" t="s">
        <v>1439</v>
      </c>
      <c r="F1005" s="21" t="s">
        <v>2831</v>
      </c>
      <c r="G1005" s="21" t="s">
        <v>2832</v>
      </c>
      <c r="O1005" s="60" t="str">
        <f t="shared" si="15"/>
        <v>Open by google map</v>
      </c>
    </row>
    <row r="1006" spans="1:15">
      <c r="A1006" s="1" t="s">
        <v>48</v>
      </c>
      <c r="B1006" s="9" t="s">
        <v>1066</v>
      </c>
      <c r="E1006" s="21" t="s">
        <v>1439</v>
      </c>
      <c r="F1006" s="21" t="s">
        <v>2831</v>
      </c>
      <c r="G1006" s="21" t="s">
        <v>2832</v>
      </c>
      <c r="O1006" s="60" t="str">
        <f t="shared" si="15"/>
        <v>Open by google map</v>
      </c>
    </row>
    <row r="1007" spans="1:15">
      <c r="A1007" s="1">
        <v>180101</v>
      </c>
      <c r="B1007" s="9" t="s">
        <v>1067</v>
      </c>
      <c r="E1007" s="21" t="s">
        <v>1387</v>
      </c>
      <c r="F1007" s="21" t="s">
        <v>1715</v>
      </c>
      <c r="G1007" s="21" t="s">
        <v>2833</v>
      </c>
      <c r="O1007" s="60" t="str">
        <f t="shared" si="15"/>
        <v>Open by google map</v>
      </c>
    </row>
    <row r="1008" spans="1:15">
      <c r="A1008" s="1">
        <v>180102</v>
      </c>
      <c r="B1008" s="9" t="s">
        <v>1949</v>
      </c>
      <c r="E1008" s="21" t="s">
        <v>1387</v>
      </c>
      <c r="F1008" s="21" t="s">
        <v>2215</v>
      </c>
      <c r="G1008" s="21" t="s">
        <v>2834</v>
      </c>
      <c r="O1008" s="60" t="str">
        <f t="shared" si="15"/>
        <v>Open by google map</v>
      </c>
    </row>
    <row r="1009" spans="1:15">
      <c r="A1009" s="1">
        <v>180103</v>
      </c>
      <c r="B1009" s="9" t="s">
        <v>1068</v>
      </c>
      <c r="E1009" s="21" t="s">
        <v>1443</v>
      </c>
      <c r="F1009" s="21" t="s">
        <v>2650</v>
      </c>
      <c r="G1009" s="21" t="s">
        <v>2835</v>
      </c>
      <c r="O1009" s="60" t="str">
        <f t="shared" si="15"/>
        <v>Open by google map</v>
      </c>
    </row>
    <row r="1010" spans="1:15">
      <c r="A1010" s="1">
        <v>180104</v>
      </c>
      <c r="B1010" s="9" t="s">
        <v>1069</v>
      </c>
      <c r="E1010" s="21" t="s">
        <v>1570</v>
      </c>
      <c r="F1010" s="21" t="s">
        <v>2577</v>
      </c>
      <c r="G1010" s="21" t="s">
        <v>2836</v>
      </c>
      <c r="O1010" s="60" t="str">
        <f t="shared" si="15"/>
        <v>Open by google map</v>
      </c>
    </row>
    <row r="1011" spans="1:15">
      <c r="A1011" s="1">
        <v>180105</v>
      </c>
      <c r="B1011" s="9" t="s">
        <v>1070</v>
      </c>
      <c r="E1011" s="21" t="s">
        <v>1372</v>
      </c>
      <c r="F1011" s="21" t="s">
        <v>2411</v>
      </c>
      <c r="G1011" s="21" t="s">
        <v>2837</v>
      </c>
      <c r="O1011" s="60" t="str">
        <f t="shared" si="15"/>
        <v>Open by google map</v>
      </c>
    </row>
    <row r="1012" spans="1:15">
      <c r="A1012" s="1">
        <v>180106</v>
      </c>
      <c r="B1012" s="9" t="s">
        <v>1071</v>
      </c>
      <c r="E1012" s="21" t="s">
        <v>1426</v>
      </c>
      <c r="F1012" s="21" t="s">
        <v>1499</v>
      </c>
      <c r="G1012" s="21" t="s">
        <v>2838</v>
      </c>
      <c r="O1012" s="60" t="str">
        <f t="shared" si="15"/>
        <v>Open by google map</v>
      </c>
    </row>
    <row r="1013" spans="1:15">
      <c r="A1013" s="1">
        <v>180107</v>
      </c>
      <c r="B1013" s="9" t="s">
        <v>1072</v>
      </c>
      <c r="E1013" s="21" t="s">
        <v>1315</v>
      </c>
      <c r="F1013" s="21" t="s">
        <v>2122</v>
      </c>
      <c r="G1013" s="21" t="s">
        <v>2839</v>
      </c>
      <c r="O1013" s="60" t="str">
        <f t="shared" si="15"/>
        <v>Open by google map</v>
      </c>
    </row>
    <row r="1014" spans="1:15">
      <c r="A1014" s="1">
        <v>180108</v>
      </c>
      <c r="B1014" s="9" t="s">
        <v>1073</v>
      </c>
      <c r="E1014" s="21" t="s">
        <v>1305</v>
      </c>
      <c r="F1014" s="21" t="s">
        <v>1348</v>
      </c>
      <c r="G1014" s="21" t="s">
        <v>2840</v>
      </c>
      <c r="O1014" s="60" t="str">
        <f t="shared" si="15"/>
        <v>Open by google map</v>
      </c>
    </row>
    <row r="1015" spans="1:15">
      <c r="A1015" s="1">
        <v>180109</v>
      </c>
      <c r="B1015" s="9" t="s">
        <v>1074</v>
      </c>
      <c r="E1015" s="21" t="s">
        <v>1357</v>
      </c>
      <c r="F1015" s="21" t="s">
        <v>2841</v>
      </c>
      <c r="O1015" s="60" t="str">
        <f t="shared" si="15"/>
        <v>Open by google map</v>
      </c>
    </row>
    <row r="1016" spans="1:15">
      <c r="A1016" s="1">
        <v>180110</v>
      </c>
      <c r="B1016" s="9" t="s">
        <v>1075</v>
      </c>
      <c r="E1016" s="21" t="s">
        <v>1358</v>
      </c>
      <c r="F1016" s="21" t="s">
        <v>1615</v>
      </c>
      <c r="G1016" s="21" t="s">
        <v>1616</v>
      </c>
      <c r="O1016" s="60" t="str">
        <f t="shared" si="15"/>
        <v>Open by google map</v>
      </c>
    </row>
    <row r="1017" spans="1:15">
      <c r="A1017" s="1">
        <v>180111</v>
      </c>
      <c r="B1017" s="9" t="s">
        <v>1076</v>
      </c>
      <c r="E1017" s="21" t="s">
        <v>1302</v>
      </c>
      <c r="F1017" s="21" t="s">
        <v>2155</v>
      </c>
      <c r="G1017" s="21" t="s">
        <v>2842</v>
      </c>
      <c r="O1017" s="60" t="str">
        <f t="shared" si="15"/>
        <v>Open by google map</v>
      </c>
    </row>
    <row r="1018" spans="1:15">
      <c r="A1018" s="1" t="s">
        <v>49</v>
      </c>
      <c r="B1018" s="9" t="s">
        <v>1077</v>
      </c>
      <c r="E1018" s="21" t="s">
        <v>1302</v>
      </c>
      <c r="F1018" s="21" t="s">
        <v>2155</v>
      </c>
      <c r="G1018" s="21" t="s">
        <v>2842</v>
      </c>
      <c r="O1018" s="60" t="str">
        <f t="shared" si="15"/>
        <v>Open by google map</v>
      </c>
    </row>
    <row r="1019" spans="1:15">
      <c r="A1019" s="1" t="s">
        <v>50</v>
      </c>
      <c r="B1019" s="9" t="s">
        <v>1078</v>
      </c>
      <c r="E1019" s="21" t="s">
        <v>1302</v>
      </c>
      <c r="F1019" s="21" t="s">
        <v>2155</v>
      </c>
      <c r="G1019" s="21" t="s">
        <v>2842</v>
      </c>
      <c r="O1019" s="60" t="str">
        <f t="shared" si="15"/>
        <v>Open by google map</v>
      </c>
    </row>
    <row r="1020" spans="1:15">
      <c r="A1020" s="1">
        <v>180112</v>
      </c>
      <c r="B1020" s="9" t="s">
        <v>1079</v>
      </c>
      <c r="E1020" s="21" t="s">
        <v>1357</v>
      </c>
      <c r="F1020" s="21" t="s">
        <v>1502</v>
      </c>
      <c r="G1020" s="21" t="s">
        <v>2843</v>
      </c>
      <c r="O1020" s="60" t="str">
        <f t="shared" si="15"/>
        <v>Open by google map</v>
      </c>
    </row>
    <row r="1021" spans="1:15">
      <c r="A1021" s="1" t="s">
        <v>51</v>
      </c>
      <c r="B1021" s="9" t="s">
        <v>1080</v>
      </c>
      <c r="E1021" s="21" t="s">
        <v>1357</v>
      </c>
      <c r="F1021" s="21" t="s">
        <v>1502</v>
      </c>
      <c r="G1021" s="21" t="s">
        <v>2843</v>
      </c>
      <c r="O1021" s="60" t="str">
        <f t="shared" si="15"/>
        <v>Open by google map</v>
      </c>
    </row>
    <row r="1022" spans="1:15">
      <c r="A1022" s="1" t="s">
        <v>43</v>
      </c>
      <c r="B1022" s="9" t="s">
        <v>1081</v>
      </c>
      <c r="E1022" s="21" t="s">
        <v>1357</v>
      </c>
      <c r="F1022" s="21" t="s">
        <v>1502</v>
      </c>
      <c r="G1022" s="21" t="s">
        <v>2843</v>
      </c>
      <c r="O1022" s="60" t="str">
        <f t="shared" si="15"/>
        <v>Open by google map</v>
      </c>
    </row>
    <row r="1023" spans="1:15">
      <c r="A1023" s="1" t="s">
        <v>44</v>
      </c>
      <c r="B1023" s="9" t="s">
        <v>330</v>
      </c>
      <c r="E1023" s="21" t="s">
        <v>1357</v>
      </c>
      <c r="F1023" s="21" t="s">
        <v>1502</v>
      </c>
      <c r="G1023" s="21" t="s">
        <v>2843</v>
      </c>
      <c r="O1023" s="60" t="str">
        <f t="shared" si="15"/>
        <v>Open by google map</v>
      </c>
    </row>
    <row r="1024" spans="1:15">
      <c r="A1024" s="1">
        <v>180113</v>
      </c>
      <c r="B1024" s="9" t="s">
        <v>1082</v>
      </c>
      <c r="E1024" s="21" t="s">
        <v>1419</v>
      </c>
      <c r="F1024" s="21" t="s">
        <v>1635</v>
      </c>
      <c r="G1024" s="21" t="s">
        <v>2680</v>
      </c>
      <c r="O1024" s="60" t="str">
        <f t="shared" si="15"/>
        <v>Open by google map</v>
      </c>
    </row>
    <row r="1025" spans="1:15">
      <c r="A1025" s="1">
        <v>180114</v>
      </c>
      <c r="B1025" s="9" t="s">
        <v>1083</v>
      </c>
      <c r="E1025" s="21" t="s">
        <v>1305</v>
      </c>
      <c r="F1025" s="21" t="s">
        <v>1736</v>
      </c>
      <c r="G1025" s="21" t="s">
        <v>1737</v>
      </c>
      <c r="O1025" s="60" t="str">
        <f t="shared" si="15"/>
        <v>Open by google map</v>
      </c>
    </row>
    <row r="1026" spans="1:15">
      <c r="A1026" s="1">
        <v>180115</v>
      </c>
      <c r="B1026" s="9" t="s">
        <v>1084</v>
      </c>
      <c r="E1026" s="21" t="s">
        <v>1307</v>
      </c>
      <c r="F1026" s="21" t="s">
        <v>2770</v>
      </c>
      <c r="G1026" s="21" t="s">
        <v>2844</v>
      </c>
      <c r="O1026" s="60" t="str">
        <f t="shared" si="15"/>
        <v>Open by google map</v>
      </c>
    </row>
    <row r="1027" spans="1:15">
      <c r="A1027" s="1">
        <v>180116</v>
      </c>
      <c r="B1027" s="9" t="s">
        <v>1085</v>
      </c>
      <c r="E1027" s="21" t="s">
        <v>1387</v>
      </c>
      <c r="F1027" s="21" t="s">
        <v>2117</v>
      </c>
      <c r="G1027" s="21" t="s">
        <v>2845</v>
      </c>
      <c r="O1027" s="60" t="str">
        <f t="shared" si="15"/>
        <v>Open by google map</v>
      </c>
    </row>
    <row r="1028" spans="1:15">
      <c r="A1028" s="1">
        <v>180117</v>
      </c>
      <c r="B1028" s="9" t="s">
        <v>1086</v>
      </c>
      <c r="E1028" s="21" t="s">
        <v>1307</v>
      </c>
      <c r="F1028" s="21" t="s">
        <v>2227</v>
      </c>
      <c r="G1028" s="21" t="s">
        <v>2846</v>
      </c>
      <c r="O1028" s="60" t="str">
        <f t="shared" ref="O1028:O1091" si="16">HYPERLINK(CONCATENATE("https://www.google.co.jp/maps/place/?q=",N1028),"Open by google map")</f>
        <v>Open by google map</v>
      </c>
    </row>
    <row r="1029" spans="1:15">
      <c r="A1029" s="1">
        <v>180118</v>
      </c>
      <c r="B1029" s="9" t="s">
        <v>1087</v>
      </c>
      <c r="E1029" s="21" t="s">
        <v>1336</v>
      </c>
      <c r="F1029" s="21" t="s">
        <v>2847</v>
      </c>
      <c r="G1029" s="21" t="s">
        <v>2848</v>
      </c>
      <c r="O1029" s="60" t="str">
        <f t="shared" si="16"/>
        <v>Open by google map</v>
      </c>
    </row>
    <row r="1030" spans="1:15">
      <c r="A1030" s="1" t="s">
        <v>52</v>
      </c>
      <c r="B1030" s="9" t="s">
        <v>1088</v>
      </c>
      <c r="E1030" s="21" t="s">
        <v>1336</v>
      </c>
      <c r="F1030" s="21" t="s">
        <v>2847</v>
      </c>
      <c r="G1030" s="21" t="s">
        <v>2848</v>
      </c>
      <c r="O1030" s="60" t="str">
        <f t="shared" si="16"/>
        <v>Open by google map</v>
      </c>
    </row>
    <row r="1031" spans="1:15">
      <c r="A1031" s="1" t="s">
        <v>45</v>
      </c>
      <c r="B1031" s="9" t="s">
        <v>1089</v>
      </c>
      <c r="E1031" s="21" t="s">
        <v>1336</v>
      </c>
      <c r="F1031" s="21" t="s">
        <v>2847</v>
      </c>
      <c r="G1031" s="21" t="s">
        <v>2848</v>
      </c>
      <c r="O1031" s="60" t="str">
        <f t="shared" si="16"/>
        <v>Open by google map</v>
      </c>
    </row>
    <row r="1032" spans="1:15">
      <c r="A1032" s="1">
        <v>180119</v>
      </c>
      <c r="B1032" s="9" t="s">
        <v>1090</v>
      </c>
      <c r="E1032" s="21" t="s">
        <v>1342</v>
      </c>
      <c r="F1032" s="21" t="s">
        <v>1343</v>
      </c>
      <c r="G1032" s="21" t="s">
        <v>1394</v>
      </c>
      <c r="O1032" s="60" t="str">
        <f t="shared" si="16"/>
        <v>Open by google map</v>
      </c>
    </row>
    <row r="1033" spans="1:15">
      <c r="A1033" s="1">
        <v>180120</v>
      </c>
      <c r="B1033" s="9" t="s">
        <v>1091</v>
      </c>
      <c r="E1033" s="21" t="s">
        <v>1358</v>
      </c>
      <c r="F1033" s="21" t="s">
        <v>1359</v>
      </c>
      <c r="G1033" s="21" t="s">
        <v>2849</v>
      </c>
      <c r="O1033" s="60" t="str">
        <f t="shared" si="16"/>
        <v>Open by google map</v>
      </c>
    </row>
    <row r="1034" spans="1:15">
      <c r="A1034" s="1">
        <v>180121</v>
      </c>
      <c r="B1034" s="9" t="s">
        <v>1092</v>
      </c>
      <c r="E1034" s="21" t="s">
        <v>1570</v>
      </c>
      <c r="F1034" s="21" t="s">
        <v>1741</v>
      </c>
      <c r="G1034" s="21" t="s">
        <v>2850</v>
      </c>
      <c r="O1034" s="60" t="str">
        <f t="shared" si="16"/>
        <v>Open by google map</v>
      </c>
    </row>
    <row r="1035" spans="1:15">
      <c r="A1035" s="1">
        <v>180122</v>
      </c>
      <c r="B1035" s="9" t="s">
        <v>1093</v>
      </c>
      <c r="E1035" s="21" t="s">
        <v>1336</v>
      </c>
      <c r="F1035" s="21" t="s">
        <v>1337</v>
      </c>
      <c r="G1035" s="21" t="s">
        <v>2851</v>
      </c>
      <c r="O1035" s="60" t="str">
        <f t="shared" si="16"/>
        <v>Open by google map</v>
      </c>
    </row>
    <row r="1036" spans="1:15">
      <c r="A1036" s="1">
        <v>180123</v>
      </c>
      <c r="B1036" s="9" t="s">
        <v>1094</v>
      </c>
      <c r="E1036" s="21" t="s">
        <v>1336</v>
      </c>
      <c r="F1036" s="21" t="s">
        <v>2852</v>
      </c>
      <c r="G1036" s="21" t="s">
        <v>2853</v>
      </c>
      <c r="O1036" s="60" t="str">
        <f t="shared" si="16"/>
        <v>Open by google map</v>
      </c>
    </row>
    <row r="1037" spans="1:15">
      <c r="A1037" s="1">
        <v>180004</v>
      </c>
      <c r="B1037" s="9" t="s">
        <v>1095</v>
      </c>
      <c r="E1037" s="21" t="s">
        <v>1307</v>
      </c>
      <c r="F1037" s="21" t="s">
        <v>2227</v>
      </c>
      <c r="G1037" s="21" t="s">
        <v>2854</v>
      </c>
      <c r="O1037" s="60" t="str">
        <f t="shared" si="16"/>
        <v>Open by google map</v>
      </c>
    </row>
    <row r="1038" spans="1:15">
      <c r="A1038" s="1">
        <v>180125</v>
      </c>
      <c r="B1038" s="9" t="s">
        <v>1096</v>
      </c>
      <c r="E1038" s="21" t="s">
        <v>1305</v>
      </c>
      <c r="F1038" s="21" t="s">
        <v>2150</v>
      </c>
      <c r="G1038" s="21" t="s">
        <v>2855</v>
      </c>
      <c r="O1038" s="60" t="str">
        <f t="shared" si="16"/>
        <v>Open by google map</v>
      </c>
    </row>
    <row r="1039" spans="1:15">
      <c r="A1039" s="1" t="s">
        <v>53</v>
      </c>
      <c r="B1039" s="9" t="s">
        <v>1097</v>
      </c>
      <c r="E1039" s="21" t="s">
        <v>1305</v>
      </c>
      <c r="F1039" s="21" t="s">
        <v>2150</v>
      </c>
      <c r="G1039" s="21" t="s">
        <v>2855</v>
      </c>
      <c r="O1039" s="60" t="str">
        <f t="shared" si="16"/>
        <v>Open by google map</v>
      </c>
    </row>
    <row r="1040" spans="1:15">
      <c r="A1040" s="1">
        <v>180126</v>
      </c>
      <c r="B1040" s="9" t="s">
        <v>1098</v>
      </c>
      <c r="E1040" s="21" t="s">
        <v>2232</v>
      </c>
      <c r="F1040" s="21" t="s">
        <v>2856</v>
      </c>
      <c r="G1040" s="21" t="s">
        <v>2857</v>
      </c>
      <c r="O1040" s="60" t="str">
        <f t="shared" si="16"/>
        <v>Open by google map</v>
      </c>
    </row>
    <row r="1041" spans="1:15">
      <c r="A1041" s="1">
        <v>180127</v>
      </c>
      <c r="B1041" s="9" t="s">
        <v>1099</v>
      </c>
      <c r="E1041" s="21" t="s">
        <v>1539</v>
      </c>
      <c r="F1041" s="21" t="s">
        <v>1543</v>
      </c>
      <c r="G1041" s="21" t="s">
        <v>1544</v>
      </c>
      <c r="O1041" s="60" t="str">
        <f t="shared" si="16"/>
        <v>Open by google map</v>
      </c>
    </row>
    <row r="1042" spans="1:15">
      <c r="A1042" s="1">
        <v>180128</v>
      </c>
      <c r="B1042" s="9" t="s">
        <v>1100</v>
      </c>
      <c r="E1042" s="21" t="s">
        <v>1358</v>
      </c>
      <c r="F1042" s="21" t="s">
        <v>1359</v>
      </c>
      <c r="G1042" s="21" t="s">
        <v>2858</v>
      </c>
      <c r="O1042" s="60" t="str">
        <f t="shared" si="16"/>
        <v>Open by google map</v>
      </c>
    </row>
    <row r="1043" spans="1:15">
      <c r="A1043" s="1">
        <v>180129</v>
      </c>
      <c r="B1043" s="9" t="s">
        <v>331</v>
      </c>
      <c r="E1043" s="21" t="s">
        <v>1426</v>
      </c>
      <c r="F1043" s="21" t="s">
        <v>2859</v>
      </c>
      <c r="G1043" s="21" t="s">
        <v>2860</v>
      </c>
      <c r="O1043" s="60" t="str">
        <f t="shared" si="16"/>
        <v>Open by google map</v>
      </c>
    </row>
    <row r="1044" spans="1:15">
      <c r="A1044" s="1">
        <v>180130</v>
      </c>
      <c r="B1044" s="9" t="s">
        <v>1101</v>
      </c>
      <c r="E1044" s="21" t="s">
        <v>1302</v>
      </c>
      <c r="F1044" s="21" t="s">
        <v>2155</v>
      </c>
      <c r="G1044" s="21" t="s">
        <v>2861</v>
      </c>
      <c r="O1044" s="60" t="str">
        <f t="shared" si="16"/>
        <v>Open by google map</v>
      </c>
    </row>
    <row r="1045" spans="1:15">
      <c r="A1045" s="1">
        <v>180131</v>
      </c>
      <c r="B1045" s="9" t="s">
        <v>1102</v>
      </c>
      <c r="E1045" s="21" t="s">
        <v>1832</v>
      </c>
      <c r="F1045" s="21" t="s">
        <v>2862</v>
      </c>
      <c r="G1045" s="21" t="s">
        <v>2863</v>
      </c>
      <c r="O1045" s="60" t="str">
        <f t="shared" si="16"/>
        <v>Open by google map</v>
      </c>
    </row>
    <row r="1046" spans="1:15">
      <c r="A1046" s="1">
        <v>180132</v>
      </c>
      <c r="B1046" s="9" t="s">
        <v>1103</v>
      </c>
      <c r="E1046" s="21" t="s">
        <v>1302</v>
      </c>
      <c r="F1046" s="21" t="s">
        <v>2155</v>
      </c>
      <c r="G1046" s="21" t="s">
        <v>2864</v>
      </c>
      <c r="O1046" s="60" t="str">
        <f t="shared" si="16"/>
        <v>Open by google map</v>
      </c>
    </row>
    <row r="1047" spans="1:15">
      <c r="A1047" s="1">
        <v>180133</v>
      </c>
      <c r="B1047" s="9" t="s">
        <v>1104</v>
      </c>
      <c r="E1047" s="21" t="s">
        <v>1295</v>
      </c>
      <c r="F1047" s="21" t="s">
        <v>1338</v>
      </c>
      <c r="G1047" s="21" t="s">
        <v>2383</v>
      </c>
      <c r="O1047" s="60" t="str">
        <f t="shared" si="16"/>
        <v>Open by google map</v>
      </c>
    </row>
    <row r="1048" spans="1:15">
      <c r="A1048" s="1">
        <v>180136</v>
      </c>
      <c r="B1048" s="9" t="s">
        <v>1105</v>
      </c>
      <c r="E1048" s="21" t="s">
        <v>1585</v>
      </c>
      <c r="F1048" s="21" t="s">
        <v>2865</v>
      </c>
      <c r="G1048" s="21" t="s">
        <v>2866</v>
      </c>
      <c r="O1048" s="60" t="str">
        <f t="shared" si="16"/>
        <v>Open by google map</v>
      </c>
    </row>
    <row r="1049" spans="1:15">
      <c r="A1049" s="1">
        <v>180137</v>
      </c>
      <c r="B1049" s="9" t="s">
        <v>1106</v>
      </c>
      <c r="E1049" s="21" t="s">
        <v>1305</v>
      </c>
      <c r="F1049" s="21" t="s">
        <v>2867</v>
      </c>
      <c r="G1049" s="21" t="s">
        <v>2868</v>
      </c>
      <c r="O1049" s="60" t="str">
        <f t="shared" si="16"/>
        <v>Open by google map</v>
      </c>
    </row>
    <row r="1050" spans="1:15">
      <c r="A1050" s="1">
        <v>180138</v>
      </c>
      <c r="B1050" s="9" t="s">
        <v>1107</v>
      </c>
      <c r="E1050" s="21" t="s">
        <v>1570</v>
      </c>
      <c r="F1050" s="21" t="s">
        <v>2869</v>
      </c>
      <c r="G1050" s="21" t="s">
        <v>2870</v>
      </c>
      <c r="O1050" s="60" t="str">
        <f t="shared" si="16"/>
        <v>Open by google map</v>
      </c>
    </row>
    <row r="1051" spans="1:15">
      <c r="A1051" s="1">
        <v>180139</v>
      </c>
      <c r="B1051" s="9" t="s">
        <v>1108</v>
      </c>
      <c r="E1051" s="21" t="s">
        <v>1315</v>
      </c>
      <c r="F1051" s="21" t="s">
        <v>2610</v>
      </c>
      <c r="G1051" s="21" t="s">
        <v>2871</v>
      </c>
      <c r="O1051" s="60" t="str">
        <f t="shared" si="16"/>
        <v>Open by google map</v>
      </c>
    </row>
    <row r="1052" spans="1:15">
      <c r="A1052" s="1">
        <v>180140</v>
      </c>
      <c r="B1052" s="9" t="s">
        <v>1109</v>
      </c>
      <c r="E1052" s="21" t="s">
        <v>1340</v>
      </c>
      <c r="F1052" s="21" t="s">
        <v>2872</v>
      </c>
      <c r="G1052" s="21" t="s">
        <v>2873</v>
      </c>
      <c r="O1052" s="60" t="str">
        <f t="shared" si="16"/>
        <v>Open by google map</v>
      </c>
    </row>
    <row r="1053" spans="1:15">
      <c r="A1053" s="1">
        <v>180141</v>
      </c>
      <c r="B1053" s="9" t="s">
        <v>1110</v>
      </c>
      <c r="E1053" s="21" t="s">
        <v>1822</v>
      </c>
      <c r="F1053" s="21" t="s">
        <v>1823</v>
      </c>
      <c r="G1053" s="21" t="s">
        <v>2874</v>
      </c>
      <c r="O1053" s="60" t="str">
        <f t="shared" si="16"/>
        <v>Open by google map</v>
      </c>
    </row>
    <row r="1054" spans="1:15">
      <c r="A1054" s="1">
        <v>180142</v>
      </c>
      <c r="B1054" s="9" t="s">
        <v>1111</v>
      </c>
      <c r="E1054" s="21" t="s">
        <v>1305</v>
      </c>
      <c r="F1054" s="21" t="s">
        <v>2150</v>
      </c>
      <c r="G1054" s="21" t="s">
        <v>2875</v>
      </c>
      <c r="O1054" s="60" t="str">
        <f t="shared" si="16"/>
        <v>Open by google map</v>
      </c>
    </row>
    <row r="1055" spans="1:15">
      <c r="A1055" s="1">
        <v>180143</v>
      </c>
      <c r="B1055" s="9" t="s">
        <v>1112</v>
      </c>
      <c r="E1055" s="21" t="s">
        <v>1439</v>
      </c>
      <c r="F1055" s="21" t="s">
        <v>2876</v>
      </c>
      <c r="G1055" s="21" t="s">
        <v>2877</v>
      </c>
      <c r="O1055" s="60" t="str">
        <f t="shared" si="16"/>
        <v>Open by google map</v>
      </c>
    </row>
    <row r="1056" spans="1:15">
      <c r="A1056" s="1">
        <v>180144</v>
      </c>
      <c r="B1056" s="9" t="s">
        <v>1113</v>
      </c>
      <c r="E1056" s="21" t="s">
        <v>1295</v>
      </c>
      <c r="F1056" s="21" t="s">
        <v>1323</v>
      </c>
      <c r="G1056" s="21" t="s">
        <v>2878</v>
      </c>
      <c r="O1056" s="60" t="str">
        <f t="shared" si="16"/>
        <v>Open by google map</v>
      </c>
    </row>
    <row r="1057" spans="1:15">
      <c r="A1057" s="1">
        <v>180145</v>
      </c>
      <c r="B1057" s="9" t="s">
        <v>1114</v>
      </c>
      <c r="E1057" s="21" t="s">
        <v>1387</v>
      </c>
      <c r="F1057" s="21" t="s">
        <v>1715</v>
      </c>
      <c r="G1057" s="21" t="s">
        <v>2879</v>
      </c>
      <c r="O1057" s="60" t="str">
        <f t="shared" si="16"/>
        <v>Open by google map</v>
      </c>
    </row>
    <row r="1058" spans="1:15">
      <c r="A1058" s="1" t="s">
        <v>54</v>
      </c>
      <c r="B1058" s="9" t="s">
        <v>1115</v>
      </c>
      <c r="E1058" s="21" t="s">
        <v>1387</v>
      </c>
      <c r="F1058" s="21" t="s">
        <v>1715</v>
      </c>
      <c r="G1058" s="21" t="s">
        <v>2879</v>
      </c>
      <c r="O1058" s="60" t="str">
        <f t="shared" si="16"/>
        <v>Open by google map</v>
      </c>
    </row>
    <row r="1059" spans="1:15">
      <c r="A1059" s="1">
        <v>180146</v>
      </c>
      <c r="B1059" s="9" t="s">
        <v>1116</v>
      </c>
      <c r="E1059" s="21" t="s">
        <v>1539</v>
      </c>
      <c r="F1059" s="21" t="s">
        <v>1700</v>
      </c>
      <c r="G1059" s="21" t="s">
        <v>2880</v>
      </c>
      <c r="O1059" s="60" t="str">
        <f t="shared" si="16"/>
        <v>Open by google map</v>
      </c>
    </row>
    <row r="1060" spans="1:15">
      <c r="A1060" s="1">
        <v>180147</v>
      </c>
      <c r="B1060" s="9" t="s">
        <v>1117</v>
      </c>
      <c r="E1060" s="21" t="s">
        <v>1315</v>
      </c>
      <c r="F1060" s="21" t="s">
        <v>1550</v>
      </c>
      <c r="G1060" s="21" t="s">
        <v>2881</v>
      </c>
      <c r="O1060" s="60" t="str">
        <f t="shared" si="16"/>
        <v>Open by google map</v>
      </c>
    </row>
    <row r="1061" spans="1:15">
      <c r="A1061" s="1">
        <v>180148</v>
      </c>
      <c r="B1061" s="9" t="s">
        <v>1118</v>
      </c>
      <c r="E1061" s="21" t="s">
        <v>1295</v>
      </c>
      <c r="F1061" s="21" t="s">
        <v>2158</v>
      </c>
      <c r="G1061" s="21" t="s">
        <v>2882</v>
      </c>
      <c r="O1061" s="60" t="str">
        <f t="shared" si="16"/>
        <v>Open by google map</v>
      </c>
    </row>
    <row r="1062" spans="1:15">
      <c r="A1062" s="1">
        <v>180149</v>
      </c>
      <c r="B1062" s="9" t="s">
        <v>1119</v>
      </c>
      <c r="E1062" s="21" t="s">
        <v>2232</v>
      </c>
      <c r="F1062" s="21" t="s">
        <v>2883</v>
      </c>
      <c r="G1062" s="21" t="s">
        <v>2884</v>
      </c>
      <c r="O1062" s="60" t="str">
        <f t="shared" si="16"/>
        <v>Open by google map</v>
      </c>
    </row>
    <row r="1063" spans="1:15">
      <c r="A1063" s="1">
        <v>180150</v>
      </c>
      <c r="B1063" s="9" t="s">
        <v>1120</v>
      </c>
      <c r="E1063" s="21" t="s">
        <v>1305</v>
      </c>
      <c r="F1063" s="21" t="s">
        <v>2885</v>
      </c>
      <c r="G1063" s="21" t="s">
        <v>2886</v>
      </c>
      <c r="O1063" s="60" t="str">
        <f t="shared" si="16"/>
        <v>Open by google map</v>
      </c>
    </row>
    <row r="1064" spans="1:15">
      <c r="A1064" s="1">
        <v>180151</v>
      </c>
      <c r="B1064" s="9" t="s">
        <v>1121</v>
      </c>
      <c r="E1064" s="21" t="s">
        <v>1336</v>
      </c>
      <c r="F1064" s="21" t="s">
        <v>1778</v>
      </c>
      <c r="G1064" s="21" t="s">
        <v>2887</v>
      </c>
      <c r="O1064" s="60" t="str">
        <f t="shared" si="16"/>
        <v>Open by google map</v>
      </c>
    </row>
    <row r="1065" spans="1:15">
      <c r="A1065" s="1">
        <v>180152</v>
      </c>
      <c r="B1065" s="9" t="s">
        <v>1122</v>
      </c>
      <c r="E1065" s="21" t="s">
        <v>1310</v>
      </c>
      <c r="F1065" s="21" t="s">
        <v>2888</v>
      </c>
      <c r="G1065" s="21" t="s">
        <v>2889</v>
      </c>
      <c r="O1065" s="60" t="str">
        <f t="shared" si="16"/>
        <v>Open by google map</v>
      </c>
    </row>
    <row r="1066" spans="1:15">
      <c r="A1066" s="1">
        <v>180153</v>
      </c>
      <c r="B1066" s="9" t="s">
        <v>1123</v>
      </c>
      <c r="E1066" s="21" t="s">
        <v>1429</v>
      </c>
      <c r="F1066" s="21" t="s">
        <v>2890</v>
      </c>
      <c r="G1066" s="21" t="s">
        <v>2891</v>
      </c>
      <c r="O1066" s="60" t="str">
        <f t="shared" si="16"/>
        <v>Open by google map</v>
      </c>
    </row>
    <row r="1067" spans="1:15">
      <c r="A1067" s="1">
        <v>180154</v>
      </c>
      <c r="B1067" s="9" t="s">
        <v>1124</v>
      </c>
      <c r="E1067" s="21" t="s">
        <v>1305</v>
      </c>
      <c r="F1067" s="21" t="s">
        <v>2150</v>
      </c>
      <c r="G1067" s="21" t="s">
        <v>2892</v>
      </c>
      <c r="O1067" s="60" t="str">
        <f t="shared" si="16"/>
        <v>Open by google map</v>
      </c>
    </row>
    <row r="1068" spans="1:15">
      <c r="A1068" s="1">
        <v>180155</v>
      </c>
      <c r="B1068" s="9" t="s">
        <v>1125</v>
      </c>
      <c r="E1068" s="21" t="s">
        <v>1331</v>
      </c>
      <c r="F1068" s="21" t="s">
        <v>1395</v>
      </c>
      <c r="G1068" s="21" t="s">
        <v>2893</v>
      </c>
      <c r="O1068" s="60" t="str">
        <f t="shared" si="16"/>
        <v>Open by google map</v>
      </c>
    </row>
    <row r="1069" spans="1:15">
      <c r="A1069" s="1">
        <v>180156</v>
      </c>
      <c r="B1069" s="9" t="s">
        <v>1126</v>
      </c>
      <c r="E1069" s="21" t="s">
        <v>1357</v>
      </c>
      <c r="F1069" s="21" t="s">
        <v>2288</v>
      </c>
      <c r="G1069" s="21" t="s">
        <v>2894</v>
      </c>
      <c r="O1069" s="60" t="str">
        <f t="shared" si="16"/>
        <v>Open by google map</v>
      </c>
    </row>
    <row r="1070" spans="1:15">
      <c r="A1070" s="1">
        <v>180157</v>
      </c>
      <c r="B1070" s="9" t="s">
        <v>1127</v>
      </c>
      <c r="E1070" s="21" t="s">
        <v>1310</v>
      </c>
      <c r="F1070" s="21" t="s">
        <v>2895</v>
      </c>
      <c r="G1070" s="21" t="s">
        <v>1593</v>
      </c>
      <c r="O1070" s="60" t="str">
        <f t="shared" si="16"/>
        <v>Open by google map</v>
      </c>
    </row>
    <row r="1071" spans="1:15">
      <c r="A1071" s="1">
        <v>180158</v>
      </c>
      <c r="B1071" s="9" t="s">
        <v>1128</v>
      </c>
      <c r="E1071" s="21" t="s">
        <v>1570</v>
      </c>
      <c r="F1071" s="21" t="s">
        <v>2896</v>
      </c>
      <c r="G1071" s="21" t="s">
        <v>2897</v>
      </c>
      <c r="O1071" s="60" t="str">
        <f t="shared" si="16"/>
        <v>Open by google map</v>
      </c>
    </row>
    <row r="1072" spans="1:15">
      <c r="A1072" s="1">
        <v>180159</v>
      </c>
      <c r="B1072" s="9" t="s">
        <v>1129</v>
      </c>
      <c r="E1072" s="21" t="s">
        <v>1340</v>
      </c>
      <c r="F1072" s="21" t="s">
        <v>1361</v>
      </c>
      <c r="G1072" s="21" t="s">
        <v>2898</v>
      </c>
      <c r="O1072" s="60" t="str">
        <f t="shared" si="16"/>
        <v>Open by google map</v>
      </c>
    </row>
    <row r="1073" spans="1:15">
      <c r="A1073" s="1">
        <v>180160</v>
      </c>
      <c r="B1073" s="9" t="s">
        <v>1130</v>
      </c>
      <c r="E1073" s="21" t="s">
        <v>1342</v>
      </c>
      <c r="F1073" s="21" t="s">
        <v>2899</v>
      </c>
      <c r="G1073" s="21" t="s">
        <v>2900</v>
      </c>
      <c r="O1073" s="60" t="str">
        <f t="shared" si="16"/>
        <v>Open by google map</v>
      </c>
    </row>
    <row r="1074" spans="1:15">
      <c r="A1074" s="1">
        <v>180161</v>
      </c>
      <c r="B1074" s="9" t="s">
        <v>1131</v>
      </c>
      <c r="E1074" s="21" t="s">
        <v>1426</v>
      </c>
      <c r="F1074" s="21" t="s">
        <v>1499</v>
      </c>
      <c r="G1074" s="21" t="s">
        <v>2901</v>
      </c>
      <c r="O1074" s="60" t="str">
        <f t="shared" si="16"/>
        <v>Open by google map</v>
      </c>
    </row>
    <row r="1075" spans="1:15">
      <c r="A1075" s="1">
        <v>180162</v>
      </c>
      <c r="B1075" s="9" t="s">
        <v>1132</v>
      </c>
      <c r="E1075" s="21" t="s">
        <v>1357</v>
      </c>
      <c r="F1075" s="21" t="s">
        <v>1462</v>
      </c>
      <c r="G1075" s="21" t="s">
        <v>1475</v>
      </c>
      <c r="O1075" s="60" t="str">
        <f t="shared" si="16"/>
        <v>Open by google map</v>
      </c>
    </row>
    <row r="1076" spans="1:15">
      <c r="A1076" s="1">
        <v>180163</v>
      </c>
      <c r="B1076" s="9" t="s">
        <v>1133</v>
      </c>
      <c r="E1076" s="21" t="s">
        <v>1357</v>
      </c>
      <c r="F1076" s="21" t="s">
        <v>1462</v>
      </c>
      <c r="G1076" s="21" t="s">
        <v>2902</v>
      </c>
      <c r="O1076" s="60" t="str">
        <f t="shared" si="16"/>
        <v>Open by google map</v>
      </c>
    </row>
    <row r="1077" spans="1:15">
      <c r="A1077" s="1">
        <v>180164</v>
      </c>
      <c r="B1077" s="9" t="s">
        <v>1134</v>
      </c>
      <c r="E1077" s="21" t="s">
        <v>1351</v>
      </c>
      <c r="F1077" s="21" t="s">
        <v>1374</v>
      </c>
      <c r="G1077" s="21" t="s">
        <v>2903</v>
      </c>
      <c r="O1077" s="60" t="str">
        <f t="shared" si="16"/>
        <v>Open by google map</v>
      </c>
    </row>
    <row r="1078" spans="1:15">
      <c r="A1078" s="1">
        <v>180165</v>
      </c>
      <c r="B1078" s="9" t="s">
        <v>1135</v>
      </c>
      <c r="E1078" s="21" t="s">
        <v>1426</v>
      </c>
      <c r="F1078" s="21" t="s">
        <v>1534</v>
      </c>
      <c r="G1078" s="21" t="s">
        <v>2904</v>
      </c>
      <c r="O1078" s="60" t="str">
        <f t="shared" si="16"/>
        <v>Open by google map</v>
      </c>
    </row>
    <row r="1079" spans="1:15">
      <c r="A1079" s="1">
        <v>180166</v>
      </c>
      <c r="B1079" s="9" t="s">
        <v>1136</v>
      </c>
      <c r="E1079" s="21" t="s">
        <v>1336</v>
      </c>
      <c r="F1079" s="21" t="s">
        <v>2193</v>
      </c>
      <c r="G1079" s="21" t="s">
        <v>2905</v>
      </c>
      <c r="O1079" s="60" t="str">
        <f t="shared" si="16"/>
        <v>Open by google map</v>
      </c>
    </row>
    <row r="1080" spans="1:15">
      <c r="A1080" s="1">
        <v>180167</v>
      </c>
      <c r="B1080" s="9" t="s">
        <v>1137</v>
      </c>
      <c r="E1080" s="21" t="s">
        <v>1340</v>
      </c>
      <c r="F1080" s="21" t="s">
        <v>2906</v>
      </c>
      <c r="G1080" s="21" t="s">
        <v>2907</v>
      </c>
      <c r="O1080" s="60" t="str">
        <f t="shared" si="16"/>
        <v>Open by google map</v>
      </c>
    </row>
    <row r="1081" spans="1:15">
      <c r="A1081" s="1">
        <v>180168</v>
      </c>
      <c r="B1081" s="9" t="s">
        <v>1138</v>
      </c>
      <c r="E1081" s="21" t="s">
        <v>1570</v>
      </c>
      <c r="F1081" s="21" t="s">
        <v>2612</v>
      </c>
      <c r="G1081" s="21" t="s">
        <v>2908</v>
      </c>
      <c r="O1081" s="60" t="str">
        <f t="shared" si="16"/>
        <v>Open by google map</v>
      </c>
    </row>
    <row r="1082" spans="1:15">
      <c r="A1082" s="1">
        <v>180169</v>
      </c>
      <c r="B1082" s="9" t="s">
        <v>1139</v>
      </c>
      <c r="E1082" s="21" t="s">
        <v>1357</v>
      </c>
      <c r="F1082" s="21" t="s">
        <v>1583</v>
      </c>
      <c r="G1082" s="21" t="s">
        <v>2909</v>
      </c>
      <c r="O1082" s="60" t="str">
        <f t="shared" si="16"/>
        <v>Open by google map</v>
      </c>
    </row>
    <row r="1083" spans="1:15">
      <c r="A1083" s="1">
        <v>180170</v>
      </c>
      <c r="B1083" s="9" t="s">
        <v>1140</v>
      </c>
      <c r="E1083" s="21" t="s">
        <v>1333</v>
      </c>
      <c r="F1083" s="21" t="s">
        <v>2108</v>
      </c>
      <c r="G1083" s="21" t="s">
        <v>2112</v>
      </c>
      <c r="O1083" s="60" t="str">
        <f t="shared" si="16"/>
        <v>Open by google map</v>
      </c>
    </row>
    <row r="1084" spans="1:15">
      <c r="A1084" s="1">
        <v>180171</v>
      </c>
      <c r="B1084" s="9" t="s">
        <v>1141</v>
      </c>
      <c r="E1084" s="21" t="s">
        <v>1539</v>
      </c>
      <c r="F1084" s="21" t="s">
        <v>1641</v>
      </c>
      <c r="G1084" s="21" t="s">
        <v>2910</v>
      </c>
      <c r="O1084" s="60" t="str">
        <f t="shared" si="16"/>
        <v>Open by google map</v>
      </c>
    </row>
    <row r="1085" spans="1:15">
      <c r="A1085" s="1">
        <v>180172</v>
      </c>
      <c r="B1085" s="9" t="s">
        <v>1142</v>
      </c>
      <c r="E1085" s="21" t="s">
        <v>1426</v>
      </c>
      <c r="F1085" s="21" t="s">
        <v>1440</v>
      </c>
      <c r="G1085" s="21" t="s">
        <v>2911</v>
      </c>
      <c r="O1085" s="60" t="str">
        <f t="shared" si="16"/>
        <v>Open by google map</v>
      </c>
    </row>
    <row r="1086" spans="1:15">
      <c r="A1086" s="1">
        <v>180173</v>
      </c>
      <c r="B1086" s="9" t="s">
        <v>1143</v>
      </c>
      <c r="E1086" s="21" t="s">
        <v>1295</v>
      </c>
      <c r="F1086" s="21" t="s">
        <v>1338</v>
      </c>
      <c r="G1086" s="21" t="s">
        <v>2912</v>
      </c>
      <c r="O1086" s="60" t="str">
        <f t="shared" si="16"/>
        <v>Open by google map</v>
      </c>
    </row>
    <row r="1087" spans="1:15">
      <c r="A1087" s="1">
        <v>180174</v>
      </c>
      <c r="B1087" s="9" t="s">
        <v>1144</v>
      </c>
      <c r="E1087" s="21" t="s">
        <v>1295</v>
      </c>
      <c r="F1087" s="21" t="s">
        <v>1338</v>
      </c>
      <c r="G1087" s="21" t="s">
        <v>1725</v>
      </c>
      <c r="O1087" s="60" t="str">
        <f t="shared" si="16"/>
        <v>Open by google map</v>
      </c>
    </row>
    <row r="1088" spans="1:15">
      <c r="A1088" s="1">
        <v>180175</v>
      </c>
      <c r="B1088" s="9" t="s">
        <v>1145</v>
      </c>
      <c r="E1088" s="21" t="s">
        <v>1426</v>
      </c>
      <c r="F1088" s="21" t="s">
        <v>1534</v>
      </c>
      <c r="G1088" s="21" t="s">
        <v>1607</v>
      </c>
      <c r="O1088" s="60" t="str">
        <f t="shared" si="16"/>
        <v>Open by google map</v>
      </c>
    </row>
    <row r="1089" spans="1:15">
      <c r="A1089" s="1">
        <v>180176</v>
      </c>
      <c r="B1089" s="9" t="s">
        <v>1146</v>
      </c>
      <c r="E1089" s="21" t="s">
        <v>1539</v>
      </c>
      <c r="F1089" s="21" t="s">
        <v>1543</v>
      </c>
      <c r="G1089" s="21" t="s">
        <v>1753</v>
      </c>
      <c r="O1089" s="60" t="str">
        <f t="shared" si="16"/>
        <v>Open by google map</v>
      </c>
    </row>
    <row r="1090" spans="1:15">
      <c r="A1090" s="1">
        <v>180177</v>
      </c>
      <c r="B1090" s="9" t="s">
        <v>1147</v>
      </c>
      <c r="E1090" s="21" t="s">
        <v>1299</v>
      </c>
      <c r="F1090" s="21" t="s">
        <v>1589</v>
      </c>
      <c r="G1090" s="21" t="s">
        <v>2913</v>
      </c>
      <c r="O1090" s="60" t="str">
        <f t="shared" si="16"/>
        <v>Open by google map</v>
      </c>
    </row>
    <row r="1091" spans="1:15">
      <c r="A1091" s="1">
        <v>180178</v>
      </c>
      <c r="B1091" s="9" t="s">
        <v>1148</v>
      </c>
      <c r="E1091" s="21" t="s">
        <v>1366</v>
      </c>
      <c r="F1091" s="21" t="s">
        <v>2914</v>
      </c>
      <c r="G1091" s="21" t="s">
        <v>2915</v>
      </c>
      <c r="O1091" s="60" t="str">
        <f t="shared" si="16"/>
        <v>Open by google map</v>
      </c>
    </row>
    <row r="1092" spans="1:15">
      <c r="A1092" s="1">
        <v>180179</v>
      </c>
      <c r="B1092" s="9" t="s">
        <v>1149</v>
      </c>
      <c r="E1092" s="21" t="s">
        <v>1426</v>
      </c>
      <c r="F1092" s="21" t="s">
        <v>1440</v>
      </c>
      <c r="G1092" s="21" t="s">
        <v>2916</v>
      </c>
      <c r="O1092" s="60" t="str">
        <f t="shared" ref="O1092:O1155" si="17">HYPERLINK(CONCATENATE("https://www.google.co.jp/maps/place/?q=",N1092),"Open by google map")</f>
        <v>Open by google map</v>
      </c>
    </row>
    <row r="1093" spans="1:15">
      <c r="A1093" s="1">
        <v>180180</v>
      </c>
      <c r="B1093" s="9" t="s">
        <v>1150</v>
      </c>
      <c r="E1093" s="21" t="s">
        <v>1331</v>
      </c>
      <c r="F1093" s="21" t="s">
        <v>2563</v>
      </c>
      <c r="G1093" s="21" t="s">
        <v>2917</v>
      </c>
      <c r="O1093" s="60" t="str">
        <f t="shared" si="17"/>
        <v>Open by google map</v>
      </c>
    </row>
    <row r="1094" spans="1:15">
      <c r="A1094" s="1">
        <v>180181</v>
      </c>
      <c r="B1094" s="9" t="s">
        <v>1151</v>
      </c>
      <c r="E1094" s="21" t="s">
        <v>1412</v>
      </c>
      <c r="F1094" s="21" t="s">
        <v>2918</v>
      </c>
      <c r="G1094" s="21" t="s">
        <v>2919</v>
      </c>
      <c r="O1094" s="60" t="str">
        <f t="shared" si="17"/>
        <v>Open by google map</v>
      </c>
    </row>
    <row r="1095" spans="1:15">
      <c r="A1095" s="1" t="s">
        <v>55</v>
      </c>
      <c r="B1095" s="9" t="s">
        <v>1152</v>
      </c>
      <c r="E1095" s="21" t="s">
        <v>1412</v>
      </c>
      <c r="F1095" s="21" t="s">
        <v>2918</v>
      </c>
      <c r="G1095" s="21" t="s">
        <v>2919</v>
      </c>
      <c r="O1095" s="60" t="str">
        <f t="shared" si="17"/>
        <v>Open by google map</v>
      </c>
    </row>
    <row r="1096" spans="1:15">
      <c r="A1096" s="1" t="s">
        <v>56</v>
      </c>
      <c r="B1096" s="9" t="s">
        <v>1153</v>
      </c>
      <c r="E1096" s="21" t="s">
        <v>1412</v>
      </c>
      <c r="F1096" s="21" t="s">
        <v>2918</v>
      </c>
      <c r="G1096" s="21" t="s">
        <v>2919</v>
      </c>
      <c r="O1096" s="60" t="str">
        <f t="shared" si="17"/>
        <v>Open by google map</v>
      </c>
    </row>
    <row r="1097" spans="1:15">
      <c r="A1097" s="1">
        <v>180182</v>
      </c>
      <c r="B1097" s="9" t="s">
        <v>1154</v>
      </c>
      <c r="E1097" s="21" t="s">
        <v>2232</v>
      </c>
      <c r="F1097" s="21" t="s">
        <v>2337</v>
      </c>
      <c r="G1097" s="21" t="s">
        <v>2920</v>
      </c>
      <c r="O1097" s="60" t="str">
        <f t="shared" si="17"/>
        <v>Open by google map</v>
      </c>
    </row>
    <row r="1098" spans="1:15">
      <c r="A1098" s="1">
        <v>180183</v>
      </c>
      <c r="B1098" s="9" t="s">
        <v>1155</v>
      </c>
      <c r="E1098" s="21" t="s">
        <v>1387</v>
      </c>
      <c r="F1098" s="21" t="s">
        <v>1401</v>
      </c>
      <c r="G1098" s="21" t="s">
        <v>2921</v>
      </c>
      <c r="O1098" s="60" t="str">
        <f t="shared" si="17"/>
        <v>Open by google map</v>
      </c>
    </row>
    <row r="1099" spans="1:15">
      <c r="A1099" s="1">
        <v>180184</v>
      </c>
      <c r="B1099" s="9" t="s">
        <v>1156</v>
      </c>
      <c r="E1099" s="21" t="s">
        <v>1451</v>
      </c>
      <c r="F1099" s="21" t="s">
        <v>1452</v>
      </c>
      <c r="G1099" s="21" t="s">
        <v>1770</v>
      </c>
      <c r="O1099" s="60" t="str">
        <f t="shared" si="17"/>
        <v>Open by google map</v>
      </c>
    </row>
    <row r="1100" spans="1:15">
      <c r="A1100" s="1">
        <v>180185</v>
      </c>
      <c r="B1100" s="9" t="s">
        <v>1157</v>
      </c>
      <c r="E1100" s="21" t="s">
        <v>1570</v>
      </c>
      <c r="F1100" s="21" t="s">
        <v>2712</v>
      </c>
      <c r="G1100" s="21" t="s">
        <v>2922</v>
      </c>
      <c r="O1100" s="60" t="str">
        <f t="shared" si="17"/>
        <v>Open by google map</v>
      </c>
    </row>
    <row r="1101" spans="1:15">
      <c r="A1101" s="1" t="s">
        <v>57</v>
      </c>
      <c r="B1101" s="9" t="s">
        <v>1158</v>
      </c>
      <c r="E1101" s="21" t="s">
        <v>1570</v>
      </c>
      <c r="F1101" s="21" t="s">
        <v>2712</v>
      </c>
      <c r="G1101" s="21" t="s">
        <v>2922</v>
      </c>
      <c r="O1101" s="60" t="str">
        <f t="shared" si="17"/>
        <v>Open by google map</v>
      </c>
    </row>
    <row r="1102" spans="1:15">
      <c r="A1102" s="1" t="s">
        <v>58</v>
      </c>
      <c r="B1102" s="9" t="s">
        <v>1159</v>
      </c>
      <c r="E1102" s="21" t="s">
        <v>1570</v>
      </c>
      <c r="F1102" s="21" t="s">
        <v>2712</v>
      </c>
      <c r="G1102" s="21" t="s">
        <v>2922</v>
      </c>
      <c r="O1102" s="60" t="str">
        <f t="shared" si="17"/>
        <v>Open by google map</v>
      </c>
    </row>
    <row r="1103" spans="1:15">
      <c r="A1103" s="1">
        <v>180186</v>
      </c>
      <c r="B1103" s="9" t="s">
        <v>1160</v>
      </c>
      <c r="E1103" s="21" t="s">
        <v>1357</v>
      </c>
      <c r="F1103" s="21" t="s">
        <v>2288</v>
      </c>
      <c r="G1103" s="21" t="s">
        <v>2923</v>
      </c>
      <c r="O1103" s="60" t="str">
        <f t="shared" si="17"/>
        <v>Open by google map</v>
      </c>
    </row>
    <row r="1104" spans="1:15">
      <c r="A1104" s="1">
        <v>180187</v>
      </c>
      <c r="B1104" s="9" t="s">
        <v>1161</v>
      </c>
      <c r="E1104" s="21" t="s">
        <v>1331</v>
      </c>
      <c r="F1104" s="21" t="s">
        <v>1385</v>
      </c>
      <c r="G1104" s="21" t="s">
        <v>2924</v>
      </c>
      <c r="O1104" s="60" t="str">
        <f t="shared" si="17"/>
        <v>Open by google map</v>
      </c>
    </row>
    <row r="1105" spans="1:15">
      <c r="A1105" s="1">
        <v>180188</v>
      </c>
      <c r="B1105" s="9" t="s">
        <v>1162</v>
      </c>
      <c r="E1105" s="21" t="s">
        <v>1336</v>
      </c>
      <c r="F1105" s="21" t="s">
        <v>1639</v>
      </c>
      <c r="G1105" s="21" t="s">
        <v>2925</v>
      </c>
      <c r="O1105" s="60" t="str">
        <f t="shared" si="17"/>
        <v>Open by google map</v>
      </c>
    </row>
    <row r="1106" spans="1:15">
      <c r="A1106" s="1">
        <v>180189</v>
      </c>
      <c r="B1106" s="9" t="s">
        <v>1163</v>
      </c>
      <c r="E1106" s="21" t="s">
        <v>1315</v>
      </c>
      <c r="F1106" s="21" t="s">
        <v>1316</v>
      </c>
      <c r="G1106" s="21" t="s">
        <v>2926</v>
      </c>
      <c r="O1106" s="60" t="str">
        <f t="shared" si="17"/>
        <v>Open by google map</v>
      </c>
    </row>
    <row r="1107" spans="1:15">
      <c r="A1107" s="1">
        <v>180190</v>
      </c>
      <c r="B1107" s="9" t="s">
        <v>1164</v>
      </c>
      <c r="E1107" s="21" t="s">
        <v>1426</v>
      </c>
      <c r="F1107" s="21" t="s">
        <v>1499</v>
      </c>
      <c r="G1107" s="21" t="s">
        <v>1503</v>
      </c>
      <c r="O1107" s="60" t="str">
        <f t="shared" si="17"/>
        <v>Open by google map</v>
      </c>
    </row>
    <row r="1108" spans="1:15">
      <c r="A1108" s="1">
        <v>180191</v>
      </c>
      <c r="B1108" s="9" t="s">
        <v>1165</v>
      </c>
      <c r="E1108" s="21" t="s">
        <v>2305</v>
      </c>
      <c r="F1108" s="21" t="s">
        <v>2306</v>
      </c>
      <c r="G1108" s="21" t="s">
        <v>2927</v>
      </c>
      <c r="O1108" s="60" t="str">
        <f t="shared" si="17"/>
        <v>Open by google map</v>
      </c>
    </row>
    <row r="1109" spans="1:15">
      <c r="A1109" s="1">
        <v>180192</v>
      </c>
      <c r="B1109" s="9" t="s">
        <v>1166</v>
      </c>
      <c r="E1109" s="21" t="s">
        <v>1426</v>
      </c>
      <c r="F1109" s="21" t="s">
        <v>1534</v>
      </c>
      <c r="G1109" s="21" t="s">
        <v>2928</v>
      </c>
      <c r="O1109" s="60" t="str">
        <f t="shared" si="17"/>
        <v>Open by google map</v>
      </c>
    </row>
    <row r="1110" spans="1:15">
      <c r="A1110" s="1">
        <v>180193</v>
      </c>
      <c r="B1110" s="9" t="s">
        <v>1167</v>
      </c>
      <c r="E1110" s="21" t="s">
        <v>1315</v>
      </c>
      <c r="F1110" s="21" t="s">
        <v>2122</v>
      </c>
      <c r="G1110" s="21" t="s">
        <v>2929</v>
      </c>
      <c r="O1110" s="60" t="str">
        <f t="shared" si="17"/>
        <v>Open by google map</v>
      </c>
    </row>
    <row r="1111" spans="1:15">
      <c r="A1111" s="1">
        <v>180194</v>
      </c>
      <c r="B1111" s="9" t="s">
        <v>1168</v>
      </c>
      <c r="E1111" s="21" t="s">
        <v>1342</v>
      </c>
      <c r="F1111" s="21" t="s">
        <v>2171</v>
      </c>
      <c r="G1111" s="21" t="s">
        <v>2930</v>
      </c>
      <c r="O1111" s="60" t="str">
        <f t="shared" si="17"/>
        <v>Open by google map</v>
      </c>
    </row>
    <row r="1112" spans="1:15">
      <c r="A1112" s="1">
        <v>180195</v>
      </c>
      <c r="B1112" s="9" t="s">
        <v>1169</v>
      </c>
      <c r="E1112" s="21" t="s">
        <v>1295</v>
      </c>
      <c r="F1112" s="21" t="s">
        <v>2931</v>
      </c>
      <c r="G1112" s="21" t="s">
        <v>2932</v>
      </c>
      <c r="O1112" s="60" t="str">
        <f t="shared" si="17"/>
        <v>Open by google map</v>
      </c>
    </row>
    <row r="1113" spans="1:15">
      <c r="A1113" s="1">
        <v>180196</v>
      </c>
      <c r="B1113" s="9" t="s">
        <v>1170</v>
      </c>
      <c r="E1113" s="21" t="s">
        <v>1387</v>
      </c>
      <c r="F1113" s="21" t="s">
        <v>2110</v>
      </c>
      <c r="G1113" s="21" t="s">
        <v>2933</v>
      </c>
      <c r="O1113" s="60" t="str">
        <f t="shared" si="17"/>
        <v>Open by google map</v>
      </c>
    </row>
    <row r="1114" spans="1:15">
      <c r="A1114" s="1">
        <v>180197</v>
      </c>
      <c r="B1114" s="9" t="s">
        <v>1171</v>
      </c>
      <c r="E1114" s="21" t="s">
        <v>1295</v>
      </c>
      <c r="F1114" s="21" t="s">
        <v>1691</v>
      </c>
      <c r="G1114" s="21" t="s">
        <v>2934</v>
      </c>
      <c r="O1114" s="60" t="str">
        <f t="shared" si="17"/>
        <v>Open by google map</v>
      </c>
    </row>
    <row r="1115" spans="1:15">
      <c r="A1115" s="1">
        <v>180198</v>
      </c>
      <c r="B1115" s="9" t="s">
        <v>1172</v>
      </c>
      <c r="E1115" s="21" t="s">
        <v>1426</v>
      </c>
      <c r="F1115" s="21" t="s">
        <v>1440</v>
      </c>
      <c r="G1115" s="21" t="s">
        <v>2935</v>
      </c>
      <c r="O1115" s="60" t="str">
        <f t="shared" si="17"/>
        <v>Open by google map</v>
      </c>
    </row>
    <row r="1116" spans="1:15">
      <c r="A1116" s="1">
        <v>180199</v>
      </c>
      <c r="B1116" s="9" t="s">
        <v>1173</v>
      </c>
      <c r="E1116" s="21" t="s">
        <v>1539</v>
      </c>
      <c r="F1116" s="21" t="s">
        <v>1700</v>
      </c>
      <c r="G1116" s="21" t="s">
        <v>2880</v>
      </c>
      <c r="O1116" s="60" t="str">
        <f t="shared" si="17"/>
        <v>Open by google map</v>
      </c>
    </row>
    <row r="1117" spans="1:15">
      <c r="A1117" s="1">
        <v>180200</v>
      </c>
      <c r="B1117" s="9" t="s">
        <v>1174</v>
      </c>
      <c r="E1117" s="21" t="s">
        <v>1331</v>
      </c>
      <c r="F1117" s="21" t="s">
        <v>1385</v>
      </c>
      <c r="G1117" s="21" t="s">
        <v>2936</v>
      </c>
      <c r="O1117" s="60" t="str">
        <f t="shared" si="17"/>
        <v>Open by google map</v>
      </c>
    </row>
    <row r="1118" spans="1:15">
      <c r="A1118" s="1">
        <v>180201</v>
      </c>
      <c r="B1118" s="9" t="s">
        <v>1175</v>
      </c>
      <c r="E1118" s="21" t="s">
        <v>1387</v>
      </c>
      <c r="F1118" s="21" t="s">
        <v>2110</v>
      </c>
      <c r="G1118" s="21" t="s">
        <v>2462</v>
      </c>
      <c r="O1118" s="60" t="str">
        <f t="shared" si="17"/>
        <v>Open by google map</v>
      </c>
    </row>
    <row r="1119" spans="1:15">
      <c r="A1119" s="1">
        <v>180202</v>
      </c>
      <c r="B1119" s="9" t="s">
        <v>1176</v>
      </c>
      <c r="E1119" s="21" t="s">
        <v>1426</v>
      </c>
      <c r="F1119" s="21" t="s">
        <v>1440</v>
      </c>
      <c r="G1119" s="21" t="s">
        <v>1530</v>
      </c>
      <c r="O1119" s="60" t="str">
        <f t="shared" si="17"/>
        <v>Open by google map</v>
      </c>
    </row>
    <row r="1120" spans="1:15">
      <c r="A1120" s="1">
        <v>180203</v>
      </c>
      <c r="B1120" s="9" t="s">
        <v>1177</v>
      </c>
      <c r="E1120" s="21" t="s">
        <v>1310</v>
      </c>
      <c r="F1120" s="21" t="s">
        <v>2278</v>
      </c>
      <c r="G1120" s="21" t="s">
        <v>2937</v>
      </c>
      <c r="O1120" s="60" t="str">
        <f t="shared" si="17"/>
        <v>Open by google map</v>
      </c>
    </row>
    <row r="1121" spans="1:15">
      <c r="A1121" s="1">
        <v>180204</v>
      </c>
      <c r="B1121" s="9" t="s">
        <v>1178</v>
      </c>
      <c r="E1121" s="21" t="s">
        <v>1426</v>
      </c>
      <c r="F1121" s="21" t="s">
        <v>1499</v>
      </c>
      <c r="G1121" s="21" t="s">
        <v>1593</v>
      </c>
      <c r="O1121" s="60" t="str">
        <f t="shared" si="17"/>
        <v>Open by google map</v>
      </c>
    </row>
    <row r="1122" spans="1:15">
      <c r="A1122" s="1">
        <v>180205</v>
      </c>
      <c r="B1122" s="9" t="s">
        <v>1179</v>
      </c>
      <c r="E1122" s="21" t="s">
        <v>1336</v>
      </c>
      <c r="F1122" s="21" t="s">
        <v>2852</v>
      </c>
      <c r="G1122" s="21" t="s">
        <v>2938</v>
      </c>
      <c r="O1122" s="60" t="str">
        <f t="shared" si="17"/>
        <v>Open by google map</v>
      </c>
    </row>
    <row r="1123" spans="1:15">
      <c r="A1123" s="1">
        <v>180206</v>
      </c>
      <c r="B1123" s="9" t="s">
        <v>1180</v>
      </c>
      <c r="E1123" s="21" t="s">
        <v>1342</v>
      </c>
      <c r="F1123" s="21" t="s">
        <v>1382</v>
      </c>
      <c r="G1123" s="21" t="s">
        <v>2939</v>
      </c>
      <c r="O1123" s="60" t="str">
        <f t="shared" si="17"/>
        <v>Open by google map</v>
      </c>
    </row>
    <row r="1124" spans="1:15">
      <c r="A1124" s="1">
        <v>180207</v>
      </c>
      <c r="B1124" s="9" t="s">
        <v>1181</v>
      </c>
      <c r="E1124" s="21" t="s">
        <v>1295</v>
      </c>
      <c r="F1124" s="21" t="s">
        <v>1463</v>
      </c>
      <c r="G1124" s="21" t="s">
        <v>1620</v>
      </c>
      <c r="O1124" s="60" t="str">
        <f t="shared" si="17"/>
        <v>Open by google map</v>
      </c>
    </row>
    <row r="1125" spans="1:15">
      <c r="A1125" s="1" t="s">
        <v>59</v>
      </c>
      <c r="B1125" s="9" t="s">
        <v>1182</v>
      </c>
      <c r="E1125" s="21" t="s">
        <v>1295</v>
      </c>
      <c r="F1125" s="21" t="s">
        <v>1463</v>
      </c>
      <c r="G1125" s="21" t="s">
        <v>1620</v>
      </c>
      <c r="O1125" s="60" t="str">
        <f t="shared" si="17"/>
        <v>Open by google map</v>
      </c>
    </row>
    <row r="1126" spans="1:15">
      <c r="A1126" s="1">
        <v>180208</v>
      </c>
      <c r="B1126" s="9" t="s">
        <v>1183</v>
      </c>
      <c r="E1126" s="21" t="s">
        <v>1318</v>
      </c>
      <c r="F1126" s="21" t="s">
        <v>1458</v>
      </c>
      <c r="G1126" s="21" t="s">
        <v>2940</v>
      </c>
      <c r="O1126" s="60" t="str">
        <f t="shared" si="17"/>
        <v>Open by google map</v>
      </c>
    </row>
    <row r="1127" spans="1:15">
      <c r="A1127" s="1">
        <v>180209</v>
      </c>
      <c r="B1127" s="9" t="s">
        <v>1184</v>
      </c>
      <c r="E1127" s="21" t="s">
        <v>1387</v>
      </c>
      <c r="F1127" s="21" t="s">
        <v>1417</v>
      </c>
      <c r="G1127" s="21" t="s">
        <v>2941</v>
      </c>
      <c r="O1127" s="60" t="str">
        <f t="shared" si="17"/>
        <v>Open by google map</v>
      </c>
    </row>
    <row r="1128" spans="1:15">
      <c r="A1128" s="1">
        <v>180210</v>
      </c>
      <c r="B1128" s="9" t="s">
        <v>1185</v>
      </c>
      <c r="E1128" s="21" t="s">
        <v>1357</v>
      </c>
      <c r="F1128" s="21" t="s">
        <v>2942</v>
      </c>
      <c r="G1128" s="21" t="s">
        <v>2943</v>
      </c>
      <c r="O1128" s="60" t="str">
        <f t="shared" si="17"/>
        <v>Open by google map</v>
      </c>
    </row>
    <row r="1129" spans="1:15">
      <c r="A1129" s="1">
        <v>180211</v>
      </c>
      <c r="B1129" s="9" t="s">
        <v>1186</v>
      </c>
      <c r="E1129" s="21" t="s">
        <v>1340</v>
      </c>
      <c r="F1129" s="21" t="s">
        <v>1743</v>
      </c>
      <c r="G1129" s="21" t="s">
        <v>2944</v>
      </c>
      <c r="O1129" s="60" t="str">
        <f t="shared" si="17"/>
        <v>Open by google map</v>
      </c>
    </row>
    <row r="1130" spans="1:15">
      <c r="A1130" s="1">
        <v>180212</v>
      </c>
      <c r="B1130" s="9" t="s">
        <v>1187</v>
      </c>
      <c r="E1130" s="21" t="s">
        <v>1315</v>
      </c>
      <c r="F1130" s="21" t="s">
        <v>2122</v>
      </c>
      <c r="G1130" s="21" t="s">
        <v>2945</v>
      </c>
      <c r="O1130" s="60" t="str">
        <f t="shared" si="17"/>
        <v>Open by google map</v>
      </c>
    </row>
    <row r="1131" spans="1:15">
      <c r="A1131" s="1">
        <v>180213</v>
      </c>
      <c r="B1131" s="9" t="s">
        <v>1188</v>
      </c>
      <c r="E1131" s="21" t="s">
        <v>1822</v>
      </c>
      <c r="F1131" s="21" t="s">
        <v>2946</v>
      </c>
      <c r="G1131" s="21" t="s">
        <v>2947</v>
      </c>
      <c r="O1131" s="60" t="str">
        <f t="shared" si="17"/>
        <v>Open by google map</v>
      </c>
    </row>
    <row r="1132" spans="1:15">
      <c r="A1132" s="1">
        <v>180214</v>
      </c>
      <c r="B1132" s="9" t="s">
        <v>1189</v>
      </c>
      <c r="E1132" s="21" t="s">
        <v>1310</v>
      </c>
      <c r="F1132" s="21" t="s">
        <v>2948</v>
      </c>
      <c r="G1132" s="21" t="s">
        <v>2949</v>
      </c>
      <c r="O1132" s="60" t="str">
        <f t="shared" si="17"/>
        <v>Open by google map</v>
      </c>
    </row>
    <row r="1133" spans="1:15">
      <c r="A1133" s="1">
        <v>180215</v>
      </c>
      <c r="B1133" s="9" t="s">
        <v>1190</v>
      </c>
      <c r="E1133" s="21" t="s">
        <v>1302</v>
      </c>
      <c r="F1133" s="21" t="s">
        <v>2950</v>
      </c>
      <c r="G1133" s="21" t="s">
        <v>2951</v>
      </c>
      <c r="O1133" s="60" t="str">
        <f t="shared" si="17"/>
        <v>Open by google map</v>
      </c>
    </row>
    <row r="1134" spans="1:15">
      <c r="A1134" s="1">
        <v>180216</v>
      </c>
      <c r="B1134" s="9" t="s">
        <v>1191</v>
      </c>
      <c r="E1134" s="21" t="s">
        <v>1342</v>
      </c>
      <c r="F1134" s="21" t="s">
        <v>1626</v>
      </c>
      <c r="G1134" s="21" t="s">
        <v>2952</v>
      </c>
      <c r="O1134" s="60" t="str">
        <f t="shared" si="17"/>
        <v>Open by google map</v>
      </c>
    </row>
    <row r="1135" spans="1:15">
      <c r="A1135" s="1">
        <v>180217</v>
      </c>
      <c r="B1135" s="9" t="s">
        <v>1192</v>
      </c>
      <c r="E1135" s="21" t="s">
        <v>1315</v>
      </c>
      <c r="F1135" s="21" t="s">
        <v>2953</v>
      </c>
      <c r="G1135" s="21" t="s">
        <v>2954</v>
      </c>
      <c r="O1135" s="60" t="str">
        <f t="shared" si="17"/>
        <v>Open by google map</v>
      </c>
    </row>
    <row r="1136" spans="1:15">
      <c r="A1136" s="1">
        <v>180218</v>
      </c>
      <c r="B1136" s="9" t="s">
        <v>1193</v>
      </c>
      <c r="E1136" s="21" t="s">
        <v>1822</v>
      </c>
      <c r="F1136" s="21" t="s">
        <v>2955</v>
      </c>
      <c r="G1136" s="21" t="s">
        <v>2956</v>
      </c>
      <c r="O1136" s="60" t="str">
        <f t="shared" si="17"/>
        <v>Open by google map</v>
      </c>
    </row>
    <row r="1137" spans="1:15">
      <c r="A1137" s="1">
        <v>180219</v>
      </c>
      <c r="B1137" s="9" t="s">
        <v>1194</v>
      </c>
      <c r="E1137" s="21" t="s">
        <v>1307</v>
      </c>
      <c r="F1137" s="21" t="s">
        <v>1617</v>
      </c>
      <c r="G1137" s="21" t="s">
        <v>2957</v>
      </c>
      <c r="O1137" s="60" t="str">
        <f t="shared" si="17"/>
        <v>Open by google map</v>
      </c>
    </row>
    <row r="1138" spans="1:15">
      <c r="A1138" s="1" t="s">
        <v>60</v>
      </c>
      <c r="B1138" s="9" t="s">
        <v>1195</v>
      </c>
      <c r="E1138" s="21" t="s">
        <v>1307</v>
      </c>
      <c r="F1138" s="21" t="s">
        <v>1617</v>
      </c>
      <c r="G1138" s="21" t="s">
        <v>2957</v>
      </c>
      <c r="O1138" s="60" t="str">
        <f t="shared" si="17"/>
        <v>Open by google map</v>
      </c>
    </row>
    <row r="1139" spans="1:15">
      <c r="A1139" s="1" t="s">
        <v>46</v>
      </c>
      <c r="B1139" s="9" t="s">
        <v>1196</v>
      </c>
      <c r="E1139" s="21" t="s">
        <v>1307</v>
      </c>
      <c r="F1139" s="21" t="s">
        <v>1617</v>
      </c>
      <c r="G1139" s="21" t="s">
        <v>2957</v>
      </c>
      <c r="O1139" s="60" t="str">
        <f t="shared" si="17"/>
        <v>Open by google map</v>
      </c>
    </row>
    <row r="1140" spans="1:15">
      <c r="A1140" s="1">
        <v>180220</v>
      </c>
      <c r="B1140" s="9" t="s">
        <v>1197</v>
      </c>
      <c r="E1140" s="21" t="s">
        <v>1536</v>
      </c>
      <c r="F1140" s="21" t="s">
        <v>2958</v>
      </c>
      <c r="G1140" s="21" t="s">
        <v>2959</v>
      </c>
      <c r="O1140" s="60" t="str">
        <f t="shared" si="17"/>
        <v>Open by google map</v>
      </c>
    </row>
    <row r="1141" spans="1:15">
      <c r="A1141" s="1">
        <v>180221</v>
      </c>
      <c r="B1141" s="9" t="s">
        <v>1198</v>
      </c>
      <c r="E1141" s="21" t="s">
        <v>1333</v>
      </c>
      <c r="F1141" s="21" t="s">
        <v>1694</v>
      </c>
      <c r="G1141" s="21" t="s">
        <v>1530</v>
      </c>
      <c r="O1141" s="60" t="str">
        <f t="shared" si="17"/>
        <v>Open by google map</v>
      </c>
    </row>
    <row r="1142" spans="1:15">
      <c r="A1142" s="1">
        <v>180222</v>
      </c>
      <c r="B1142" s="9" t="s">
        <v>332</v>
      </c>
      <c r="E1142" s="21" t="s">
        <v>1340</v>
      </c>
      <c r="F1142" s="21" t="s">
        <v>2601</v>
      </c>
      <c r="G1142" s="21" t="s">
        <v>2960</v>
      </c>
      <c r="O1142" s="60" t="str">
        <f t="shared" si="17"/>
        <v>Open by google map</v>
      </c>
    </row>
    <row r="1143" spans="1:15">
      <c r="A1143" s="1">
        <v>180223</v>
      </c>
      <c r="B1143" s="9" t="s">
        <v>1199</v>
      </c>
      <c r="E1143" s="21" t="s">
        <v>1342</v>
      </c>
      <c r="F1143" s="21" t="s">
        <v>1382</v>
      </c>
      <c r="G1143" s="21" t="s">
        <v>2961</v>
      </c>
      <c r="O1143" s="60" t="str">
        <f t="shared" si="17"/>
        <v>Open by google map</v>
      </c>
    </row>
    <row r="1144" spans="1:15">
      <c r="A1144" s="1">
        <v>180224</v>
      </c>
      <c r="B1144" s="9" t="s">
        <v>1200</v>
      </c>
      <c r="E1144" s="21" t="s">
        <v>1585</v>
      </c>
      <c r="F1144" s="21" t="s">
        <v>2676</v>
      </c>
      <c r="G1144" s="21" t="s">
        <v>2962</v>
      </c>
      <c r="O1144" s="60" t="str">
        <f t="shared" si="17"/>
        <v>Open by google map</v>
      </c>
    </row>
    <row r="1145" spans="1:15">
      <c r="A1145" s="1">
        <v>180225</v>
      </c>
      <c r="B1145" s="9" t="s">
        <v>1201</v>
      </c>
      <c r="E1145" s="21" t="s">
        <v>1336</v>
      </c>
      <c r="F1145" s="21" t="s">
        <v>2511</v>
      </c>
      <c r="G1145" s="21" t="s">
        <v>2963</v>
      </c>
      <c r="O1145" s="60" t="str">
        <f t="shared" si="17"/>
        <v>Open by google map</v>
      </c>
    </row>
    <row r="1146" spans="1:15">
      <c r="A1146" s="1">
        <v>180226</v>
      </c>
      <c r="B1146" s="9" t="s">
        <v>1202</v>
      </c>
      <c r="E1146" s="21" t="s">
        <v>2232</v>
      </c>
      <c r="F1146" s="21" t="s">
        <v>2883</v>
      </c>
      <c r="G1146" s="21" t="s">
        <v>2964</v>
      </c>
      <c r="O1146" s="60" t="str">
        <f t="shared" si="17"/>
        <v>Open by google map</v>
      </c>
    </row>
    <row r="1147" spans="1:15">
      <c r="A1147" s="1">
        <v>180227</v>
      </c>
      <c r="B1147" s="9" t="s">
        <v>1203</v>
      </c>
      <c r="E1147" s="21" t="s">
        <v>1412</v>
      </c>
      <c r="F1147" s="21" t="s">
        <v>2965</v>
      </c>
      <c r="G1147" s="21" t="s">
        <v>2966</v>
      </c>
      <c r="O1147" s="60" t="str">
        <f t="shared" si="17"/>
        <v>Open by google map</v>
      </c>
    </row>
    <row r="1148" spans="1:15">
      <c r="A1148" s="1">
        <v>180228</v>
      </c>
      <c r="B1148" s="9" t="s">
        <v>1204</v>
      </c>
      <c r="E1148" s="21" t="s">
        <v>1307</v>
      </c>
      <c r="F1148" s="21" t="s">
        <v>1393</v>
      </c>
      <c r="G1148" s="21" t="s">
        <v>2967</v>
      </c>
      <c r="O1148" s="60" t="str">
        <f t="shared" si="17"/>
        <v>Open by google map</v>
      </c>
    </row>
    <row r="1149" spans="1:15">
      <c r="A1149" s="1">
        <v>180229</v>
      </c>
      <c r="B1149" s="9" t="s">
        <v>1205</v>
      </c>
      <c r="E1149" s="21" t="s">
        <v>1372</v>
      </c>
      <c r="F1149" s="21" t="s">
        <v>2542</v>
      </c>
      <c r="G1149" s="21" t="s">
        <v>2968</v>
      </c>
      <c r="O1149" s="60" t="str">
        <f t="shared" si="17"/>
        <v>Open by google map</v>
      </c>
    </row>
    <row r="1150" spans="1:15">
      <c r="A1150" s="1">
        <v>180230</v>
      </c>
      <c r="B1150" s="9" t="s">
        <v>1206</v>
      </c>
      <c r="E1150" s="21" t="s">
        <v>1299</v>
      </c>
      <c r="F1150" s="21" t="s">
        <v>2969</v>
      </c>
      <c r="G1150" s="21" t="s">
        <v>2970</v>
      </c>
      <c r="O1150" s="60" t="str">
        <f t="shared" si="17"/>
        <v>Open by google map</v>
      </c>
    </row>
    <row r="1151" spans="1:15">
      <c r="A1151" s="1">
        <v>180231</v>
      </c>
      <c r="B1151" s="9" t="s">
        <v>1207</v>
      </c>
      <c r="E1151" s="21" t="s">
        <v>1426</v>
      </c>
      <c r="F1151" s="21" t="s">
        <v>1534</v>
      </c>
      <c r="G1151" s="21" t="s">
        <v>2971</v>
      </c>
      <c r="O1151" s="60" t="str">
        <f t="shared" si="17"/>
        <v>Open by google map</v>
      </c>
    </row>
    <row r="1152" spans="1:15">
      <c r="A1152" s="1">
        <v>180232</v>
      </c>
      <c r="B1152" s="9" t="s">
        <v>1208</v>
      </c>
      <c r="E1152" s="21" t="s">
        <v>1357</v>
      </c>
      <c r="F1152" s="21" t="s">
        <v>2972</v>
      </c>
      <c r="G1152" s="21" t="s">
        <v>2973</v>
      </c>
      <c r="O1152" s="60" t="str">
        <f t="shared" si="17"/>
        <v>Open by google map</v>
      </c>
    </row>
    <row r="1153" spans="1:15">
      <c r="A1153" s="1">
        <v>180233</v>
      </c>
      <c r="B1153" s="9" t="s">
        <v>1209</v>
      </c>
      <c r="E1153" s="21" t="s">
        <v>1439</v>
      </c>
      <c r="F1153" s="21" t="s">
        <v>2876</v>
      </c>
      <c r="G1153" s="21" t="s">
        <v>2974</v>
      </c>
      <c r="O1153" s="60" t="str">
        <f t="shared" si="17"/>
        <v>Open by google map</v>
      </c>
    </row>
    <row r="1154" spans="1:15">
      <c r="A1154" s="1">
        <v>180234</v>
      </c>
      <c r="B1154" s="9" t="s">
        <v>1210</v>
      </c>
      <c r="E1154" s="21" t="s">
        <v>1357</v>
      </c>
      <c r="F1154" s="21" t="s">
        <v>1648</v>
      </c>
      <c r="G1154" s="21" t="s">
        <v>2975</v>
      </c>
      <c r="O1154" s="60" t="str">
        <f t="shared" si="17"/>
        <v>Open by google map</v>
      </c>
    </row>
    <row r="1155" spans="1:15">
      <c r="A1155" s="1">
        <v>180235</v>
      </c>
      <c r="B1155" s="9" t="s">
        <v>1211</v>
      </c>
      <c r="E1155" s="21" t="s">
        <v>1320</v>
      </c>
      <c r="F1155" s="21" t="s">
        <v>1321</v>
      </c>
      <c r="G1155" s="21" t="s">
        <v>2976</v>
      </c>
      <c r="O1155" s="60" t="str">
        <f t="shared" si="17"/>
        <v>Open by google map</v>
      </c>
    </row>
    <row r="1156" spans="1:15">
      <c r="A1156" s="1">
        <v>180236</v>
      </c>
      <c r="B1156" s="9" t="s">
        <v>1212</v>
      </c>
      <c r="E1156" s="21" t="s">
        <v>1305</v>
      </c>
      <c r="F1156" s="21" t="s">
        <v>2150</v>
      </c>
      <c r="G1156" s="21" t="s">
        <v>2977</v>
      </c>
      <c r="O1156" s="60" t="str">
        <f t="shared" ref="O1156:O1219" si="18">HYPERLINK(CONCATENATE("https://www.google.co.jp/maps/place/?q=",N1156),"Open by google map")</f>
        <v>Open by google map</v>
      </c>
    </row>
    <row r="1157" spans="1:15">
      <c r="A1157" s="1">
        <v>180237</v>
      </c>
      <c r="B1157" s="9" t="s">
        <v>1213</v>
      </c>
      <c r="E1157" s="21" t="s">
        <v>1570</v>
      </c>
      <c r="F1157" s="21" t="s">
        <v>2577</v>
      </c>
      <c r="G1157" s="21" t="s">
        <v>2978</v>
      </c>
      <c r="O1157" s="60" t="str">
        <f t="shared" si="18"/>
        <v>Open by google map</v>
      </c>
    </row>
    <row r="1158" spans="1:15">
      <c r="A1158" s="1">
        <v>180238</v>
      </c>
      <c r="B1158" s="9" t="s">
        <v>333</v>
      </c>
      <c r="E1158" s="21" t="s">
        <v>1333</v>
      </c>
      <c r="F1158" s="21" t="s">
        <v>1566</v>
      </c>
      <c r="G1158" s="21" t="s">
        <v>2760</v>
      </c>
      <c r="O1158" s="60" t="str">
        <f t="shared" si="18"/>
        <v>Open by google map</v>
      </c>
    </row>
    <row r="1159" spans="1:15">
      <c r="A1159" s="1">
        <v>180239</v>
      </c>
      <c r="B1159" s="9" t="s">
        <v>1214</v>
      </c>
      <c r="E1159" s="21" t="s">
        <v>1305</v>
      </c>
      <c r="F1159" s="21" t="s">
        <v>2138</v>
      </c>
      <c r="G1159" s="21" t="s">
        <v>2979</v>
      </c>
      <c r="O1159" s="60" t="str">
        <f t="shared" si="18"/>
        <v>Open by google map</v>
      </c>
    </row>
    <row r="1160" spans="1:15">
      <c r="A1160" s="1">
        <v>180240</v>
      </c>
      <c r="B1160" s="9" t="s">
        <v>1215</v>
      </c>
      <c r="E1160" s="21" t="s">
        <v>1357</v>
      </c>
      <c r="F1160" s="21" t="s">
        <v>2288</v>
      </c>
      <c r="G1160" s="21" t="s">
        <v>2980</v>
      </c>
      <c r="O1160" s="60" t="str">
        <f t="shared" si="18"/>
        <v>Open by google map</v>
      </c>
    </row>
    <row r="1161" spans="1:15">
      <c r="A1161" s="1">
        <v>180241</v>
      </c>
      <c r="B1161" s="9" t="s">
        <v>1216</v>
      </c>
      <c r="E1161" s="21" t="s">
        <v>1443</v>
      </c>
      <c r="F1161" s="21" t="s">
        <v>2981</v>
      </c>
      <c r="G1161" s="21" t="s">
        <v>2982</v>
      </c>
      <c r="O1161" s="60" t="str">
        <f t="shared" si="18"/>
        <v>Open by google map</v>
      </c>
    </row>
    <row r="1162" spans="1:15">
      <c r="A1162" s="1">
        <v>180242</v>
      </c>
      <c r="B1162" s="9" t="s">
        <v>1217</v>
      </c>
      <c r="E1162" s="21" t="s">
        <v>1331</v>
      </c>
      <c r="F1162" s="21" t="s">
        <v>2983</v>
      </c>
      <c r="G1162" s="21" t="s">
        <v>2984</v>
      </c>
      <c r="O1162" s="60" t="str">
        <f t="shared" si="18"/>
        <v>Open by google map</v>
      </c>
    </row>
    <row r="1163" spans="1:15">
      <c r="A1163" s="1">
        <v>180243</v>
      </c>
      <c r="B1163" s="9" t="s">
        <v>1218</v>
      </c>
      <c r="E1163" s="21" t="s">
        <v>1336</v>
      </c>
      <c r="F1163" s="21" t="s">
        <v>1434</v>
      </c>
      <c r="G1163" s="21" t="s">
        <v>1814</v>
      </c>
      <c r="O1163" s="60" t="str">
        <f t="shared" si="18"/>
        <v>Open by google map</v>
      </c>
    </row>
    <row r="1164" spans="1:15">
      <c r="A1164" s="1">
        <v>180244</v>
      </c>
      <c r="B1164" s="9" t="s">
        <v>1219</v>
      </c>
      <c r="E1164" s="21" t="s">
        <v>1536</v>
      </c>
      <c r="F1164" s="21" t="s">
        <v>1556</v>
      </c>
      <c r="G1164" s="21" t="s">
        <v>2985</v>
      </c>
      <c r="O1164" s="60" t="str">
        <f t="shared" si="18"/>
        <v>Open by google map</v>
      </c>
    </row>
    <row r="1165" spans="1:15">
      <c r="A1165" s="1">
        <v>180245</v>
      </c>
      <c r="B1165" s="9" t="s">
        <v>1220</v>
      </c>
      <c r="E1165" s="21" t="s">
        <v>1358</v>
      </c>
      <c r="F1165" s="21" t="s">
        <v>1359</v>
      </c>
      <c r="G1165" s="21" t="s">
        <v>2986</v>
      </c>
      <c r="O1165" s="60" t="str">
        <f t="shared" si="18"/>
        <v>Open by google map</v>
      </c>
    </row>
    <row r="1166" spans="1:15">
      <c r="A1166" s="1">
        <v>180246</v>
      </c>
      <c r="B1166" s="9" t="s">
        <v>1221</v>
      </c>
      <c r="E1166" s="21" t="s">
        <v>1570</v>
      </c>
      <c r="F1166" s="21" t="s">
        <v>2577</v>
      </c>
      <c r="G1166" s="21" t="s">
        <v>2578</v>
      </c>
      <c r="O1166" s="60" t="str">
        <f t="shared" si="18"/>
        <v>Open by google map</v>
      </c>
    </row>
    <row r="1167" spans="1:15">
      <c r="A1167" s="1">
        <v>180247</v>
      </c>
      <c r="B1167" s="9" t="s">
        <v>1222</v>
      </c>
      <c r="E1167" s="21" t="s">
        <v>1536</v>
      </c>
      <c r="F1167" s="21" t="s">
        <v>1556</v>
      </c>
      <c r="G1167" s="21" t="s">
        <v>2987</v>
      </c>
      <c r="O1167" s="60" t="str">
        <f t="shared" si="18"/>
        <v>Open by google map</v>
      </c>
    </row>
    <row r="1168" spans="1:15">
      <c r="A1168" s="1">
        <v>180248</v>
      </c>
      <c r="B1168" s="9" t="s">
        <v>1223</v>
      </c>
      <c r="E1168" s="21" t="s">
        <v>1307</v>
      </c>
      <c r="F1168" s="21" t="s">
        <v>2988</v>
      </c>
      <c r="G1168" s="21" t="s">
        <v>2989</v>
      </c>
      <c r="O1168" s="60" t="str">
        <f t="shared" si="18"/>
        <v>Open by google map</v>
      </c>
    </row>
    <row r="1169" spans="1:15">
      <c r="A1169" s="1">
        <v>180249</v>
      </c>
      <c r="B1169" s="9" t="s">
        <v>1224</v>
      </c>
      <c r="E1169" s="21" t="s">
        <v>1307</v>
      </c>
      <c r="F1169" s="21" t="s">
        <v>2988</v>
      </c>
      <c r="G1169" s="21" t="s">
        <v>2989</v>
      </c>
      <c r="O1169" s="60" t="str">
        <f t="shared" si="18"/>
        <v>Open by google map</v>
      </c>
    </row>
    <row r="1170" spans="1:15">
      <c r="A1170" s="1">
        <v>180250</v>
      </c>
      <c r="B1170" s="9" t="s">
        <v>1225</v>
      </c>
      <c r="E1170" s="21" t="s">
        <v>1307</v>
      </c>
      <c r="F1170" s="21" t="s">
        <v>2227</v>
      </c>
      <c r="G1170" s="21" t="s">
        <v>2990</v>
      </c>
      <c r="O1170" s="60" t="str">
        <f t="shared" si="18"/>
        <v>Open by google map</v>
      </c>
    </row>
    <row r="1171" spans="1:15">
      <c r="A1171" s="1">
        <v>180251</v>
      </c>
      <c r="B1171" s="9" t="s">
        <v>1226</v>
      </c>
      <c r="E1171" s="21" t="s">
        <v>1366</v>
      </c>
      <c r="F1171" s="21" t="s">
        <v>2991</v>
      </c>
      <c r="G1171" s="21" t="s">
        <v>2992</v>
      </c>
      <c r="O1171" s="60" t="str">
        <f t="shared" si="18"/>
        <v>Open by google map</v>
      </c>
    </row>
    <row r="1172" spans="1:15">
      <c r="A1172" s="1">
        <v>180252</v>
      </c>
      <c r="B1172" s="9" t="s">
        <v>1227</v>
      </c>
      <c r="E1172" s="21" t="s">
        <v>1570</v>
      </c>
      <c r="F1172" s="21" t="s">
        <v>2577</v>
      </c>
      <c r="G1172" s="21" t="s">
        <v>2583</v>
      </c>
      <c r="O1172" s="60" t="str">
        <f t="shared" si="18"/>
        <v>Open by google map</v>
      </c>
    </row>
    <row r="1173" spans="1:15">
      <c r="A1173" s="1">
        <v>180253</v>
      </c>
      <c r="B1173" s="9" t="s">
        <v>1228</v>
      </c>
      <c r="E1173" s="21" t="s">
        <v>1318</v>
      </c>
      <c r="F1173" s="21" t="s">
        <v>1446</v>
      </c>
      <c r="G1173" s="21" t="s">
        <v>2993</v>
      </c>
      <c r="O1173" s="60" t="str">
        <f t="shared" si="18"/>
        <v>Open by google map</v>
      </c>
    </row>
    <row r="1174" spans="1:15">
      <c r="A1174" s="1">
        <v>180254</v>
      </c>
      <c r="B1174" s="9" t="s">
        <v>1229</v>
      </c>
      <c r="E1174" s="21" t="s">
        <v>1570</v>
      </c>
      <c r="F1174" s="21" t="s">
        <v>2577</v>
      </c>
      <c r="G1174" s="21" t="s">
        <v>2994</v>
      </c>
      <c r="O1174" s="60" t="str">
        <f t="shared" si="18"/>
        <v>Open by google map</v>
      </c>
    </row>
    <row r="1175" spans="1:15">
      <c r="A1175" s="1">
        <v>180255</v>
      </c>
      <c r="B1175" s="9" t="s">
        <v>1230</v>
      </c>
      <c r="E1175" s="21" t="s">
        <v>1372</v>
      </c>
      <c r="F1175" s="21" t="s">
        <v>2411</v>
      </c>
      <c r="G1175" s="21" t="s">
        <v>2995</v>
      </c>
      <c r="O1175" s="60" t="str">
        <f t="shared" si="18"/>
        <v>Open by google map</v>
      </c>
    </row>
    <row r="1176" spans="1:15">
      <c r="A1176" s="1">
        <v>180256</v>
      </c>
      <c r="B1176" s="9" t="s">
        <v>1231</v>
      </c>
      <c r="E1176" s="21" t="s">
        <v>1570</v>
      </c>
      <c r="F1176" s="21" t="s">
        <v>1799</v>
      </c>
      <c r="G1176" s="21" t="s">
        <v>2475</v>
      </c>
      <c r="O1176" s="60" t="str">
        <f t="shared" si="18"/>
        <v>Open by google map</v>
      </c>
    </row>
    <row r="1177" spans="1:15">
      <c r="A1177" s="1">
        <v>180257</v>
      </c>
      <c r="B1177" s="9" t="s">
        <v>1232</v>
      </c>
      <c r="E1177" s="21" t="s">
        <v>1387</v>
      </c>
      <c r="F1177" s="21" t="s">
        <v>2110</v>
      </c>
      <c r="G1177" s="21" t="s">
        <v>2597</v>
      </c>
      <c r="O1177" s="60" t="str">
        <f t="shared" si="18"/>
        <v>Open by google map</v>
      </c>
    </row>
    <row r="1178" spans="1:15">
      <c r="A1178" s="1">
        <v>180258</v>
      </c>
      <c r="B1178" s="9" t="s">
        <v>1233</v>
      </c>
      <c r="E1178" s="21" t="s">
        <v>2232</v>
      </c>
      <c r="F1178" s="21" t="s">
        <v>2996</v>
      </c>
      <c r="G1178" s="21" t="s">
        <v>2997</v>
      </c>
      <c r="O1178" s="60" t="str">
        <f t="shared" si="18"/>
        <v>Open by google map</v>
      </c>
    </row>
    <row r="1179" spans="1:15">
      <c r="A1179" s="1">
        <v>180259</v>
      </c>
      <c r="B1179" s="9" t="s">
        <v>1234</v>
      </c>
      <c r="E1179" s="21" t="s">
        <v>1570</v>
      </c>
      <c r="F1179" s="21" t="s">
        <v>1703</v>
      </c>
      <c r="G1179" s="21" t="s">
        <v>2998</v>
      </c>
      <c r="O1179" s="60" t="str">
        <f t="shared" si="18"/>
        <v>Open by google map</v>
      </c>
    </row>
    <row r="1180" spans="1:15">
      <c r="A1180" s="1">
        <v>180260</v>
      </c>
      <c r="B1180" s="9" t="s">
        <v>1235</v>
      </c>
      <c r="E1180" s="21" t="s">
        <v>1429</v>
      </c>
      <c r="F1180" s="21" t="s">
        <v>1696</v>
      </c>
      <c r="G1180" s="21" t="s">
        <v>2999</v>
      </c>
      <c r="O1180" s="60" t="str">
        <f t="shared" si="18"/>
        <v>Open by google map</v>
      </c>
    </row>
    <row r="1181" spans="1:15">
      <c r="A1181" s="1">
        <v>180261</v>
      </c>
      <c r="B1181" s="9" t="s">
        <v>1236</v>
      </c>
      <c r="E1181" s="21" t="s">
        <v>1449</v>
      </c>
      <c r="F1181" s="21" t="s">
        <v>1803</v>
      </c>
      <c r="G1181" s="21" t="s">
        <v>3000</v>
      </c>
      <c r="O1181" s="60" t="str">
        <f t="shared" si="18"/>
        <v>Open by google map</v>
      </c>
    </row>
    <row r="1182" spans="1:15">
      <c r="A1182" s="1">
        <v>180262</v>
      </c>
      <c r="B1182" s="9" t="s">
        <v>1237</v>
      </c>
      <c r="E1182" s="21" t="s">
        <v>1305</v>
      </c>
      <c r="F1182" s="21" t="s">
        <v>3001</v>
      </c>
      <c r="G1182" s="21" t="s">
        <v>3002</v>
      </c>
      <c r="O1182" s="60" t="str">
        <f t="shared" si="18"/>
        <v>Open by google map</v>
      </c>
    </row>
    <row r="1183" spans="1:15">
      <c r="A1183" s="1">
        <v>180263</v>
      </c>
      <c r="B1183" s="9" t="s">
        <v>1238</v>
      </c>
      <c r="E1183" s="21" t="s">
        <v>1357</v>
      </c>
      <c r="F1183" s="21" t="s">
        <v>1373</v>
      </c>
      <c r="G1183" s="21" t="s">
        <v>3003</v>
      </c>
      <c r="O1183" s="60" t="str">
        <f t="shared" si="18"/>
        <v>Open by google map</v>
      </c>
    </row>
    <row r="1184" spans="1:15">
      <c r="A1184" s="1">
        <v>180264</v>
      </c>
      <c r="B1184" s="9" t="s">
        <v>1239</v>
      </c>
      <c r="E1184" s="21" t="s">
        <v>1295</v>
      </c>
      <c r="F1184" s="21" t="s">
        <v>1338</v>
      </c>
      <c r="G1184" s="21" t="s">
        <v>3004</v>
      </c>
      <c r="O1184" s="60" t="str">
        <f t="shared" si="18"/>
        <v>Open by google map</v>
      </c>
    </row>
    <row r="1185" spans="1:15">
      <c r="A1185" s="1">
        <v>180265</v>
      </c>
      <c r="B1185" s="9" t="s">
        <v>1240</v>
      </c>
      <c r="E1185" s="21" t="s">
        <v>1312</v>
      </c>
      <c r="F1185" s="21" t="s">
        <v>1313</v>
      </c>
      <c r="G1185" s="21" t="s">
        <v>3005</v>
      </c>
      <c r="O1185" s="60" t="str">
        <f t="shared" si="18"/>
        <v>Open by google map</v>
      </c>
    </row>
    <row r="1186" spans="1:15">
      <c r="A1186" s="1">
        <v>180266</v>
      </c>
      <c r="B1186" s="9" t="s">
        <v>1241</v>
      </c>
      <c r="E1186" s="21" t="s">
        <v>1307</v>
      </c>
      <c r="F1186" s="21" t="s">
        <v>1391</v>
      </c>
      <c r="G1186" s="21" t="s">
        <v>1613</v>
      </c>
      <c r="O1186" s="60" t="str">
        <f t="shared" si="18"/>
        <v>Open by google map</v>
      </c>
    </row>
    <row r="1187" spans="1:15">
      <c r="A1187" s="1">
        <v>180267</v>
      </c>
      <c r="B1187" s="9" t="s">
        <v>1242</v>
      </c>
      <c r="E1187" s="21" t="s">
        <v>1295</v>
      </c>
      <c r="F1187" s="21" t="s">
        <v>1691</v>
      </c>
      <c r="G1187" s="21" t="s">
        <v>3006</v>
      </c>
      <c r="O1187" s="60" t="str">
        <f t="shared" si="18"/>
        <v>Open by google map</v>
      </c>
    </row>
    <row r="1188" spans="1:15">
      <c r="A1188" s="1">
        <v>180268</v>
      </c>
      <c r="B1188" s="9" t="s">
        <v>1243</v>
      </c>
      <c r="E1188" s="21" t="s">
        <v>1443</v>
      </c>
      <c r="F1188" s="21" t="s">
        <v>2650</v>
      </c>
      <c r="G1188" s="21" t="s">
        <v>3007</v>
      </c>
      <c r="O1188" s="60" t="str">
        <f t="shared" si="18"/>
        <v>Open by google map</v>
      </c>
    </row>
    <row r="1189" spans="1:15">
      <c r="A1189" s="1">
        <v>180269</v>
      </c>
      <c r="B1189" s="9" t="s">
        <v>1244</v>
      </c>
      <c r="E1189" s="21" t="s">
        <v>2232</v>
      </c>
      <c r="F1189" s="21" t="s">
        <v>2996</v>
      </c>
      <c r="G1189" s="21" t="s">
        <v>2997</v>
      </c>
      <c r="O1189" s="60" t="str">
        <f t="shared" si="18"/>
        <v>Open by google map</v>
      </c>
    </row>
    <row r="1190" spans="1:15">
      <c r="A1190" s="1">
        <v>180270</v>
      </c>
      <c r="B1190" s="9" t="s">
        <v>1245</v>
      </c>
      <c r="E1190" s="21" t="s">
        <v>1307</v>
      </c>
      <c r="F1190" s="21" t="s">
        <v>1485</v>
      </c>
      <c r="G1190" s="21" t="s">
        <v>3008</v>
      </c>
      <c r="O1190" s="60" t="str">
        <f t="shared" si="18"/>
        <v>Open by google map</v>
      </c>
    </row>
    <row r="1191" spans="1:15">
      <c r="A1191" s="1">
        <v>180271</v>
      </c>
      <c r="B1191" s="9" t="s">
        <v>1246</v>
      </c>
      <c r="E1191" s="21" t="s">
        <v>1443</v>
      </c>
      <c r="F1191" s="21" t="s">
        <v>2372</v>
      </c>
      <c r="G1191" s="21" t="s">
        <v>3009</v>
      </c>
      <c r="O1191" s="60" t="str">
        <f t="shared" si="18"/>
        <v>Open by google map</v>
      </c>
    </row>
    <row r="1192" spans="1:15">
      <c r="A1192" s="1">
        <v>180272</v>
      </c>
      <c r="B1192" s="9" t="s">
        <v>1247</v>
      </c>
      <c r="E1192" s="21" t="s">
        <v>1357</v>
      </c>
      <c r="F1192" s="21" t="s">
        <v>1648</v>
      </c>
      <c r="G1192" s="21" t="s">
        <v>3010</v>
      </c>
      <c r="O1192" s="60" t="str">
        <f t="shared" si="18"/>
        <v>Open by google map</v>
      </c>
    </row>
    <row r="1193" spans="1:15">
      <c r="A1193" s="1">
        <v>180273</v>
      </c>
      <c r="B1193" s="9" t="s">
        <v>1950</v>
      </c>
      <c r="E1193" s="21" t="s">
        <v>1315</v>
      </c>
      <c r="F1193" s="21" t="s">
        <v>2122</v>
      </c>
      <c r="G1193" s="21" t="s">
        <v>2751</v>
      </c>
      <c r="O1193" s="60" t="str">
        <f t="shared" si="18"/>
        <v>Open by google map</v>
      </c>
    </row>
    <row r="1194" spans="1:15">
      <c r="A1194" s="1">
        <v>180274</v>
      </c>
      <c r="B1194" s="9" t="s">
        <v>1248</v>
      </c>
      <c r="E1194" s="21" t="s">
        <v>1426</v>
      </c>
      <c r="F1194" s="21" t="s">
        <v>1499</v>
      </c>
      <c r="G1194" s="21" t="s">
        <v>3011</v>
      </c>
      <c r="O1194" s="60" t="str">
        <f t="shared" si="18"/>
        <v>Open by google map</v>
      </c>
    </row>
    <row r="1195" spans="1:15">
      <c r="A1195" s="1">
        <v>180275</v>
      </c>
      <c r="B1195" s="9" t="s">
        <v>1249</v>
      </c>
      <c r="E1195" s="21" t="s">
        <v>1331</v>
      </c>
      <c r="F1195" s="21" t="s">
        <v>2730</v>
      </c>
      <c r="G1195" s="21" t="s">
        <v>3012</v>
      </c>
      <c r="O1195" s="60" t="str">
        <f t="shared" si="18"/>
        <v>Open by google map</v>
      </c>
    </row>
    <row r="1196" spans="1:15">
      <c r="A1196" s="1">
        <v>180276</v>
      </c>
      <c r="B1196" s="9" t="s">
        <v>334</v>
      </c>
      <c r="E1196" s="21" t="s">
        <v>1387</v>
      </c>
      <c r="F1196" s="21" t="s">
        <v>1715</v>
      </c>
      <c r="O1196" s="60" t="str">
        <f t="shared" si="18"/>
        <v>Open by google map</v>
      </c>
    </row>
    <row r="1197" spans="1:15">
      <c r="A1197" s="1">
        <v>180277</v>
      </c>
      <c r="B1197" s="9" t="s">
        <v>1250</v>
      </c>
      <c r="E1197" s="21" t="s">
        <v>2305</v>
      </c>
      <c r="F1197" s="21" t="s">
        <v>2306</v>
      </c>
      <c r="G1197" s="21" t="s">
        <v>3013</v>
      </c>
      <c r="O1197" s="60" t="str">
        <f t="shared" si="18"/>
        <v>Open by google map</v>
      </c>
    </row>
    <row r="1198" spans="1:15">
      <c r="A1198" s="1">
        <v>180278</v>
      </c>
      <c r="B1198" s="9" t="s">
        <v>1251</v>
      </c>
      <c r="E1198" s="21" t="s">
        <v>1370</v>
      </c>
      <c r="F1198" s="21" t="s">
        <v>3014</v>
      </c>
      <c r="G1198" s="21" t="s">
        <v>1324</v>
      </c>
      <c r="O1198" s="60" t="str">
        <f t="shared" si="18"/>
        <v>Open by google map</v>
      </c>
    </row>
    <row r="1199" spans="1:15">
      <c r="A1199" s="1">
        <v>180279</v>
      </c>
      <c r="B1199" s="9" t="s">
        <v>1252</v>
      </c>
      <c r="E1199" s="21" t="s">
        <v>1366</v>
      </c>
      <c r="F1199" s="21" t="s">
        <v>1367</v>
      </c>
      <c r="G1199" s="21" t="s">
        <v>3015</v>
      </c>
      <c r="O1199" s="60" t="str">
        <f t="shared" si="18"/>
        <v>Open by google map</v>
      </c>
    </row>
    <row r="1200" spans="1:15">
      <c r="A1200" s="1">
        <v>180280</v>
      </c>
      <c r="B1200" s="9" t="s">
        <v>1253</v>
      </c>
      <c r="E1200" s="21" t="s">
        <v>1426</v>
      </c>
      <c r="F1200" s="21" t="s">
        <v>2358</v>
      </c>
      <c r="G1200" s="21" t="s">
        <v>3016</v>
      </c>
      <c r="O1200" s="60" t="str">
        <f t="shared" si="18"/>
        <v>Open by google map</v>
      </c>
    </row>
    <row r="1201" spans="1:15">
      <c r="A1201" s="1">
        <v>180281</v>
      </c>
      <c r="B1201" s="9" t="s">
        <v>1254</v>
      </c>
      <c r="E1201" s="21" t="s">
        <v>1320</v>
      </c>
      <c r="F1201" s="21" t="s">
        <v>1321</v>
      </c>
      <c r="G1201" s="21" t="s">
        <v>1547</v>
      </c>
      <c r="O1201" s="60" t="str">
        <f t="shared" si="18"/>
        <v>Open by google map</v>
      </c>
    </row>
    <row r="1202" spans="1:15">
      <c r="A1202" s="1">
        <v>180282</v>
      </c>
      <c r="B1202" s="9" t="s">
        <v>335</v>
      </c>
      <c r="E1202" s="21" t="s">
        <v>1358</v>
      </c>
      <c r="F1202" s="21" t="s">
        <v>1359</v>
      </c>
      <c r="G1202" s="21" t="s">
        <v>2986</v>
      </c>
      <c r="O1202" s="60" t="str">
        <f t="shared" si="18"/>
        <v>Open by google map</v>
      </c>
    </row>
    <row r="1203" spans="1:15">
      <c r="A1203" s="1">
        <v>180283</v>
      </c>
      <c r="B1203" s="9" t="s">
        <v>1255</v>
      </c>
      <c r="E1203" s="21" t="s">
        <v>1419</v>
      </c>
      <c r="F1203" s="21" t="s">
        <v>2345</v>
      </c>
      <c r="G1203" s="21" t="s">
        <v>3017</v>
      </c>
      <c r="O1203" s="60" t="str">
        <f t="shared" si="18"/>
        <v>Open by google map</v>
      </c>
    </row>
    <row r="1204" spans="1:15">
      <c r="A1204" s="1">
        <v>180284</v>
      </c>
      <c r="B1204" s="9" t="s">
        <v>1256</v>
      </c>
      <c r="E1204" s="21" t="s">
        <v>1570</v>
      </c>
      <c r="F1204" s="21" t="s">
        <v>1673</v>
      </c>
      <c r="G1204" s="21" t="s">
        <v>3018</v>
      </c>
      <c r="O1204" s="60" t="str">
        <f t="shared" si="18"/>
        <v>Open by google map</v>
      </c>
    </row>
    <row r="1205" spans="1:15">
      <c r="A1205" s="1">
        <v>180285</v>
      </c>
      <c r="B1205" s="9" t="s">
        <v>1951</v>
      </c>
      <c r="E1205" s="21" t="s">
        <v>3019</v>
      </c>
      <c r="F1205" s="21" t="s">
        <v>3020</v>
      </c>
      <c r="G1205" s="21" t="s">
        <v>1627</v>
      </c>
      <c r="O1205" s="60" t="str">
        <f t="shared" si="18"/>
        <v>Open by google map</v>
      </c>
    </row>
    <row r="1206" spans="1:15">
      <c r="A1206" s="1">
        <v>180286</v>
      </c>
      <c r="B1206" s="9" t="s">
        <v>1257</v>
      </c>
      <c r="E1206" s="21" t="s">
        <v>1357</v>
      </c>
      <c r="F1206" s="21" t="s">
        <v>1591</v>
      </c>
      <c r="G1206" s="21" t="s">
        <v>3021</v>
      </c>
      <c r="O1206" s="60" t="str">
        <f t="shared" si="18"/>
        <v>Open by google map</v>
      </c>
    </row>
    <row r="1207" spans="1:15">
      <c r="A1207" s="1">
        <v>180287</v>
      </c>
      <c r="B1207" s="9" t="s">
        <v>1258</v>
      </c>
      <c r="E1207" s="21" t="s">
        <v>1336</v>
      </c>
      <c r="F1207" s="21" t="s">
        <v>3022</v>
      </c>
      <c r="G1207" s="21" t="s">
        <v>3023</v>
      </c>
      <c r="O1207" s="60" t="str">
        <f t="shared" si="18"/>
        <v>Open by google map</v>
      </c>
    </row>
    <row r="1208" spans="1:15">
      <c r="A1208" s="1">
        <v>180288</v>
      </c>
      <c r="B1208" s="9" t="s">
        <v>1259</v>
      </c>
      <c r="E1208" s="21" t="s">
        <v>1449</v>
      </c>
      <c r="F1208" s="21" t="s">
        <v>1450</v>
      </c>
      <c r="G1208" s="21" t="s">
        <v>3024</v>
      </c>
      <c r="O1208" s="60" t="str">
        <f t="shared" si="18"/>
        <v>Open by google map</v>
      </c>
    </row>
    <row r="1209" spans="1:15">
      <c r="A1209">
        <v>180289</v>
      </c>
      <c r="B1209" t="s">
        <v>1260</v>
      </c>
      <c r="E1209" s="21" t="s">
        <v>1426</v>
      </c>
      <c r="F1209" s="21" t="s">
        <v>1499</v>
      </c>
      <c r="G1209" s="21" t="s">
        <v>2838</v>
      </c>
      <c r="O1209" s="60" t="str">
        <f t="shared" si="18"/>
        <v>Open by google map</v>
      </c>
    </row>
    <row r="1210" spans="1:15">
      <c r="A1210">
        <v>180290</v>
      </c>
      <c r="B1210" t="s">
        <v>1952</v>
      </c>
      <c r="E1210" s="21" t="s">
        <v>1357</v>
      </c>
      <c r="F1210" s="21" t="s">
        <v>1462</v>
      </c>
      <c r="G1210" s="21" t="s">
        <v>3025</v>
      </c>
      <c r="O1210" s="60" t="str">
        <f t="shared" si="18"/>
        <v>Open by google map</v>
      </c>
    </row>
    <row r="1211" spans="1:15">
      <c r="A1211">
        <v>180291</v>
      </c>
      <c r="B1211" t="s">
        <v>1953</v>
      </c>
      <c r="E1211" s="21" t="s">
        <v>1439</v>
      </c>
      <c r="F1211" s="21" t="s">
        <v>3026</v>
      </c>
      <c r="G1211" s="21" t="s">
        <v>3027</v>
      </c>
      <c r="O1211" s="60" t="str">
        <f t="shared" si="18"/>
        <v>Open by google map</v>
      </c>
    </row>
    <row r="1212" spans="1:15">
      <c r="A1212">
        <v>180292</v>
      </c>
      <c r="B1212" t="s">
        <v>1954</v>
      </c>
      <c r="E1212" s="21" t="s">
        <v>1439</v>
      </c>
      <c r="F1212" s="21" t="s">
        <v>2332</v>
      </c>
      <c r="G1212" s="21" t="s">
        <v>3028</v>
      </c>
      <c r="O1212" s="60" t="str">
        <f t="shared" si="18"/>
        <v>Open by google map</v>
      </c>
    </row>
    <row r="1213" spans="1:15">
      <c r="A1213">
        <v>180293</v>
      </c>
      <c r="B1213" t="s">
        <v>1955</v>
      </c>
      <c r="E1213" s="21" t="s">
        <v>1570</v>
      </c>
      <c r="F1213" s="21" t="s">
        <v>2577</v>
      </c>
      <c r="G1213" s="21" t="s">
        <v>3029</v>
      </c>
      <c r="O1213" s="60" t="str">
        <f t="shared" si="18"/>
        <v>Open by google map</v>
      </c>
    </row>
    <row r="1214" spans="1:15">
      <c r="A1214">
        <v>180294</v>
      </c>
      <c r="B1214" t="s">
        <v>1956</v>
      </c>
      <c r="E1214" s="21" t="s">
        <v>1426</v>
      </c>
      <c r="F1214" s="21" t="s">
        <v>1534</v>
      </c>
      <c r="G1214" s="21" t="s">
        <v>1607</v>
      </c>
      <c r="O1214" s="60" t="str">
        <f t="shared" si="18"/>
        <v>Open by google map</v>
      </c>
    </row>
    <row r="1215" spans="1:15">
      <c r="A1215">
        <v>180295</v>
      </c>
      <c r="B1215" t="s">
        <v>1957</v>
      </c>
      <c r="E1215" s="21" t="s">
        <v>1387</v>
      </c>
      <c r="F1215" s="21" t="s">
        <v>3030</v>
      </c>
      <c r="G1215" s="21" t="s">
        <v>3031</v>
      </c>
      <c r="O1215" s="60" t="str">
        <f t="shared" si="18"/>
        <v>Open by google map</v>
      </c>
    </row>
    <row r="1216" spans="1:15">
      <c r="A1216">
        <v>180296</v>
      </c>
      <c r="B1216" t="s">
        <v>1958</v>
      </c>
      <c r="E1216" s="21" t="s">
        <v>1539</v>
      </c>
      <c r="F1216" s="21" t="s">
        <v>1543</v>
      </c>
      <c r="G1216" s="21" t="s">
        <v>1753</v>
      </c>
      <c r="O1216" s="60" t="str">
        <f t="shared" si="18"/>
        <v>Open by google map</v>
      </c>
    </row>
    <row r="1217" spans="1:15">
      <c r="A1217">
        <v>180297</v>
      </c>
      <c r="B1217" t="s">
        <v>1959</v>
      </c>
      <c r="E1217" s="21" t="s">
        <v>1333</v>
      </c>
      <c r="F1217" s="21" t="s">
        <v>2108</v>
      </c>
      <c r="G1217" s="21" t="s">
        <v>3032</v>
      </c>
      <c r="O1217" s="60" t="str">
        <f t="shared" si="18"/>
        <v>Open by google map</v>
      </c>
    </row>
    <row r="1218" spans="1:15">
      <c r="A1218">
        <v>180298</v>
      </c>
      <c r="B1218" t="s">
        <v>1960</v>
      </c>
      <c r="E1218" s="21" t="s">
        <v>1412</v>
      </c>
      <c r="F1218" s="21" t="s">
        <v>2918</v>
      </c>
      <c r="G1218" s="21" t="s">
        <v>2919</v>
      </c>
      <c r="O1218" s="60" t="str">
        <f t="shared" si="18"/>
        <v>Open by google map</v>
      </c>
    </row>
    <row r="1219" spans="1:15">
      <c r="A1219">
        <v>180299</v>
      </c>
      <c r="B1219" t="s">
        <v>1961</v>
      </c>
      <c r="E1219" s="21" t="s">
        <v>1336</v>
      </c>
      <c r="F1219" s="21" t="s">
        <v>1368</v>
      </c>
      <c r="G1219" s="21" t="s">
        <v>3033</v>
      </c>
      <c r="O1219" s="60" t="str">
        <f t="shared" si="18"/>
        <v>Open by google map</v>
      </c>
    </row>
    <row r="1220" spans="1:15">
      <c r="A1220">
        <v>180300</v>
      </c>
      <c r="B1220" t="s">
        <v>1962</v>
      </c>
      <c r="E1220" s="21" t="s">
        <v>1363</v>
      </c>
      <c r="F1220" s="21" t="s">
        <v>1364</v>
      </c>
      <c r="G1220" s="21" t="s">
        <v>3034</v>
      </c>
      <c r="O1220" s="60" t="str">
        <f t="shared" ref="O1220:O1283" si="19">HYPERLINK(CONCATENATE("https://www.google.co.jp/maps/place/?q=",N1220),"Open by google map")</f>
        <v>Open by google map</v>
      </c>
    </row>
    <row r="1221" spans="1:15">
      <c r="A1221">
        <v>180301</v>
      </c>
      <c r="B1221" t="s">
        <v>1963</v>
      </c>
      <c r="E1221" s="21" t="s">
        <v>1536</v>
      </c>
      <c r="F1221" s="21" t="s">
        <v>2545</v>
      </c>
      <c r="G1221" s="21" t="s">
        <v>3035</v>
      </c>
      <c r="O1221" s="60" t="str">
        <f t="shared" si="19"/>
        <v>Open by google map</v>
      </c>
    </row>
    <row r="1222" spans="1:15">
      <c r="A1222">
        <v>180302</v>
      </c>
      <c r="B1222" t="s">
        <v>1964</v>
      </c>
      <c r="E1222" s="21" t="s">
        <v>1295</v>
      </c>
      <c r="F1222" s="21" t="s">
        <v>3036</v>
      </c>
      <c r="G1222" s="21" t="s">
        <v>1829</v>
      </c>
      <c r="O1222" s="60" t="str">
        <f t="shared" si="19"/>
        <v>Open by google map</v>
      </c>
    </row>
    <row r="1223" spans="1:15">
      <c r="A1223">
        <v>180303</v>
      </c>
      <c r="B1223" t="s">
        <v>1965</v>
      </c>
      <c r="E1223" s="21" t="s">
        <v>1295</v>
      </c>
      <c r="F1223" s="21" t="s">
        <v>1577</v>
      </c>
      <c r="G1223" s="21" t="s">
        <v>3037</v>
      </c>
      <c r="O1223" s="60" t="str">
        <f t="shared" si="19"/>
        <v>Open by google map</v>
      </c>
    </row>
    <row r="1224" spans="1:15">
      <c r="A1224">
        <v>180304</v>
      </c>
      <c r="B1224" t="s">
        <v>1966</v>
      </c>
      <c r="E1224" s="21" t="s">
        <v>1331</v>
      </c>
      <c r="F1224" s="21" t="s">
        <v>1332</v>
      </c>
      <c r="G1224" s="21" t="s">
        <v>3038</v>
      </c>
      <c r="O1224" s="60" t="str">
        <f t="shared" si="19"/>
        <v>Open by google map</v>
      </c>
    </row>
    <row r="1225" spans="1:15">
      <c r="A1225">
        <v>180305</v>
      </c>
      <c r="B1225" t="s">
        <v>1967</v>
      </c>
      <c r="E1225" s="21" t="s">
        <v>1387</v>
      </c>
      <c r="F1225" s="21" t="s">
        <v>2110</v>
      </c>
      <c r="G1225" s="21" t="s">
        <v>3039</v>
      </c>
      <c r="O1225" s="60" t="str">
        <f t="shared" si="19"/>
        <v>Open by google map</v>
      </c>
    </row>
    <row r="1226" spans="1:15">
      <c r="A1226">
        <v>180306</v>
      </c>
      <c r="B1226" t="s">
        <v>1968</v>
      </c>
      <c r="E1226" s="21" t="s">
        <v>1370</v>
      </c>
      <c r="F1226" s="21" t="s">
        <v>3040</v>
      </c>
      <c r="G1226" s="21" t="s">
        <v>3041</v>
      </c>
      <c r="O1226" s="60" t="str">
        <f t="shared" si="19"/>
        <v>Open by google map</v>
      </c>
    </row>
    <row r="1227" spans="1:15">
      <c r="A1227">
        <v>180307</v>
      </c>
      <c r="B1227" t="s">
        <v>1969</v>
      </c>
      <c r="E1227" s="21" t="s">
        <v>1426</v>
      </c>
      <c r="F1227" s="21" t="s">
        <v>1440</v>
      </c>
      <c r="G1227" s="21" t="s">
        <v>3042</v>
      </c>
      <c r="O1227" s="60" t="str">
        <f t="shared" si="19"/>
        <v>Open by google map</v>
      </c>
    </row>
    <row r="1228" spans="1:15">
      <c r="A1228">
        <v>180308</v>
      </c>
      <c r="B1228" t="s">
        <v>1970</v>
      </c>
      <c r="E1228" s="21" t="s">
        <v>2232</v>
      </c>
      <c r="F1228" s="21" t="s">
        <v>3043</v>
      </c>
      <c r="G1228" s="21" t="s">
        <v>3044</v>
      </c>
      <c r="O1228" s="60" t="str">
        <f t="shared" si="19"/>
        <v>Open by google map</v>
      </c>
    </row>
    <row r="1229" spans="1:15">
      <c r="A1229">
        <v>180309</v>
      </c>
      <c r="B1229" t="s">
        <v>1971</v>
      </c>
      <c r="E1229" s="21" t="s">
        <v>1305</v>
      </c>
      <c r="F1229" s="21" t="s">
        <v>1568</v>
      </c>
      <c r="G1229" s="21" t="s">
        <v>3045</v>
      </c>
      <c r="O1229" s="60" t="str">
        <f t="shared" si="19"/>
        <v>Open by google map</v>
      </c>
    </row>
    <row r="1230" spans="1:15">
      <c r="A1230">
        <v>180310</v>
      </c>
      <c r="B1230" t="s">
        <v>1972</v>
      </c>
      <c r="E1230" s="21" t="s">
        <v>1519</v>
      </c>
      <c r="F1230" s="21" t="s">
        <v>1520</v>
      </c>
      <c r="G1230" s="21" t="s">
        <v>3046</v>
      </c>
      <c r="O1230" s="60" t="str">
        <f t="shared" si="19"/>
        <v>Open by google map</v>
      </c>
    </row>
    <row r="1231" spans="1:15">
      <c r="A1231">
        <v>180311</v>
      </c>
      <c r="B1231" t="s">
        <v>1973</v>
      </c>
      <c r="E1231" s="21" t="s">
        <v>1449</v>
      </c>
      <c r="F1231" s="21" t="s">
        <v>1450</v>
      </c>
      <c r="G1231" s="21" t="s">
        <v>3047</v>
      </c>
      <c r="O1231" s="60" t="str">
        <f t="shared" si="19"/>
        <v>Open by google map</v>
      </c>
    </row>
    <row r="1232" spans="1:15">
      <c r="A1232">
        <v>180312</v>
      </c>
      <c r="B1232" t="s">
        <v>1974</v>
      </c>
      <c r="E1232" s="21" t="s">
        <v>1305</v>
      </c>
      <c r="F1232" s="21" t="s">
        <v>2573</v>
      </c>
      <c r="G1232" s="21" t="s">
        <v>3048</v>
      </c>
      <c r="O1232" s="60" t="str">
        <f t="shared" si="19"/>
        <v>Open by google map</v>
      </c>
    </row>
    <row r="1233" spans="1:15">
      <c r="A1233">
        <v>180313</v>
      </c>
      <c r="B1233" t="s">
        <v>1975</v>
      </c>
      <c r="E1233" s="21" t="s">
        <v>1340</v>
      </c>
      <c r="F1233" s="21" t="s">
        <v>2184</v>
      </c>
      <c r="G1233" s="21" t="s">
        <v>3049</v>
      </c>
      <c r="O1233" s="60" t="str">
        <f t="shared" si="19"/>
        <v>Open by google map</v>
      </c>
    </row>
    <row r="1234" spans="1:15">
      <c r="A1234" t="s">
        <v>1976</v>
      </c>
      <c r="B1234" t="s">
        <v>1977</v>
      </c>
      <c r="E1234" s="21" t="s">
        <v>1340</v>
      </c>
      <c r="F1234" s="21" t="s">
        <v>2184</v>
      </c>
      <c r="G1234" s="21" t="s">
        <v>3049</v>
      </c>
      <c r="O1234" s="60" t="str">
        <f t="shared" si="19"/>
        <v>Open by google map</v>
      </c>
    </row>
    <row r="1235" spans="1:15">
      <c r="A1235">
        <v>180314</v>
      </c>
      <c r="B1235" t="s">
        <v>1978</v>
      </c>
      <c r="E1235" s="21" t="s">
        <v>1357</v>
      </c>
      <c r="F1235" s="21" t="s">
        <v>1444</v>
      </c>
      <c r="G1235" s="21" t="s">
        <v>3050</v>
      </c>
      <c r="O1235" s="60" t="str">
        <f t="shared" si="19"/>
        <v>Open by google map</v>
      </c>
    </row>
    <row r="1236" spans="1:15">
      <c r="A1236">
        <v>180315</v>
      </c>
      <c r="B1236" t="s">
        <v>1979</v>
      </c>
      <c r="E1236" s="21" t="s">
        <v>1357</v>
      </c>
      <c r="F1236" s="21" t="s">
        <v>1545</v>
      </c>
      <c r="G1236" s="21" t="s">
        <v>1553</v>
      </c>
      <c r="O1236" s="60" t="str">
        <f t="shared" si="19"/>
        <v>Open by google map</v>
      </c>
    </row>
    <row r="1237" spans="1:15">
      <c r="A1237">
        <v>180316</v>
      </c>
      <c r="B1237" t="s">
        <v>1980</v>
      </c>
      <c r="E1237" s="21" t="s">
        <v>1536</v>
      </c>
      <c r="F1237" s="21" t="s">
        <v>1556</v>
      </c>
      <c r="G1237" s="21" t="s">
        <v>3051</v>
      </c>
      <c r="O1237" s="60" t="str">
        <f t="shared" si="19"/>
        <v>Open by google map</v>
      </c>
    </row>
    <row r="1238" spans="1:15">
      <c r="A1238">
        <v>180317</v>
      </c>
      <c r="B1238" t="s">
        <v>1981</v>
      </c>
      <c r="E1238" s="21" t="s">
        <v>1357</v>
      </c>
      <c r="F1238" s="21" t="s">
        <v>2972</v>
      </c>
      <c r="G1238" s="21" t="s">
        <v>3052</v>
      </c>
      <c r="O1238" s="60" t="str">
        <f t="shared" si="19"/>
        <v>Open by google map</v>
      </c>
    </row>
    <row r="1239" spans="1:15">
      <c r="A1239">
        <v>180318</v>
      </c>
      <c r="B1239" t="s">
        <v>1982</v>
      </c>
      <c r="E1239" s="21" t="s">
        <v>1387</v>
      </c>
      <c r="F1239" s="21" t="s">
        <v>1722</v>
      </c>
      <c r="G1239" s="21" t="s">
        <v>3053</v>
      </c>
      <c r="O1239" s="60" t="str">
        <f t="shared" si="19"/>
        <v>Open by google map</v>
      </c>
    </row>
    <row r="1240" spans="1:15">
      <c r="A1240">
        <v>180319</v>
      </c>
      <c r="B1240" t="s">
        <v>1983</v>
      </c>
      <c r="E1240" s="21" t="s">
        <v>1570</v>
      </c>
      <c r="F1240" s="21" t="s">
        <v>3054</v>
      </c>
      <c r="G1240" s="21" t="s">
        <v>3055</v>
      </c>
      <c r="O1240" s="60" t="str">
        <f t="shared" si="19"/>
        <v>Open by google map</v>
      </c>
    </row>
    <row r="1241" spans="1:15">
      <c r="A1241">
        <v>180320</v>
      </c>
      <c r="B1241" t="s">
        <v>1984</v>
      </c>
      <c r="E1241" s="21" t="s">
        <v>1372</v>
      </c>
      <c r="F1241" s="21" t="s">
        <v>2330</v>
      </c>
      <c r="G1241" s="21" t="s">
        <v>3056</v>
      </c>
      <c r="O1241" s="60" t="str">
        <f t="shared" si="19"/>
        <v>Open by google map</v>
      </c>
    </row>
    <row r="1242" spans="1:15">
      <c r="A1242">
        <v>180321</v>
      </c>
      <c r="B1242" t="s">
        <v>1985</v>
      </c>
      <c r="E1242" s="21" t="s">
        <v>1357</v>
      </c>
      <c r="F1242" s="21" t="s">
        <v>3057</v>
      </c>
      <c r="G1242" s="21" t="s">
        <v>3058</v>
      </c>
      <c r="O1242" s="60" t="str">
        <f t="shared" si="19"/>
        <v>Open by google map</v>
      </c>
    </row>
    <row r="1243" spans="1:15">
      <c r="A1243">
        <v>190001</v>
      </c>
      <c r="B1243" t="s">
        <v>1986</v>
      </c>
      <c r="E1243" s="21" t="s">
        <v>1570</v>
      </c>
      <c r="F1243" s="21" t="s">
        <v>2577</v>
      </c>
      <c r="G1243" s="21" t="s">
        <v>3059</v>
      </c>
      <c r="O1243" s="60" t="str">
        <f t="shared" si="19"/>
        <v>Open by google map</v>
      </c>
    </row>
    <row r="1244" spans="1:15">
      <c r="A1244">
        <v>190002</v>
      </c>
      <c r="B1244" t="s">
        <v>1987</v>
      </c>
      <c r="E1244" s="21" t="s">
        <v>1449</v>
      </c>
      <c r="F1244" s="21" t="s">
        <v>1803</v>
      </c>
      <c r="G1244" s="21" t="s">
        <v>3000</v>
      </c>
      <c r="O1244" s="60" t="str">
        <f t="shared" si="19"/>
        <v>Open by google map</v>
      </c>
    </row>
    <row r="1245" spans="1:15">
      <c r="A1245">
        <v>190003</v>
      </c>
      <c r="B1245" t="s">
        <v>1988</v>
      </c>
      <c r="E1245" s="21" t="s">
        <v>1426</v>
      </c>
      <c r="F1245" s="21" t="s">
        <v>1602</v>
      </c>
      <c r="G1245" s="21" t="s">
        <v>3060</v>
      </c>
      <c r="O1245" s="60" t="str">
        <f t="shared" si="19"/>
        <v>Open by google map</v>
      </c>
    </row>
    <row r="1246" spans="1:15">
      <c r="A1246">
        <v>190004</v>
      </c>
      <c r="B1246" t="s">
        <v>1989</v>
      </c>
      <c r="E1246" s="21" t="s">
        <v>1429</v>
      </c>
      <c r="F1246" s="21" t="s">
        <v>3061</v>
      </c>
      <c r="G1246" s="21" t="s">
        <v>3062</v>
      </c>
      <c r="O1246" s="60" t="str">
        <f t="shared" si="19"/>
        <v>Open by google map</v>
      </c>
    </row>
    <row r="1247" spans="1:15">
      <c r="A1247">
        <v>190005</v>
      </c>
      <c r="B1247" t="s">
        <v>1990</v>
      </c>
      <c r="E1247" s="21" t="s">
        <v>1336</v>
      </c>
      <c r="F1247" s="21" t="s">
        <v>1456</v>
      </c>
      <c r="G1247" s="21" t="s">
        <v>3063</v>
      </c>
      <c r="O1247" s="60" t="str">
        <f t="shared" si="19"/>
        <v>Open by google map</v>
      </c>
    </row>
    <row r="1248" spans="1:15">
      <c r="A1248">
        <v>190006</v>
      </c>
      <c r="B1248" t="s">
        <v>1991</v>
      </c>
      <c r="E1248" s="21" t="s">
        <v>1429</v>
      </c>
      <c r="F1248" s="21" t="s">
        <v>1592</v>
      </c>
      <c r="G1248" s="21" t="s">
        <v>3064</v>
      </c>
      <c r="O1248" s="60" t="str">
        <f t="shared" si="19"/>
        <v>Open by google map</v>
      </c>
    </row>
    <row r="1249" spans="1:15">
      <c r="A1249">
        <v>190007</v>
      </c>
      <c r="B1249" t="s">
        <v>1992</v>
      </c>
      <c r="E1249" s="21" t="s">
        <v>1536</v>
      </c>
      <c r="F1249" s="21" t="s">
        <v>2545</v>
      </c>
      <c r="G1249" s="21" t="s">
        <v>1726</v>
      </c>
      <c r="O1249" s="60" t="str">
        <f t="shared" si="19"/>
        <v>Open by google map</v>
      </c>
    </row>
    <row r="1250" spans="1:15">
      <c r="A1250">
        <v>190008</v>
      </c>
      <c r="B1250" t="s">
        <v>1993</v>
      </c>
      <c r="E1250" s="21" t="s">
        <v>1310</v>
      </c>
      <c r="F1250" s="21" t="s">
        <v>3065</v>
      </c>
      <c r="G1250" s="21" t="s">
        <v>3066</v>
      </c>
      <c r="O1250" s="60" t="str">
        <f t="shared" si="19"/>
        <v>Open by google map</v>
      </c>
    </row>
    <row r="1251" spans="1:15">
      <c r="A1251">
        <v>190009</v>
      </c>
      <c r="B1251" t="s">
        <v>1994</v>
      </c>
      <c r="E1251" s="21" t="s">
        <v>1298</v>
      </c>
      <c r="F1251" s="21" t="s">
        <v>3067</v>
      </c>
      <c r="G1251" s="21" t="s">
        <v>3068</v>
      </c>
      <c r="O1251" s="60" t="str">
        <f t="shared" si="19"/>
        <v>Open by google map</v>
      </c>
    </row>
    <row r="1252" spans="1:15">
      <c r="A1252">
        <v>190010</v>
      </c>
      <c r="B1252" t="s">
        <v>1995</v>
      </c>
      <c r="E1252" s="21" t="s">
        <v>1570</v>
      </c>
      <c r="F1252" s="21" t="s">
        <v>3069</v>
      </c>
      <c r="G1252" s="21" t="s">
        <v>3070</v>
      </c>
      <c r="O1252" s="60" t="str">
        <f t="shared" si="19"/>
        <v>Open by google map</v>
      </c>
    </row>
    <row r="1253" spans="1:15">
      <c r="A1253">
        <v>190011</v>
      </c>
      <c r="B1253" t="s">
        <v>1996</v>
      </c>
      <c r="E1253" s="21" t="s">
        <v>1312</v>
      </c>
      <c r="F1253" s="21" t="s">
        <v>1408</v>
      </c>
      <c r="G1253" s="21" t="s">
        <v>3071</v>
      </c>
      <c r="O1253" s="60" t="str">
        <f t="shared" si="19"/>
        <v>Open by google map</v>
      </c>
    </row>
    <row r="1254" spans="1:15">
      <c r="A1254">
        <v>190012</v>
      </c>
      <c r="B1254" t="s">
        <v>1997</v>
      </c>
      <c r="E1254" s="21" t="s">
        <v>1570</v>
      </c>
      <c r="F1254" s="21" t="s">
        <v>1799</v>
      </c>
      <c r="G1254" s="21" t="s">
        <v>2475</v>
      </c>
      <c r="O1254" s="60" t="str">
        <f t="shared" si="19"/>
        <v>Open by google map</v>
      </c>
    </row>
    <row r="1255" spans="1:15">
      <c r="A1255">
        <v>190013</v>
      </c>
      <c r="B1255" t="s">
        <v>1998</v>
      </c>
      <c r="E1255" s="21" t="s">
        <v>1426</v>
      </c>
      <c r="F1255" s="21" t="s">
        <v>1499</v>
      </c>
      <c r="G1255" s="21" t="s">
        <v>3072</v>
      </c>
      <c r="O1255" s="60" t="str">
        <f t="shared" si="19"/>
        <v>Open by google map</v>
      </c>
    </row>
    <row r="1256" spans="1:15">
      <c r="A1256">
        <v>190014</v>
      </c>
      <c r="B1256" t="s">
        <v>1999</v>
      </c>
      <c r="E1256" s="21" t="s">
        <v>1426</v>
      </c>
      <c r="F1256" s="21" t="s">
        <v>1602</v>
      </c>
      <c r="G1256" s="21" t="s">
        <v>1718</v>
      </c>
      <c r="O1256" s="60" t="str">
        <f t="shared" si="19"/>
        <v>Open by google map</v>
      </c>
    </row>
    <row r="1257" spans="1:15">
      <c r="A1257">
        <v>190015</v>
      </c>
      <c r="B1257" t="s">
        <v>2000</v>
      </c>
      <c r="E1257" s="21" t="s">
        <v>1331</v>
      </c>
      <c r="F1257" s="21" t="s">
        <v>1395</v>
      </c>
      <c r="G1257" s="21" t="s">
        <v>3073</v>
      </c>
      <c r="O1257" s="60" t="str">
        <f t="shared" si="19"/>
        <v>Open by google map</v>
      </c>
    </row>
    <row r="1258" spans="1:15">
      <c r="A1258" t="s">
        <v>2001</v>
      </c>
      <c r="B1258" t="s">
        <v>2002</v>
      </c>
      <c r="E1258" s="21" t="s">
        <v>1331</v>
      </c>
      <c r="F1258" s="21" t="s">
        <v>1395</v>
      </c>
      <c r="G1258" s="21" t="s">
        <v>3073</v>
      </c>
      <c r="O1258" s="60" t="str">
        <f t="shared" si="19"/>
        <v>Open by google map</v>
      </c>
    </row>
    <row r="1259" spans="1:15">
      <c r="A1259">
        <v>190016</v>
      </c>
      <c r="B1259" t="s">
        <v>2003</v>
      </c>
      <c r="E1259" s="21" t="s">
        <v>1302</v>
      </c>
      <c r="F1259" s="21" t="s">
        <v>2646</v>
      </c>
      <c r="G1259" s="21" t="s">
        <v>3074</v>
      </c>
      <c r="O1259" s="60" t="str">
        <f t="shared" si="19"/>
        <v>Open by google map</v>
      </c>
    </row>
    <row r="1260" spans="1:15">
      <c r="A1260">
        <v>190017</v>
      </c>
      <c r="B1260" t="s">
        <v>2004</v>
      </c>
      <c r="E1260" s="21" t="s">
        <v>1426</v>
      </c>
      <c r="F1260" s="21" t="s">
        <v>3075</v>
      </c>
      <c r="G1260" s="21" t="s">
        <v>3076</v>
      </c>
      <c r="O1260" s="60" t="str">
        <f t="shared" si="19"/>
        <v>Open by google map</v>
      </c>
    </row>
    <row r="1261" spans="1:15">
      <c r="A1261">
        <v>190018</v>
      </c>
      <c r="B1261" t="s">
        <v>2005</v>
      </c>
      <c r="E1261" s="21" t="s">
        <v>1358</v>
      </c>
      <c r="F1261" s="21" t="s">
        <v>1359</v>
      </c>
      <c r="G1261" s="21" t="s">
        <v>3077</v>
      </c>
      <c r="O1261" s="60" t="str">
        <f t="shared" si="19"/>
        <v>Open by google map</v>
      </c>
    </row>
    <row r="1262" spans="1:15">
      <c r="A1262">
        <v>190019</v>
      </c>
      <c r="B1262" t="s">
        <v>2006</v>
      </c>
      <c r="E1262" s="21" t="s">
        <v>1372</v>
      </c>
      <c r="F1262" s="21" t="s">
        <v>3078</v>
      </c>
      <c r="G1262" s="21" t="s">
        <v>3079</v>
      </c>
      <c r="O1262" s="60" t="str">
        <f t="shared" si="19"/>
        <v>Open by google map</v>
      </c>
    </row>
    <row r="1263" spans="1:15">
      <c r="A1263">
        <v>190020</v>
      </c>
      <c r="B1263" t="s">
        <v>2007</v>
      </c>
      <c r="E1263" s="21" t="s">
        <v>1366</v>
      </c>
      <c r="F1263" s="21" t="s">
        <v>1771</v>
      </c>
      <c r="G1263" s="21" t="s">
        <v>3080</v>
      </c>
      <c r="O1263" s="60" t="str">
        <f t="shared" si="19"/>
        <v>Open by google map</v>
      </c>
    </row>
    <row r="1264" spans="1:15">
      <c r="A1264">
        <v>190021</v>
      </c>
      <c r="B1264" t="s">
        <v>2008</v>
      </c>
      <c r="E1264" s="21" t="s">
        <v>1426</v>
      </c>
      <c r="F1264" s="21" t="s">
        <v>1499</v>
      </c>
      <c r="G1264" s="21" t="s">
        <v>2838</v>
      </c>
      <c r="O1264" s="60" t="str">
        <f t="shared" si="19"/>
        <v>Open by google map</v>
      </c>
    </row>
    <row r="1265" spans="1:15">
      <c r="A1265">
        <v>190022</v>
      </c>
      <c r="B1265" t="s">
        <v>2009</v>
      </c>
      <c r="E1265" s="21" t="s">
        <v>1387</v>
      </c>
      <c r="F1265" s="21" t="s">
        <v>1401</v>
      </c>
      <c r="G1265" s="21" t="s">
        <v>3081</v>
      </c>
      <c r="O1265" s="60" t="str">
        <f t="shared" si="19"/>
        <v>Open by google map</v>
      </c>
    </row>
    <row r="1266" spans="1:15">
      <c r="A1266">
        <v>190023</v>
      </c>
      <c r="B1266" t="s">
        <v>2010</v>
      </c>
      <c r="E1266" s="21" t="s">
        <v>1536</v>
      </c>
      <c r="F1266" s="21" t="s">
        <v>2545</v>
      </c>
      <c r="G1266" s="21" t="s">
        <v>3082</v>
      </c>
      <c r="O1266" s="60" t="str">
        <f t="shared" si="19"/>
        <v>Open by google map</v>
      </c>
    </row>
    <row r="1267" spans="1:15">
      <c r="A1267">
        <v>190024</v>
      </c>
      <c r="B1267" t="s">
        <v>2011</v>
      </c>
      <c r="E1267" s="21" t="s">
        <v>1387</v>
      </c>
      <c r="F1267" s="21" t="s">
        <v>1715</v>
      </c>
      <c r="G1267" s="21" t="s">
        <v>1716</v>
      </c>
      <c r="O1267" s="60" t="str">
        <f t="shared" si="19"/>
        <v>Open by google map</v>
      </c>
    </row>
    <row r="1268" spans="1:15">
      <c r="A1268">
        <v>190025</v>
      </c>
      <c r="B1268" t="s">
        <v>2012</v>
      </c>
      <c r="E1268" s="21" t="s">
        <v>1357</v>
      </c>
      <c r="F1268" s="21" t="s">
        <v>3057</v>
      </c>
      <c r="G1268" s="21" t="s">
        <v>3058</v>
      </c>
      <c r="O1268" s="60" t="str">
        <f t="shared" si="19"/>
        <v>Open by google map</v>
      </c>
    </row>
    <row r="1269" spans="1:15">
      <c r="A1269">
        <v>190026</v>
      </c>
      <c r="B1269" t="s">
        <v>2013</v>
      </c>
      <c r="E1269" s="21" t="s">
        <v>1426</v>
      </c>
      <c r="F1269" s="21" t="s">
        <v>3083</v>
      </c>
      <c r="G1269" s="21" t="s">
        <v>3084</v>
      </c>
      <c r="O1269" s="60" t="str">
        <f t="shared" si="19"/>
        <v>Open by google map</v>
      </c>
    </row>
    <row r="1270" spans="1:15">
      <c r="B1270" t="s">
        <v>2014</v>
      </c>
      <c r="O1270" s="60" t="str">
        <f t="shared" si="19"/>
        <v>Open by google map</v>
      </c>
    </row>
    <row r="1271" spans="1:15">
      <c r="A1271">
        <v>190027</v>
      </c>
      <c r="B1271" t="s">
        <v>2015</v>
      </c>
      <c r="E1271" s="21" t="s">
        <v>1299</v>
      </c>
      <c r="F1271" s="21" t="s">
        <v>1350</v>
      </c>
      <c r="G1271" s="21" t="s">
        <v>3085</v>
      </c>
      <c r="O1271" s="60" t="str">
        <f t="shared" si="19"/>
        <v>Open by google map</v>
      </c>
    </row>
    <row r="1272" spans="1:15">
      <c r="A1272" t="s">
        <v>2016</v>
      </c>
      <c r="B1272" t="s">
        <v>2017</v>
      </c>
      <c r="E1272" s="21" t="s">
        <v>1299</v>
      </c>
      <c r="F1272" s="21" t="s">
        <v>1350</v>
      </c>
      <c r="G1272" s="21" t="s">
        <v>3085</v>
      </c>
      <c r="O1272" s="60" t="str">
        <f t="shared" si="19"/>
        <v>Open by google map</v>
      </c>
    </row>
    <row r="1273" spans="1:15">
      <c r="A1273" t="s">
        <v>2018</v>
      </c>
      <c r="B1273" t="s">
        <v>2019</v>
      </c>
      <c r="E1273" s="21" t="s">
        <v>1299</v>
      </c>
      <c r="F1273" s="21" t="s">
        <v>1350</v>
      </c>
      <c r="G1273" s="21" t="s">
        <v>3085</v>
      </c>
      <c r="O1273" s="60" t="str">
        <f t="shared" si="19"/>
        <v>Open by google map</v>
      </c>
    </row>
    <row r="1274" spans="1:15">
      <c r="A1274">
        <v>190028</v>
      </c>
      <c r="B1274" t="s">
        <v>2020</v>
      </c>
      <c r="E1274" s="21" t="s">
        <v>2232</v>
      </c>
      <c r="F1274" s="21" t="s">
        <v>2856</v>
      </c>
      <c r="G1274" s="21" t="s">
        <v>3086</v>
      </c>
      <c r="N1274" s="59" t="str">
        <f t="shared" ref="N1274:N1283" si="20">CONCATENATE(IF(I1274&lt;&gt;"","〒"&amp;I1274,""),E1274,F1274,G1274,H1274)</f>
        <v>沖縄県那覇市字具志</v>
      </c>
      <c r="O1274" s="60" t="str">
        <f t="shared" si="19"/>
        <v>Open by google map</v>
      </c>
    </row>
    <row r="1275" spans="1:15">
      <c r="A1275">
        <v>190029</v>
      </c>
      <c r="B1275" t="s">
        <v>2021</v>
      </c>
      <c r="E1275" s="21" t="s">
        <v>1439</v>
      </c>
      <c r="F1275" s="21" t="s">
        <v>3087</v>
      </c>
      <c r="G1275" s="21" t="s">
        <v>3088</v>
      </c>
      <c r="N1275" s="59" t="str">
        <f t="shared" si="20"/>
        <v>福岡県大牟田市新開町</v>
      </c>
      <c r="O1275" s="60" t="str">
        <f t="shared" si="19"/>
        <v>Open by google map</v>
      </c>
    </row>
    <row r="1276" spans="1:15">
      <c r="A1276">
        <v>190030</v>
      </c>
      <c r="B1276" t="s">
        <v>2022</v>
      </c>
      <c r="E1276" s="21" t="s">
        <v>1570</v>
      </c>
      <c r="F1276" s="21" t="s">
        <v>3089</v>
      </c>
      <c r="G1276" s="21" t="s">
        <v>3090</v>
      </c>
      <c r="N1276" s="59" t="str">
        <f t="shared" si="20"/>
        <v>北海道江別市大麻元町</v>
      </c>
      <c r="O1276" s="60" t="str">
        <f t="shared" si="19"/>
        <v>Open by google map</v>
      </c>
    </row>
    <row r="1277" spans="1:15">
      <c r="A1277">
        <v>190031</v>
      </c>
      <c r="B1277" t="s">
        <v>2023</v>
      </c>
      <c r="E1277" s="21" t="s">
        <v>1443</v>
      </c>
      <c r="F1277" s="21" t="s">
        <v>3091</v>
      </c>
      <c r="G1277" s="21" t="s">
        <v>3092</v>
      </c>
      <c r="N1277" s="59" t="str">
        <f t="shared" si="20"/>
        <v>熊本県宇城市末橋町豊福</v>
      </c>
      <c r="O1277" s="60" t="str">
        <f t="shared" si="19"/>
        <v>Open by google map</v>
      </c>
    </row>
    <row r="1278" spans="1:15">
      <c r="A1278" t="s">
        <v>2024</v>
      </c>
      <c r="B1278" t="s">
        <v>2025</v>
      </c>
      <c r="E1278" s="21" t="s">
        <v>1443</v>
      </c>
      <c r="F1278" s="21" t="s">
        <v>3091</v>
      </c>
      <c r="G1278" s="21" t="s">
        <v>3092</v>
      </c>
      <c r="N1278" s="59" t="str">
        <f t="shared" si="20"/>
        <v>熊本県宇城市末橋町豊福</v>
      </c>
      <c r="O1278" s="60" t="str">
        <f t="shared" si="19"/>
        <v>Open by google map</v>
      </c>
    </row>
    <row r="1279" spans="1:15">
      <c r="A1279">
        <v>190032</v>
      </c>
      <c r="B1279" t="s">
        <v>2026</v>
      </c>
      <c r="E1279" s="21" t="s">
        <v>1336</v>
      </c>
      <c r="F1279" s="21" t="s">
        <v>2193</v>
      </c>
      <c r="G1279" s="21" t="s">
        <v>3093</v>
      </c>
      <c r="N1279" s="59" t="str">
        <f t="shared" si="20"/>
        <v>千葉県千葉市花見川区大日町</v>
      </c>
      <c r="O1279" s="60" t="str">
        <f t="shared" si="19"/>
        <v>Open by google map</v>
      </c>
    </row>
    <row r="1280" spans="1:15">
      <c r="A1280">
        <v>190033</v>
      </c>
      <c r="B1280" t="s">
        <v>2027</v>
      </c>
      <c r="E1280" s="21" t="s">
        <v>1387</v>
      </c>
      <c r="F1280" s="21" t="s">
        <v>2794</v>
      </c>
      <c r="G1280" s="21" t="s">
        <v>3094</v>
      </c>
      <c r="N1280" s="59" t="str">
        <f t="shared" si="20"/>
        <v>広島県廿日市宮島口西</v>
      </c>
      <c r="O1280" s="60" t="str">
        <f t="shared" si="19"/>
        <v>Open by google map</v>
      </c>
    </row>
    <row r="1281" spans="1:15">
      <c r="A1281">
        <v>190034</v>
      </c>
      <c r="B1281" t="s">
        <v>2028</v>
      </c>
      <c r="E1281" s="21" t="s">
        <v>1372</v>
      </c>
      <c r="F1281" s="21" t="s">
        <v>2542</v>
      </c>
      <c r="G1281" s="21" t="s">
        <v>3095</v>
      </c>
      <c r="N1281" s="59" t="str">
        <f t="shared" si="20"/>
        <v>神奈川県相模原市緑区大野台</v>
      </c>
      <c r="O1281" s="60" t="str">
        <f t="shared" si="19"/>
        <v>Open by google map</v>
      </c>
    </row>
    <row r="1282" spans="1:15">
      <c r="A1282" t="s">
        <v>2029</v>
      </c>
      <c r="B1282" t="s">
        <v>2030</v>
      </c>
      <c r="E1282" s="21" t="s">
        <v>1372</v>
      </c>
      <c r="F1282" s="21" t="s">
        <v>2542</v>
      </c>
      <c r="G1282" s="21" t="s">
        <v>3095</v>
      </c>
      <c r="N1282" s="59" t="str">
        <f t="shared" si="20"/>
        <v>神奈川県相模原市緑区大野台</v>
      </c>
      <c r="O1282" s="60" t="str">
        <f t="shared" si="19"/>
        <v>Open by google map</v>
      </c>
    </row>
    <row r="1283" spans="1:15">
      <c r="A1283">
        <v>190035</v>
      </c>
      <c r="B1283" t="s">
        <v>2031</v>
      </c>
      <c r="E1283" s="21" t="s">
        <v>1305</v>
      </c>
      <c r="F1283" s="21" t="s">
        <v>1348</v>
      </c>
      <c r="G1283" s="21" t="s">
        <v>3096</v>
      </c>
      <c r="N1283" s="59" t="str">
        <f t="shared" si="20"/>
        <v>愛知県半田市乙川太田</v>
      </c>
      <c r="O1283" s="60" t="str">
        <f t="shared" si="19"/>
        <v>Open by google map</v>
      </c>
    </row>
    <row r="1284" spans="1:15">
      <c r="A1284">
        <v>190036</v>
      </c>
      <c r="B1284" t="s">
        <v>2032</v>
      </c>
      <c r="E1284" s="21" t="s">
        <v>1342</v>
      </c>
      <c r="F1284" s="21" t="s">
        <v>2652</v>
      </c>
      <c r="G1284" s="21" t="s">
        <v>3097</v>
      </c>
      <c r="N1284" s="59" t="str">
        <f t="shared" ref="N1284:N1318" si="21">CONCATENATE(IF(I1284&lt;&gt;"","〒"&amp;I1284,""),E1284,F1284,G1284,H1284)</f>
        <v>新潟県北蒲原郡聖籠町蓮潟</v>
      </c>
      <c r="O1284" s="60" t="str">
        <f t="shared" ref="O1284:O1307" si="22">HYPERLINK(CONCATENATE("https://www.google.co.jp/maps/place/?q=",N1284),"Open by google map")</f>
        <v>Open by google map</v>
      </c>
    </row>
    <row r="1285" spans="1:15">
      <c r="A1285">
        <v>190037</v>
      </c>
      <c r="B1285" t="s">
        <v>2033</v>
      </c>
      <c r="E1285" s="21" t="s">
        <v>1439</v>
      </c>
      <c r="F1285" s="21" t="s">
        <v>1663</v>
      </c>
      <c r="G1285" s="21" t="s">
        <v>3098</v>
      </c>
      <c r="N1285" s="59" t="str">
        <f t="shared" si="21"/>
        <v>福岡県直方市大字下堺</v>
      </c>
      <c r="O1285" s="60" t="str">
        <f t="shared" si="22"/>
        <v>Open by google map</v>
      </c>
    </row>
    <row r="1286" spans="1:15">
      <c r="A1286">
        <v>190038</v>
      </c>
      <c r="B1286" t="s">
        <v>2034</v>
      </c>
      <c r="E1286" s="21" t="s">
        <v>1331</v>
      </c>
      <c r="F1286" s="21" t="s">
        <v>1385</v>
      </c>
      <c r="G1286" s="21" t="s">
        <v>3099</v>
      </c>
      <c r="N1286" s="59" t="str">
        <f t="shared" si="21"/>
        <v>山形県酒田市新橋</v>
      </c>
      <c r="O1286" s="60" t="str">
        <f t="shared" si="22"/>
        <v>Open by google map</v>
      </c>
    </row>
    <row r="1287" spans="1:15">
      <c r="A1287">
        <v>190039</v>
      </c>
      <c r="B1287" t="s">
        <v>2035</v>
      </c>
      <c r="E1287" s="21" t="s">
        <v>1358</v>
      </c>
      <c r="F1287" s="21" t="s">
        <v>1615</v>
      </c>
      <c r="G1287" s="21" t="s">
        <v>3100</v>
      </c>
      <c r="N1287" s="59" t="str">
        <f t="shared" si="21"/>
        <v>島根県安来市今津町</v>
      </c>
      <c r="O1287" s="60" t="str">
        <f t="shared" si="22"/>
        <v>Open by google map</v>
      </c>
    </row>
    <row r="1288" spans="1:15">
      <c r="A1288">
        <v>190040</v>
      </c>
      <c r="B1288" t="s">
        <v>2036</v>
      </c>
      <c r="E1288" s="21" t="s">
        <v>1358</v>
      </c>
      <c r="F1288" s="21" t="s">
        <v>1359</v>
      </c>
      <c r="G1288" s="21" t="s">
        <v>3101</v>
      </c>
      <c r="N1288" s="59" t="str">
        <f t="shared" si="21"/>
        <v>島根県出雲市矢尾町</v>
      </c>
      <c r="O1288" s="60" t="str">
        <f t="shared" si="22"/>
        <v>Open by google map</v>
      </c>
    </row>
    <row r="1289" spans="1:15">
      <c r="A1289">
        <v>190041</v>
      </c>
      <c r="B1289" t="s">
        <v>2037</v>
      </c>
      <c r="E1289" s="21" t="s">
        <v>1302</v>
      </c>
      <c r="F1289" s="21" t="s">
        <v>2155</v>
      </c>
      <c r="G1289" s="21" t="s">
        <v>2430</v>
      </c>
      <c r="N1289" s="59" t="str">
        <f t="shared" si="21"/>
        <v>兵庫県神戸市中央区港島南町</v>
      </c>
      <c r="O1289" s="60" t="str">
        <f t="shared" si="22"/>
        <v>Open by google map</v>
      </c>
    </row>
    <row r="1290" spans="1:15">
      <c r="A1290" t="s">
        <v>2038</v>
      </c>
      <c r="B1290" t="s">
        <v>2039</v>
      </c>
      <c r="E1290" s="21" t="s">
        <v>1302</v>
      </c>
      <c r="F1290" s="21" t="s">
        <v>2155</v>
      </c>
      <c r="G1290" s="21" t="s">
        <v>2430</v>
      </c>
      <c r="N1290" s="59" t="str">
        <f t="shared" si="21"/>
        <v>兵庫県神戸市中央区港島南町</v>
      </c>
      <c r="O1290" s="60" t="str">
        <f t="shared" si="22"/>
        <v>Open by google map</v>
      </c>
    </row>
    <row r="1291" spans="1:15">
      <c r="A1291">
        <v>190042</v>
      </c>
      <c r="B1291" t="s">
        <v>2040</v>
      </c>
      <c r="E1291" s="21" t="s">
        <v>1331</v>
      </c>
      <c r="F1291" s="21" t="s">
        <v>1385</v>
      </c>
      <c r="G1291" s="21" t="s">
        <v>1386</v>
      </c>
      <c r="N1291" s="59" t="str">
        <f t="shared" si="21"/>
        <v>山形県酒田市京田</v>
      </c>
      <c r="O1291" s="60" t="str">
        <f t="shared" si="22"/>
        <v>Open by google map</v>
      </c>
    </row>
    <row r="1292" spans="1:15">
      <c r="A1292">
        <v>190043</v>
      </c>
      <c r="B1292" t="s">
        <v>2041</v>
      </c>
      <c r="E1292" s="21" t="s">
        <v>1357</v>
      </c>
      <c r="F1292" s="21" t="s">
        <v>1508</v>
      </c>
      <c r="G1292" s="21" t="s">
        <v>1752</v>
      </c>
      <c r="N1292" s="59" t="str">
        <f t="shared" si="21"/>
        <v>埼玉県川口市江戸</v>
      </c>
      <c r="O1292" s="60" t="str">
        <f t="shared" si="22"/>
        <v>Open by google map</v>
      </c>
    </row>
    <row r="1293" spans="1:15">
      <c r="A1293">
        <v>190044</v>
      </c>
      <c r="B1293" t="s">
        <v>2042</v>
      </c>
      <c r="E1293" s="21" t="s">
        <v>2232</v>
      </c>
      <c r="F1293" s="21" t="s">
        <v>3102</v>
      </c>
      <c r="G1293" s="21" t="s">
        <v>3103</v>
      </c>
      <c r="N1293" s="59" t="str">
        <f t="shared" si="21"/>
        <v>沖縄県与那原市与那原</v>
      </c>
      <c r="O1293" s="60" t="str">
        <f t="shared" si="22"/>
        <v>Open by google map</v>
      </c>
    </row>
    <row r="1294" spans="1:15">
      <c r="A1294">
        <v>190045</v>
      </c>
      <c r="B1294" t="s">
        <v>2043</v>
      </c>
      <c r="E1294" s="21" t="s">
        <v>1570</v>
      </c>
      <c r="F1294" s="21" t="s">
        <v>3104</v>
      </c>
      <c r="G1294" s="21" t="s">
        <v>3105</v>
      </c>
      <c r="N1294" s="59" t="str">
        <f t="shared" si="21"/>
        <v>北海道北見市小泉</v>
      </c>
      <c r="O1294" s="60" t="str">
        <f t="shared" si="22"/>
        <v>Open by google map</v>
      </c>
    </row>
    <row r="1295" spans="1:15">
      <c r="A1295">
        <v>190046</v>
      </c>
      <c r="B1295" t="s">
        <v>2044</v>
      </c>
      <c r="E1295" s="21" t="s">
        <v>1295</v>
      </c>
      <c r="F1295" s="21" t="s">
        <v>1560</v>
      </c>
      <c r="G1295" s="21" t="s">
        <v>3106</v>
      </c>
      <c r="N1295" s="59" t="str">
        <f t="shared" si="21"/>
        <v>東京都大田区羽田空港</v>
      </c>
      <c r="O1295" s="60" t="str">
        <f t="shared" si="22"/>
        <v>Open by google map</v>
      </c>
    </row>
    <row r="1296" spans="1:15">
      <c r="A1296" t="s">
        <v>2045</v>
      </c>
      <c r="B1296" t="s">
        <v>2046</v>
      </c>
      <c r="E1296" s="21" t="s">
        <v>1295</v>
      </c>
      <c r="F1296" s="21" t="s">
        <v>1560</v>
      </c>
      <c r="G1296" s="21" t="s">
        <v>3106</v>
      </c>
      <c r="N1296" s="59" t="str">
        <f t="shared" si="21"/>
        <v>東京都大田区羽田空港</v>
      </c>
      <c r="O1296" s="60" t="str">
        <f t="shared" si="22"/>
        <v>Open by google map</v>
      </c>
    </row>
    <row r="1297" spans="1:15">
      <c r="A1297">
        <v>190047</v>
      </c>
      <c r="B1297" t="s">
        <v>2047</v>
      </c>
      <c r="E1297" s="21" t="s">
        <v>1536</v>
      </c>
      <c r="F1297" s="21" t="s">
        <v>3107</v>
      </c>
      <c r="G1297" s="21" t="s">
        <v>3108</v>
      </c>
      <c r="N1297" s="59" t="str">
        <f t="shared" si="21"/>
        <v>石川県かほく市大崎</v>
      </c>
      <c r="O1297" s="60" t="str">
        <f t="shared" si="22"/>
        <v>Open by google map</v>
      </c>
    </row>
    <row r="1298" spans="1:15">
      <c r="A1298">
        <v>190048</v>
      </c>
      <c r="B1298" t="s">
        <v>2048</v>
      </c>
      <c r="E1298" s="21" t="s">
        <v>2232</v>
      </c>
      <c r="F1298" s="21" t="s">
        <v>3109</v>
      </c>
      <c r="G1298" s="21" t="s">
        <v>3110</v>
      </c>
      <c r="N1298" s="59" t="str">
        <f t="shared" si="21"/>
        <v>沖縄県豊見城市字与根</v>
      </c>
      <c r="O1298" s="60" t="str">
        <f t="shared" si="22"/>
        <v>Open by google map</v>
      </c>
    </row>
    <row r="1299" spans="1:15">
      <c r="A1299">
        <v>190049</v>
      </c>
      <c r="B1299" t="s">
        <v>2049</v>
      </c>
      <c r="E1299" s="21" t="s">
        <v>1357</v>
      </c>
      <c r="F1299" s="21" t="s">
        <v>3057</v>
      </c>
      <c r="G1299" s="21" t="s">
        <v>3058</v>
      </c>
      <c r="N1299" s="59" t="str">
        <f t="shared" si="21"/>
        <v>埼玉県羽生市岩瀬</v>
      </c>
      <c r="O1299" s="60" t="str">
        <f t="shared" si="22"/>
        <v>Open by google map</v>
      </c>
    </row>
    <row r="1300" spans="1:15">
      <c r="A1300">
        <v>190050</v>
      </c>
      <c r="B1300" t="s">
        <v>2050</v>
      </c>
      <c r="E1300" s="21" t="s">
        <v>1315</v>
      </c>
      <c r="F1300" s="21" t="s">
        <v>1638</v>
      </c>
      <c r="G1300" s="21" t="s">
        <v>3111</v>
      </c>
      <c r="N1300" s="59" t="str">
        <f t="shared" si="21"/>
        <v>大阪府岸和田市野田町</v>
      </c>
      <c r="O1300" s="60" t="str">
        <f t="shared" si="22"/>
        <v>Open by google map</v>
      </c>
    </row>
    <row r="1301" spans="1:15">
      <c r="A1301">
        <v>190051</v>
      </c>
      <c r="B1301" t="s">
        <v>2051</v>
      </c>
      <c r="E1301" s="21" t="s">
        <v>1372</v>
      </c>
      <c r="F1301" s="21" t="s">
        <v>3112</v>
      </c>
      <c r="G1301" s="21" t="s">
        <v>1718</v>
      </c>
      <c r="N1301" s="59" t="str">
        <f t="shared" si="21"/>
        <v>神奈川県厚木市旭町</v>
      </c>
      <c r="O1301" s="60" t="str">
        <f t="shared" si="22"/>
        <v>Open by google map</v>
      </c>
    </row>
    <row r="1302" spans="1:15">
      <c r="A1302">
        <v>190052</v>
      </c>
      <c r="B1302" t="s">
        <v>2052</v>
      </c>
      <c r="E1302" s="21" t="s">
        <v>1519</v>
      </c>
      <c r="F1302" s="21" t="s">
        <v>1552</v>
      </c>
      <c r="G1302" s="21" t="s">
        <v>2979</v>
      </c>
      <c r="N1302" s="59" t="str">
        <f t="shared" si="21"/>
        <v>富山県富山市豊田町</v>
      </c>
      <c r="O1302" s="60" t="str">
        <f t="shared" si="22"/>
        <v>Open by google map</v>
      </c>
    </row>
    <row r="1303" spans="1:15">
      <c r="A1303">
        <v>190053</v>
      </c>
      <c r="B1303" t="s">
        <v>2053</v>
      </c>
      <c r="E1303" s="21" t="s">
        <v>1366</v>
      </c>
      <c r="F1303" s="21" t="s">
        <v>1460</v>
      </c>
      <c r="G1303" s="21" t="s">
        <v>3113</v>
      </c>
      <c r="N1303" s="59" t="str">
        <f t="shared" si="21"/>
        <v>茨城県土浦市神立町</v>
      </c>
      <c r="O1303" s="60" t="str">
        <f t="shared" si="22"/>
        <v>Open by google map</v>
      </c>
    </row>
    <row r="1304" spans="1:15">
      <c r="A1304">
        <v>190054</v>
      </c>
      <c r="B1304" t="s">
        <v>2054</v>
      </c>
      <c r="E1304" s="21" t="s">
        <v>1429</v>
      </c>
      <c r="F1304" s="21" t="s">
        <v>1592</v>
      </c>
      <c r="G1304" s="21" t="s">
        <v>3114</v>
      </c>
      <c r="N1304" s="59" t="str">
        <f t="shared" si="21"/>
        <v>福島県いわき市小名浜字高山地先</v>
      </c>
      <c r="O1304" s="60" t="str">
        <f t="shared" si="22"/>
        <v>Open by google map</v>
      </c>
    </row>
    <row r="1305" spans="1:15">
      <c r="A1305">
        <v>190055</v>
      </c>
      <c r="B1305" t="s">
        <v>2055</v>
      </c>
      <c r="E1305" s="21" t="s">
        <v>1333</v>
      </c>
      <c r="F1305" s="21" t="s">
        <v>2108</v>
      </c>
      <c r="G1305" s="21" t="s">
        <v>3115</v>
      </c>
      <c r="N1305" s="59" t="str">
        <f t="shared" si="21"/>
        <v>岡山県岡山市南区福浜西</v>
      </c>
      <c r="O1305" s="60" t="str">
        <f t="shared" si="22"/>
        <v>Open by google map</v>
      </c>
    </row>
    <row r="1306" spans="1:15">
      <c r="A1306">
        <v>190056</v>
      </c>
      <c r="B1306" t="s">
        <v>2056</v>
      </c>
      <c r="E1306" s="21" t="s">
        <v>1299</v>
      </c>
      <c r="F1306" s="21" t="s">
        <v>1350</v>
      </c>
      <c r="G1306" s="21" t="s">
        <v>3116</v>
      </c>
      <c r="N1306" s="59" t="str">
        <f t="shared" si="21"/>
        <v>秋田県秋田市東通</v>
      </c>
      <c r="O1306" s="60" t="str">
        <f t="shared" si="22"/>
        <v>Open by google map</v>
      </c>
    </row>
    <row r="1307" spans="1:15">
      <c r="A1307">
        <v>190057</v>
      </c>
      <c r="B1307" t="s">
        <v>2057</v>
      </c>
      <c r="E1307" s="21" t="s">
        <v>1305</v>
      </c>
      <c r="F1307" s="21" t="s">
        <v>2150</v>
      </c>
      <c r="G1307" s="21" t="s">
        <v>3117</v>
      </c>
      <c r="N1307" s="59" t="str">
        <f t="shared" si="21"/>
        <v>愛知県名古屋市港区小割通</v>
      </c>
      <c r="O1307" s="60" t="str">
        <f t="shared" si="22"/>
        <v>Open by google map</v>
      </c>
    </row>
    <row r="1308" spans="1:15">
      <c r="A1308">
        <v>190058</v>
      </c>
      <c r="B1308" t="s">
        <v>2058</v>
      </c>
      <c r="E1308" s="21" t="s">
        <v>1387</v>
      </c>
      <c r="F1308" s="21" t="s">
        <v>1722</v>
      </c>
      <c r="G1308" s="21" t="s">
        <v>2461</v>
      </c>
      <c r="N1308" s="59" t="str">
        <f t="shared" si="21"/>
        <v>広島県呉市阿賀南</v>
      </c>
    </row>
    <row r="1309" spans="1:15">
      <c r="A1309">
        <v>190059</v>
      </c>
      <c r="B1309" t="s">
        <v>2059</v>
      </c>
      <c r="E1309" s="21" t="s">
        <v>1357</v>
      </c>
      <c r="F1309" s="21" t="s">
        <v>1588</v>
      </c>
      <c r="G1309" s="21" t="s">
        <v>3118</v>
      </c>
      <c r="N1309" s="59" t="str">
        <f t="shared" si="21"/>
        <v>埼玉県白岡市西</v>
      </c>
    </row>
    <row r="1310" spans="1:15">
      <c r="A1310">
        <v>190060</v>
      </c>
      <c r="B1310" t="s">
        <v>2060</v>
      </c>
      <c r="E1310" s="21" t="s">
        <v>1331</v>
      </c>
      <c r="F1310" s="21" t="s">
        <v>1385</v>
      </c>
      <c r="G1310" s="21" t="s">
        <v>1386</v>
      </c>
      <c r="N1310" s="59" t="str">
        <f t="shared" si="21"/>
        <v>山形県酒田市京田</v>
      </c>
    </row>
    <row r="1311" spans="1:15">
      <c r="A1311">
        <v>190061</v>
      </c>
      <c r="B1311" t="s">
        <v>2061</v>
      </c>
      <c r="E1311" s="21" t="s">
        <v>1443</v>
      </c>
      <c r="F1311" s="21" t="s">
        <v>2335</v>
      </c>
      <c r="G1311" s="21" t="s">
        <v>3119</v>
      </c>
      <c r="N1311" s="59" t="str">
        <f t="shared" si="21"/>
        <v>熊本県菊池郡菊陽町大字辛川</v>
      </c>
    </row>
    <row r="1312" spans="1:15">
      <c r="A1312">
        <v>190062</v>
      </c>
      <c r="B1312" t="s">
        <v>2062</v>
      </c>
      <c r="E1312" s="21" t="s">
        <v>1305</v>
      </c>
      <c r="F1312" s="21" t="s">
        <v>1500</v>
      </c>
      <c r="G1312" s="21" t="s">
        <v>3120</v>
      </c>
      <c r="N1312" s="59" t="str">
        <f t="shared" si="21"/>
        <v>愛知県岡崎市岡崎駅南</v>
      </c>
    </row>
    <row r="1313" spans="1:14">
      <c r="A1313" t="s">
        <v>2063</v>
      </c>
      <c r="B1313" t="s">
        <v>2064</v>
      </c>
      <c r="E1313" s="21" t="s">
        <v>1305</v>
      </c>
      <c r="F1313" s="21" t="s">
        <v>1500</v>
      </c>
      <c r="G1313" s="21" t="s">
        <v>3120</v>
      </c>
      <c r="N1313" s="59" t="str">
        <f t="shared" si="21"/>
        <v>愛知県岡崎市岡崎駅南</v>
      </c>
    </row>
    <row r="1314" spans="1:14">
      <c r="A1314">
        <v>190063</v>
      </c>
      <c r="B1314" t="s">
        <v>2065</v>
      </c>
      <c r="E1314" s="21" t="s">
        <v>1387</v>
      </c>
      <c r="F1314" s="21" t="s">
        <v>2110</v>
      </c>
      <c r="G1314" s="21" t="s">
        <v>3121</v>
      </c>
      <c r="N1314" s="59" t="str">
        <f t="shared" si="21"/>
        <v>広島県広島市中区光南</v>
      </c>
    </row>
    <row r="1315" spans="1:14">
      <c r="A1315">
        <v>190064</v>
      </c>
      <c r="B1315" t="s">
        <v>2066</v>
      </c>
      <c r="E1315" s="21" t="s">
        <v>1307</v>
      </c>
      <c r="F1315" s="21" t="s">
        <v>3122</v>
      </c>
      <c r="G1315" s="21" t="s">
        <v>3123</v>
      </c>
      <c r="N1315" s="59" t="str">
        <f t="shared" si="21"/>
        <v>宮城県栗原市若柳字川北塚原</v>
      </c>
    </row>
    <row r="1316" spans="1:14">
      <c r="A1316">
        <v>190065</v>
      </c>
      <c r="B1316" t="s">
        <v>2067</v>
      </c>
      <c r="E1316" s="21" t="s">
        <v>1570</v>
      </c>
      <c r="F1316" s="21" t="s">
        <v>2728</v>
      </c>
      <c r="G1316" s="21" t="s">
        <v>3124</v>
      </c>
      <c r="N1316" s="59" t="str">
        <f t="shared" si="21"/>
        <v>北海道厚岸郡厚岸町宮園</v>
      </c>
    </row>
    <row r="1317" spans="1:14">
      <c r="A1317">
        <v>190066</v>
      </c>
      <c r="B1317" t="s">
        <v>2068</v>
      </c>
      <c r="E1317" s="21" t="s">
        <v>1570</v>
      </c>
      <c r="F1317" s="21" t="s">
        <v>1685</v>
      </c>
      <c r="G1317" s="21" t="s">
        <v>3125</v>
      </c>
      <c r="N1317" s="59" t="str">
        <f t="shared" si="21"/>
        <v>北海道苫小牧市見山</v>
      </c>
    </row>
    <row r="1318" spans="1:14">
      <c r="A1318">
        <v>190067</v>
      </c>
      <c r="B1318" t="s">
        <v>2069</v>
      </c>
      <c r="E1318" s="21" t="s">
        <v>1351</v>
      </c>
      <c r="F1318" s="21" t="s">
        <v>1374</v>
      </c>
      <c r="G1318" s="21" t="s">
        <v>3126</v>
      </c>
      <c r="N1318" s="59" t="str">
        <f t="shared" si="21"/>
        <v>三重県四日市市午起</v>
      </c>
    </row>
    <row r="1319" spans="1:14">
      <c r="A1319">
        <v>190068</v>
      </c>
      <c r="B1319" t="s">
        <v>2070</v>
      </c>
      <c r="E1319" s="21" t="s">
        <v>1570</v>
      </c>
      <c r="F1319" s="21" t="s">
        <v>3127</v>
      </c>
      <c r="G1319" s="21" t="s">
        <v>3128</v>
      </c>
    </row>
    <row r="1320" spans="1:14">
      <c r="A1320">
        <v>190069</v>
      </c>
      <c r="B1320" t="s">
        <v>2071</v>
      </c>
      <c r="E1320" s="21" t="s">
        <v>1426</v>
      </c>
      <c r="F1320" s="21" t="s">
        <v>1534</v>
      </c>
      <c r="G1320" s="21" t="s">
        <v>3129</v>
      </c>
    </row>
    <row r="1321" spans="1:14">
      <c r="A1321">
        <v>190070</v>
      </c>
      <c r="B1321" t="s">
        <v>2072</v>
      </c>
      <c r="E1321" s="21" t="s">
        <v>1426</v>
      </c>
      <c r="F1321" s="21" t="s">
        <v>1499</v>
      </c>
      <c r="G1321" s="21" t="s">
        <v>3130</v>
      </c>
    </row>
    <row r="1322" spans="1:14">
      <c r="A1322">
        <v>190071</v>
      </c>
      <c r="B1322" t="s">
        <v>2073</v>
      </c>
      <c r="E1322" s="21" t="s">
        <v>1312</v>
      </c>
      <c r="F1322" s="21" t="s">
        <v>1355</v>
      </c>
      <c r="G1322" s="21" t="s">
        <v>3131</v>
      </c>
    </row>
    <row r="1323" spans="1:14">
      <c r="A1323">
        <v>190072</v>
      </c>
      <c r="B1323" t="s">
        <v>2074</v>
      </c>
      <c r="E1323" s="21" t="s">
        <v>1426</v>
      </c>
      <c r="F1323" s="21" t="s">
        <v>1499</v>
      </c>
      <c r="G1323" s="21" t="s">
        <v>2838</v>
      </c>
    </row>
    <row r="1324" spans="1:14">
      <c r="A1324">
        <v>190073</v>
      </c>
      <c r="B1324" t="s">
        <v>2075</v>
      </c>
      <c r="E1324" s="21" t="s">
        <v>1305</v>
      </c>
      <c r="F1324" s="21" t="s">
        <v>1500</v>
      </c>
      <c r="G1324" s="21" t="s">
        <v>3120</v>
      </c>
    </row>
    <row r="1325" spans="1:14">
      <c r="A1325">
        <v>190074</v>
      </c>
      <c r="B1325" t="s">
        <v>2076</v>
      </c>
      <c r="E1325" s="21" t="s">
        <v>1299</v>
      </c>
      <c r="F1325" s="21" t="s">
        <v>3132</v>
      </c>
      <c r="G1325" s="21" t="s">
        <v>3133</v>
      </c>
    </row>
    <row r="1326" spans="1:14">
      <c r="A1326">
        <v>190075</v>
      </c>
      <c r="B1326" t="s">
        <v>2077</v>
      </c>
      <c r="E1326" s="21" t="s">
        <v>1342</v>
      </c>
      <c r="F1326" s="21" t="s">
        <v>2171</v>
      </c>
      <c r="G1326" s="21" t="s">
        <v>3134</v>
      </c>
    </row>
    <row r="1327" spans="1:14">
      <c r="A1327">
        <v>190076</v>
      </c>
      <c r="B1327" t="s">
        <v>2078</v>
      </c>
      <c r="E1327" s="21" t="s">
        <v>1358</v>
      </c>
      <c r="F1327" s="21" t="s">
        <v>1359</v>
      </c>
      <c r="G1327" s="21" t="s">
        <v>3135</v>
      </c>
    </row>
    <row r="1328" spans="1:14">
      <c r="A1328">
        <v>190077</v>
      </c>
      <c r="B1328" t="s">
        <v>2079</v>
      </c>
      <c r="E1328" s="21" t="s">
        <v>1302</v>
      </c>
      <c r="F1328" s="21" t="s">
        <v>3136</v>
      </c>
      <c r="G1328" s="21" t="s">
        <v>3137</v>
      </c>
    </row>
    <row r="1329" spans="1:7">
      <c r="A1329">
        <v>199911</v>
      </c>
      <c r="B1329" t="s">
        <v>2080</v>
      </c>
      <c r="E1329" s="21" t="s">
        <v>1299</v>
      </c>
      <c r="F1329" s="21" t="s">
        <v>3138</v>
      </c>
      <c r="G1329" s="21" t="s">
        <v>3139</v>
      </c>
    </row>
    <row r="1330" spans="1:7">
      <c r="A1330">
        <v>190079</v>
      </c>
      <c r="B1330" t="s">
        <v>2081</v>
      </c>
      <c r="E1330" s="21" t="s">
        <v>1310</v>
      </c>
      <c r="F1330" s="21" t="s">
        <v>1311</v>
      </c>
      <c r="G1330" s="21" t="s">
        <v>3140</v>
      </c>
    </row>
    <row r="1331" spans="1:7">
      <c r="A1331">
        <v>190080</v>
      </c>
      <c r="B1331" t="s">
        <v>2082</v>
      </c>
      <c r="E1331" s="21" t="s">
        <v>1307</v>
      </c>
      <c r="F1331" s="21" t="s">
        <v>1393</v>
      </c>
      <c r="G1331" s="21" t="s">
        <v>3141</v>
      </c>
    </row>
    <row r="1332" spans="1:7">
      <c r="A1332">
        <v>190081</v>
      </c>
      <c r="B1332" t="s">
        <v>2083</v>
      </c>
      <c r="E1332" s="21" t="s">
        <v>1315</v>
      </c>
      <c r="F1332" s="21" t="s">
        <v>2610</v>
      </c>
      <c r="G1332" s="21" t="s">
        <v>3142</v>
      </c>
    </row>
    <row r="1333" spans="1:7">
      <c r="A1333">
        <v>190082</v>
      </c>
      <c r="B1333" t="s">
        <v>2084</v>
      </c>
      <c r="E1333" s="21" t="s">
        <v>1307</v>
      </c>
      <c r="F1333" s="21" t="s">
        <v>3143</v>
      </c>
      <c r="G1333" s="21" t="s">
        <v>3144</v>
      </c>
    </row>
    <row r="1334" spans="1:7">
      <c r="A1334">
        <v>190083</v>
      </c>
      <c r="B1334" t="s">
        <v>2085</v>
      </c>
      <c r="E1334" s="21" t="s">
        <v>1429</v>
      </c>
      <c r="F1334" s="21" t="s">
        <v>3145</v>
      </c>
      <c r="G1334" s="21" t="s">
        <v>3146</v>
      </c>
    </row>
    <row r="1335" spans="1:7">
      <c r="A1335">
        <v>190084</v>
      </c>
      <c r="B1335" t="s">
        <v>2086</v>
      </c>
      <c r="E1335" s="21" t="s">
        <v>1302</v>
      </c>
      <c r="F1335" s="21" t="s">
        <v>2155</v>
      </c>
      <c r="G1335" s="21" t="s">
        <v>3147</v>
      </c>
    </row>
    <row r="1336" spans="1:7">
      <c r="A1336">
        <v>190085</v>
      </c>
      <c r="B1336" t="s">
        <v>2087</v>
      </c>
      <c r="E1336" s="21" t="s">
        <v>1331</v>
      </c>
      <c r="F1336" s="21" t="s">
        <v>1709</v>
      </c>
      <c r="G1336" s="21" t="s">
        <v>3148</v>
      </c>
    </row>
    <row r="1337" spans="1:7">
      <c r="A1337">
        <v>190086</v>
      </c>
      <c r="B1337" t="s">
        <v>2088</v>
      </c>
      <c r="E1337" s="21" t="s">
        <v>1439</v>
      </c>
      <c r="F1337" s="21" t="s">
        <v>2332</v>
      </c>
      <c r="G1337" s="21" t="s">
        <v>3149</v>
      </c>
    </row>
    <row r="1338" spans="1:7">
      <c r="A1338">
        <v>190087</v>
      </c>
      <c r="B1338" t="s">
        <v>2089</v>
      </c>
      <c r="E1338" s="21" t="s">
        <v>1307</v>
      </c>
      <c r="F1338" s="21" t="s">
        <v>1565</v>
      </c>
      <c r="G1338" s="21" t="s">
        <v>3150</v>
      </c>
    </row>
    <row r="1339" spans="1:7">
      <c r="A1339">
        <v>190088</v>
      </c>
      <c r="B1339" t="s">
        <v>2090</v>
      </c>
      <c r="E1339" s="21" t="s">
        <v>1307</v>
      </c>
      <c r="F1339" s="21" t="s">
        <v>1391</v>
      </c>
      <c r="G1339" s="21" t="s">
        <v>3151</v>
      </c>
    </row>
    <row r="1340" spans="1:7">
      <c r="A1340">
        <v>190089</v>
      </c>
      <c r="B1340" t="s">
        <v>2091</v>
      </c>
      <c r="E1340" s="21" t="s">
        <v>1305</v>
      </c>
      <c r="F1340" s="21" t="s">
        <v>2573</v>
      </c>
      <c r="G1340" s="21" t="s">
        <v>3152</v>
      </c>
    </row>
    <row r="1341" spans="1:7">
      <c r="A1341">
        <v>190090</v>
      </c>
      <c r="B1341" t="s">
        <v>2092</v>
      </c>
      <c r="E1341" s="21" t="s">
        <v>1585</v>
      </c>
      <c r="F1341" s="21" t="s">
        <v>2492</v>
      </c>
      <c r="G1341" s="21" t="s">
        <v>3153</v>
      </c>
    </row>
    <row r="1342" spans="1:7">
      <c r="A1342">
        <v>190091</v>
      </c>
      <c r="B1342" t="s">
        <v>2093</v>
      </c>
      <c r="E1342" s="21" t="s">
        <v>1443</v>
      </c>
      <c r="F1342" s="21" t="s">
        <v>2372</v>
      </c>
      <c r="G1342" s="21" t="s">
        <v>3154</v>
      </c>
    </row>
    <row r="1343" spans="1:7">
      <c r="A1343">
        <v>190092</v>
      </c>
      <c r="B1343" t="s">
        <v>2094</v>
      </c>
      <c r="E1343" s="21" t="s">
        <v>1570</v>
      </c>
      <c r="F1343" s="21" t="s">
        <v>1673</v>
      </c>
      <c r="G1343" s="21" t="s">
        <v>3155</v>
      </c>
    </row>
    <row r="1344" spans="1:7">
      <c r="A1344">
        <v>190093</v>
      </c>
      <c r="B1344" t="s">
        <v>1177</v>
      </c>
      <c r="E1344" s="21" t="s">
        <v>1310</v>
      </c>
      <c r="F1344" s="21" t="s">
        <v>2278</v>
      </c>
      <c r="G1344" s="21" t="s">
        <v>2937</v>
      </c>
    </row>
    <row r="1345" spans="1:7">
      <c r="A1345">
        <v>190094</v>
      </c>
      <c r="B1345" t="s">
        <v>2095</v>
      </c>
      <c r="E1345" s="21" t="s">
        <v>1531</v>
      </c>
      <c r="F1345" s="21" t="s">
        <v>3156</v>
      </c>
      <c r="G1345" s="21" t="s">
        <v>3157</v>
      </c>
    </row>
    <row r="1346" spans="1:7">
      <c r="A1346">
        <v>190095</v>
      </c>
      <c r="B1346" t="s">
        <v>2096</v>
      </c>
      <c r="E1346" s="21" t="s">
        <v>1336</v>
      </c>
      <c r="F1346" s="21" t="s">
        <v>2852</v>
      </c>
      <c r="G1346" s="21" t="s">
        <v>2853</v>
      </c>
    </row>
    <row r="1347" spans="1:7">
      <c r="A1347">
        <v>190096</v>
      </c>
      <c r="B1347" t="s">
        <v>2097</v>
      </c>
      <c r="E1347" s="21" t="s">
        <v>1331</v>
      </c>
      <c r="F1347" s="21" t="s">
        <v>3158</v>
      </c>
      <c r="G1347" s="21" t="s">
        <v>3159</v>
      </c>
    </row>
    <row r="1348" spans="1:7">
      <c r="A1348">
        <v>190097</v>
      </c>
      <c r="B1348" t="s">
        <v>2098</v>
      </c>
      <c r="E1348" s="21" t="s">
        <v>1366</v>
      </c>
      <c r="F1348" s="21" t="s">
        <v>1771</v>
      </c>
      <c r="G1348" s="21" t="s">
        <v>3160</v>
      </c>
    </row>
    <row r="1349" spans="1:7">
      <c r="A1349">
        <v>190098</v>
      </c>
      <c r="B1349" t="s">
        <v>2099</v>
      </c>
      <c r="E1349" s="21" t="s">
        <v>1340</v>
      </c>
      <c r="F1349" s="21" t="s">
        <v>1710</v>
      </c>
      <c r="G1349" s="21" t="s">
        <v>1711</v>
      </c>
    </row>
    <row r="1350" spans="1:7">
      <c r="A1350">
        <v>190099</v>
      </c>
      <c r="B1350" t="s">
        <v>2100</v>
      </c>
      <c r="E1350" s="21" t="s">
        <v>1315</v>
      </c>
      <c r="F1350" s="21" t="s">
        <v>2122</v>
      </c>
      <c r="G1350" s="21" t="s">
        <v>3161</v>
      </c>
    </row>
    <row r="1351" spans="1:7">
      <c r="A1351">
        <v>190100</v>
      </c>
      <c r="B1351" t="s">
        <v>2101</v>
      </c>
      <c r="E1351" s="21" t="s">
        <v>1832</v>
      </c>
      <c r="F1351" s="21" t="s">
        <v>2181</v>
      </c>
      <c r="G1351" s="21" t="s">
        <v>2182</v>
      </c>
    </row>
    <row r="1352" spans="1:7">
      <c r="A1352">
        <v>190101</v>
      </c>
      <c r="B1352" t="s">
        <v>2102</v>
      </c>
      <c r="E1352" s="21" t="s">
        <v>1570</v>
      </c>
      <c r="F1352" s="21" t="s">
        <v>3089</v>
      </c>
      <c r="G1352" s="21" t="s">
        <v>3090</v>
      </c>
    </row>
    <row r="1353" spans="1:7">
      <c r="A1353">
        <v>190102</v>
      </c>
      <c r="B1353" t="s">
        <v>2103</v>
      </c>
      <c r="E1353" s="21" t="s">
        <v>1387</v>
      </c>
      <c r="F1353" s="21" t="s">
        <v>1401</v>
      </c>
    </row>
    <row r="1354" spans="1:7">
      <c r="A1354">
        <v>199002</v>
      </c>
      <c r="B1354" t="s">
        <v>2104</v>
      </c>
      <c r="E1354" s="21" t="s">
        <v>1412</v>
      </c>
      <c r="F1354" s="21" t="s">
        <v>1549</v>
      </c>
    </row>
    <row r="1355" spans="1:7">
      <c r="A1355">
        <v>189002</v>
      </c>
      <c r="B1355" t="s">
        <v>2105</v>
      </c>
      <c r="E1355" s="21" t="s">
        <v>1315</v>
      </c>
      <c r="F1355" s="21" t="s">
        <v>1329</v>
      </c>
      <c r="G1355" s="21" t="s">
        <v>3162</v>
      </c>
    </row>
    <row r="1356" spans="1:7">
      <c r="A1356">
        <v>189005</v>
      </c>
      <c r="B1356" t="s">
        <v>2106</v>
      </c>
      <c r="E1356" s="21" t="s">
        <v>1298</v>
      </c>
      <c r="F1356" s="21" t="s">
        <v>2257</v>
      </c>
    </row>
    <row r="1357" spans="1:7">
      <c r="A1357">
        <v>189006</v>
      </c>
      <c r="B1357" t="s">
        <v>2107</v>
      </c>
      <c r="E1357" s="21" t="s">
        <v>1298</v>
      </c>
      <c r="F1357" s="21" t="s">
        <v>2257</v>
      </c>
    </row>
  </sheetData>
  <mergeCells count="10">
    <mergeCell ref="E1:K1"/>
    <mergeCell ref="A1:A2"/>
    <mergeCell ref="B1:B2"/>
    <mergeCell ref="C1:D1"/>
    <mergeCell ref="Q4:X4"/>
    <mergeCell ref="Q5:X6"/>
    <mergeCell ref="Q8:X9"/>
    <mergeCell ref="N1:N2"/>
    <mergeCell ref="L1:L2"/>
    <mergeCell ref="M1:M2"/>
  </mergeCells>
  <phoneticPr fontId="6"/>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14"/>
  <sheetViews>
    <sheetView workbookViewId="0">
      <pane xSplit="2" ySplit="2" topLeftCell="C1336" activePane="bottomRight" state="frozen"/>
      <selection pane="topRight" activeCell="C1" sqref="C1"/>
      <selection pane="bottomLeft" activeCell="A3" sqref="A3"/>
      <selection pane="bottomRight" activeCell="K759" sqref="K759"/>
    </sheetView>
  </sheetViews>
  <sheetFormatPr defaultRowHeight="15"/>
  <cols>
    <col min="1" max="1" width="20.140625" customWidth="1"/>
    <col min="2" max="2" width="68.42578125" customWidth="1"/>
    <col min="3" max="5" width="15.7109375" customWidth="1"/>
    <col min="6" max="6" width="9.5703125" customWidth="1"/>
    <col min="8" max="8" width="17.28515625" customWidth="1"/>
    <col min="10" max="10" width="11.28515625" customWidth="1"/>
    <col min="11" max="11" width="14.42578125" customWidth="1"/>
  </cols>
  <sheetData>
    <row r="1" spans="1:16" ht="38.25" customHeight="1">
      <c r="A1" s="172" t="str">
        <f>工事一般情報!A1</f>
        <v>ﾀｹｳﾁWAO
業務番号</v>
      </c>
      <c r="B1" s="193" t="s">
        <v>1839</v>
      </c>
      <c r="C1" s="197" t="s">
        <v>1933</v>
      </c>
      <c r="D1" s="169"/>
      <c r="E1" s="169"/>
      <c r="F1" s="194" t="s">
        <v>19</v>
      </c>
      <c r="G1" s="194"/>
      <c r="H1" s="194"/>
      <c r="I1" s="194"/>
      <c r="J1" s="194"/>
      <c r="K1" s="194"/>
      <c r="L1" s="195" t="s">
        <v>1261</v>
      </c>
      <c r="M1" s="196"/>
      <c r="N1" s="196"/>
      <c r="O1" s="196"/>
    </row>
    <row r="2" spans="1:16" ht="27" customHeight="1" thickBot="1">
      <c r="A2" s="172"/>
      <c r="B2" s="193"/>
      <c r="C2" s="62" t="s">
        <v>1934</v>
      </c>
      <c r="D2" s="62" t="s">
        <v>1935</v>
      </c>
      <c r="E2" s="62" t="s">
        <v>1936</v>
      </c>
      <c r="F2" s="24" t="s">
        <v>14</v>
      </c>
      <c r="G2" s="24" t="s">
        <v>15</v>
      </c>
      <c r="H2" s="24" t="s">
        <v>16</v>
      </c>
      <c r="I2" s="24" t="s">
        <v>17</v>
      </c>
      <c r="J2" s="24" t="s">
        <v>18</v>
      </c>
      <c r="K2" s="24" t="s">
        <v>20</v>
      </c>
      <c r="L2" s="195"/>
      <c r="M2" s="196"/>
      <c r="N2" s="196"/>
      <c r="O2" s="196"/>
    </row>
    <row r="3" spans="1:16">
      <c r="A3" s="26">
        <f>工事一般情報!A3</f>
        <v>1</v>
      </c>
      <c r="B3" s="7" t="str">
        <f>工事一般情報!B3</f>
        <v>ハローズ西大寺店</v>
      </c>
      <c r="C3" s="63"/>
      <c r="D3" s="63"/>
      <c r="E3" s="63"/>
      <c r="F3" s="1" t="s">
        <v>1903</v>
      </c>
      <c r="G3" s="1" t="s">
        <v>1903</v>
      </c>
      <c r="H3" s="1" t="s">
        <v>1903</v>
      </c>
      <c r="I3" s="1" t="s">
        <v>1903</v>
      </c>
      <c r="J3" s="1" t="s">
        <v>1903</v>
      </c>
      <c r="K3" s="1"/>
      <c r="L3" s="41"/>
      <c r="M3" s="3"/>
      <c r="N3" s="3"/>
      <c r="O3" s="3"/>
      <c r="P3" s="3"/>
    </row>
    <row r="4" spans="1:16">
      <c r="A4" s="27">
        <f>工事一般情報!A4</f>
        <v>2</v>
      </c>
      <c r="B4" s="7" t="str">
        <f>工事一般情報!B4</f>
        <v>ウォンツ西大寺店</v>
      </c>
      <c r="C4" s="63"/>
      <c r="D4" s="63"/>
      <c r="E4" s="63"/>
      <c r="F4" s="1" t="s">
        <v>1903</v>
      </c>
      <c r="G4" s="1" t="s">
        <v>1903</v>
      </c>
      <c r="H4" s="1" t="s">
        <v>1903</v>
      </c>
      <c r="I4" s="1" t="s">
        <v>1903</v>
      </c>
      <c r="J4" s="1" t="s">
        <v>1903</v>
      </c>
      <c r="K4" s="1"/>
      <c r="L4" s="3"/>
      <c r="M4" s="3"/>
      <c r="N4" s="3"/>
      <c r="O4" s="3"/>
      <c r="P4" s="3"/>
    </row>
    <row r="5" spans="1:16">
      <c r="A5" s="27">
        <f>工事一般情報!A5</f>
        <v>3</v>
      </c>
      <c r="B5" s="7" t="str">
        <f>工事一般情報!B5</f>
        <v>ハローズ西大寺店テナント棟</v>
      </c>
      <c r="C5" s="63"/>
      <c r="D5" s="63"/>
      <c r="E5" s="63"/>
      <c r="F5" s="1" t="s">
        <v>1903</v>
      </c>
      <c r="G5" s="1" t="s">
        <v>1903</v>
      </c>
      <c r="H5" s="1" t="s">
        <v>1903</v>
      </c>
      <c r="I5" s="1" t="s">
        <v>1903</v>
      </c>
      <c r="J5" s="1" t="s">
        <v>1903</v>
      </c>
      <c r="K5" s="1"/>
      <c r="L5" s="3"/>
      <c r="M5" s="3"/>
      <c r="N5" s="3"/>
      <c r="O5" s="3"/>
      <c r="P5" s="3"/>
    </row>
    <row r="6" spans="1:16">
      <c r="A6" s="27">
        <f>工事一般情報!A6</f>
        <v>4</v>
      </c>
      <c r="B6" s="7" t="str">
        <f>工事一般情報!B6</f>
        <v>アイスタ矢野</v>
      </c>
      <c r="C6" s="63"/>
      <c r="D6" s="63"/>
      <c r="E6" s="63"/>
      <c r="F6" s="1" t="s">
        <v>1903</v>
      </c>
      <c r="G6" s="1" t="s">
        <v>1903</v>
      </c>
      <c r="H6" s="1" t="s">
        <v>1903</v>
      </c>
      <c r="I6" s="1" t="s">
        <v>1903</v>
      </c>
      <c r="J6" s="1" t="s">
        <v>1903</v>
      </c>
      <c r="K6" s="1"/>
      <c r="L6" s="3"/>
      <c r="M6" s="3"/>
      <c r="N6" s="3"/>
      <c r="O6" s="3"/>
      <c r="P6" s="3"/>
    </row>
    <row r="7" spans="1:16">
      <c r="A7" s="27">
        <f>工事一般情報!A7</f>
        <v>5</v>
      </c>
      <c r="B7" s="7" t="str">
        <f>工事一般情報!B7</f>
        <v>サン工業</v>
      </c>
      <c r="C7" s="63"/>
      <c r="D7" s="63"/>
      <c r="E7" s="63"/>
      <c r="F7" s="1" t="s">
        <v>1903</v>
      </c>
      <c r="G7" s="1" t="s">
        <v>1903</v>
      </c>
      <c r="H7" s="1" t="s">
        <v>1903</v>
      </c>
      <c r="I7" s="1" t="s">
        <v>1903</v>
      </c>
      <c r="J7" s="1" t="s">
        <v>1903</v>
      </c>
      <c r="K7" s="1"/>
      <c r="L7" s="3"/>
      <c r="M7" s="3"/>
      <c r="N7" s="3"/>
      <c r="O7" s="3"/>
      <c r="P7" s="3"/>
    </row>
    <row r="8" spans="1:16">
      <c r="A8" s="27">
        <f>工事一般情報!A8</f>
        <v>6</v>
      </c>
      <c r="B8" s="7" t="str">
        <f>工事一般情報!B8</f>
        <v>万治モータース（工場）</v>
      </c>
      <c r="C8" s="63"/>
      <c r="D8" s="63"/>
      <c r="E8" s="63"/>
      <c r="F8" s="1" t="s">
        <v>1903</v>
      </c>
      <c r="G8" s="1" t="s">
        <v>1903</v>
      </c>
      <c r="H8" s="1" t="s">
        <v>1903</v>
      </c>
      <c r="I8" s="1" t="s">
        <v>1903</v>
      </c>
      <c r="J8" s="1" t="s">
        <v>1903</v>
      </c>
      <c r="K8" s="1"/>
      <c r="L8" s="3"/>
      <c r="M8" s="3"/>
      <c r="N8" s="3"/>
      <c r="O8" s="3"/>
      <c r="P8" s="3"/>
    </row>
    <row r="9" spans="1:16">
      <c r="A9" s="27">
        <f>工事一般情報!A9</f>
        <v>7</v>
      </c>
      <c r="B9" s="7" t="str">
        <f>工事一般情報!B9</f>
        <v>万治モータース（ｼｮｰﾙｰﾑ）</v>
      </c>
      <c r="C9" s="63"/>
      <c r="D9" s="63"/>
      <c r="E9" s="63"/>
      <c r="F9" s="1" t="s">
        <v>1903</v>
      </c>
      <c r="G9" s="1" t="s">
        <v>1903</v>
      </c>
      <c r="H9" s="1" t="s">
        <v>1903</v>
      </c>
      <c r="I9" s="1" t="s">
        <v>1903</v>
      </c>
      <c r="J9" s="1" t="s">
        <v>1903</v>
      </c>
      <c r="K9" s="1"/>
      <c r="L9" s="3"/>
      <c r="M9" s="3"/>
      <c r="N9" s="3"/>
      <c r="O9" s="3"/>
      <c r="P9" s="3"/>
    </row>
    <row r="10" spans="1:16">
      <c r="A10" s="27">
        <f>工事一般情報!A10</f>
        <v>8</v>
      </c>
      <c r="B10" s="7" t="str">
        <f>工事一般情報!B10</f>
        <v>ハピッシュ国府市場店</v>
      </c>
      <c r="C10" s="63"/>
      <c r="D10" s="63"/>
      <c r="E10" s="63"/>
      <c r="F10" s="1" t="s">
        <v>1903</v>
      </c>
      <c r="G10" s="1" t="s">
        <v>1903</v>
      </c>
      <c r="H10" s="1" t="s">
        <v>1903</v>
      </c>
      <c r="I10" s="1" t="s">
        <v>1903</v>
      </c>
      <c r="J10" s="1" t="s">
        <v>1903</v>
      </c>
      <c r="K10" s="1"/>
      <c r="L10" s="3"/>
      <c r="M10" s="3"/>
      <c r="N10" s="3"/>
      <c r="O10" s="3"/>
      <c r="P10" s="3"/>
    </row>
    <row r="11" spans="1:16">
      <c r="A11" s="27">
        <f>工事一般情報!A11</f>
        <v>9</v>
      </c>
      <c r="B11" s="7" t="str">
        <f>工事一般情報!B11</f>
        <v>ハローズ乙島店テナント棟</v>
      </c>
      <c r="C11" s="63"/>
      <c r="D11" s="63"/>
      <c r="E11" s="63"/>
      <c r="F11" s="1" t="s">
        <v>1903</v>
      </c>
      <c r="G11" s="1" t="s">
        <v>1903</v>
      </c>
      <c r="H11" s="1" t="s">
        <v>1903</v>
      </c>
      <c r="I11" s="1" t="s">
        <v>1903</v>
      </c>
      <c r="J11" s="1" t="s">
        <v>1903</v>
      </c>
      <c r="K11" s="1"/>
      <c r="L11" s="3"/>
      <c r="M11" s="3"/>
      <c r="N11" s="3"/>
      <c r="O11" s="3"/>
      <c r="P11" s="3"/>
    </row>
    <row r="12" spans="1:16">
      <c r="A12" s="27">
        <f>工事一般情報!A12</f>
        <v>10</v>
      </c>
      <c r="B12" s="7" t="str">
        <f>工事一般情報!B12</f>
        <v>東武運輸 一般倉庫棟</v>
      </c>
      <c r="C12" s="63"/>
      <c r="D12" s="63"/>
      <c r="E12" s="63"/>
      <c r="F12" s="1" t="s">
        <v>1903</v>
      </c>
      <c r="G12" s="1" t="s">
        <v>1903</v>
      </c>
      <c r="H12" s="1" t="s">
        <v>1903</v>
      </c>
      <c r="I12" s="1" t="s">
        <v>1903</v>
      </c>
      <c r="J12" s="1" t="s">
        <v>1903</v>
      </c>
      <c r="K12" s="1"/>
      <c r="L12" s="3"/>
      <c r="M12" s="3"/>
      <c r="N12" s="3"/>
      <c r="O12" s="3"/>
      <c r="P12" s="3"/>
    </row>
    <row r="13" spans="1:16">
      <c r="A13" s="27">
        <f>工事一般情報!A13</f>
        <v>11</v>
      </c>
      <c r="B13" s="7" t="str">
        <f>工事一般情報!B13</f>
        <v>東武運輸 テント倉庫棟</v>
      </c>
      <c r="C13" s="63"/>
      <c r="D13" s="63"/>
      <c r="E13" s="63"/>
      <c r="F13" s="1" t="s">
        <v>1903</v>
      </c>
      <c r="G13" s="1" t="s">
        <v>1903</v>
      </c>
      <c r="H13" s="1" t="s">
        <v>1903</v>
      </c>
      <c r="I13" s="1" t="s">
        <v>1903</v>
      </c>
      <c r="J13" s="1" t="s">
        <v>1903</v>
      </c>
      <c r="K13" s="1"/>
      <c r="L13" s="3"/>
      <c r="M13" s="3"/>
      <c r="N13" s="3"/>
      <c r="O13" s="3"/>
      <c r="P13" s="3"/>
    </row>
    <row r="14" spans="1:16">
      <c r="A14" s="27">
        <f>工事一般情報!A14</f>
        <v>12</v>
      </c>
      <c r="B14" s="7" t="str">
        <f>工事一般情報!B14</f>
        <v>コスモス薬品西大寺</v>
      </c>
      <c r="C14" s="63"/>
      <c r="D14" s="63"/>
      <c r="E14" s="63"/>
      <c r="F14" s="1" t="s">
        <v>1903</v>
      </c>
      <c r="G14" s="1" t="s">
        <v>1903</v>
      </c>
      <c r="H14" s="1" t="s">
        <v>1903</v>
      </c>
      <c r="I14" s="1" t="s">
        <v>1903</v>
      </c>
      <c r="J14" s="1" t="s">
        <v>1903</v>
      </c>
      <c r="K14" s="1"/>
      <c r="L14" s="3"/>
      <c r="M14" s="3"/>
      <c r="N14" s="3"/>
      <c r="O14" s="3"/>
      <c r="P14" s="3"/>
    </row>
    <row r="15" spans="1:16">
      <c r="A15" s="27">
        <f>工事一般情報!A15</f>
        <v>13</v>
      </c>
      <c r="B15" s="7" t="str">
        <f>工事一般情報!B15</f>
        <v>ジュンテンドー南岩国</v>
      </c>
      <c r="C15" s="63"/>
      <c r="D15" s="63"/>
      <c r="E15" s="63"/>
      <c r="F15" s="1" t="s">
        <v>1903</v>
      </c>
      <c r="G15" s="1" t="s">
        <v>1903</v>
      </c>
      <c r="H15" s="1" t="s">
        <v>1903</v>
      </c>
      <c r="I15" s="1" t="s">
        <v>1903</v>
      </c>
      <c r="J15" s="1" t="s">
        <v>1903</v>
      </c>
      <c r="K15" s="1"/>
      <c r="L15" s="3"/>
      <c r="M15" s="3"/>
      <c r="N15" s="3"/>
      <c r="O15" s="3"/>
      <c r="P15" s="3"/>
    </row>
    <row r="16" spans="1:16">
      <c r="A16" s="27">
        <f>工事一般情報!A16</f>
        <v>14</v>
      </c>
      <c r="B16" s="7" t="str">
        <f>工事一般情報!B16</f>
        <v>田中種苗社屋建設 事務所棟</v>
      </c>
      <c r="C16" s="63"/>
      <c r="D16" s="63"/>
      <c r="E16" s="63"/>
      <c r="F16" s="1" t="s">
        <v>1903</v>
      </c>
      <c r="G16" s="1" t="s">
        <v>1903</v>
      </c>
      <c r="H16" s="1" t="s">
        <v>1903</v>
      </c>
      <c r="I16" s="1" t="s">
        <v>1903</v>
      </c>
      <c r="J16" s="1" t="s">
        <v>1903</v>
      </c>
      <c r="K16" s="1"/>
      <c r="L16" s="3"/>
      <c r="M16" s="3"/>
      <c r="N16" s="3"/>
      <c r="O16" s="3"/>
      <c r="P16" s="3"/>
    </row>
    <row r="17" spans="1:16">
      <c r="A17" s="27">
        <f>工事一般情報!A17</f>
        <v>15</v>
      </c>
      <c r="B17" s="7" t="str">
        <f>工事一般情報!B17</f>
        <v>田中種苗社屋建設 倉庫棟</v>
      </c>
      <c r="C17" s="63"/>
      <c r="D17" s="63"/>
      <c r="E17" s="63"/>
      <c r="F17" s="1" t="s">
        <v>1903</v>
      </c>
      <c r="G17" s="1" t="s">
        <v>1903</v>
      </c>
      <c r="H17" s="1" t="s">
        <v>1903</v>
      </c>
      <c r="I17" s="1" t="s">
        <v>1903</v>
      </c>
      <c r="J17" s="1" t="s">
        <v>1903</v>
      </c>
      <c r="K17" s="1"/>
      <c r="L17" s="3"/>
      <c r="M17" s="3"/>
      <c r="N17" s="3"/>
      <c r="O17" s="3"/>
      <c r="P17" s="3"/>
    </row>
    <row r="18" spans="1:16">
      <c r="A18" s="27">
        <f>工事一般情報!A18</f>
        <v>16</v>
      </c>
      <c r="B18" s="7" t="str">
        <f>工事一般情報!B18</f>
        <v>広島醤油㈱工場</v>
      </c>
      <c r="C18" s="63"/>
      <c r="D18" s="63"/>
      <c r="E18" s="63"/>
      <c r="F18" s="1" t="s">
        <v>1903</v>
      </c>
      <c r="G18" s="1" t="s">
        <v>1903</v>
      </c>
      <c r="H18" s="1" t="s">
        <v>1903</v>
      </c>
      <c r="I18" s="1" t="s">
        <v>1903</v>
      </c>
      <c r="J18" s="1" t="s">
        <v>1903</v>
      </c>
      <c r="K18" s="1"/>
      <c r="L18" s="3"/>
      <c r="M18" s="3"/>
      <c r="N18" s="3"/>
      <c r="O18" s="3"/>
      <c r="P18" s="3"/>
    </row>
    <row r="19" spans="1:16">
      <c r="A19" s="27">
        <f>工事一般情報!A19</f>
        <v>17</v>
      </c>
      <c r="B19" s="7" t="str">
        <f>工事一般情報!B19</f>
        <v>ジュンテンドー岡山神崎</v>
      </c>
      <c r="C19" s="63"/>
      <c r="D19" s="63"/>
      <c r="E19" s="63"/>
      <c r="F19" s="1" t="s">
        <v>1903</v>
      </c>
      <c r="G19" s="1" t="s">
        <v>1903</v>
      </c>
      <c r="H19" s="1" t="s">
        <v>1903</v>
      </c>
      <c r="I19" s="1" t="s">
        <v>1903</v>
      </c>
      <c r="J19" s="1" t="s">
        <v>1903</v>
      </c>
      <c r="K19" s="1"/>
      <c r="L19" s="3"/>
      <c r="M19" s="3"/>
      <c r="N19" s="3"/>
      <c r="O19" s="3"/>
      <c r="P19" s="3"/>
    </row>
    <row r="20" spans="1:16">
      <c r="A20" s="27">
        <f>工事一般情報!A20</f>
        <v>18</v>
      </c>
      <c r="B20" s="7" t="str">
        <f>工事一般情報!B20</f>
        <v>ジュンテンドー大崎</v>
      </c>
      <c r="C20" s="63"/>
      <c r="D20" s="63"/>
      <c r="E20" s="63"/>
      <c r="F20" s="1" t="s">
        <v>1903</v>
      </c>
      <c r="G20" s="1" t="s">
        <v>1903</v>
      </c>
      <c r="H20" s="1" t="s">
        <v>1903</v>
      </c>
      <c r="I20" s="1" t="s">
        <v>1903</v>
      </c>
      <c r="J20" s="1" t="s">
        <v>1903</v>
      </c>
      <c r="K20" s="1"/>
      <c r="L20" s="3"/>
      <c r="M20" s="3"/>
      <c r="N20" s="3"/>
      <c r="O20" s="3"/>
      <c r="P20" s="3"/>
    </row>
    <row r="21" spans="1:16">
      <c r="A21" s="27">
        <f>工事一般情報!A21</f>
        <v>19</v>
      </c>
      <c r="B21" s="7" t="str">
        <f>工事一般情報!B21</f>
        <v>ジュンテンドー廿日市</v>
      </c>
      <c r="C21" s="63"/>
      <c r="D21" s="63"/>
      <c r="E21" s="63"/>
      <c r="F21" s="1" t="s">
        <v>1903</v>
      </c>
      <c r="G21" s="1" t="s">
        <v>1903</v>
      </c>
      <c r="H21" s="1" t="s">
        <v>1903</v>
      </c>
      <c r="I21" s="1" t="s">
        <v>1903</v>
      </c>
      <c r="J21" s="1" t="s">
        <v>1903</v>
      </c>
      <c r="K21" s="1"/>
      <c r="L21" s="3"/>
      <c r="M21" s="3"/>
      <c r="N21" s="3"/>
      <c r="O21" s="3"/>
      <c r="P21" s="3"/>
    </row>
    <row r="22" spans="1:16">
      <c r="A22" s="27">
        <f>工事一般情報!A22</f>
        <v>20</v>
      </c>
      <c r="B22" s="7" t="str">
        <f>工事一般情報!B22</f>
        <v>コスモス薬品備中高松</v>
      </c>
      <c r="C22" s="63"/>
      <c r="D22" s="63"/>
      <c r="E22" s="63"/>
      <c r="F22" s="1" t="s">
        <v>1903</v>
      </c>
      <c r="G22" s="1" t="s">
        <v>1903</v>
      </c>
      <c r="H22" s="1" t="s">
        <v>1903</v>
      </c>
      <c r="I22" s="1" t="s">
        <v>1903</v>
      </c>
      <c r="J22" s="1" t="s">
        <v>1903</v>
      </c>
      <c r="K22" s="1"/>
      <c r="L22" s="3"/>
      <c r="M22" s="3"/>
      <c r="N22" s="3"/>
      <c r="O22" s="3"/>
      <c r="P22" s="3"/>
    </row>
    <row r="23" spans="1:16">
      <c r="A23" s="27">
        <f>工事一般情報!A23</f>
        <v>21</v>
      </c>
      <c r="B23" s="7" t="str">
        <f>工事一般情報!B23</f>
        <v>山口地域鉄道部乗務員センター外新設</v>
      </c>
      <c r="C23" s="63"/>
      <c r="D23" s="63"/>
      <c r="E23" s="63"/>
      <c r="F23" s="1" t="s">
        <v>1903</v>
      </c>
      <c r="G23" s="1" t="s">
        <v>1903</v>
      </c>
      <c r="H23" s="1" t="s">
        <v>1903</v>
      </c>
      <c r="I23" s="1" t="s">
        <v>1903</v>
      </c>
      <c r="J23" s="1" t="s">
        <v>1903</v>
      </c>
      <c r="K23" s="1"/>
      <c r="L23" s="3"/>
      <c r="M23" s="3"/>
      <c r="N23" s="3"/>
      <c r="O23" s="3"/>
      <c r="P23" s="3"/>
    </row>
    <row r="24" spans="1:16">
      <c r="A24" s="27">
        <f>工事一般情報!A24</f>
        <v>22</v>
      </c>
      <c r="B24" s="7" t="str">
        <f>工事一般情報!B24</f>
        <v>ハローズ花尻 テナント棟</v>
      </c>
      <c r="C24" s="63"/>
      <c r="D24" s="63"/>
      <c r="E24" s="63"/>
      <c r="F24" s="1" t="s">
        <v>1903</v>
      </c>
      <c r="G24" s="1" t="s">
        <v>1903</v>
      </c>
      <c r="H24" s="1" t="s">
        <v>1903</v>
      </c>
      <c r="I24" s="1" t="s">
        <v>1903</v>
      </c>
      <c r="J24" s="1" t="s">
        <v>1903</v>
      </c>
      <c r="K24" s="1"/>
      <c r="L24" s="3"/>
      <c r="M24" s="3"/>
      <c r="N24" s="3"/>
      <c r="O24" s="3"/>
      <c r="P24" s="3"/>
    </row>
    <row r="25" spans="1:16">
      <c r="A25" s="27">
        <f>工事一般情報!A25</f>
        <v>23</v>
      </c>
      <c r="B25" s="7" t="str">
        <f>工事一般情報!B25</f>
        <v>ハローズ花尻店</v>
      </c>
      <c r="C25" s="63"/>
      <c r="D25" s="63"/>
      <c r="E25" s="63"/>
      <c r="F25" s="1" t="s">
        <v>1903</v>
      </c>
      <c r="G25" s="1" t="s">
        <v>1903</v>
      </c>
      <c r="H25" s="1" t="s">
        <v>1903</v>
      </c>
      <c r="I25" s="1" t="s">
        <v>1903</v>
      </c>
      <c r="J25" s="1" t="s">
        <v>1903</v>
      </c>
      <c r="K25" s="1"/>
      <c r="L25" s="3"/>
      <c r="M25" s="3"/>
      <c r="N25" s="3"/>
      <c r="O25" s="3"/>
      <c r="P25" s="3"/>
    </row>
    <row r="26" spans="1:16">
      <c r="A26" s="27">
        <f>工事一般情報!A26</f>
        <v>24</v>
      </c>
      <c r="B26" s="7" t="str">
        <f>工事一般情報!B26</f>
        <v>百済駅</v>
      </c>
      <c r="C26" s="63"/>
      <c r="D26" s="63"/>
      <c r="E26" s="63"/>
      <c r="F26" s="1" t="s">
        <v>1903</v>
      </c>
      <c r="G26" s="1" t="s">
        <v>1903</v>
      </c>
      <c r="H26" s="1" t="s">
        <v>1903</v>
      </c>
      <c r="I26" s="1" t="s">
        <v>1903</v>
      </c>
      <c r="J26" s="1" t="s">
        <v>1903</v>
      </c>
      <c r="K26" s="1"/>
      <c r="L26" s="3"/>
      <c r="M26" s="3"/>
      <c r="N26" s="3"/>
      <c r="O26" s="3"/>
      <c r="P26" s="3"/>
    </row>
    <row r="27" spans="1:16">
      <c r="A27" s="27">
        <f>工事一般情報!A27</f>
        <v>25</v>
      </c>
      <c r="B27" s="7" t="str">
        <f>工事一般情報!B27</f>
        <v>カインズモール大利根（ベイシア電器棟）</v>
      </c>
      <c r="C27" s="63"/>
      <c r="D27" s="63"/>
      <c r="E27" s="63"/>
      <c r="F27" s="1" t="s">
        <v>1903</v>
      </c>
      <c r="G27" s="1" t="s">
        <v>1903</v>
      </c>
      <c r="H27" s="1" t="s">
        <v>1903</v>
      </c>
      <c r="I27" s="1" t="s">
        <v>1903</v>
      </c>
      <c r="J27" s="1" t="s">
        <v>1903</v>
      </c>
      <c r="K27" s="1"/>
      <c r="L27" s="3"/>
      <c r="M27" s="3"/>
      <c r="N27" s="3"/>
      <c r="O27" s="3"/>
      <c r="P27" s="3"/>
    </row>
    <row r="28" spans="1:16">
      <c r="A28" s="27">
        <f>工事一般情報!A28</f>
        <v>26</v>
      </c>
      <c r="B28" s="7" t="str">
        <f>工事一般情報!B28</f>
        <v>カインズモール大利根（オートアールズ棟）</v>
      </c>
      <c r="C28" s="63"/>
      <c r="D28" s="63"/>
      <c r="E28" s="63"/>
      <c r="F28" s="1" t="s">
        <v>1903</v>
      </c>
      <c r="G28" s="1" t="s">
        <v>1903</v>
      </c>
      <c r="H28" s="1" t="s">
        <v>1903</v>
      </c>
      <c r="I28" s="1" t="s">
        <v>1903</v>
      </c>
      <c r="J28" s="1" t="s">
        <v>1903</v>
      </c>
      <c r="K28" s="1"/>
      <c r="L28" s="3"/>
      <c r="M28" s="3"/>
      <c r="N28" s="3"/>
      <c r="O28" s="3"/>
      <c r="P28" s="3"/>
    </row>
    <row r="29" spans="1:16">
      <c r="A29" s="27">
        <f>工事一般情報!A29</f>
        <v>200108</v>
      </c>
      <c r="B29" s="7" t="str">
        <f>工事一般情報!B29</f>
        <v>ハローズ十日市店</v>
      </c>
      <c r="C29" s="63"/>
      <c r="D29" s="63"/>
      <c r="E29" s="63"/>
      <c r="F29" s="1" t="s">
        <v>1903</v>
      </c>
      <c r="G29" s="1" t="s">
        <v>1903</v>
      </c>
      <c r="H29" s="1" t="s">
        <v>1903</v>
      </c>
      <c r="I29" s="1" t="s">
        <v>1903</v>
      </c>
      <c r="J29" s="1" t="s">
        <v>1903</v>
      </c>
      <c r="K29" s="1"/>
      <c r="L29" s="3"/>
      <c r="M29" s="3"/>
      <c r="N29" s="3"/>
      <c r="O29" s="3"/>
      <c r="P29" s="3"/>
    </row>
    <row r="30" spans="1:16">
      <c r="A30" s="27">
        <f>工事一般情報!A30</f>
        <v>200108</v>
      </c>
      <c r="B30" s="7" t="str">
        <f>工事一般情報!B30</f>
        <v>バロー浜松有玉店(A棟)</v>
      </c>
      <c r="C30" s="63"/>
      <c r="D30" s="63"/>
      <c r="E30" s="63"/>
      <c r="F30" s="1" t="s">
        <v>1903</v>
      </c>
      <c r="G30" s="1" t="s">
        <v>1903</v>
      </c>
      <c r="H30" s="1" t="s">
        <v>1903</v>
      </c>
      <c r="I30" s="1" t="s">
        <v>1903</v>
      </c>
      <c r="J30" s="1" t="s">
        <v>1903</v>
      </c>
      <c r="K30" s="1"/>
      <c r="L30" s="3"/>
      <c r="M30" s="3"/>
      <c r="N30" s="3"/>
      <c r="O30" s="3"/>
      <c r="P30" s="3"/>
    </row>
    <row r="31" spans="1:16">
      <c r="A31" s="27">
        <f>工事一般情報!A31</f>
        <v>200108</v>
      </c>
      <c r="B31" s="7" t="str">
        <f>工事一般情報!B31</f>
        <v>バロー浜松有玉店(B棟)</v>
      </c>
      <c r="C31" s="63"/>
      <c r="D31" s="63"/>
      <c r="E31" s="63"/>
      <c r="F31" s="1" t="s">
        <v>1903</v>
      </c>
      <c r="G31" s="1" t="s">
        <v>1903</v>
      </c>
      <c r="H31" s="1" t="s">
        <v>1903</v>
      </c>
      <c r="I31" s="1" t="s">
        <v>1903</v>
      </c>
      <c r="J31" s="1" t="s">
        <v>1903</v>
      </c>
      <c r="K31" s="1"/>
      <c r="L31" s="3"/>
      <c r="M31" s="3"/>
      <c r="N31" s="3"/>
      <c r="O31" s="3"/>
      <c r="P31" s="3"/>
    </row>
    <row r="32" spans="1:16">
      <c r="A32" s="27">
        <f>工事一般情報!A32</f>
        <v>200113</v>
      </c>
      <c r="B32" s="7" t="str">
        <f>工事一般情報!B32</f>
        <v>バロー碧南</v>
      </c>
      <c r="C32" s="63"/>
      <c r="D32" s="63"/>
      <c r="E32" s="63"/>
      <c r="F32" s="1" t="s">
        <v>1903</v>
      </c>
      <c r="G32" s="1" t="s">
        <v>1903</v>
      </c>
      <c r="H32" s="1" t="s">
        <v>1903</v>
      </c>
      <c r="I32" s="1" t="s">
        <v>1903</v>
      </c>
      <c r="J32" s="1" t="s">
        <v>1903</v>
      </c>
      <c r="K32" s="1"/>
      <c r="L32" s="3"/>
      <c r="M32" s="3"/>
      <c r="N32" s="3"/>
      <c r="O32" s="3"/>
      <c r="P32" s="3"/>
    </row>
    <row r="33" spans="1:16">
      <c r="A33" s="27">
        <f>工事一般情報!A33</f>
        <v>200113</v>
      </c>
      <c r="B33" s="7" t="str">
        <f>工事一般情報!B33</f>
        <v>あかのれん碧南</v>
      </c>
      <c r="C33" s="63"/>
      <c r="D33" s="63"/>
      <c r="E33" s="63"/>
      <c r="F33" s="1" t="s">
        <v>1903</v>
      </c>
      <c r="G33" s="1" t="s">
        <v>1903</v>
      </c>
      <c r="H33" s="1" t="s">
        <v>1903</v>
      </c>
      <c r="I33" s="1" t="s">
        <v>1903</v>
      </c>
      <c r="J33" s="1" t="s">
        <v>1903</v>
      </c>
      <c r="K33" s="1"/>
      <c r="L33" s="3"/>
      <c r="M33" s="3"/>
      <c r="N33" s="3"/>
      <c r="O33" s="3"/>
      <c r="P33" s="3"/>
    </row>
    <row r="34" spans="1:16">
      <c r="A34" s="27">
        <f>工事一般情報!A34</f>
        <v>200115</v>
      </c>
      <c r="B34" s="7" t="str">
        <f>工事一般情報!B34</f>
        <v>カインズ玉造</v>
      </c>
      <c r="C34" s="63"/>
      <c r="D34" s="63"/>
      <c r="E34" s="63"/>
      <c r="F34" s="1" t="s">
        <v>1903</v>
      </c>
      <c r="G34" s="1" t="s">
        <v>1903</v>
      </c>
      <c r="H34" s="1" t="s">
        <v>1903</v>
      </c>
      <c r="I34" s="1" t="s">
        <v>1903</v>
      </c>
      <c r="J34" s="1" t="s">
        <v>1903</v>
      </c>
      <c r="K34" s="1"/>
      <c r="L34" s="3"/>
      <c r="M34" s="3"/>
      <c r="N34" s="3"/>
      <c r="O34" s="3"/>
      <c r="P34" s="3"/>
    </row>
    <row r="35" spans="1:16">
      <c r="A35" s="27">
        <f>工事一般情報!A35</f>
        <v>200116</v>
      </c>
      <c r="B35" s="7" t="str">
        <f>工事一般情報!B35</f>
        <v>ハローズ岡南店</v>
      </c>
      <c r="C35" s="63"/>
      <c r="D35" s="63"/>
      <c r="E35" s="63"/>
      <c r="F35" s="1" t="s">
        <v>1903</v>
      </c>
      <c r="G35" s="1" t="s">
        <v>1903</v>
      </c>
      <c r="H35" s="1" t="s">
        <v>1903</v>
      </c>
      <c r="I35" s="1" t="s">
        <v>1903</v>
      </c>
      <c r="J35" s="1" t="s">
        <v>1903</v>
      </c>
      <c r="K35" s="1"/>
      <c r="L35" s="3"/>
      <c r="M35" s="3"/>
      <c r="N35" s="3"/>
      <c r="O35" s="3"/>
      <c r="P35" s="3"/>
    </row>
    <row r="36" spans="1:16">
      <c r="A36" s="27">
        <f>工事一般情報!A36</f>
        <v>200117</v>
      </c>
      <c r="B36" s="7" t="str">
        <f>工事一般情報!B36</f>
        <v>カインズモール大利根（カインズ棟）</v>
      </c>
      <c r="C36" s="63"/>
      <c r="D36" s="63"/>
      <c r="E36" s="63"/>
      <c r="F36" s="1" t="s">
        <v>1903</v>
      </c>
      <c r="G36" s="1" t="s">
        <v>1903</v>
      </c>
      <c r="H36" s="1" t="s">
        <v>1903</v>
      </c>
      <c r="I36" s="1" t="s">
        <v>1903</v>
      </c>
      <c r="J36" s="1" t="s">
        <v>1903</v>
      </c>
      <c r="K36" s="1"/>
      <c r="L36" s="3"/>
      <c r="M36" s="3"/>
      <c r="N36" s="3"/>
      <c r="O36" s="3"/>
      <c r="P36" s="3"/>
    </row>
    <row r="37" spans="1:16">
      <c r="A37" s="27">
        <f>工事一般情報!A37</f>
        <v>200117</v>
      </c>
      <c r="B37" s="7" t="str">
        <f>工事一般情報!B37</f>
        <v>カインズモール大利根（ベイシア棟）</v>
      </c>
      <c r="C37" s="63"/>
      <c r="D37" s="63"/>
      <c r="E37" s="63"/>
      <c r="F37" s="1" t="s">
        <v>1903</v>
      </c>
      <c r="G37" s="1" t="s">
        <v>1903</v>
      </c>
      <c r="H37" s="1" t="s">
        <v>1903</v>
      </c>
      <c r="I37" s="1" t="s">
        <v>1903</v>
      </c>
      <c r="J37" s="1" t="s">
        <v>1903</v>
      </c>
      <c r="K37" s="1"/>
      <c r="L37" s="3"/>
      <c r="M37" s="3"/>
      <c r="N37" s="3"/>
      <c r="O37" s="3"/>
      <c r="P37" s="3"/>
    </row>
    <row r="38" spans="1:16">
      <c r="A38" s="27">
        <f>工事一般情報!A38</f>
        <v>200118</v>
      </c>
      <c r="B38" s="7" t="str">
        <f>工事一般情報!B38</f>
        <v>イズミヤ広陵</v>
      </c>
      <c r="C38" s="63"/>
      <c r="D38" s="63"/>
      <c r="E38" s="63"/>
      <c r="F38" s="1" t="s">
        <v>1903</v>
      </c>
      <c r="G38" s="1" t="s">
        <v>1903</v>
      </c>
      <c r="H38" s="1" t="s">
        <v>1903</v>
      </c>
      <c r="I38" s="1" t="s">
        <v>1903</v>
      </c>
      <c r="J38" s="1" t="s">
        <v>1903</v>
      </c>
      <c r="K38" s="1"/>
      <c r="L38" s="3"/>
      <c r="M38" s="3"/>
      <c r="N38" s="3"/>
      <c r="O38" s="3"/>
      <c r="P38" s="3"/>
    </row>
    <row r="39" spans="1:16">
      <c r="A39" s="27">
        <f>工事一般情報!A39</f>
        <v>200119</v>
      </c>
      <c r="B39" s="7" t="str">
        <f>工事一般情報!B39</f>
        <v>ジュンテンドー中庄</v>
      </c>
      <c r="C39" s="63"/>
      <c r="D39" s="63"/>
      <c r="E39" s="63"/>
      <c r="F39" s="1" t="s">
        <v>1903</v>
      </c>
      <c r="G39" s="1" t="s">
        <v>1903</v>
      </c>
      <c r="H39" s="1" t="s">
        <v>1903</v>
      </c>
      <c r="I39" s="1" t="s">
        <v>1903</v>
      </c>
      <c r="J39" s="1" t="s">
        <v>1903</v>
      </c>
      <c r="K39" s="1"/>
      <c r="L39" s="3"/>
      <c r="M39" s="3"/>
      <c r="N39" s="3"/>
      <c r="O39" s="3"/>
      <c r="P39" s="3"/>
    </row>
    <row r="40" spans="1:16">
      <c r="A40" s="27">
        <f>工事一般情報!A40</f>
        <v>200122</v>
      </c>
      <c r="B40" s="7" t="str">
        <f>工事一般情報!B40</f>
        <v>ワンダーグー玉造</v>
      </c>
      <c r="C40" s="63"/>
      <c r="D40" s="63"/>
      <c r="E40" s="63"/>
      <c r="F40" s="1" t="s">
        <v>1903</v>
      </c>
      <c r="G40" s="1" t="s">
        <v>1903</v>
      </c>
      <c r="H40" s="1" t="s">
        <v>1903</v>
      </c>
      <c r="I40" s="1" t="s">
        <v>1903</v>
      </c>
      <c r="J40" s="1" t="s">
        <v>1903</v>
      </c>
      <c r="K40" s="1"/>
      <c r="L40" s="3"/>
      <c r="M40" s="3"/>
      <c r="N40" s="3"/>
      <c r="O40" s="3"/>
      <c r="P40" s="3"/>
    </row>
    <row r="41" spans="1:16">
      <c r="A41" s="27">
        <f>工事一般情報!A41</f>
        <v>200124</v>
      </c>
      <c r="B41" s="7" t="str">
        <f>工事一般情報!B41</f>
        <v>日吉製菓</v>
      </c>
      <c r="C41" s="63"/>
      <c r="D41" s="63"/>
      <c r="E41" s="63"/>
      <c r="F41" s="1" t="s">
        <v>1903</v>
      </c>
      <c r="G41" s="1" t="s">
        <v>1903</v>
      </c>
      <c r="H41" s="1" t="s">
        <v>1903</v>
      </c>
      <c r="I41" s="1" t="s">
        <v>1903</v>
      </c>
      <c r="J41" s="1" t="s">
        <v>1903</v>
      </c>
      <c r="K41" s="1"/>
      <c r="L41" s="3"/>
      <c r="M41" s="3"/>
      <c r="N41" s="3"/>
      <c r="O41" s="3"/>
      <c r="P41" s="3"/>
    </row>
    <row r="42" spans="1:16">
      <c r="A42" s="27">
        <f>工事一般情報!A42</f>
        <v>200129</v>
      </c>
      <c r="B42" s="7" t="str">
        <f>工事一般情報!B42</f>
        <v>バロー高浜</v>
      </c>
      <c r="C42" s="63"/>
      <c r="D42" s="63"/>
      <c r="E42" s="63"/>
      <c r="F42" s="1" t="s">
        <v>1903</v>
      </c>
      <c r="G42" s="1" t="s">
        <v>1903</v>
      </c>
      <c r="H42" s="1" t="s">
        <v>1903</v>
      </c>
      <c r="I42" s="1" t="s">
        <v>1903</v>
      </c>
      <c r="J42" s="1" t="s">
        <v>1903</v>
      </c>
      <c r="K42" s="1"/>
      <c r="L42" s="3"/>
      <c r="M42" s="3"/>
      <c r="N42" s="3"/>
      <c r="O42" s="3"/>
      <c r="P42" s="3"/>
    </row>
    <row r="43" spans="1:16">
      <c r="A43" s="27">
        <f>工事一般情報!A43</f>
        <v>200130</v>
      </c>
      <c r="B43" s="7" t="str">
        <f>工事一般情報!B43</f>
        <v>ベイシア電器玉造</v>
      </c>
      <c r="C43" s="63"/>
      <c r="D43" s="63"/>
      <c r="E43" s="63"/>
      <c r="F43" s="1" t="s">
        <v>1903</v>
      </c>
      <c r="G43" s="1" t="s">
        <v>1903</v>
      </c>
      <c r="H43" s="1" t="s">
        <v>1903</v>
      </c>
      <c r="I43" s="1" t="s">
        <v>1903</v>
      </c>
      <c r="J43" s="1" t="s">
        <v>1903</v>
      </c>
      <c r="K43" s="1"/>
      <c r="L43" s="3"/>
      <c r="M43" s="3"/>
      <c r="N43" s="3"/>
      <c r="O43" s="3"/>
      <c r="P43" s="3"/>
    </row>
    <row r="44" spans="1:16">
      <c r="A44" s="27">
        <f>工事一般情報!A44</f>
        <v>200145</v>
      </c>
      <c r="B44" s="7" t="str">
        <f>工事一般情報!B44</f>
        <v>ニトリ大崎</v>
      </c>
      <c r="C44" s="63"/>
      <c r="D44" s="63"/>
      <c r="E44" s="63"/>
      <c r="F44" s="1" t="s">
        <v>1903</v>
      </c>
      <c r="G44" s="1" t="s">
        <v>1903</v>
      </c>
      <c r="H44" s="1" t="s">
        <v>1903</v>
      </c>
      <c r="I44" s="1" t="s">
        <v>1903</v>
      </c>
      <c r="J44" s="1" t="s">
        <v>1903</v>
      </c>
      <c r="K44" s="1"/>
      <c r="L44" s="3"/>
      <c r="M44" s="3"/>
      <c r="N44" s="3"/>
      <c r="O44" s="3"/>
      <c r="P44" s="3"/>
    </row>
    <row r="45" spans="1:16">
      <c r="A45" s="27">
        <f>工事一般情報!A45</f>
        <v>200146</v>
      </c>
      <c r="B45" s="7" t="str">
        <f>工事一般情報!B45</f>
        <v>バロー静波</v>
      </c>
      <c r="C45" s="63"/>
      <c r="D45" s="63"/>
      <c r="E45" s="63"/>
      <c r="F45" s="1" t="s">
        <v>1903</v>
      </c>
      <c r="G45" s="1" t="s">
        <v>1903</v>
      </c>
      <c r="H45" s="1" t="s">
        <v>1903</v>
      </c>
      <c r="I45" s="1" t="s">
        <v>1903</v>
      </c>
      <c r="J45" s="1" t="s">
        <v>1903</v>
      </c>
      <c r="K45" s="1"/>
      <c r="L45" s="3"/>
      <c r="M45" s="3"/>
      <c r="N45" s="3"/>
      <c r="O45" s="3"/>
      <c r="P45" s="3"/>
    </row>
    <row r="46" spans="1:16">
      <c r="A46" s="27">
        <f>工事一般情報!A46</f>
        <v>200148</v>
      </c>
      <c r="B46" s="7" t="str">
        <f>工事一般情報!B46</f>
        <v>ニトリ大仙</v>
      </c>
      <c r="C46" s="63"/>
      <c r="D46" s="63"/>
      <c r="E46" s="63"/>
      <c r="F46" s="1" t="s">
        <v>1903</v>
      </c>
      <c r="G46" s="1" t="s">
        <v>1903</v>
      </c>
      <c r="H46" s="1" t="s">
        <v>1903</v>
      </c>
      <c r="I46" s="1" t="s">
        <v>1903</v>
      </c>
      <c r="J46" s="1" t="s">
        <v>1903</v>
      </c>
      <c r="K46" s="1"/>
      <c r="L46" s="3"/>
      <c r="M46" s="3"/>
      <c r="N46" s="3"/>
      <c r="O46" s="3"/>
      <c r="P46" s="3"/>
    </row>
    <row r="47" spans="1:16">
      <c r="A47" s="27">
        <f>工事一般情報!A47</f>
        <v>200149</v>
      </c>
      <c r="B47" s="7" t="str">
        <f>工事一般情報!B47</f>
        <v>タチヤ木曽岬</v>
      </c>
      <c r="C47" s="63"/>
      <c r="D47" s="63"/>
      <c r="E47" s="63"/>
      <c r="F47" s="1" t="s">
        <v>1903</v>
      </c>
      <c r="G47" s="1" t="s">
        <v>1903</v>
      </c>
      <c r="H47" s="1" t="s">
        <v>1903</v>
      </c>
      <c r="I47" s="1" t="s">
        <v>1903</v>
      </c>
      <c r="J47" s="1" t="s">
        <v>1903</v>
      </c>
      <c r="K47" s="1"/>
      <c r="L47" s="3"/>
      <c r="M47" s="3"/>
      <c r="N47" s="3"/>
      <c r="O47" s="3"/>
      <c r="P47" s="3"/>
    </row>
    <row r="48" spans="1:16">
      <c r="A48" s="27">
        <f>工事一般情報!A48</f>
        <v>200150</v>
      </c>
      <c r="B48" s="7" t="str">
        <f>工事一般情報!B48</f>
        <v>ケーズデンキ仙台太白</v>
      </c>
      <c r="C48" s="63"/>
      <c r="D48" s="63"/>
      <c r="E48" s="63"/>
      <c r="F48" s="1" t="s">
        <v>1903</v>
      </c>
      <c r="G48" s="1" t="s">
        <v>1903</v>
      </c>
      <c r="H48" s="1" t="s">
        <v>1903</v>
      </c>
      <c r="I48" s="1" t="s">
        <v>1903</v>
      </c>
      <c r="J48" s="1" t="s">
        <v>1903</v>
      </c>
      <c r="K48" s="1"/>
      <c r="L48" s="3"/>
      <c r="M48" s="3"/>
      <c r="N48" s="3"/>
      <c r="O48" s="3"/>
      <c r="P48" s="3"/>
    </row>
    <row r="49" spans="1:16">
      <c r="A49" s="27">
        <f>工事一般情報!A49</f>
        <v>210001</v>
      </c>
      <c r="B49" s="7" t="str">
        <f>工事一般情報!B49</f>
        <v>JRB矢賀ハイツ</v>
      </c>
      <c r="C49" s="63"/>
      <c r="D49" s="63"/>
      <c r="E49" s="63"/>
      <c r="F49" s="1" t="s">
        <v>1903</v>
      </c>
      <c r="G49" s="1" t="s">
        <v>1903</v>
      </c>
      <c r="H49" s="1" t="s">
        <v>1903</v>
      </c>
      <c r="I49" s="1" t="s">
        <v>1903</v>
      </c>
      <c r="J49" s="1" t="s">
        <v>1903</v>
      </c>
      <c r="K49" s="1"/>
      <c r="L49" s="3"/>
      <c r="M49" s="3"/>
      <c r="N49" s="3"/>
      <c r="O49" s="3"/>
      <c r="P49" s="3"/>
    </row>
    <row r="50" spans="1:16">
      <c r="A50" s="27">
        <f>工事一般情報!A50</f>
        <v>210101</v>
      </c>
      <c r="B50" s="7" t="str">
        <f>工事一般情報!B50</f>
        <v>バロー堀越</v>
      </c>
      <c r="C50" s="63"/>
      <c r="D50" s="63"/>
      <c r="E50" s="63"/>
      <c r="F50" s="1" t="s">
        <v>1903</v>
      </c>
      <c r="G50" s="1" t="s">
        <v>1903</v>
      </c>
      <c r="H50" s="1" t="s">
        <v>1903</v>
      </c>
      <c r="I50" s="1" t="s">
        <v>1903</v>
      </c>
      <c r="J50" s="1" t="s">
        <v>1903</v>
      </c>
      <c r="K50" s="1"/>
      <c r="L50" s="3"/>
      <c r="M50" s="3"/>
      <c r="N50" s="3"/>
      <c r="O50" s="3"/>
      <c r="P50" s="3"/>
    </row>
    <row r="51" spans="1:16">
      <c r="A51" s="27">
        <f>工事一般情報!A51</f>
        <v>210102</v>
      </c>
      <c r="B51" s="7" t="str">
        <f>工事一般情報!B51</f>
        <v>ニトリ上越</v>
      </c>
      <c r="C51" s="63"/>
      <c r="D51" s="63"/>
      <c r="E51" s="63"/>
      <c r="F51" s="1" t="s">
        <v>1903</v>
      </c>
      <c r="G51" s="1" t="s">
        <v>1903</v>
      </c>
      <c r="H51" s="1" t="s">
        <v>1903</v>
      </c>
      <c r="I51" s="1" t="s">
        <v>1903</v>
      </c>
      <c r="J51" s="1" t="s">
        <v>1903</v>
      </c>
      <c r="K51" s="1"/>
      <c r="L51" s="3"/>
      <c r="M51" s="3"/>
      <c r="N51" s="3"/>
      <c r="O51" s="3"/>
      <c r="P51" s="3"/>
    </row>
    <row r="52" spans="1:16">
      <c r="A52" s="27">
        <f>工事一般情報!A52</f>
        <v>210103</v>
      </c>
      <c r="B52" s="7" t="str">
        <f>工事一般情報!B52</f>
        <v>ニトリ木更津</v>
      </c>
      <c r="C52" s="63"/>
      <c r="D52" s="63"/>
      <c r="E52" s="63"/>
      <c r="F52" s="1" t="s">
        <v>1903</v>
      </c>
      <c r="G52" s="1" t="s">
        <v>1903</v>
      </c>
      <c r="H52" s="1" t="s">
        <v>1903</v>
      </c>
      <c r="I52" s="1" t="s">
        <v>1903</v>
      </c>
      <c r="J52" s="1" t="s">
        <v>1903</v>
      </c>
      <c r="K52" s="1"/>
      <c r="L52" s="3"/>
      <c r="M52" s="3"/>
      <c r="N52" s="3"/>
      <c r="O52" s="3"/>
      <c r="P52" s="3"/>
    </row>
    <row r="53" spans="1:16">
      <c r="A53" s="27">
        <f>工事一般情報!A53</f>
        <v>210105</v>
      </c>
      <c r="B53" s="7" t="str">
        <f>工事一般情報!B53</f>
        <v>ファミリーマート和田岬</v>
      </c>
      <c r="C53" s="63"/>
      <c r="D53" s="63"/>
      <c r="E53" s="63"/>
      <c r="F53" s="1" t="s">
        <v>1903</v>
      </c>
      <c r="G53" s="1" t="s">
        <v>1903</v>
      </c>
      <c r="H53" s="1" t="s">
        <v>1903</v>
      </c>
      <c r="I53" s="1" t="s">
        <v>1903</v>
      </c>
      <c r="J53" s="1" t="s">
        <v>1903</v>
      </c>
      <c r="K53" s="1"/>
      <c r="L53" s="3"/>
      <c r="M53" s="3"/>
      <c r="N53" s="3"/>
      <c r="O53" s="3"/>
      <c r="P53" s="3"/>
    </row>
    <row r="54" spans="1:16">
      <c r="A54" s="27">
        <f>工事一般情報!A54</f>
        <v>210106</v>
      </c>
      <c r="B54" s="7" t="str">
        <f>工事一般情報!B54</f>
        <v>ニトリ仙台新港</v>
      </c>
      <c r="C54" s="63"/>
      <c r="D54" s="63"/>
      <c r="E54" s="63"/>
      <c r="F54" s="1" t="s">
        <v>1904</v>
      </c>
      <c r="G54" s="1" t="s">
        <v>1903</v>
      </c>
      <c r="H54" s="1" t="s">
        <v>1903</v>
      </c>
      <c r="I54" s="1" t="s">
        <v>1903</v>
      </c>
      <c r="J54" s="1" t="s">
        <v>1903</v>
      </c>
      <c r="K54" s="1"/>
      <c r="L54" s="3"/>
      <c r="M54" s="3"/>
      <c r="N54" s="3"/>
      <c r="O54" s="3"/>
      <c r="P54" s="3"/>
    </row>
    <row r="55" spans="1:16">
      <c r="A55" s="27">
        <f>工事一般情報!A55</f>
        <v>210107</v>
      </c>
      <c r="B55" s="7" t="str">
        <f>工事一般情報!B55</f>
        <v>オリンピック西尾久</v>
      </c>
      <c r="C55" s="63"/>
      <c r="D55" s="63"/>
      <c r="E55" s="63"/>
      <c r="F55" s="1" t="s">
        <v>1903</v>
      </c>
      <c r="G55" s="1" t="s">
        <v>1903</v>
      </c>
      <c r="H55" s="1" t="s">
        <v>1903</v>
      </c>
      <c r="I55" s="1" t="s">
        <v>1903</v>
      </c>
      <c r="J55" s="1" t="s">
        <v>1903</v>
      </c>
      <c r="K55" s="1"/>
      <c r="L55" s="3"/>
      <c r="M55" s="3"/>
      <c r="N55" s="3"/>
      <c r="O55" s="3"/>
      <c r="P55" s="3"/>
    </row>
    <row r="56" spans="1:16">
      <c r="A56" s="27">
        <f>工事一般情報!A56</f>
        <v>210108</v>
      </c>
      <c r="B56" s="7" t="str">
        <f>工事一般情報!B56</f>
        <v>あかのれん東海名和</v>
      </c>
      <c r="C56" s="63"/>
      <c r="D56" s="63"/>
      <c r="E56" s="63"/>
      <c r="F56" s="1" t="s">
        <v>1903</v>
      </c>
      <c r="G56" s="1" t="s">
        <v>1903</v>
      </c>
      <c r="H56" s="1" t="s">
        <v>1903</v>
      </c>
      <c r="I56" s="1" t="s">
        <v>1903</v>
      </c>
      <c r="J56" s="1" t="s">
        <v>1903</v>
      </c>
      <c r="K56" s="1"/>
      <c r="L56" s="3"/>
      <c r="M56" s="3"/>
      <c r="N56" s="3"/>
      <c r="O56" s="3"/>
      <c r="P56" s="3"/>
    </row>
    <row r="57" spans="1:16">
      <c r="A57" s="27">
        <f>工事一般情報!A57</f>
        <v>210108</v>
      </c>
      <c r="B57" s="7" t="str">
        <f>工事一般情報!B57</f>
        <v>バロー東海名和</v>
      </c>
      <c r="C57" s="63"/>
      <c r="D57" s="63"/>
      <c r="E57" s="63"/>
      <c r="F57" s="1" t="s">
        <v>1903</v>
      </c>
      <c r="G57" s="1" t="s">
        <v>1903</v>
      </c>
      <c r="H57" s="1" t="s">
        <v>1903</v>
      </c>
      <c r="I57" s="1" t="s">
        <v>1903</v>
      </c>
      <c r="J57" s="1" t="s">
        <v>1903</v>
      </c>
      <c r="K57" s="1"/>
      <c r="L57" s="3"/>
      <c r="M57" s="3"/>
      <c r="N57" s="3"/>
      <c r="O57" s="3"/>
      <c r="P57" s="3"/>
    </row>
    <row r="58" spans="1:16">
      <c r="A58" s="27">
        <f>工事一般情報!A58</f>
        <v>210109</v>
      </c>
      <c r="B58" s="7" t="str">
        <f>工事一般情報!B58</f>
        <v>吹田(信)荷捌上屋他建築設計</v>
      </c>
      <c r="C58" s="63"/>
      <c r="D58" s="63"/>
      <c r="E58" s="63"/>
      <c r="F58" s="1" t="s">
        <v>1903</v>
      </c>
      <c r="G58" s="1" t="s">
        <v>1903</v>
      </c>
      <c r="H58" s="1" t="s">
        <v>1903</v>
      </c>
      <c r="I58" s="1" t="s">
        <v>1903</v>
      </c>
      <c r="J58" s="1" t="s">
        <v>1903</v>
      </c>
      <c r="K58" s="1"/>
      <c r="L58" s="3"/>
      <c r="M58" s="3"/>
      <c r="N58" s="3"/>
      <c r="O58" s="3"/>
      <c r="P58" s="3"/>
    </row>
    <row r="59" spans="1:16">
      <c r="A59" s="27">
        <f>工事一般情報!A59</f>
        <v>210110</v>
      </c>
      <c r="B59" s="7" t="str">
        <f>工事一般情報!B59</f>
        <v>ケーズデンキ本巣</v>
      </c>
      <c r="C59" s="63"/>
      <c r="D59" s="63"/>
      <c r="E59" s="63"/>
      <c r="F59" s="1" t="s">
        <v>1903</v>
      </c>
      <c r="G59" s="1" t="s">
        <v>1903</v>
      </c>
      <c r="H59" s="1" t="s">
        <v>1903</v>
      </c>
      <c r="I59" s="1" t="s">
        <v>1903</v>
      </c>
      <c r="J59" s="1" t="s">
        <v>1903</v>
      </c>
      <c r="K59" s="1"/>
      <c r="L59" s="3"/>
      <c r="M59" s="3"/>
      <c r="N59" s="3"/>
      <c r="O59" s="3"/>
      <c r="P59" s="3"/>
    </row>
    <row r="60" spans="1:16">
      <c r="A60" s="27">
        <f>工事一般情報!A60</f>
        <v>210112</v>
      </c>
      <c r="B60" s="7" t="str">
        <f>工事一般情報!B60</f>
        <v>河辺モール 本棟</v>
      </c>
      <c r="C60" s="63"/>
      <c r="D60" s="63"/>
      <c r="E60" s="63"/>
      <c r="F60" s="1" t="s">
        <v>1903</v>
      </c>
      <c r="G60" s="1" t="s">
        <v>1903</v>
      </c>
      <c r="H60" s="1" t="s">
        <v>1903</v>
      </c>
      <c r="I60" s="1" t="s">
        <v>1903</v>
      </c>
      <c r="J60" s="1" t="s">
        <v>1903</v>
      </c>
      <c r="K60" s="1"/>
      <c r="L60" s="3"/>
      <c r="M60" s="3"/>
      <c r="N60" s="3"/>
      <c r="O60" s="3"/>
      <c r="P60" s="3"/>
    </row>
    <row r="61" spans="1:16">
      <c r="A61" s="27">
        <f>工事一般情報!A61</f>
        <v>210112</v>
      </c>
      <c r="B61" s="7" t="str">
        <f>工事一般情報!B61</f>
        <v>河辺モール B棟</v>
      </c>
      <c r="C61" s="63"/>
      <c r="D61" s="63"/>
      <c r="E61" s="63"/>
      <c r="F61" s="1" t="s">
        <v>1903</v>
      </c>
      <c r="G61" s="1" t="s">
        <v>1903</v>
      </c>
      <c r="H61" s="1" t="s">
        <v>1903</v>
      </c>
      <c r="I61" s="1" t="s">
        <v>1903</v>
      </c>
      <c r="J61" s="1" t="s">
        <v>1903</v>
      </c>
      <c r="K61" s="1"/>
      <c r="L61" s="3"/>
      <c r="M61" s="3"/>
      <c r="N61" s="3"/>
      <c r="O61" s="3"/>
      <c r="P61" s="3"/>
    </row>
    <row r="62" spans="1:16">
      <c r="A62" s="27">
        <f>工事一般情報!A62</f>
        <v>210113</v>
      </c>
      <c r="B62" s="7" t="str">
        <f>工事一般情報!B62</f>
        <v>バロー上田秋和</v>
      </c>
      <c r="C62" s="63"/>
      <c r="D62" s="63"/>
      <c r="E62" s="63"/>
      <c r="F62" s="1" t="s">
        <v>1903</v>
      </c>
      <c r="G62" s="1" t="s">
        <v>1903</v>
      </c>
      <c r="H62" s="1" t="s">
        <v>1903</v>
      </c>
      <c r="I62" s="1" t="s">
        <v>1903</v>
      </c>
      <c r="J62" s="1" t="s">
        <v>1903</v>
      </c>
      <c r="K62" s="1"/>
      <c r="L62" s="3"/>
      <c r="M62" s="3"/>
      <c r="N62" s="3"/>
      <c r="O62" s="3"/>
      <c r="P62" s="3"/>
    </row>
    <row r="63" spans="1:16">
      <c r="A63" s="27">
        <f>工事一般情報!A63</f>
        <v>210114</v>
      </c>
      <c r="B63" s="7" t="str">
        <f>工事一般情報!B63</f>
        <v>共立クリニック</v>
      </c>
      <c r="C63" s="63"/>
      <c r="D63" s="63"/>
      <c r="E63" s="63"/>
      <c r="F63" s="1" t="s">
        <v>1903</v>
      </c>
      <c r="G63" s="1" t="s">
        <v>1903</v>
      </c>
      <c r="H63" s="1" t="s">
        <v>1903</v>
      </c>
      <c r="I63" s="1" t="s">
        <v>1903</v>
      </c>
      <c r="J63" s="1" t="s">
        <v>1903</v>
      </c>
      <c r="K63" s="1"/>
      <c r="L63" s="3"/>
      <c r="M63" s="3"/>
      <c r="N63" s="3"/>
      <c r="O63" s="3"/>
      <c r="P63" s="3"/>
    </row>
    <row r="64" spans="1:16">
      <c r="A64" s="27">
        <f>工事一般情報!A64</f>
        <v>210115</v>
      </c>
      <c r="B64" s="7" t="str">
        <f>工事一般情報!B64</f>
        <v>河内永和</v>
      </c>
      <c r="C64" s="63"/>
      <c r="D64" s="63"/>
      <c r="E64" s="63"/>
      <c r="F64" s="1" t="s">
        <v>1903</v>
      </c>
      <c r="G64" s="1" t="s">
        <v>1903</v>
      </c>
      <c r="H64" s="1" t="s">
        <v>1903</v>
      </c>
      <c r="I64" s="1" t="s">
        <v>1903</v>
      </c>
      <c r="J64" s="1" t="s">
        <v>1903</v>
      </c>
      <c r="K64" s="1"/>
      <c r="L64" s="3"/>
      <c r="M64" s="3"/>
      <c r="N64" s="3"/>
      <c r="O64" s="3"/>
      <c r="P64" s="3"/>
    </row>
    <row r="65" spans="1:16">
      <c r="A65" s="27">
        <f>工事一般情報!A65</f>
        <v>210118</v>
      </c>
      <c r="B65" s="7" t="str">
        <f>工事一般情報!B65</f>
        <v>ナルス上越インター</v>
      </c>
      <c r="C65" s="63"/>
      <c r="D65" s="63"/>
      <c r="E65" s="63"/>
      <c r="F65" s="1" t="s">
        <v>1903</v>
      </c>
      <c r="G65" s="1" t="s">
        <v>1903</v>
      </c>
      <c r="H65" s="1" t="s">
        <v>1903</v>
      </c>
      <c r="I65" s="1" t="s">
        <v>1903</v>
      </c>
      <c r="J65" s="1" t="s">
        <v>1903</v>
      </c>
      <c r="K65" s="1"/>
      <c r="L65" s="3"/>
      <c r="M65" s="3"/>
      <c r="N65" s="3"/>
      <c r="O65" s="3"/>
      <c r="P65" s="3"/>
    </row>
    <row r="66" spans="1:16">
      <c r="A66" s="27">
        <f>工事一般情報!A66</f>
        <v>210119</v>
      </c>
      <c r="B66" s="7" t="str">
        <f>工事一般情報!B66</f>
        <v>ウエルシア薬局新潟さつき野店</v>
      </c>
      <c r="C66" s="63"/>
      <c r="D66" s="63"/>
      <c r="E66" s="63"/>
      <c r="F66" s="1" t="s">
        <v>1903</v>
      </c>
      <c r="G66" s="1" t="s">
        <v>1903</v>
      </c>
      <c r="H66" s="1" t="s">
        <v>1903</v>
      </c>
      <c r="I66" s="1" t="s">
        <v>1903</v>
      </c>
      <c r="J66" s="1" t="s">
        <v>1903</v>
      </c>
      <c r="K66" s="1"/>
      <c r="L66" s="3"/>
      <c r="M66" s="3"/>
      <c r="N66" s="3"/>
      <c r="O66" s="3"/>
      <c r="P66" s="3"/>
    </row>
    <row r="67" spans="1:16">
      <c r="A67" s="27">
        <f>工事一般情報!A67</f>
        <v>210120</v>
      </c>
      <c r="B67" s="7" t="str">
        <f>工事一般情報!B67</f>
        <v>ウエルシア薬局川口峯</v>
      </c>
      <c r="C67" s="63"/>
      <c r="D67" s="63"/>
      <c r="E67" s="63"/>
      <c r="F67" s="1" t="s">
        <v>1903</v>
      </c>
      <c r="G67" s="1" t="s">
        <v>1903</v>
      </c>
      <c r="H67" s="1" t="s">
        <v>1903</v>
      </c>
      <c r="I67" s="1" t="s">
        <v>1903</v>
      </c>
      <c r="J67" s="1" t="s">
        <v>1903</v>
      </c>
      <c r="K67" s="1"/>
      <c r="L67" s="3"/>
      <c r="M67" s="3"/>
      <c r="N67" s="3"/>
      <c r="O67" s="3"/>
      <c r="P67" s="3"/>
    </row>
    <row r="68" spans="1:16">
      <c r="A68" s="27">
        <f>工事一般情報!A68</f>
        <v>210123</v>
      </c>
      <c r="B68" s="7" t="str">
        <f>工事一般情報!B68</f>
        <v>JR阪和線長居駅北高架下店舗開発</v>
      </c>
      <c r="C68" s="63"/>
      <c r="D68" s="63"/>
      <c r="E68" s="63"/>
      <c r="F68" s="1" t="s">
        <v>1903</v>
      </c>
      <c r="G68" s="1" t="s">
        <v>1903</v>
      </c>
      <c r="H68" s="1" t="s">
        <v>1903</v>
      </c>
      <c r="I68" s="1" t="s">
        <v>1903</v>
      </c>
      <c r="J68" s="1" t="s">
        <v>1903</v>
      </c>
      <c r="K68" s="1"/>
      <c r="L68" s="3"/>
      <c r="M68" s="3"/>
      <c r="N68" s="3"/>
      <c r="O68" s="3"/>
      <c r="P68" s="3"/>
    </row>
    <row r="69" spans="1:16">
      <c r="A69" s="27">
        <f>工事一般情報!A69</f>
        <v>210124</v>
      </c>
      <c r="B69" s="7" t="str">
        <f>工事一般情報!B69</f>
        <v>ウエルシア松本高宮西</v>
      </c>
      <c r="C69" s="63"/>
      <c r="D69" s="63"/>
      <c r="E69" s="63"/>
      <c r="F69" s="1" t="s">
        <v>1903</v>
      </c>
      <c r="G69" s="1" t="s">
        <v>1903</v>
      </c>
      <c r="H69" s="1" t="s">
        <v>1903</v>
      </c>
      <c r="I69" s="1" t="s">
        <v>1903</v>
      </c>
      <c r="J69" s="1" t="s">
        <v>1903</v>
      </c>
      <c r="K69" s="1"/>
      <c r="L69" s="3"/>
      <c r="M69" s="3"/>
      <c r="N69" s="3"/>
      <c r="O69" s="3"/>
      <c r="P69" s="3"/>
    </row>
    <row r="70" spans="1:16">
      <c r="A70" s="27">
        <f>工事一般情報!A70</f>
        <v>210125</v>
      </c>
      <c r="B70" s="7" t="str">
        <f>工事一般情報!B70</f>
        <v>ウエルシア薬局山武成東店</v>
      </c>
      <c r="C70" s="63"/>
      <c r="D70" s="63"/>
      <c r="E70" s="63"/>
      <c r="F70" s="1" t="s">
        <v>1903</v>
      </c>
      <c r="G70" s="1" t="s">
        <v>1903</v>
      </c>
      <c r="H70" s="1" t="s">
        <v>1903</v>
      </c>
      <c r="I70" s="1" t="s">
        <v>1903</v>
      </c>
      <c r="J70" s="1" t="s">
        <v>1903</v>
      </c>
      <c r="K70" s="1"/>
      <c r="L70" s="3"/>
      <c r="M70" s="3"/>
      <c r="N70" s="3"/>
      <c r="O70" s="3"/>
      <c r="P70" s="3"/>
    </row>
    <row r="71" spans="1:16">
      <c r="A71" s="27">
        <f>工事一般情報!A71</f>
        <v>210126</v>
      </c>
      <c r="B71" s="7" t="str">
        <f>工事一般情報!B71</f>
        <v>バロー常滑陶郷店</v>
      </c>
      <c r="C71" s="63"/>
      <c r="D71" s="63"/>
      <c r="E71" s="63"/>
      <c r="F71" s="1" t="s">
        <v>1903</v>
      </c>
      <c r="G71" s="1" t="s">
        <v>1903</v>
      </c>
      <c r="H71" s="1" t="s">
        <v>1903</v>
      </c>
      <c r="I71" s="1" t="s">
        <v>1903</v>
      </c>
      <c r="J71" s="1" t="s">
        <v>1903</v>
      </c>
      <c r="K71" s="1"/>
      <c r="L71" s="3"/>
      <c r="M71" s="3"/>
      <c r="N71" s="3"/>
      <c r="O71" s="3"/>
      <c r="P71" s="3"/>
    </row>
    <row r="72" spans="1:16">
      <c r="A72" s="27">
        <f>工事一般情報!A72</f>
        <v>210127</v>
      </c>
      <c r="B72" s="7" t="str">
        <f>工事一般情報!B72</f>
        <v>カインズ宇都宮</v>
      </c>
      <c r="C72" s="63"/>
      <c r="D72" s="63"/>
      <c r="E72" s="63"/>
      <c r="F72" s="1" t="s">
        <v>1903</v>
      </c>
      <c r="G72" s="1" t="s">
        <v>1903</v>
      </c>
      <c r="H72" s="1" t="s">
        <v>1903</v>
      </c>
      <c r="I72" s="1" t="s">
        <v>1903</v>
      </c>
      <c r="J72" s="1" t="s">
        <v>1903</v>
      </c>
      <c r="K72" s="1"/>
      <c r="L72" s="3"/>
      <c r="M72" s="3"/>
      <c r="N72" s="3"/>
      <c r="O72" s="3"/>
      <c r="P72" s="3"/>
    </row>
    <row r="73" spans="1:16">
      <c r="A73" s="27">
        <f>工事一般情報!A73</f>
        <v>210128</v>
      </c>
      <c r="B73" s="7" t="str">
        <f>工事一般情報!B73</f>
        <v>ウエルシア東川口</v>
      </c>
      <c r="C73" s="63"/>
      <c r="D73" s="63"/>
      <c r="E73" s="63"/>
      <c r="F73" s="1" t="s">
        <v>1903</v>
      </c>
      <c r="G73" s="1" t="s">
        <v>1903</v>
      </c>
      <c r="H73" s="1" t="s">
        <v>1903</v>
      </c>
      <c r="I73" s="1" t="s">
        <v>1903</v>
      </c>
      <c r="J73" s="1" t="s">
        <v>1903</v>
      </c>
      <c r="K73" s="1"/>
      <c r="L73" s="3"/>
      <c r="M73" s="3"/>
      <c r="N73" s="3"/>
      <c r="O73" s="3"/>
      <c r="P73" s="3"/>
    </row>
    <row r="74" spans="1:16">
      <c r="A74" s="27">
        <f>工事一般情報!A74</f>
        <v>210129</v>
      </c>
      <c r="B74" s="7" t="str">
        <f>工事一般情報!B74</f>
        <v>清水駒越SC</v>
      </c>
      <c r="C74" s="63"/>
      <c r="D74" s="63"/>
      <c r="E74" s="63"/>
      <c r="F74" s="1" t="s">
        <v>1903</v>
      </c>
      <c r="G74" s="1" t="s">
        <v>1903</v>
      </c>
      <c r="H74" s="1" t="s">
        <v>1903</v>
      </c>
      <c r="I74" s="1" t="s">
        <v>1903</v>
      </c>
      <c r="J74" s="1" t="s">
        <v>1903</v>
      </c>
      <c r="K74" s="1"/>
      <c r="L74" s="3"/>
      <c r="M74" s="3"/>
      <c r="N74" s="3"/>
      <c r="O74" s="3"/>
      <c r="P74" s="3"/>
    </row>
    <row r="75" spans="1:16">
      <c r="A75" s="27">
        <f>工事一般情報!A75</f>
        <v>210130</v>
      </c>
      <c r="B75" s="7" t="str">
        <f>工事一般情報!B75</f>
        <v>秋田物流倉庫</v>
      </c>
      <c r="C75" s="63"/>
      <c r="D75" s="63"/>
      <c r="E75" s="63"/>
      <c r="F75" s="1" t="s">
        <v>1903</v>
      </c>
      <c r="G75" s="1" t="s">
        <v>1903</v>
      </c>
      <c r="H75" s="1" t="s">
        <v>1903</v>
      </c>
      <c r="I75" s="1" t="s">
        <v>1903</v>
      </c>
      <c r="J75" s="1" t="s">
        <v>1903</v>
      </c>
      <c r="K75" s="1"/>
      <c r="L75" s="3"/>
      <c r="M75" s="3"/>
      <c r="N75" s="3"/>
      <c r="O75" s="3"/>
      <c r="P75" s="3"/>
    </row>
    <row r="76" spans="1:16">
      <c r="A76" s="27">
        <f>工事一般情報!A76</f>
        <v>210131</v>
      </c>
      <c r="B76" s="7" t="str">
        <f>工事一般情報!B76</f>
        <v>寺島薬局下妻田下店</v>
      </c>
      <c r="C76" s="63"/>
      <c r="D76" s="63"/>
      <c r="E76" s="63"/>
      <c r="F76" s="1" t="s">
        <v>1903</v>
      </c>
      <c r="G76" s="1" t="s">
        <v>1903</v>
      </c>
      <c r="H76" s="1" t="s">
        <v>1903</v>
      </c>
      <c r="I76" s="1" t="s">
        <v>1903</v>
      </c>
      <c r="J76" s="1" t="s">
        <v>1903</v>
      </c>
      <c r="K76" s="1"/>
      <c r="L76" s="3"/>
      <c r="M76" s="3"/>
      <c r="N76" s="3"/>
      <c r="O76" s="3"/>
      <c r="P76" s="3"/>
    </row>
    <row r="77" spans="1:16">
      <c r="A77" s="27">
        <f>工事一般情報!A77</f>
        <v>210132</v>
      </c>
      <c r="B77" s="7" t="str">
        <f>工事一般情報!B77</f>
        <v>寺島薬局土浦田中店</v>
      </c>
      <c r="C77" s="63"/>
      <c r="D77" s="63"/>
      <c r="E77" s="63"/>
      <c r="F77" s="1" t="s">
        <v>1903</v>
      </c>
      <c r="G77" s="1" t="s">
        <v>1903</v>
      </c>
      <c r="H77" s="1" t="s">
        <v>1903</v>
      </c>
      <c r="I77" s="1" t="s">
        <v>1903</v>
      </c>
      <c r="J77" s="1" t="s">
        <v>1903</v>
      </c>
      <c r="K77" s="1"/>
      <c r="L77" s="3"/>
      <c r="M77" s="3"/>
      <c r="N77" s="3"/>
      <c r="O77" s="3"/>
      <c r="P77" s="3"/>
    </row>
    <row r="78" spans="1:16">
      <c r="A78" s="27">
        <f>工事一般情報!A78</f>
        <v>210133</v>
      </c>
      <c r="B78" s="7" t="str">
        <f>工事一般情報!B78</f>
        <v>バロー豊川</v>
      </c>
      <c r="C78" s="63"/>
      <c r="D78" s="63"/>
      <c r="E78" s="63"/>
      <c r="F78" s="1" t="s">
        <v>1903</v>
      </c>
      <c r="G78" s="1" t="s">
        <v>1903</v>
      </c>
      <c r="H78" s="1" t="s">
        <v>1903</v>
      </c>
      <c r="I78" s="1" t="s">
        <v>1903</v>
      </c>
      <c r="J78" s="1" t="s">
        <v>1903</v>
      </c>
      <c r="K78" s="1"/>
      <c r="L78" s="3"/>
      <c r="M78" s="3"/>
      <c r="N78" s="3"/>
      <c r="O78" s="3"/>
      <c r="P78" s="3"/>
    </row>
    <row r="79" spans="1:16">
      <c r="A79" s="27">
        <f>工事一般情報!A79</f>
        <v>210134</v>
      </c>
      <c r="B79" s="7" t="str">
        <f>工事一般情報!B79</f>
        <v>ジャンボエンチョー豊橋店</v>
      </c>
      <c r="C79" s="63"/>
      <c r="D79" s="63"/>
      <c r="E79" s="63"/>
      <c r="F79" s="1" t="s">
        <v>1903</v>
      </c>
      <c r="G79" s="1" t="s">
        <v>1903</v>
      </c>
      <c r="H79" s="1" t="s">
        <v>1903</v>
      </c>
      <c r="I79" s="1" t="s">
        <v>1903</v>
      </c>
      <c r="J79" s="1" t="s">
        <v>1903</v>
      </c>
      <c r="K79" s="1"/>
      <c r="L79" s="3"/>
      <c r="M79" s="3"/>
      <c r="N79" s="3"/>
      <c r="O79" s="3"/>
      <c r="P79" s="3"/>
    </row>
    <row r="80" spans="1:16">
      <c r="A80" s="27">
        <f>工事一般情報!A80</f>
        <v>220101</v>
      </c>
      <c r="B80" s="7" t="str">
        <f>工事一般情報!B80</f>
        <v>バロー富木島店</v>
      </c>
      <c r="C80" s="63"/>
      <c r="D80" s="63"/>
      <c r="E80" s="63"/>
      <c r="F80" s="1" t="s">
        <v>1903</v>
      </c>
      <c r="G80" s="1" t="s">
        <v>1903</v>
      </c>
      <c r="H80" s="1" t="s">
        <v>1903</v>
      </c>
      <c r="I80" s="1" t="s">
        <v>1903</v>
      </c>
      <c r="J80" s="1" t="s">
        <v>1903</v>
      </c>
      <c r="K80" s="1"/>
      <c r="L80" s="3"/>
      <c r="M80" s="3"/>
      <c r="N80" s="3"/>
      <c r="O80" s="3"/>
      <c r="P80" s="3"/>
    </row>
    <row r="81" spans="1:16">
      <c r="A81" s="27">
        <f>工事一般情報!A81</f>
        <v>220102</v>
      </c>
      <c r="B81" s="7" t="str">
        <f>工事一般情報!B81</f>
        <v>ユース北日野</v>
      </c>
      <c r="C81" s="63"/>
      <c r="D81" s="63"/>
      <c r="E81" s="63"/>
      <c r="F81" s="1" t="s">
        <v>1903</v>
      </c>
      <c r="G81" s="1" t="s">
        <v>1903</v>
      </c>
      <c r="H81" s="1" t="s">
        <v>1903</v>
      </c>
      <c r="I81" s="1" t="s">
        <v>1903</v>
      </c>
      <c r="J81" s="1" t="s">
        <v>1903</v>
      </c>
      <c r="K81" s="1"/>
      <c r="L81" s="3"/>
      <c r="M81" s="3"/>
      <c r="N81" s="3"/>
      <c r="O81" s="3"/>
      <c r="P81" s="3"/>
    </row>
    <row r="82" spans="1:16">
      <c r="A82" s="27">
        <f>工事一般情報!A82</f>
        <v>220103</v>
      </c>
      <c r="B82" s="7" t="str">
        <f>工事一般情報!B82</f>
        <v>ウエルシア薬局八千代大和田店</v>
      </c>
      <c r="C82" s="63"/>
      <c r="D82" s="63"/>
      <c r="E82" s="63"/>
      <c r="F82" s="1" t="s">
        <v>1903</v>
      </c>
      <c r="G82" s="1" t="s">
        <v>1903</v>
      </c>
      <c r="H82" s="1" t="s">
        <v>1903</v>
      </c>
      <c r="I82" s="1" t="s">
        <v>1903</v>
      </c>
      <c r="J82" s="1" t="s">
        <v>1903</v>
      </c>
      <c r="K82" s="1"/>
      <c r="L82" s="3"/>
      <c r="M82" s="3"/>
      <c r="N82" s="3"/>
      <c r="O82" s="3"/>
      <c r="P82" s="3"/>
    </row>
    <row r="83" spans="1:16">
      <c r="A83" s="27">
        <f>工事一般情報!A83</f>
        <v>220104</v>
      </c>
      <c r="B83" s="7" t="str">
        <f>工事一般情報!B83</f>
        <v>ウエルシア千葉土気</v>
      </c>
      <c r="C83" s="63"/>
      <c r="D83" s="63"/>
      <c r="E83" s="63"/>
      <c r="F83" s="1" t="s">
        <v>1903</v>
      </c>
      <c r="G83" s="1" t="s">
        <v>1903</v>
      </c>
      <c r="H83" s="1" t="s">
        <v>1903</v>
      </c>
      <c r="I83" s="1" t="s">
        <v>1903</v>
      </c>
      <c r="J83" s="1" t="s">
        <v>1903</v>
      </c>
      <c r="K83" s="1"/>
      <c r="L83" s="3"/>
      <c r="M83" s="3"/>
      <c r="N83" s="3"/>
      <c r="O83" s="3"/>
      <c r="P83" s="3"/>
    </row>
    <row r="84" spans="1:16">
      <c r="A84" s="27">
        <f>工事一般情報!A84</f>
        <v>220105</v>
      </c>
      <c r="B84" s="7" t="str">
        <f>工事一般情報!B84</f>
        <v>ウインク倉庫</v>
      </c>
      <c r="C84" s="63"/>
      <c r="D84" s="63"/>
      <c r="E84" s="63"/>
      <c r="F84" s="1" t="s">
        <v>1903</v>
      </c>
      <c r="G84" s="1" t="s">
        <v>1903</v>
      </c>
      <c r="H84" s="1" t="s">
        <v>1903</v>
      </c>
      <c r="I84" s="1" t="s">
        <v>1903</v>
      </c>
      <c r="J84" s="1" t="s">
        <v>1903</v>
      </c>
      <c r="K84" s="1"/>
      <c r="L84" s="3"/>
      <c r="M84" s="3"/>
      <c r="N84" s="3"/>
      <c r="O84" s="3"/>
      <c r="P84" s="3"/>
    </row>
    <row r="85" spans="1:16">
      <c r="A85" s="27">
        <f>工事一般情報!A85</f>
        <v>220105</v>
      </c>
      <c r="B85" s="7" t="str">
        <f>工事一般情報!B85</f>
        <v>ウインク事務所</v>
      </c>
      <c r="C85" s="63"/>
      <c r="D85" s="63"/>
      <c r="E85" s="63"/>
      <c r="F85" s="1" t="s">
        <v>1903</v>
      </c>
      <c r="G85" s="1" t="s">
        <v>1903</v>
      </c>
      <c r="H85" s="1" t="s">
        <v>1903</v>
      </c>
      <c r="I85" s="1" t="s">
        <v>1903</v>
      </c>
      <c r="J85" s="1" t="s">
        <v>1903</v>
      </c>
      <c r="K85" s="1"/>
      <c r="L85" s="3"/>
      <c r="M85" s="3"/>
      <c r="N85" s="3"/>
      <c r="O85" s="3"/>
      <c r="P85" s="3"/>
    </row>
    <row r="86" spans="1:16">
      <c r="A86" s="27">
        <f>工事一般情報!A86</f>
        <v>220106</v>
      </c>
      <c r="B86" s="7" t="str">
        <f>工事一般情報!B86</f>
        <v>ハローズ高松春日</v>
      </c>
      <c r="C86" s="63"/>
      <c r="D86" s="63"/>
      <c r="E86" s="63"/>
      <c r="F86" s="1" t="s">
        <v>1903</v>
      </c>
      <c r="G86" s="1" t="s">
        <v>1903</v>
      </c>
      <c r="H86" s="1" t="s">
        <v>1903</v>
      </c>
      <c r="I86" s="1" t="s">
        <v>1903</v>
      </c>
      <c r="J86" s="1" t="s">
        <v>1903</v>
      </c>
      <c r="K86" s="1"/>
      <c r="L86" s="3"/>
      <c r="M86" s="3"/>
      <c r="N86" s="3"/>
      <c r="O86" s="3"/>
      <c r="P86" s="3"/>
    </row>
    <row r="87" spans="1:16">
      <c r="A87" s="27">
        <f>工事一般情報!A87</f>
        <v>220107</v>
      </c>
      <c r="B87" s="7" t="str">
        <f>工事一般情報!B87</f>
        <v>特養ひまわり園</v>
      </c>
      <c r="C87" s="63"/>
      <c r="D87" s="63"/>
      <c r="E87" s="63"/>
      <c r="F87" s="1" t="s">
        <v>1903</v>
      </c>
      <c r="G87" s="1" t="s">
        <v>1903</v>
      </c>
      <c r="H87" s="1" t="s">
        <v>1903</v>
      </c>
      <c r="I87" s="1" t="s">
        <v>1903</v>
      </c>
      <c r="J87" s="1" t="s">
        <v>1903</v>
      </c>
      <c r="K87" s="1"/>
      <c r="L87" s="3"/>
      <c r="M87" s="3"/>
      <c r="N87" s="3"/>
      <c r="O87" s="3"/>
      <c r="P87" s="3"/>
    </row>
    <row r="88" spans="1:16">
      <c r="A88" s="27">
        <f>工事一般情報!A88</f>
        <v>220108</v>
      </c>
      <c r="B88" s="7" t="str">
        <f>工事一般情報!B88</f>
        <v>三洋堂書店　当知店</v>
      </c>
      <c r="C88" s="63"/>
      <c r="D88" s="63"/>
      <c r="E88" s="63"/>
      <c r="F88" s="1" t="s">
        <v>1903</v>
      </c>
      <c r="G88" s="1" t="s">
        <v>1903</v>
      </c>
      <c r="H88" s="1" t="s">
        <v>1903</v>
      </c>
      <c r="I88" s="1" t="s">
        <v>1903</v>
      </c>
      <c r="J88" s="1" t="s">
        <v>1903</v>
      </c>
      <c r="K88" s="1"/>
      <c r="L88" s="3"/>
      <c r="M88" s="3"/>
      <c r="N88" s="3"/>
      <c r="O88" s="3"/>
      <c r="P88" s="3"/>
    </row>
    <row r="89" spans="1:16">
      <c r="A89" s="27">
        <f>工事一般情報!A89</f>
        <v>220109</v>
      </c>
      <c r="B89" s="7" t="str">
        <f>工事一般情報!B89</f>
        <v>ひまわり第一保育園</v>
      </c>
      <c r="C89" s="63"/>
      <c r="D89" s="63"/>
      <c r="E89" s="63"/>
      <c r="F89" s="1" t="s">
        <v>1903</v>
      </c>
      <c r="G89" s="1" t="s">
        <v>1903</v>
      </c>
      <c r="H89" s="1" t="s">
        <v>1903</v>
      </c>
      <c r="I89" s="1" t="s">
        <v>1903</v>
      </c>
      <c r="J89" s="1" t="s">
        <v>1903</v>
      </c>
      <c r="K89" s="1"/>
      <c r="L89" s="3"/>
      <c r="M89" s="3"/>
      <c r="N89" s="3"/>
      <c r="O89" s="3"/>
      <c r="P89" s="3"/>
    </row>
    <row r="90" spans="1:16">
      <c r="A90" s="27">
        <f>工事一般情報!A90</f>
        <v>220110</v>
      </c>
      <c r="B90" s="7" t="str">
        <f>工事一般情報!B90</f>
        <v>ウエルシア薬局君津西坂田店</v>
      </c>
      <c r="C90" s="63"/>
      <c r="D90" s="63"/>
      <c r="E90" s="63"/>
      <c r="F90" s="1" t="s">
        <v>1903</v>
      </c>
      <c r="G90" s="1" t="s">
        <v>1903</v>
      </c>
      <c r="H90" s="1" t="s">
        <v>1903</v>
      </c>
      <c r="I90" s="1" t="s">
        <v>1903</v>
      </c>
      <c r="J90" s="1" t="s">
        <v>1903</v>
      </c>
      <c r="K90" s="1"/>
      <c r="L90" s="3"/>
      <c r="M90" s="3"/>
      <c r="N90" s="3"/>
      <c r="O90" s="3"/>
      <c r="P90" s="3"/>
    </row>
    <row r="91" spans="1:16">
      <c r="A91" s="27">
        <f>工事一般情報!A91</f>
        <v>220111</v>
      </c>
      <c r="B91" s="7" t="str">
        <f>工事一般情報!B91</f>
        <v>ロジネットサポート藤枝倉庫</v>
      </c>
      <c r="C91" s="63"/>
      <c r="D91" s="63"/>
      <c r="E91" s="63"/>
      <c r="F91" s="1" t="s">
        <v>1903</v>
      </c>
      <c r="G91" s="1" t="s">
        <v>1903</v>
      </c>
      <c r="H91" s="1" t="s">
        <v>1903</v>
      </c>
      <c r="I91" s="1" t="s">
        <v>1903</v>
      </c>
      <c r="J91" s="1" t="s">
        <v>1903</v>
      </c>
      <c r="K91" s="1"/>
      <c r="L91" s="3"/>
      <c r="M91" s="3"/>
      <c r="N91" s="3"/>
      <c r="O91" s="3"/>
      <c r="P91" s="3"/>
    </row>
    <row r="92" spans="1:16">
      <c r="A92" s="27">
        <f>工事一般情報!A92</f>
        <v>220112</v>
      </c>
      <c r="B92" s="7" t="str">
        <f>工事一般情報!B92</f>
        <v>フォレストモール河口湖A</v>
      </c>
      <c r="C92" s="63"/>
      <c r="D92" s="63"/>
      <c r="E92" s="63"/>
      <c r="F92" s="1" t="s">
        <v>1903</v>
      </c>
      <c r="G92" s="1" t="s">
        <v>1903</v>
      </c>
      <c r="H92" s="1" t="s">
        <v>1903</v>
      </c>
      <c r="I92" s="1" t="s">
        <v>1903</v>
      </c>
      <c r="J92" s="1" t="s">
        <v>1903</v>
      </c>
      <c r="K92" s="1"/>
      <c r="L92" s="3"/>
      <c r="M92" s="3"/>
      <c r="N92" s="3"/>
      <c r="O92" s="3"/>
      <c r="P92" s="3"/>
    </row>
    <row r="93" spans="1:16">
      <c r="A93" s="27">
        <f>工事一般情報!A93</f>
        <v>220112</v>
      </c>
      <c r="B93" s="7" t="str">
        <f>工事一般情報!B93</f>
        <v>フォレストモール河口湖B</v>
      </c>
      <c r="C93" s="63"/>
      <c r="D93" s="63"/>
      <c r="E93" s="63"/>
      <c r="F93" s="1" t="s">
        <v>1903</v>
      </c>
      <c r="G93" s="1" t="s">
        <v>1903</v>
      </c>
      <c r="H93" s="1" t="s">
        <v>1903</v>
      </c>
      <c r="I93" s="1" t="s">
        <v>1903</v>
      </c>
      <c r="J93" s="1" t="s">
        <v>1903</v>
      </c>
      <c r="K93" s="1"/>
      <c r="L93" s="3"/>
      <c r="M93" s="3"/>
      <c r="N93" s="3"/>
      <c r="O93" s="3"/>
      <c r="P93" s="3"/>
    </row>
    <row r="94" spans="1:16">
      <c r="A94" s="27">
        <f>工事一般情報!A94</f>
        <v>220112</v>
      </c>
      <c r="B94" s="7" t="str">
        <f>工事一般情報!B94</f>
        <v>フォレストモール河口湖C</v>
      </c>
      <c r="C94" s="63"/>
      <c r="D94" s="63"/>
      <c r="E94" s="63"/>
      <c r="F94" s="1" t="s">
        <v>1903</v>
      </c>
      <c r="G94" s="1" t="s">
        <v>1903</v>
      </c>
      <c r="H94" s="1" t="s">
        <v>1903</v>
      </c>
      <c r="I94" s="1" t="s">
        <v>1903</v>
      </c>
      <c r="J94" s="1" t="s">
        <v>1903</v>
      </c>
      <c r="K94" s="1"/>
      <c r="L94" s="3"/>
      <c r="M94" s="3"/>
      <c r="N94" s="3"/>
      <c r="O94" s="3"/>
      <c r="P94" s="3"/>
    </row>
    <row r="95" spans="1:16">
      <c r="A95" s="27">
        <f>工事一般情報!A95</f>
        <v>220112</v>
      </c>
      <c r="B95" s="7" t="str">
        <f>工事一般情報!B95</f>
        <v>フォレストモール河口湖D</v>
      </c>
      <c r="C95" s="63"/>
      <c r="D95" s="63"/>
      <c r="E95" s="63"/>
      <c r="F95" s="1" t="s">
        <v>1903</v>
      </c>
      <c r="G95" s="1" t="s">
        <v>1903</v>
      </c>
      <c r="H95" s="1" t="s">
        <v>1903</v>
      </c>
      <c r="I95" s="1" t="s">
        <v>1903</v>
      </c>
      <c r="J95" s="1" t="s">
        <v>1903</v>
      </c>
      <c r="K95" s="1"/>
      <c r="L95" s="3"/>
      <c r="M95" s="3"/>
      <c r="N95" s="3"/>
      <c r="O95" s="3"/>
      <c r="P95" s="3"/>
    </row>
    <row r="96" spans="1:16">
      <c r="A96" s="27">
        <f>工事一般情報!A96</f>
        <v>220113</v>
      </c>
      <c r="B96" s="7" t="str">
        <f>工事一般情報!B96</f>
        <v>コープ大野辻</v>
      </c>
      <c r="C96" s="63"/>
      <c r="D96" s="63"/>
      <c r="E96" s="63"/>
      <c r="F96" s="1" t="s">
        <v>1903</v>
      </c>
      <c r="G96" s="1" t="s">
        <v>1903</v>
      </c>
      <c r="H96" s="1" t="s">
        <v>1903</v>
      </c>
      <c r="I96" s="1" t="s">
        <v>1903</v>
      </c>
      <c r="J96" s="1" t="s">
        <v>1903</v>
      </c>
      <c r="K96" s="1"/>
      <c r="L96" s="3"/>
      <c r="M96" s="3"/>
      <c r="N96" s="3"/>
      <c r="O96" s="3"/>
      <c r="P96" s="3"/>
    </row>
    <row r="97" spans="1:16">
      <c r="A97" s="27">
        <f>工事一般情報!A97</f>
        <v>220114</v>
      </c>
      <c r="B97" s="7" t="str">
        <f>工事一般情報!B97</f>
        <v>北川精機スライシング工場</v>
      </c>
      <c r="C97" s="63"/>
      <c r="D97" s="63"/>
      <c r="E97" s="63"/>
      <c r="F97" s="1" t="s">
        <v>1903</v>
      </c>
      <c r="G97" s="1" t="s">
        <v>1903</v>
      </c>
      <c r="H97" s="1" t="s">
        <v>1903</v>
      </c>
      <c r="I97" s="1" t="s">
        <v>1903</v>
      </c>
      <c r="J97" s="1" t="s">
        <v>1903</v>
      </c>
      <c r="K97" s="1"/>
      <c r="L97" s="3"/>
      <c r="M97" s="3"/>
      <c r="N97" s="3"/>
      <c r="O97" s="3"/>
      <c r="P97" s="3"/>
    </row>
    <row r="98" spans="1:16">
      <c r="A98" s="27">
        <f>工事一般情報!A98</f>
        <v>220115</v>
      </c>
      <c r="B98" s="7" t="str">
        <f>工事一般情報!B98</f>
        <v>ベリー藤里</v>
      </c>
      <c r="C98" s="63"/>
      <c r="D98" s="63"/>
      <c r="E98" s="63"/>
      <c r="F98" s="1" t="s">
        <v>1903</v>
      </c>
      <c r="G98" s="1" t="s">
        <v>1903</v>
      </c>
      <c r="H98" s="1" t="s">
        <v>1903</v>
      </c>
      <c r="I98" s="1" t="s">
        <v>1903</v>
      </c>
      <c r="J98" s="1" t="s">
        <v>1903</v>
      </c>
      <c r="K98" s="1"/>
      <c r="L98" s="3"/>
      <c r="M98" s="3"/>
      <c r="N98" s="3"/>
      <c r="O98" s="3"/>
      <c r="P98" s="3"/>
    </row>
    <row r="99" spans="1:16">
      <c r="A99" s="27">
        <f>工事一般情報!A99</f>
        <v>220116</v>
      </c>
      <c r="B99" s="7" t="str">
        <f>工事一般情報!B99</f>
        <v>クレストホール印田</v>
      </c>
      <c r="C99" s="63"/>
      <c r="D99" s="63"/>
      <c r="E99" s="63"/>
      <c r="F99" s="1" t="s">
        <v>1903</v>
      </c>
      <c r="G99" s="1" t="s">
        <v>1903</v>
      </c>
      <c r="H99" s="1" t="s">
        <v>1903</v>
      </c>
      <c r="I99" s="1" t="s">
        <v>1903</v>
      </c>
      <c r="J99" s="1" t="s">
        <v>1903</v>
      </c>
      <c r="K99" s="1"/>
      <c r="L99" s="3"/>
      <c r="M99" s="3"/>
      <c r="N99" s="3"/>
      <c r="O99" s="3"/>
      <c r="P99" s="3"/>
    </row>
    <row r="100" spans="1:16">
      <c r="A100" s="27">
        <f>工事一般情報!A100</f>
        <v>220117</v>
      </c>
      <c r="B100" s="7" t="str">
        <f>工事一般情報!B100</f>
        <v>鳩山鉄工</v>
      </c>
      <c r="C100" s="63"/>
      <c r="D100" s="63"/>
      <c r="E100" s="63"/>
      <c r="F100" s="1" t="s">
        <v>1903</v>
      </c>
      <c r="G100" s="1" t="s">
        <v>1903</v>
      </c>
      <c r="H100" s="1" t="s">
        <v>1903</v>
      </c>
      <c r="I100" s="1" t="s">
        <v>1903</v>
      </c>
      <c r="J100" s="1" t="s">
        <v>1903</v>
      </c>
      <c r="K100" s="1"/>
      <c r="L100" s="3"/>
      <c r="M100" s="3"/>
      <c r="N100" s="3"/>
      <c r="O100" s="3"/>
      <c r="P100" s="3"/>
    </row>
    <row r="101" spans="1:16">
      <c r="A101" s="27">
        <f>工事一般情報!A101</f>
        <v>220118</v>
      </c>
      <c r="B101" s="7" t="str">
        <f>工事一般情報!B101</f>
        <v>ZAGZAG高松春日店</v>
      </c>
      <c r="C101" s="63"/>
      <c r="D101" s="63"/>
      <c r="E101" s="63"/>
      <c r="F101" s="1" t="s">
        <v>1903</v>
      </c>
      <c r="G101" s="1" t="s">
        <v>1903</v>
      </c>
      <c r="H101" s="1" t="s">
        <v>1903</v>
      </c>
      <c r="I101" s="1" t="s">
        <v>1903</v>
      </c>
      <c r="J101" s="1" t="s">
        <v>1903</v>
      </c>
      <c r="K101" s="1"/>
      <c r="L101" s="3"/>
      <c r="M101" s="3"/>
      <c r="N101" s="3"/>
      <c r="O101" s="3"/>
      <c r="P101" s="3"/>
    </row>
    <row r="102" spans="1:16">
      <c r="A102" s="27">
        <f>工事一般情報!A102</f>
        <v>220119</v>
      </c>
      <c r="B102" s="7" t="str">
        <f>工事一般情報!B102</f>
        <v>市川市田尻商業施設計画</v>
      </c>
      <c r="C102" s="63"/>
      <c r="D102" s="63"/>
      <c r="E102" s="63"/>
      <c r="F102" s="1" t="s">
        <v>1903</v>
      </c>
      <c r="G102" s="1" t="s">
        <v>1903</v>
      </c>
      <c r="H102" s="1" t="s">
        <v>1903</v>
      </c>
      <c r="I102" s="1" t="s">
        <v>1903</v>
      </c>
      <c r="J102" s="1" t="s">
        <v>1903</v>
      </c>
      <c r="K102" s="1"/>
      <c r="L102" s="3"/>
      <c r="M102" s="3"/>
      <c r="N102" s="3"/>
      <c r="O102" s="3"/>
      <c r="P102" s="3"/>
    </row>
    <row r="103" spans="1:16">
      <c r="A103" s="27">
        <f>工事一般情報!A103</f>
        <v>220120</v>
      </c>
      <c r="B103" s="7" t="str">
        <f>工事一般情報!B103</f>
        <v>杉山テスター</v>
      </c>
      <c r="C103" s="63"/>
      <c r="D103" s="63"/>
      <c r="E103" s="63"/>
      <c r="F103" s="1" t="s">
        <v>1903</v>
      </c>
      <c r="G103" s="1" t="s">
        <v>1903</v>
      </c>
      <c r="H103" s="1" t="s">
        <v>1903</v>
      </c>
      <c r="I103" s="1" t="s">
        <v>1903</v>
      </c>
      <c r="J103" s="1" t="s">
        <v>1903</v>
      </c>
      <c r="K103" s="1"/>
      <c r="L103" s="3"/>
      <c r="M103" s="3"/>
      <c r="N103" s="3"/>
      <c r="O103" s="3"/>
      <c r="P103" s="3"/>
    </row>
    <row r="104" spans="1:16">
      <c r="A104" s="27">
        <f>工事一般情報!A104</f>
        <v>220120</v>
      </c>
      <c r="B104" s="7" t="str">
        <f>工事一般情報!B104</f>
        <v>ジュンテンドー熊野</v>
      </c>
      <c r="C104" s="63"/>
      <c r="D104" s="63"/>
      <c r="E104" s="63"/>
      <c r="F104" s="1" t="s">
        <v>1903</v>
      </c>
      <c r="G104" s="1" t="s">
        <v>1903</v>
      </c>
      <c r="H104" s="1" t="s">
        <v>1903</v>
      </c>
      <c r="I104" s="1" t="s">
        <v>1903</v>
      </c>
      <c r="J104" s="1" t="s">
        <v>1903</v>
      </c>
      <c r="K104" s="1"/>
      <c r="L104" s="3"/>
      <c r="M104" s="3"/>
      <c r="N104" s="3"/>
      <c r="O104" s="3"/>
      <c r="P104" s="3"/>
    </row>
    <row r="105" spans="1:16">
      <c r="A105" s="27">
        <f>工事一般情報!A105</f>
        <v>220123</v>
      </c>
      <c r="B105" s="7" t="str">
        <f>工事一般情報!B105</f>
        <v>配送センター冷凍庫等</v>
      </c>
      <c r="C105" s="63"/>
      <c r="D105" s="63"/>
      <c r="E105" s="63"/>
      <c r="F105" s="1" t="s">
        <v>1903</v>
      </c>
      <c r="G105" s="1" t="s">
        <v>1903</v>
      </c>
      <c r="H105" s="1" t="s">
        <v>1903</v>
      </c>
      <c r="I105" s="1" t="s">
        <v>1903</v>
      </c>
      <c r="J105" s="1" t="s">
        <v>1903</v>
      </c>
      <c r="K105" s="1"/>
      <c r="L105" s="3"/>
      <c r="M105" s="3"/>
      <c r="N105" s="3"/>
      <c r="O105" s="3"/>
      <c r="P105" s="3"/>
    </row>
    <row r="106" spans="1:16">
      <c r="A106" s="27">
        <f>工事一般情報!A106</f>
        <v>220124</v>
      </c>
      <c r="B106" s="7" t="str">
        <f>工事一般情報!B106</f>
        <v>いちやまマート諏訪</v>
      </c>
      <c r="C106" s="63"/>
      <c r="D106" s="63"/>
      <c r="E106" s="63"/>
      <c r="F106" s="1" t="s">
        <v>1903</v>
      </c>
      <c r="G106" s="1" t="s">
        <v>1903</v>
      </c>
      <c r="H106" s="1" t="s">
        <v>1903</v>
      </c>
      <c r="I106" s="1" t="s">
        <v>1903</v>
      </c>
      <c r="J106" s="1" t="s">
        <v>1903</v>
      </c>
      <c r="K106" s="1"/>
      <c r="L106" s="3"/>
      <c r="M106" s="3"/>
      <c r="N106" s="3"/>
      <c r="O106" s="3"/>
      <c r="P106" s="3"/>
    </row>
    <row r="107" spans="1:16">
      <c r="A107" s="27">
        <f>工事一般情報!A107</f>
        <v>220125</v>
      </c>
      <c r="B107" s="7" t="str">
        <f>工事一般情報!B107</f>
        <v>とりせん新井</v>
      </c>
      <c r="C107" s="63"/>
      <c r="D107" s="63"/>
      <c r="E107" s="63"/>
      <c r="F107" s="1" t="s">
        <v>1903</v>
      </c>
      <c r="G107" s="1" t="s">
        <v>1903</v>
      </c>
      <c r="H107" s="1" t="s">
        <v>1903</v>
      </c>
      <c r="I107" s="1" t="s">
        <v>1903</v>
      </c>
      <c r="J107" s="1" t="s">
        <v>1903</v>
      </c>
      <c r="K107" s="1"/>
      <c r="L107" s="3"/>
      <c r="M107" s="3"/>
      <c r="N107" s="3"/>
      <c r="O107" s="3"/>
      <c r="P107" s="3"/>
    </row>
    <row r="108" spans="1:16">
      <c r="A108" s="27">
        <f>工事一般情報!A108</f>
        <v>220126</v>
      </c>
      <c r="B108" s="7" t="str">
        <f>工事一般情報!B108</f>
        <v>洋服の青山亜松井山手店</v>
      </c>
      <c r="C108" s="63"/>
      <c r="D108" s="63"/>
      <c r="E108" s="63"/>
      <c r="F108" s="1" t="s">
        <v>1903</v>
      </c>
      <c r="G108" s="1" t="s">
        <v>1903</v>
      </c>
      <c r="H108" s="1" t="s">
        <v>1903</v>
      </c>
      <c r="I108" s="1" t="s">
        <v>1903</v>
      </c>
      <c r="J108" s="1" t="s">
        <v>1903</v>
      </c>
      <c r="K108" s="1"/>
      <c r="L108" s="3"/>
      <c r="M108" s="3"/>
      <c r="N108" s="3"/>
      <c r="O108" s="3"/>
      <c r="P108" s="3"/>
    </row>
    <row r="109" spans="1:16">
      <c r="A109" s="27">
        <f>工事一般情報!A109</f>
        <v>220126</v>
      </c>
      <c r="B109" s="7" t="str">
        <f>工事一般情報!B109</f>
        <v>カメラのキタムラ 松井山手店</v>
      </c>
      <c r="C109" s="63"/>
      <c r="D109" s="63"/>
      <c r="E109" s="63"/>
      <c r="F109" s="1" t="s">
        <v>1903</v>
      </c>
      <c r="G109" s="1" t="s">
        <v>1903</v>
      </c>
      <c r="H109" s="1" t="s">
        <v>1903</v>
      </c>
      <c r="I109" s="1" t="s">
        <v>1903</v>
      </c>
      <c r="J109" s="1" t="s">
        <v>1903</v>
      </c>
      <c r="K109" s="1"/>
      <c r="L109" s="3"/>
      <c r="M109" s="3"/>
      <c r="N109" s="3"/>
      <c r="O109" s="3"/>
      <c r="P109" s="3"/>
    </row>
    <row r="110" spans="1:16">
      <c r="A110" s="27">
        <f>工事一般情報!A110</f>
        <v>220127</v>
      </c>
      <c r="B110" s="7" t="str">
        <f>工事一般情報!B110</f>
        <v>森ノ宮駅</v>
      </c>
      <c r="C110" s="63"/>
      <c r="D110" s="63"/>
      <c r="E110" s="63"/>
      <c r="F110" s="1" t="s">
        <v>1903</v>
      </c>
      <c r="G110" s="1" t="s">
        <v>1903</v>
      </c>
      <c r="H110" s="1" t="s">
        <v>1903</v>
      </c>
      <c r="I110" s="1" t="s">
        <v>1903</v>
      </c>
      <c r="J110" s="1" t="s">
        <v>1903</v>
      </c>
      <c r="K110" s="1"/>
      <c r="L110" s="3"/>
      <c r="M110" s="3"/>
      <c r="N110" s="3"/>
      <c r="O110" s="3"/>
      <c r="P110" s="3"/>
    </row>
    <row r="111" spans="1:16">
      <c r="A111" s="27">
        <f>工事一般情報!A111</f>
        <v>220128</v>
      </c>
      <c r="B111" s="7" t="str">
        <f>工事一般情報!B111</f>
        <v>俊徳道駅高架下店舗開発</v>
      </c>
      <c r="C111" s="63"/>
      <c r="D111" s="63"/>
      <c r="E111" s="63"/>
      <c r="F111" s="1" t="s">
        <v>1903</v>
      </c>
      <c r="G111" s="1" t="s">
        <v>1903</v>
      </c>
      <c r="H111" s="1" t="s">
        <v>1903</v>
      </c>
      <c r="I111" s="1" t="s">
        <v>1903</v>
      </c>
      <c r="J111" s="1" t="s">
        <v>1903</v>
      </c>
      <c r="K111" s="1"/>
      <c r="L111" s="3"/>
      <c r="M111" s="3"/>
      <c r="N111" s="3"/>
      <c r="O111" s="3"/>
      <c r="P111" s="3"/>
    </row>
    <row r="112" spans="1:16">
      <c r="A112" s="27">
        <f>工事一般情報!A112</f>
        <v>220129</v>
      </c>
      <c r="B112" s="7" t="str">
        <f>工事一般情報!B112</f>
        <v>バロー飯田</v>
      </c>
      <c r="C112" s="63"/>
      <c r="D112" s="63"/>
      <c r="E112" s="63"/>
      <c r="F112" s="1" t="s">
        <v>1903</v>
      </c>
      <c r="G112" s="1" t="s">
        <v>1903</v>
      </c>
      <c r="H112" s="1" t="s">
        <v>1903</v>
      </c>
      <c r="I112" s="1" t="s">
        <v>1903</v>
      </c>
      <c r="J112" s="1" t="s">
        <v>1903</v>
      </c>
      <c r="K112" s="1"/>
      <c r="L112" s="3"/>
      <c r="M112" s="3"/>
      <c r="N112" s="3"/>
      <c r="O112" s="3"/>
      <c r="P112" s="3"/>
    </row>
    <row r="113" spans="1:16">
      <c r="A113" s="27">
        <f>工事一般情報!A113</f>
        <v>220130</v>
      </c>
      <c r="B113" s="7" t="str">
        <f>工事一般情報!B113</f>
        <v>西遠丸百農業協同組合事務所</v>
      </c>
      <c r="C113" s="63"/>
      <c r="D113" s="63"/>
      <c r="E113" s="63"/>
      <c r="F113" s="1" t="s">
        <v>1903</v>
      </c>
      <c r="G113" s="1" t="s">
        <v>1903</v>
      </c>
      <c r="H113" s="1" t="s">
        <v>1903</v>
      </c>
      <c r="I113" s="1" t="s">
        <v>1903</v>
      </c>
      <c r="J113" s="1" t="s">
        <v>1903</v>
      </c>
      <c r="K113" s="1"/>
      <c r="L113" s="3"/>
      <c r="M113" s="3"/>
      <c r="N113" s="3"/>
      <c r="O113" s="3"/>
      <c r="P113" s="3"/>
    </row>
    <row r="114" spans="1:16">
      <c r="A114" s="27">
        <f>工事一般情報!A114</f>
        <v>220131</v>
      </c>
      <c r="B114" s="7" t="str">
        <f>工事一般情報!B114</f>
        <v>ケーズデンキ大河原</v>
      </c>
      <c r="C114" s="63"/>
      <c r="D114" s="63"/>
      <c r="E114" s="63"/>
      <c r="F114" s="1" t="s">
        <v>1903</v>
      </c>
      <c r="G114" s="1" t="s">
        <v>1903</v>
      </c>
      <c r="H114" s="1" t="s">
        <v>1903</v>
      </c>
      <c r="I114" s="1" t="s">
        <v>1903</v>
      </c>
      <c r="J114" s="1" t="s">
        <v>1903</v>
      </c>
      <c r="K114" s="1"/>
      <c r="L114" s="3"/>
      <c r="M114" s="3"/>
      <c r="N114" s="3"/>
      <c r="O114" s="3"/>
      <c r="P114" s="3"/>
    </row>
    <row r="115" spans="1:16">
      <c r="A115" s="27">
        <f>工事一般情報!A115</f>
        <v>220132</v>
      </c>
      <c r="B115" s="7" t="str">
        <f>工事一般情報!B115</f>
        <v>ケーズデンキ幸手</v>
      </c>
      <c r="C115" s="63"/>
      <c r="D115" s="63"/>
      <c r="E115" s="63"/>
      <c r="F115" s="1" t="s">
        <v>1903</v>
      </c>
      <c r="G115" s="1" t="s">
        <v>1903</v>
      </c>
      <c r="H115" s="1" t="s">
        <v>1903</v>
      </c>
      <c r="I115" s="1" t="s">
        <v>1903</v>
      </c>
      <c r="J115" s="1" t="s">
        <v>1903</v>
      </c>
      <c r="K115" s="1"/>
      <c r="L115" s="3"/>
      <c r="M115" s="3"/>
      <c r="N115" s="3"/>
      <c r="O115" s="3"/>
      <c r="P115" s="3"/>
    </row>
    <row r="116" spans="1:16">
      <c r="A116" s="27">
        <f>工事一般情報!A116</f>
        <v>220133</v>
      </c>
      <c r="B116" s="7" t="str">
        <f>工事一般情報!B116</f>
        <v>ウエルシア薬局甲府富竹</v>
      </c>
      <c r="C116" s="63"/>
      <c r="D116" s="63"/>
      <c r="E116" s="63"/>
      <c r="F116" s="1" t="s">
        <v>1903</v>
      </c>
      <c r="G116" s="1" t="s">
        <v>1903</v>
      </c>
      <c r="H116" s="1" t="s">
        <v>1903</v>
      </c>
      <c r="I116" s="1" t="s">
        <v>1903</v>
      </c>
      <c r="J116" s="1" t="s">
        <v>1903</v>
      </c>
      <c r="K116" s="1"/>
      <c r="L116" s="3"/>
      <c r="M116" s="3"/>
      <c r="N116" s="3"/>
      <c r="O116" s="3"/>
      <c r="P116" s="3"/>
    </row>
    <row r="117" spans="1:16">
      <c r="A117" s="27">
        <f>工事一般情報!A117</f>
        <v>220135</v>
      </c>
      <c r="B117" s="7" t="str">
        <f>工事一般情報!B117</f>
        <v>琉球大学</v>
      </c>
      <c r="C117" s="63"/>
      <c r="D117" s="63"/>
      <c r="E117" s="63"/>
      <c r="F117" s="1" t="s">
        <v>1903</v>
      </c>
      <c r="G117" s="1" t="s">
        <v>1903</v>
      </c>
      <c r="H117" s="1" t="s">
        <v>1903</v>
      </c>
      <c r="I117" s="1" t="s">
        <v>1903</v>
      </c>
      <c r="J117" s="1" t="s">
        <v>1903</v>
      </c>
      <c r="K117" s="1"/>
      <c r="L117" s="3"/>
      <c r="M117" s="3"/>
      <c r="N117" s="3"/>
      <c r="O117" s="3"/>
      <c r="P117" s="3"/>
    </row>
    <row r="118" spans="1:16">
      <c r="A118" s="27">
        <f>工事一般情報!A118</f>
        <v>220137</v>
      </c>
      <c r="B118" s="7" t="str">
        <f>工事一般情報!B118</f>
        <v>ウエルシア薬局我孫子若松</v>
      </c>
      <c r="C118" s="63"/>
      <c r="D118" s="63"/>
      <c r="E118" s="63"/>
      <c r="F118" s="1" t="s">
        <v>1903</v>
      </c>
      <c r="G118" s="1" t="s">
        <v>1903</v>
      </c>
      <c r="H118" s="1" t="s">
        <v>1903</v>
      </c>
      <c r="I118" s="1" t="s">
        <v>1903</v>
      </c>
      <c r="J118" s="1" t="s">
        <v>1903</v>
      </c>
      <c r="K118" s="1"/>
      <c r="L118" s="3"/>
      <c r="M118" s="3"/>
      <c r="N118" s="3"/>
      <c r="O118" s="3"/>
      <c r="P118" s="3"/>
    </row>
    <row r="119" spans="1:16">
      <c r="A119" s="27">
        <f>工事一般情報!A119</f>
        <v>220139</v>
      </c>
      <c r="B119" s="7" t="str">
        <f>工事一般情報!B119</f>
        <v>ウィズ諏訪</v>
      </c>
      <c r="C119" s="63"/>
      <c r="D119" s="63"/>
      <c r="E119" s="63"/>
      <c r="F119" s="1" t="s">
        <v>1903</v>
      </c>
      <c r="G119" s="1" t="s">
        <v>1903</v>
      </c>
      <c r="H119" s="1" t="s">
        <v>1903</v>
      </c>
      <c r="I119" s="1" t="s">
        <v>1903</v>
      </c>
      <c r="J119" s="1" t="s">
        <v>1903</v>
      </c>
      <c r="K119" s="1"/>
      <c r="L119" s="3"/>
      <c r="M119" s="3"/>
      <c r="N119" s="3"/>
      <c r="O119" s="3"/>
      <c r="P119" s="3"/>
    </row>
    <row r="120" spans="1:16">
      <c r="A120" s="27">
        <f>工事一般情報!A120</f>
        <v>220140</v>
      </c>
      <c r="B120" s="7" t="str">
        <f>工事一般情報!B120</f>
        <v>ウエルシア新潟大学前</v>
      </c>
      <c r="C120" s="63"/>
      <c r="D120" s="63"/>
      <c r="E120" s="63"/>
      <c r="F120" s="1" t="s">
        <v>1903</v>
      </c>
      <c r="G120" s="1" t="s">
        <v>1903</v>
      </c>
      <c r="H120" s="1" t="s">
        <v>1903</v>
      </c>
      <c r="I120" s="1" t="s">
        <v>1903</v>
      </c>
      <c r="J120" s="1" t="s">
        <v>1903</v>
      </c>
      <c r="K120" s="1"/>
      <c r="L120" s="3"/>
      <c r="M120" s="3"/>
      <c r="N120" s="3"/>
      <c r="O120" s="3"/>
      <c r="P120" s="3"/>
    </row>
    <row r="121" spans="1:16">
      <c r="A121" s="27">
        <f>工事一般情報!A121</f>
        <v>220141</v>
      </c>
      <c r="B121" s="7" t="str">
        <f>工事一般情報!B121</f>
        <v>ドラッグてらしま かすみがうら大和田店</v>
      </c>
      <c r="C121" s="63"/>
      <c r="D121" s="63"/>
      <c r="E121" s="63"/>
      <c r="F121" s="1" t="s">
        <v>1903</v>
      </c>
      <c r="G121" s="1" t="s">
        <v>1903</v>
      </c>
      <c r="H121" s="1" t="s">
        <v>1903</v>
      </c>
      <c r="I121" s="1" t="s">
        <v>1903</v>
      </c>
      <c r="J121" s="1" t="s">
        <v>1903</v>
      </c>
      <c r="K121" s="1"/>
      <c r="L121" s="3"/>
      <c r="M121" s="3"/>
      <c r="N121" s="3"/>
      <c r="O121" s="3"/>
      <c r="P121" s="3"/>
    </row>
    <row r="122" spans="1:16">
      <c r="A122" s="27">
        <f>工事一般情報!A122</f>
        <v>220142</v>
      </c>
      <c r="B122" s="7" t="str">
        <f>工事一般情報!B122</f>
        <v>バロー浜松中島</v>
      </c>
      <c r="C122" s="63"/>
      <c r="D122" s="63"/>
      <c r="E122" s="63"/>
      <c r="F122" s="1" t="s">
        <v>1903</v>
      </c>
      <c r="G122" s="1" t="s">
        <v>1903</v>
      </c>
      <c r="H122" s="1" t="s">
        <v>1903</v>
      </c>
      <c r="I122" s="1" t="s">
        <v>1903</v>
      </c>
      <c r="J122" s="1" t="s">
        <v>1903</v>
      </c>
      <c r="K122" s="1"/>
      <c r="L122" s="3"/>
      <c r="M122" s="3"/>
      <c r="N122" s="3"/>
      <c r="O122" s="3"/>
      <c r="P122" s="3"/>
    </row>
    <row r="123" spans="1:16">
      <c r="A123" s="27">
        <f>工事一般情報!A123</f>
        <v>220143</v>
      </c>
      <c r="B123" s="7" t="str">
        <f>工事一般情報!B123</f>
        <v>ハローズ高松春日 ﾃﾅﾝﾄ2棟</v>
      </c>
      <c r="C123" s="63"/>
      <c r="D123" s="63"/>
      <c r="E123" s="63"/>
      <c r="F123" s="1" t="s">
        <v>1903</v>
      </c>
      <c r="G123" s="1" t="s">
        <v>1903</v>
      </c>
      <c r="H123" s="1" t="s">
        <v>1903</v>
      </c>
      <c r="I123" s="1" t="s">
        <v>1903</v>
      </c>
      <c r="J123" s="1" t="s">
        <v>1903</v>
      </c>
      <c r="K123" s="1"/>
      <c r="L123" s="3"/>
      <c r="M123" s="3"/>
      <c r="N123" s="3"/>
      <c r="O123" s="3"/>
      <c r="P123" s="3"/>
    </row>
    <row r="124" spans="1:16">
      <c r="A124" s="27">
        <f>工事一般情報!A124</f>
        <v>220144</v>
      </c>
      <c r="B124" s="7" t="str">
        <f>工事一般情報!B124</f>
        <v>天王南SC</v>
      </c>
      <c r="C124" s="63"/>
      <c r="D124" s="63"/>
      <c r="E124" s="63"/>
      <c r="F124" s="1" t="s">
        <v>1903</v>
      </c>
      <c r="G124" s="1" t="s">
        <v>1903</v>
      </c>
      <c r="H124" s="1" t="s">
        <v>1903</v>
      </c>
      <c r="I124" s="1" t="s">
        <v>1903</v>
      </c>
      <c r="J124" s="1" t="s">
        <v>1903</v>
      </c>
      <c r="K124" s="1"/>
      <c r="L124" s="3"/>
      <c r="M124" s="3"/>
      <c r="N124" s="3"/>
      <c r="O124" s="3"/>
      <c r="P124" s="3"/>
    </row>
    <row r="125" spans="1:16">
      <c r="A125" s="27">
        <f>工事一般情報!A125</f>
        <v>220146</v>
      </c>
      <c r="B125" s="7" t="str">
        <f>工事一般情報!B125</f>
        <v>バロー栗東</v>
      </c>
      <c r="C125" s="63"/>
      <c r="D125" s="63"/>
      <c r="E125" s="63"/>
      <c r="F125" s="1" t="s">
        <v>1903</v>
      </c>
      <c r="G125" s="1" t="s">
        <v>1903</v>
      </c>
      <c r="H125" s="1" t="s">
        <v>1903</v>
      </c>
      <c r="I125" s="1" t="s">
        <v>1903</v>
      </c>
      <c r="J125" s="1" t="s">
        <v>1903</v>
      </c>
      <c r="K125" s="1"/>
      <c r="L125" s="3"/>
      <c r="M125" s="3"/>
      <c r="N125" s="3"/>
      <c r="O125" s="3"/>
      <c r="P125" s="3"/>
    </row>
    <row r="126" spans="1:16">
      <c r="A126" s="27">
        <f>工事一般情報!A126</f>
        <v>220147</v>
      </c>
      <c r="B126" s="7" t="str">
        <f>工事一般情報!B126</f>
        <v>ドラッグてらしまつくば研究学園店</v>
      </c>
      <c r="C126" s="63"/>
      <c r="D126" s="63"/>
      <c r="E126" s="63"/>
      <c r="F126" s="1" t="s">
        <v>1903</v>
      </c>
      <c r="G126" s="1" t="s">
        <v>1903</v>
      </c>
      <c r="H126" s="1" t="s">
        <v>1903</v>
      </c>
      <c r="I126" s="1" t="s">
        <v>1903</v>
      </c>
      <c r="J126" s="1" t="s">
        <v>1903</v>
      </c>
      <c r="K126" s="1"/>
      <c r="L126" s="3"/>
      <c r="M126" s="3"/>
      <c r="N126" s="3"/>
      <c r="O126" s="3"/>
      <c r="P126" s="3"/>
    </row>
    <row r="127" spans="1:16">
      <c r="A127" s="27">
        <f>工事一般情報!A127</f>
        <v>220148</v>
      </c>
      <c r="B127" s="7" t="str">
        <f>工事一般情報!B127</f>
        <v>協和エクシオ</v>
      </c>
      <c r="C127" s="63"/>
      <c r="D127" s="63"/>
      <c r="E127" s="63"/>
      <c r="F127" s="1" t="s">
        <v>1903</v>
      </c>
      <c r="G127" s="1" t="s">
        <v>1903</v>
      </c>
      <c r="H127" s="1" t="s">
        <v>1903</v>
      </c>
      <c r="I127" s="1" t="s">
        <v>1903</v>
      </c>
      <c r="J127" s="1" t="s">
        <v>1903</v>
      </c>
      <c r="K127" s="1"/>
      <c r="L127" s="3"/>
      <c r="M127" s="3"/>
      <c r="N127" s="3"/>
      <c r="O127" s="3"/>
      <c r="P127" s="3"/>
    </row>
    <row r="128" spans="1:16">
      <c r="A128" s="27">
        <f>工事一般情報!A128</f>
        <v>220149</v>
      </c>
      <c r="B128" s="7" t="str">
        <f>工事一般情報!B128</f>
        <v>諏訪2丁目住宅マンション建替事業 A棟</v>
      </c>
      <c r="C128" s="63"/>
      <c r="D128" s="63"/>
      <c r="E128" s="63"/>
      <c r="F128" s="1" t="s">
        <v>1903</v>
      </c>
      <c r="G128" s="1" t="s">
        <v>1903</v>
      </c>
      <c r="H128" s="1" t="s">
        <v>1903</v>
      </c>
      <c r="I128" s="1" t="s">
        <v>1903</v>
      </c>
      <c r="J128" s="1" t="s">
        <v>1903</v>
      </c>
      <c r="K128" s="1"/>
      <c r="L128" s="3"/>
      <c r="M128" s="3"/>
      <c r="N128" s="3"/>
      <c r="O128" s="3"/>
      <c r="P128" s="3"/>
    </row>
    <row r="129" spans="1:16">
      <c r="A129" s="27">
        <f>工事一般情報!A129</f>
        <v>220149</v>
      </c>
      <c r="B129" s="7" t="str">
        <f>工事一般情報!B129</f>
        <v>諏訪3丁目住宅マンション建替事業 B棟</v>
      </c>
      <c r="C129" s="63"/>
      <c r="D129" s="63"/>
      <c r="E129" s="63"/>
      <c r="F129" s="1" t="s">
        <v>1903</v>
      </c>
      <c r="G129" s="1" t="s">
        <v>1903</v>
      </c>
      <c r="H129" s="1" t="s">
        <v>1903</v>
      </c>
      <c r="I129" s="1" t="s">
        <v>1903</v>
      </c>
      <c r="J129" s="1" t="s">
        <v>1903</v>
      </c>
      <c r="K129" s="1"/>
      <c r="L129" s="3"/>
      <c r="M129" s="3"/>
      <c r="N129" s="3"/>
      <c r="O129" s="3"/>
      <c r="P129" s="3"/>
    </row>
    <row r="130" spans="1:16">
      <c r="A130" s="27">
        <f>工事一般情報!A130</f>
        <v>220149</v>
      </c>
      <c r="B130" s="7" t="str">
        <f>工事一般情報!B130</f>
        <v>諏訪4丁目住宅マンション建替事業 C棟</v>
      </c>
      <c r="C130" s="63"/>
      <c r="D130" s="63"/>
      <c r="E130" s="63"/>
      <c r="F130" s="1" t="s">
        <v>1903</v>
      </c>
      <c r="G130" s="1" t="s">
        <v>1903</v>
      </c>
      <c r="H130" s="1" t="s">
        <v>1903</v>
      </c>
      <c r="I130" s="1" t="s">
        <v>1903</v>
      </c>
      <c r="J130" s="1" t="s">
        <v>1903</v>
      </c>
      <c r="K130" s="1"/>
      <c r="L130" s="3"/>
      <c r="M130" s="3"/>
      <c r="N130" s="3"/>
      <c r="O130" s="3"/>
      <c r="P130" s="3"/>
    </row>
    <row r="131" spans="1:16">
      <c r="A131" s="27">
        <f>工事一般情報!A131</f>
        <v>220150</v>
      </c>
      <c r="B131" s="7" t="str">
        <f>工事一般情報!B131</f>
        <v>神宮寺公民館</v>
      </c>
      <c r="C131" s="63"/>
      <c r="D131" s="63"/>
      <c r="E131" s="63"/>
      <c r="F131" s="1" t="s">
        <v>1903</v>
      </c>
      <c r="G131" s="1" t="s">
        <v>1903</v>
      </c>
      <c r="H131" s="1" t="s">
        <v>1903</v>
      </c>
      <c r="I131" s="1" t="s">
        <v>1903</v>
      </c>
      <c r="J131" s="1" t="s">
        <v>1903</v>
      </c>
      <c r="K131" s="1"/>
      <c r="L131" s="3"/>
      <c r="M131" s="3"/>
      <c r="N131" s="3"/>
      <c r="O131" s="3"/>
      <c r="P131" s="3"/>
    </row>
    <row r="132" spans="1:16">
      <c r="A132" s="27">
        <f>工事一般情報!A132</f>
        <v>220151</v>
      </c>
      <c r="B132" s="7" t="str">
        <f>工事一般情報!B132</f>
        <v>バロー各務原HC</v>
      </c>
      <c r="C132" s="63"/>
      <c r="D132" s="63"/>
      <c r="E132" s="63"/>
      <c r="F132" s="1" t="s">
        <v>1903</v>
      </c>
      <c r="G132" s="1" t="s">
        <v>1903</v>
      </c>
      <c r="H132" s="1" t="s">
        <v>1903</v>
      </c>
      <c r="I132" s="1" t="s">
        <v>1903</v>
      </c>
      <c r="J132" s="1" t="s">
        <v>1903</v>
      </c>
      <c r="K132" s="1"/>
      <c r="L132" s="3"/>
      <c r="M132" s="3"/>
      <c r="N132" s="3"/>
      <c r="O132" s="3"/>
      <c r="P132" s="3"/>
    </row>
    <row r="133" spans="1:16">
      <c r="A133" s="27">
        <f>工事一般情報!A133</f>
        <v>220152</v>
      </c>
      <c r="B133" s="7" t="str">
        <f>工事一般情報!B133</f>
        <v>バロー各務原SM</v>
      </c>
      <c r="C133" s="63"/>
      <c r="D133" s="63"/>
      <c r="E133" s="63"/>
      <c r="F133" s="1" t="s">
        <v>1903</v>
      </c>
      <c r="G133" s="1" t="s">
        <v>1903</v>
      </c>
      <c r="H133" s="1" t="s">
        <v>1903</v>
      </c>
      <c r="I133" s="1" t="s">
        <v>1903</v>
      </c>
      <c r="J133" s="1" t="s">
        <v>1903</v>
      </c>
      <c r="K133" s="1"/>
      <c r="L133" s="3"/>
      <c r="M133" s="3"/>
      <c r="N133" s="3"/>
      <c r="O133" s="3"/>
      <c r="P133" s="3"/>
    </row>
    <row r="134" spans="1:16">
      <c r="A134" s="27">
        <f>工事一般情報!A134</f>
        <v>220153</v>
      </c>
      <c r="B134" s="7" t="str">
        <f>工事一般情報!B134</f>
        <v>東亜紙業㈱三郷工場計画</v>
      </c>
      <c r="C134" s="63"/>
      <c r="D134" s="63"/>
      <c r="E134" s="63"/>
      <c r="F134" s="1" t="s">
        <v>1903</v>
      </c>
      <c r="G134" s="1" t="s">
        <v>1903</v>
      </c>
      <c r="H134" s="1" t="s">
        <v>1903</v>
      </c>
      <c r="I134" s="1" t="s">
        <v>1903</v>
      </c>
      <c r="J134" s="1" t="s">
        <v>1903</v>
      </c>
      <c r="K134" s="1"/>
      <c r="L134" s="3"/>
      <c r="M134" s="3"/>
      <c r="N134" s="3"/>
      <c r="O134" s="3"/>
      <c r="P134" s="3"/>
    </row>
    <row r="135" spans="1:16">
      <c r="A135" s="27">
        <f>工事一般情報!A135</f>
        <v>220154</v>
      </c>
      <c r="B135" s="7" t="str">
        <f>工事一般情報!B135</f>
        <v>コープ伊豆センター</v>
      </c>
      <c r="C135" s="63"/>
      <c r="D135" s="63"/>
      <c r="E135" s="63"/>
      <c r="F135" s="1" t="s">
        <v>1903</v>
      </c>
      <c r="G135" s="1" t="s">
        <v>1903</v>
      </c>
      <c r="H135" s="1" t="s">
        <v>1903</v>
      </c>
      <c r="I135" s="1" t="s">
        <v>1903</v>
      </c>
      <c r="J135" s="1" t="s">
        <v>1903</v>
      </c>
      <c r="K135" s="1"/>
      <c r="L135" s="3"/>
      <c r="M135" s="3"/>
      <c r="N135" s="3"/>
      <c r="O135" s="3"/>
      <c r="P135" s="3"/>
    </row>
    <row r="136" spans="1:16">
      <c r="A136" s="27">
        <f>工事一般情報!A136</f>
        <v>220155</v>
      </c>
      <c r="B136" s="7" t="str">
        <f>工事一般情報!B136</f>
        <v>㈱信ナカ　ビーエスセンター資材置場</v>
      </c>
      <c r="C136" s="63"/>
      <c r="D136" s="63"/>
      <c r="E136" s="63"/>
      <c r="F136" s="1" t="s">
        <v>1903</v>
      </c>
      <c r="G136" s="1" t="s">
        <v>1903</v>
      </c>
      <c r="H136" s="1" t="s">
        <v>1903</v>
      </c>
      <c r="I136" s="1" t="s">
        <v>1903</v>
      </c>
      <c r="J136" s="1" t="s">
        <v>1903</v>
      </c>
      <c r="K136" s="1"/>
      <c r="L136" s="3"/>
      <c r="M136" s="3"/>
      <c r="N136" s="3"/>
      <c r="O136" s="3"/>
      <c r="P136" s="3"/>
    </row>
    <row r="137" spans="1:16">
      <c r="A137" s="27">
        <f>工事一般情報!A137</f>
        <v>220158</v>
      </c>
      <c r="B137" s="7" t="str">
        <f>工事一般情報!B137</f>
        <v>本道の街サービスセンター</v>
      </c>
      <c r="C137" s="63"/>
      <c r="D137" s="63"/>
      <c r="E137" s="63"/>
      <c r="F137" s="1" t="s">
        <v>1903</v>
      </c>
      <c r="G137" s="1" t="s">
        <v>1903</v>
      </c>
      <c r="H137" s="1" t="s">
        <v>1903</v>
      </c>
      <c r="I137" s="1" t="s">
        <v>1903</v>
      </c>
      <c r="J137" s="1" t="s">
        <v>1903</v>
      </c>
      <c r="K137" s="1"/>
      <c r="L137" s="3"/>
      <c r="M137" s="3"/>
      <c r="N137" s="3"/>
      <c r="O137" s="3"/>
      <c r="P137" s="3"/>
    </row>
    <row r="138" spans="1:16">
      <c r="A138" s="27">
        <f>工事一般情報!A138</f>
        <v>220159</v>
      </c>
      <c r="B138" s="7" t="str">
        <f>工事一般情報!B138</f>
        <v>九州児湯フーズ大分支店　建替計画</v>
      </c>
      <c r="C138" s="63"/>
      <c r="D138" s="63"/>
      <c r="E138" s="63"/>
      <c r="F138" s="1" t="s">
        <v>1903</v>
      </c>
      <c r="G138" s="1" t="s">
        <v>1903</v>
      </c>
      <c r="H138" s="1" t="s">
        <v>1903</v>
      </c>
      <c r="I138" s="1" t="s">
        <v>1903</v>
      </c>
      <c r="J138" s="1" t="s">
        <v>1903</v>
      </c>
      <c r="K138" s="1"/>
      <c r="L138" s="3"/>
      <c r="M138" s="3"/>
      <c r="N138" s="3"/>
      <c r="O138" s="3"/>
      <c r="P138" s="3"/>
    </row>
    <row r="139" spans="1:16">
      <c r="A139" s="27">
        <f>工事一般情報!A139</f>
        <v>220160</v>
      </c>
      <c r="B139" s="7" t="str">
        <f>工事一般情報!B139</f>
        <v>柿崎セレモニーホールへいあん</v>
      </c>
      <c r="C139" s="63"/>
      <c r="D139" s="63"/>
      <c r="E139" s="63"/>
      <c r="F139" s="1" t="s">
        <v>1903</v>
      </c>
      <c r="G139" s="1" t="s">
        <v>1903</v>
      </c>
      <c r="H139" s="1" t="s">
        <v>1903</v>
      </c>
      <c r="I139" s="1" t="s">
        <v>1903</v>
      </c>
      <c r="J139" s="1" t="s">
        <v>1903</v>
      </c>
      <c r="K139" s="1"/>
      <c r="L139" s="3"/>
      <c r="M139" s="3"/>
      <c r="N139" s="3"/>
      <c r="O139" s="3"/>
      <c r="P139" s="3"/>
    </row>
    <row r="140" spans="1:16">
      <c r="A140" s="27">
        <f>工事一般情報!A140</f>
        <v>230102</v>
      </c>
      <c r="B140" s="7" t="str">
        <f>工事一般情報!B140</f>
        <v>AO京都白川</v>
      </c>
      <c r="C140" s="63"/>
      <c r="D140" s="63"/>
      <c r="E140" s="63"/>
      <c r="F140" s="1" t="s">
        <v>1903</v>
      </c>
      <c r="G140" s="1" t="s">
        <v>1903</v>
      </c>
      <c r="H140" s="1" t="s">
        <v>1903</v>
      </c>
      <c r="I140" s="1" t="s">
        <v>1903</v>
      </c>
      <c r="J140" s="1" t="s">
        <v>1903</v>
      </c>
      <c r="K140" s="1"/>
      <c r="L140" s="3"/>
      <c r="M140" s="3"/>
      <c r="N140" s="3"/>
      <c r="O140" s="3"/>
      <c r="P140" s="3"/>
    </row>
    <row r="141" spans="1:16">
      <c r="A141" s="27">
        <f>工事一般情報!A141</f>
        <v>230103</v>
      </c>
      <c r="B141" s="7" t="str">
        <f>工事一般情報!B141</f>
        <v>ケーズデンキ鷹巣</v>
      </c>
      <c r="C141" s="63"/>
      <c r="D141" s="63"/>
      <c r="E141" s="63"/>
      <c r="F141" s="1" t="s">
        <v>1903</v>
      </c>
      <c r="G141" s="1" t="s">
        <v>1903</v>
      </c>
      <c r="H141" s="1" t="s">
        <v>1903</v>
      </c>
      <c r="I141" s="1" t="s">
        <v>1903</v>
      </c>
      <c r="J141" s="1" t="s">
        <v>1903</v>
      </c>
      <c r="K141" s="1"/>
      <c r="L141" s="3"/>
      <c r="M141" s="3"/>
      <c r="N141" s="3"/>
      <c r="O141" s="3"/>
      <c r="P141" s="3"/>
    </row>
    <row r="142" spans="1:16">
      <c r="A142" s="27">
        <f>工事一般情報!A142</f>
        <v>230104</v>
      </c>
      <c r="B142" s="7" t="str">
        <f>工事一般情報!B142</f>
        <v>新三田PCB保管庫</v>
      </c>
      <c r="C142" s="63"/>
      <c r="D142" s="63"/>
      <c r="E142" s="63"/>
      <c r="F142" s="1" t="s">
        <v>1903</v>
      </c>
      <c r="G142" s="1" t="s">
        <v>1903</v>
      </c>
      <c r="H142" s="1" t="s">
        <v>1903</v>
      </c>
      <c r="I142" s="1" t="s">
        <v>1903</v>
      </c>
      <c r="J142" s="1" t="s">
        <v>1903</v>
      </c>
      <c r="K142" s="1"/>
      <c r="L142" s="3"/>
      <c r="M142" s="3"/>
      <c r="N142" s="3"/>
      <c r="O142" s="3"/>
      <c r="P142" s="3"/>
    </row>
    <row r="143" spans="1:16">
      <c r="A143" s="27">
        <f>工事一般情報!A143</f>
        <v>230105</v>
      </c>
      <c r="B143" s="7" t="str">
        <f>工事一般情報!B143</f>
        <v>ゴルフクラブ大樹・大府</v>
      </c>
      <c r="C143" s="63"/>
      <c r="D143" s="63"/>
      <c r="E143" s="63"/>
      <c r="F143" s="1" t="s">
        <v>1903</v>
      </c>
      <c r="G143" s="1" t="s">
        <v>1903</v>
      </c>
      <c r="H143" s="1" t="s">
        <v>1903</v>
      </c>
      <c r="I143" s="1" t="s">
        <v>1903</v>
      </c>
      <c r="J143" s="1" t="s">
        <v>1903</v>
      </c>
      <c r="K143" s="1"/>
      <c r="L143" s="3"/>
      <c r="M143" s="3"/>
      <c r="N143" s="3"/>
      <c r="O143" s="3"/>
      <c r="P143" s="3"/>
    </row>
    <row r="144" spans="1:16">
      <c r="A144" s="27">
        <f>工事一般情報!A144</f>
        <v>230106</v>
      </c>
      <c r="B144" s="7" t="str">
        <f>工事一般情報!B144</f>
        <v>ヤマザワ古川北店</v>
      </c>
      <c r="C144" s="63"/>
      <c r="D144" s="63"/>
      <c r="E144" s="63"/>
      <c r="F144" s="1" t="s">
        <v>1903</v>
      </c>
      <c r="G144" s="1" t="s">
        <v>1903</v>
      </c>
      <c r="H144" s="1" t="s">
        <v>1903</v>
      </c>
      <c r="I144" s="1" t="s">
        <v>1903</v>
      </c>
      <c r="J144" s="1" t="s">
        <v>1903</v>
      </c>
      <c r="K144" s="1"/>
      <c r="L144" s="3"/>
      <c r="M144" s="3"/>
      <c r="N144" s="3"/>
      <c r="O144" s="3"/>
      <c r="P144" s="3"/>
    </row>
    <row r="145" spans="1:16">
      <c r="A145" s="27">
        <f>工事一般情報!A145</f>
        <v>230107</v>
      </c>
      <c r="B145" s="7" t="str">
        <f>工事一般情報!B145</f>
        <v>ハローズ西条 テナント1棟</v>
      </c>
      <c r="C145" s="63"/>
      <c r="D145" s="63"/>
      <c r="E145" s="63"/>
      <c r="F145" s="1" t="s">
        <v>1903</v>
      </c>
      <c r="G145" s="1" t="s">
        <v>1903</v>
      </c>
      <c r="H145" s="1" t="s">
        <v>1903</v>
      </c>
      <c r="I145" s="1" t="s">
        <v>1903</v>
      </c>
      <c r="J145" s="1" t="s">
        <v>1903</v>
      </c>
      <c r="K145" s="1"/>
      <c r="L145" s="3"/>
      <c r="M145" s="3"/>
      <c r="N145" s="3"/>
      <c r="O145" s="3"/>
      <c r="P145" s="3"/>
    </row>
    <row r="146" spans="1:16">
      <c r="A146" s="27">
        <f>工事一般情報!A146</f>
        <v>230108</v>
      </c>
      <c r="B146" s="7" t="str">
        <f>工事一般情報!B146</f>
        <v>V・drug各務原</v>
      </c>
      <c r="C146" s="63"/>
      <c r="D146" s="63"/>
      <c r="E146" s="63"/>
      <c r="F146" s="1" t="s">
        <v>1903</v>
      </c>
      <c r="G146" s="1" t="s">
        <v>1903</v>
      </c>
      <c r="H146" s="1" t="s">
        <v>1903</v>
      </c>
      <c r="I146" s="1" t="s">
        <v>1903</v>
      </c>
      <c r="J146" s="1" t="s">
        <v>1903</v>
      </c>
      <c r="K146" s="1"/>
      <c r="L146" s="3"/>
      <c r="M146" s="3"/>
      <c r="N146" s="3"/>
      <c r="O146" s="3"/>
      <c r="P146" s="3"/>
    </row>
    <row r="147" spans="1:16">
      <c r="A147" s="27">
        <f>工事一般情報!A147</f>
        <v>230109</v>
      </c>
      <c r="B147" s="7" t="str">
        <f>工事一般情報!B147</f>
        <v>カミタケモータース(店舗棟)</v>
      </c>
      <c r="C147" s="63"/>
      <c r="D147" s="63"/>
      <c r="E147" s="63"/>
      <c r="F147" s="1" t="s">
        <v>1903</v>
      </c>
      <c r="G147" s="1" t="s">
        <v>1903</v>
      </c>
      <c r="H147" s="1" t="s">
        <v>1903</v>
      </c>
      <c r="I147" s="1" t="s">
        <v>1903</v>
      </c>
      <c r="J147" s="1" t="s">
        <v>1903</v>
      </c>
      <c r="K147" s="1"/>
      <c r="L147" s="3"/>
      <c r="M147" s="3"/>
      <c r="N147" s="3"/>
      <c r="O147" s="3"/>
      <c r="P147" s="3"/>
    </row>
    <row r="148" spans="1:16">
      <c r="A148" s="27">
        <f>工事一般情報!A148</f>
        <v>230109</v>
      </c>
      <c r="B148" s="7" t="str">
        <f>工事一般情報!B148</f>
        <v>カミタケモータース(工場棟)</v>
      </c>
      <c r="C148" s="63"/>
      <c r="D148" s="63"/>
      <c r="E148" s="63"/>
      <c r="F148" s="1" t="s">
        <v>1903</v>
      </c>
      <c r="G148" s="1" t="s">
        <v>1903</v>
      </c>
      <c r="H148" s="1" t="s">
        <v>1903</v>
      </c>
      <c r="I148" s="1" t="s">
        <v>1903</v>
      </c>
      <c r="J148" s="1" t="s">
        <v>1903</v>
      </c>
      <c r="K148" s="1"/>
      <c r="L148" s="3"/>
      <c r="M148" s="3"/>
      <c r="N148" s="3"/>
      <c r="O148" s="3"/>
      <c r="P148" s="3"/>
    </row>
    <row r="149" spans="1:16">
      <c r="A149" s="27">
        <f>工事一般情報!A149</f>
        <v>230110</v>
      </c>
      <c r="B149" s="7" t="str">
        <f>工事一般情報!B149</f>
        <v>新加美駅</v>
      </c>
      <c r="C149" s="63"/>
      <c r="D149" s="63"/>
      <c r="E149" s="63"/>
      <c r="F149" s="1" t="s">
        <v>1903</v>
      </c>
      <c r="G149" s="1" t="s">
        <v>1903</v>
      </c>
      <c r="H149" s="1" t="s">
        <v>1903</v>
      </c>
      <c r="I149" s="1" t="s">
        <v>1903</v>
      </c>
      <c r="J149" s="1" t="s">
        <v>1903</v>
      </c>
      <c r="K149" s="1"/>
      <c r="L149" s="3"/>
      <c r="M149" s="3"/>
      <c r="N149" s="3"/>
      <c r="O149" s="3"/>
      <c r="P149" s="3"/>
    </row>
    <row r="150" spans="1:16">
      <c r="A150" s="27">
        <f>工事一般情報!A150</f>
        <v>230112</v>
      </c>
      <c r="B150" s="7" t="str">
        <f>工事一般情報!B150</f>
        <v>勝山様ぶなしめじ生産施設</v>
      </c>
      <c r="C150" s="63"/>
      <c r="D150" s="63"/>
      <c r="E150" s="63"/>
      <c r="F150" s="1" t="s">
        <v>1903</v>
      </c>
      <c r="G150" s="1" t="s">
        <v>1903</v>
      </c>
      <c r="H150" s="1" t="s">
        <v>1903</v>
      </c>
      <c r="I150" s="1" t="s">
        <v>1903</v>
      </c>
      <c r="J150" s="1" t="s">
        <v>1903</v>
      </c>
      <c r="K150" s="1"/>
      <c r="L150" s="3"/>
      <c r="M150" s="3"/>
      <c r="N150" s="3"/>
      <c r="O150" s="3"/>
      <c r="P150" s="3"/>
    </row>
    <row r="151" spans="1:16">
      <c r="A151" s="27">
        <f>工事一般情報!A151</f>
        <v>230113</v>
      </c>
      <c r="B151" s="7" t="str">
        <f>工事一般情報!B151</f>
        <v>SHIMA SEIKI</v>
      </c>
      <c r="C151" s="63"/>
      <c r="D151" s="63"/>
      <c r="E151" s="63"/>
      <c r="F151" s="1" t="s">
        <v>1903</v>
      </c>
      <c r="G151" s="1" t="s">
        <v>1903</v>
      </c>
      <c r="H151" s="1" t="s">
        <v>1903</v>
      </c>
      <c r="I151" s="1" t="s">
        <v>1903</v>
      </c>
      <c r="J151" s="1" t="s">
        <v>1903</v>
      </c>
      <c r="K151" s="1"/>
      <c r="L151" s="3"/>
      <c r="M151" s="3"/>
      <c r="N151" s="3"/>
      <c r="O151" s="3"/>
      <c r="P151" s="3"/>
    </row>
    <row r="152" spans="1:16">
      <c r="A152" s="27">
        <f>工事一般情報!A152</f>
        <v>230115</v>
      </c>
      <c r="B152" s="7" t="str">
        <f>工事一般情報!B152</f>
        <v>マックスバリュ江戸川区松島</v>
      </c>
      <c r="C152" s="63"/>
      <c r="D152" s="63"/>
      <c r="E152" s="63"/>
      <c r="F152" s="1" t="s">
        <v>1903</v>
      </c>
      <c r="G152" s="1" t="s">
        <v>1903</v>
      </c>
      <c r="H152" s="1" t="s">
        <v>1903</v>
      </c>
      <c r="I152" s="1" t="s">
        <v>1903</v>
      </c>
      <c r="J152" s="1" t="s">
        <v>1903</v>
      </c>
      <c r="K152" s="1"/>
      <c r="L152" s="3"/>
      <c r="M152" s="3"/>
      <c r="N152" s="3"/>
      <c r="O152" s="3"/>
      <c r="P152" s="3"/>
    </row>
    <row r="153" spans="1:16">
      <c r="A153" s="27">
        <f>工事一般情報!A153</f>
        <v>230116</v>
      </c>
      <c r="B153" s="7" t="str">
        <f>工事一般情報!B153</f>
        <v>バロー坂本</v>
      </c>
      <c r="C153" s="63"/>
      <c r="D153" s="63"/>
      <c r="E153" s="63"/>
      <c r="F153" s="1" t="s">
        <v>1903</v>
      </c>
      <c r="G153" s="1" t="s">
        <v>1903</v>
      </c>
      <c r="H153" s="1" t="s">
        <v>1903</v>
      </c>
      <c r="I153" s="1" t="s">
        <v>1903</v>
      </c>
      <c r="J153" s="1" t="s">
        <v>1903</v>
      </c>
      <c r="K153" s="1"/>
      <c r="L153" s="3"/>
      <c r="M153" s="3"/>
      <c r="N153" s="3"/>
      <c r="O153" s="3"/>
      <c r="P153" s="3"/>
    </row>
    <row r="154" spans="1:16">
      <c r="A154" s="27">
        <f>工事一般情報!A154</f>
        <v>230117</v>
      </c>
      <c r="B154" s="7" t="str">
        <f>工事一般情報!B154</f>
        <v>中部薬品大垣東店</v>
      </c>
      <c r="C154" s="63"/>
      <c r="D154" s="63"/>
      <c r="E154" s="63"/>
      <c r="F154" s="1" t="s">
        <v>1903</v>
      </c>
      <c r="G154" s="1" t="s">
        <v>1903</v>
      </c>
      <c r="H154" s="1" t="s">
        <v>1903</v>
      </c>
      <c r="I154" s="1" t="s">
        <v>1903</v>
      </c>
      <c r="J154" s="1" t="s">
        <v>1903</v>
      </c>
      <c r="K154" s="1"/>
      <c r="L154" s="3"/>
      <c r="M154" s="3"/>
      <c r="N154" s="3"/>
      <c r="O154" s="3"/>
      <c r="P154" s="3"/>
    </row>
    <row r="155" spans="1:16">
      <c r="A155" s="27">
        <f>工事一般情報!A155</f>
        <v>230118</v>
      </c>
      <c r="B155" s="7" t="str">
        <f>工事一般情報!B155</f>
        <v>豚舎計画 排水処理</v>
      </c>
      <c r="C155" s="63"/>
      <c r="D155" s="63"/>
      <c r="E155" s="63"/>
      <c r="F155" s="1" t="s">
        <v>1903</v>
      </c>
      <c r="G155" s="1" t="s">
        <v>1903</v>
      </c>
      <c r="H155" s="1" t="s">
        <v>1903</v>
      </c>
      <c r="I155" s="1" t="s">
        <v>1903</v>
      </c>
      <c r="J155" s="1" t="s">
        <v>1903</v>
      </c>
      <c r="K155" s="1"/>
      <c r="L155" s="3"/>
      <c r="M155" s="3"/>
      <c r="N155" s="3"/>
      <c r="O155" s="3"/>
      <c r="P155" s="3"/>
    </row>
    <row r="156" spans="1:16">
      <c r="A156" s="27">
        <f>工事一般情報!A156</f>
        <v>230118</v>
      </c>
      <c r="B156" s="7" t="str">
        <f>工事一般情報!B156</f>
        <v>豚舎計画 堆肥舎</v>
      </c>
      <c r="C156" s="63"/>
      <c r="D156" s="63"/>
      <c r="E156" s="63"/>
      <c r="F156" s="1" t="s">
        <v>1903</v>
      </c>
      <c r="G156" s="1" t="s">
        <v>1903</v>
      </c>
      <c r="H156" s="1" t="s">
        <v>1903</v>
      </c>
      <c r="I156" s="1" t="s">
        <v>1903</v>
      </c>
      <c r="J156" s="1" t="s">
        <v>1903</v>
      </c>
      <c r="K156" s="1"/>
      <c r="L156" s="3"/>
      <c r="M156" s="3"/>
      <c r="N156" s="3"/>
      <c r="O156" s="3"/>
      <c r="P156" s="3"/>
    </row>
    <row r="157" spans="1:16">
      <c r="A157" s="27">
        <f>工事一般情報!A157</f>
        <v>230118</v>
      </c>
      <c r="B157" s="7" t="str">
        <f>工事一般情報!B157</f>
        <v>豚舎計画 野菜作業所</v>
      </c>
      <c r="C157" s="63"/>
      <c r="D157" s="63"/>
      <c r="E157" s="63"/>
      <c r="F157" s="1" t="s">
        <v>1903</v>
      </c>
      <c r="G157" s="1" t="s">
        <v>1903</v>
      </c>
      <c r="H157" s="1" t="s">
        <v>1903</v>
      </c>
      <c r="I157" s="1" t="s">
        <v>1903</v>
      </c>
      <c r="J157" s="1" t="s">
        <v>1903</v>
      </c>
      <c r="K157" s="1"/>
      <c r="L157" s="3"/>
      <c r="M157" s="3"/>
      <c r="N157" s="3"/>
      <c r="O157" s="3"/>
      <c r="P157" s="3"/>
    </row>
    <row r="158" spans="1:16">
      <c r="A158" s="27">
        <f>工事一般情報!A158</f>
        <v>230119</v>
      </c>
      <c r="B158" s="7" t="str">
        <f>工事一般情報!B158</f>
        <v>大阪大学（医）自走式立体駐車場</v>
      </c>
      <c r="C158" s="63"/>
      <c r="D158" s="63"/>
      <c r="E158" s="63"/>
      <c r="F158" s="1" t="s">
        <v>1903</v>
      </c>
      <c r="G158" s="1" t="s">
        <v>1903</v>
      </c>
      <c r="H158" s="1" t="s">
        <v>1903</v>
      </c>
      <c r="I158" s="1" t="s">
        <v>1903</v>
      </c>
      <c r="J158" s="1" t="s">
        <v>1903</v>
      </c>
      <c r="K158" s="1"/>
      <c r="L158" s="3"/>
      <c r="M158" s="3"/>
      <c r="N158" s="3"/>
      <c r="O158" s="3"/>
      <c r="P158" s="3"/>
    </row>
    <row r="159" spans="1:16">
      <c r="A159" s="27">
        <f>工事一般情報!A159</f>
        <v>230120</v>
      </c>
      <c r="B159" s="7" t="str">
        <f>工事一般情報!B159</f>
        <v>えんとく培養センター廃培地リサイクル施設</v>
      </c>
      <c r="C159" s="63"/>
      <c r="D159" s="63"/>
      <c r="E159" s="63"/>
      <c r="F159" s="1" t="s">
        <v>1903</v>
      </c>
      <c r="G159" s="1" t="s">
        <v>1903</v>
      </c>
      <c r="H159" s="1" t="s">
        <v>1903</v>
      </c>
      <c r="I159" s="1" t="s">
        <v>1903</v>
      </c>
      <c r="J159" s="1" t="s">
        <v>1903</v>
      </c>
      <c r="K159" s="1"/>
      <c r="L159" s="3"/>
      <c r="M159" s="3"/>
      <c r="N159" s="3"/>
      <c r="O159" s="3"/>
      <c r="P159" s="3"/>
    </row>
    <row r="160" spans="1:16">
      <c r="A160" s="27">
        <f>工事一般情報!A160</f>
        <v>230121</v>
      </c>
      <c r="B160" s="7" t="str">
        <f>工事一般情報!B160</f>
        <v>下条町4丁目マンション</v>
      </c>
      <c r="C160" s="63"/>
      <c r="D160" s="63"/>
      <c r="E160" s="63"/>
      <c r="F160" s="1" t="s">
        <v>1903</v>
      </c>
      <c r="G160" s="1" t="s">
        <v>1903</v>
      </c>
      <c r="H160" s="1" t="s">
        <v>1903</v>
      </c>
      <c r="I160" s="1" t="s">
        <v>1903</v>
      </c>
      <c r="J160" s="1" t="s">
        <v>1903</v>
      </c>
      <c r="K160" s="1"/>
      <c r="L160" s="3"/>
      <c r="M160" s="3"/>
      <c r="N160" s="3"/>
      <c r="O160" s="3"/>
      <c r="P160" s="3"/>
    </row>
    <row r="161" spans="1:16">
      <c r="A161" s="27">
        <f>工事一般情報!A161</f>
        <v>230122</v>
      </c>
      <c r="B161" s="7" t="str">
        <f>工事一般情報!B161</f>
        <v>ハピッシュ新小田中</v>
      </c>
      <c r="C161" s="63"/>
      <c r="D161" s="63"/>
      <c r="E161" s="63"/>
      <c r="F161" s="1" t="s">
        <v>1903</v>
      </c>
      <c r="G161" s="1" t="s">
        <v>1903</v>
      </c>
      <c r="H161" s="1" t="s">
        <v>1903</v>
      </c>
      <c r="I161" s="1" t="s">
        <v>1903</v>
      </c>
      <c r="J161" s="1" t="s">
        <v>1903</v>
      </c>
      <c r="K161" s="1"/>
      <c r="L161" s="3"/>
      <c r="M161" s="3"/>
      <c r="N161" s="3"/>
      <c r="O161" s="3"/>
      <c r="P161" s="3"/>
    </row>
    <row r="162" spans="1:16">
      <c r="A162" s="27">
        <f>工事一般情報!A162</f>
        <v>230123</v>
      </c>
      <c r="B162" s="7" t="str">
        <f>工事一般情報!B162</f>
        <v>バロー東起</v>
      </c>
      <c r="C162" s="63"/>
      <c r="D162" s="63"/>
      <c r="E162" s="63"/>
      <c r="F162" s="1" t="s">
        <v>1903</v>
      </c>
      <c r="G162" s="1" t="s">
        <v>1903</v>
      </c>
      <c r="H162" s="1" t="s">
        <v>1903</v>
      </c>
      <c r="I162" s="1" t="s">
        <v>1903</v>
      </c>
      <c r="J162" s="1" t="s">
        <v>1903</v>
      </c>
      <c r="K162" s="1"/>
      <c r="L162" s="3"/>
      <c r="M162" s="3"/>
      <c r="N162" s="3"/>
      <c r="O162" s="3"/>
      <c r="P162" s="3"/>
    </row>
    <row r="163" spans="1:16">
      <c r="A163" s="27">
        <f>工事一般情報!A163</f>
        <v>230124</v>
      </c>
      <c r="B163" s="7" t="str">
        <f>工事一般情報!B163</f>
        <v>ルネサンス野田</v>
      </c>
      <c r="C163" s="63"/>
      <c r="D163" s="63"/>
      <c r="E163" s="63"/>
      <c r="F163" s="1" t="s">
        <v>1903</v>
      </c>
      <c r="G163" s="1" t="s">
        <v>1903</v>
      </c>
      <c r="H163" s="1" t="s">
        <v>1903</v>
      </c>
      <c r="I163" s="1" t="s">
        <v>1903</v>
      </c>
      <c r="J163" s="1" t="s">
        <v>1903</v>
      </c>
      <c r="K163" s="1"/>
      <c r="L163" s="3"/>
      <c r="M163" s="3"/>
      <c r="N163" s="3"/>
      <c r="O163" s="3"/>
      <c r="P163" s="3"/>
    </row>
    <row r="164" spans="1:16">
      <c r="A164" s="27">
        <f>工事一般情報!A164</f>
        <v>230125</v>
      </c>
      <c r="B164" s="7" t="str">
        <f>工事一般情報!B164</f>
        <v>ジュンテンドー大柿</v>
      </c>
      <c r="C164" s="63"/>
      <c r="D164" s="63"/>
      <c r="E164" s="63"/>
      <c r="F164" s="1" t="s">
        <v>1903</v>
      </c>
      <c r="G164" s="1" t="s">
        <v>1903</v>
      </c>
      <c r="H164" s="1" t="s">
        <v>1903</v>
      </c>
      <c r="I164" s="1" t="s">
        <v>1903</v>
      </c>
      <c r="J164" s="1" t="s">
        <v>1903</v>
      </c>
      <c r="K164" s="1"/>
      <c r="L164" s="3"/>
      <c r="M164" s="3"/>
      <c r="N164" s="3"/>
      <c r="O164" s="3"/>
      <c r="P164" s="3"/>
    </row>
    <row r="165" spans="1:16">
      <c r="A165" s="27">
        <f>工事一般情報!A165</f>
        <v>230126</v>
      </c>
      <c r="B165" s="7" t="str">
        <f>工事一般情報!B165</f>
        <v>JAめぐみの可児地域通所介護施設建設工事</v>
      </c>
      <c r="C165" s="63"/>
      <c r="D165" s="63"/>
      <c r="E165" s="63"/>
      <c r="F165" s="1" t="s">
        <v>1903</v>
      </c>
      <c r="G165" s="1" t="s">
        <v>1903</v>
      </c>
      <c r="H165" s="1" t="s">
        <v>1903</v>
      </c>
      <c r="I165" s="1" t="s">
        <v>1903</v>
      </c>
      <c r="J165" s="1" t="s">
        <v>1903</v>
      </c>
      <c r="K165" s="1"/>
      <c r="L165" s="3"/>
      <c r="M165" s="3"/>
      <c r="N165" s="3"/>
      <c r="O165" s="3"/>
      <c r="P165" s="3"/>
    </row>
    <row r="166" spans="1:16">
      <c r="A166" s="27">
        <f>工事一般情報!A166</f>
        <v>230127</v>
      </c>
      <c r="B166" s="7" t="str">
        <f>工事一般情報!B166</f>
        <v>マックスバリュ竹の塚</v>
      </c>
      <c r="C166" s="63"/>
      <c r="D166" s="63"/>
      <c r="E166" s="63"/>
      <c r="F166" s="1" t="s">
        <v>1903</v>
      </c>
      <c r="G166" s="1" t="s">
        <v>1903</v>
      </c>
      <c r="H166" s="1" t="s">
        <v>1903</v>
      </c>
      <c r="I166" s="1" t="s">
        <v>1903</v>
      </c>
      <c r="J166" s="1" t="s">
        <v>1903</v>
      </c>
      <c r="K166" s="1"/>
      <c r="L166" s="3"/>
      <c r="M166" s="3"/>
      <c r="N166" s="3"/>
      <c r="O166" s="3"/>
      <c r="P166" s="3"/>
    </row>
    <row r="167" spans="1:16">
      <c r="A167" s="27">
        <f>工事一般情報!A167</f>
        <v>230128</v>
      </c>
      <c r="B167" s="7" t="str">
        <f>工事一般情報!B167</f>
        <v>バロー焼津 事務所倉庫</v>
      </c>
      <c r="C167" s="63"/>
      <c r="D167" s="63"/>
      <c r="E167" s="63"/>
      <c r="F167" s="1" t="s">
        <v>1903</v>
      </c>
      <c r="G167" s="1" t="s">
        <v>1903</v>
      </c>
      <c r="H167" s="1" t="s">
        <v>1903</v>
      </c>
      <c r="I167" s="1" t="s">
        <v>1903</v>
      </c>
      <c r="J167" s="1" t="s">
        <v>1903</v>
      </c>
      <c r="K167" s="1"/>
      <c r="L167" s="3"/>
      <c r="M167" s="3"/>
      <c r="N167" s="3"/>
      <c r="O167" s="3"/>
      <c r="P167" s="3"/>
    </row>
    <row r="168" spans="1:16">
      <c r="A168" s="27">
        <f>工事一般情報!A168</f>
        <v>230128</v>
      </c>
      <c r="B168" s="7" t="str">
        <f>工事一般情報!B168</f>
        <v>バロー焼津 食品スーパー棟</v>
      </c>
      <c r="C168" s="63"/>
      <c r="D168" s="63"/>
      <c r="E168" s="63"/>
      <c r="F168" s="1" t="s">
        <v>1903</v>
      </c>
      <c r="G168" s="1" t="s">
        <v>1903</v>
      </c>
      <c r="H168" s="1" t="s">
        <v>1903</v>
      </c>
      <c r="I168" s="1" t="s">
        <v>1903</v>
      </c>
      <c r="J168" s="1" t="s">
        <v>1903</v>
      </c>
      <c r="K168" s="1"/>
      <c r="L168" s="3"/>
      <c r="M168" s="3"/>
      <c r="N168" s="3"/>
      <c r="O168" s="3"/>
      <c r="P168" s="3"/>
    </row>
    <row r="169" spans="1:16">
      <c r="A169" s="27">
        <f>工事一般情報!A169</f>
        <v>230129</v>
      </c>
      <c r="B169" s="7" t="str">
        <f>工事一般情報!B169</f>
        <v>グリーンライフ商品倉庫</v>
      </c>
      <c r="C169" s="63"/>
      <c r="D169" s="63"/>
      <c r="E169" s="63"/>
      <c r="F169" s="1" t="s">
        <v>1903</v>
      </c>
      <c r="G169" s="1" t="s">
        <v>1904</v>
      </c>
      <c r="H169" s="1" t="s">
        <v>1903</v>
      </c>
      <c r="I169" s="1" t="s">
        <v>1903</v>
      </c>
      <c r="J169" s="1" t="s">
        <v>1903</v>
      </c>
      <c r="K169" s="1"/>
      <c r="L169" s="3"/>
      <c r="M169" s="3"/>
      <c r="N169" s="3"/>
      <c r="O169" s="3"/>
      <c r="P169" s="3"/>
    </row>
    <row r="170" spans="1:16">
      <c r="A170" s="27">
        <f>工事一般情報!A170</f>
        <v>230131</v>
      </c>
      <c r="B170" s="7" t="str">
        <f>工事一般情報!B170</f>
        <v>カインズホーム佐倉</v>
      </c>
      <c r="C170" s="63"/>
      <c r="D170" s="63"/>
      <c r="E170" s="63"/>
      <c r="F170" s="1" t="s">
        <v>1903</v>
      </c>
      <c r="G170" s="1" t="s">
        <v>1903</v>
      </c>
      <c r="H170" s="1" t="s">
        <v>1903</v>
      </c>
      <c r="I170" s="1" t="s">
        <v>1903</v>
      </c>
      <c r="J170" s="1" t="s">
        <v>1903</v>
      </c>
      <c r="K170" s="1"/>
      <c r="L170" s="3"/>
      <c r="M170" s="3"/>
      <c r="N170" s="3"/>
      <c r="O170" s="3"/>
      <c r="P170" s="3"/>
    </row>
    <row r="171" spans="1:16">
      <c r="A171" s="27">
        <f>工事一般情報!A171</f>
        <v>230132</v>
      </c>
      <c r="B171" s="7" t="str">
        <f>工事一般情報!B171</f>
        <v>ヤマザワ宮町</v>
      </c>
      <c r="C171" s="63"/>
      <c r="D171" s="63"/>
      <c r="E171" s="63"/>
      <c r="F171" s="1" t="s">
        <v>1903</v>
      </c>
      <c r="G171" s="1" t="s">
        <v>1903</v>
      </c>
      <c r="H171" s="1" t="s">
        <v>1903</v>
      </c>
      <c r="I171" s="1" t="s">
        <v>1903</v>
      </c>
      <c r="J171" s="1" t="s">
        <v>1903</v>
      </c>
      <c r="K171" s="1"/>
      <c r="L171" s="3"/>
      <c r="M171" s="3"/>
      <c r="N171" s="3"/>
      <c r="O171" s="3"/>
      <c r="P171" s="3"/>
    </row>
    <row r="172" spans="1:16">
      <c r="A172" s="27">
        <f>工事一般情報!A172</f>
        <v>230134</v>
      </c>
      <c r="B172" s="7" t="str">
        <f>工事一般情報!B172</f>
        <v>カインズ半田</v>
      </c>
      <c r="C172" s="63"/>
      <c r="D172" s="63"/>
      <c r="E172" s="63"/>
      <c r="F172" s="1" t="s">
        <v>1903</v>
      </c>
      <c r="G172" s="1" t="s">
        <v>1903</v>
      </c>
      <c r="H172" s="1" t="s">
        <v>1903</v>
      </c>
      <c r="I172" s="1" t="s">
        <v>1903</v>
      </c>
      <c r="J172" s="1" t="s">
        <v>1903</v>
      </c>
      <c r="K172" s="1"/>
      <c r="L172" s="3"/>
      <c r="M172" s="3"/>
      <c r="N172" s="3"/>
      <c r="O172" s="3"/>
      <c r="P172" s="3"/>
    </row>
    <row r="173" spans="1:16">
      <c r="A173" s="27">
        <f>工事一般情報!A173</f>
        <v>230135</v>
      </c>
      <c r="B173" s="7" t="str">
        <f>工事一般情報!B173</f>
        <v>ホーマック広面</v>
      </c>
      <c r="C173" s="63"/>
      <c r="D173" s="63"/>
      <c r="E173" s="63"/>
      <c r="F173" s="1" t="s">
        <v>1903</v>
      </c>
      <c r="G173" s="1" t="s">
        <v>1903</v>
      </c>
      <c r="H173" s="1" t="s">
        <v>1903</v>
      </c>
      <c r="I173" s="1" t="s">
        <v>1903</v>
      </c>
      <c r="J173" s="1" t="s">
        <v>1903</v>
      </c>
      <c r="K173" s="1"/>
      <c r="L173" s="3"/>
      <c r="M173" s="3"/>
      <c r="N173" s="3"/>
      <c r="O173" s="3"/>
      <c r="P173" s="3"/>
    </row>
    <row r="174" spans="1:16">
      <c r="A174" s="27">
        <f>工事一般情報!A174</f>
        <v>230137</v>
      </c>
      <c r="B174" s="7" t="str">
        <f>工事一般情報!B174</f>
        <v>バロー伊勢上地</v>
      </c>
      <c r="C174" s="63"/>
      <c r="D174" s="63"/>
      <c r="E174" s="63"/>
      <c r="F174" s="1" t="s">
        <v>1903</v>
      </c>
      <c r="G174" s="1" t="s">
        <v>1903</v>
      </c>
      <c r="H174" s="1" t="s">
        <v>1903</v>
      </c>
      <c r="I174" s="1" t="s">
        <v>1903</v>
      </c>
      <c r="J174" s="1" t="s">
        <v>1903</v>
      </c>
      <c r="K174" s="1"/>
      <c r="L174" s="3"/>
      <c r="M174" s="3"/>
      <c r="N174" s="3"/>
      <c r="O174" s="3"/>
      <c r="P174" s="3"/>
    </row>
    <row r="175" spans="1:16">
      <c r="A175" s="27">
        <f>工事一般情報!A175</f>
        <v>230138</v>
      </c>
      <c r="B175" s="7" t="str">
        <f>工事一般情報!B175</f>
        <v>丸中ゴム</v>
      </c>
      <c r="C175" s="63"/>
      <c r="D175" s="63"/>
      <c r="E175" s="63"/>
      <c r="F175" s="1" t="s">
        <v>1903</v>
      </c>
      <c r="G175" s="1" t="s">
        <v>1903</v>
      </c>
      <c r="H175" s="1" t="s">
        <v>1903</v>
      </c>
      <c r="I175" s="1" t="s">
        <v>1903</v>
      </c>
      <c r="J175" s="1" t="s">
        <v>1903</v>
      </c>
      <c r="K175" s="1"/>
      <c r="L175" s="3"/>
      <c r="M175" s="3"/>
      <c r="N175" s="3"/>
      <c r="O175" s="3"/>
      <c r="P175" s="3"/>
    </row>
    <row r="176" spans="1:16">
      <c r="A176" s="27">
        <f>工事一般情報!A176</f>
        <v>230139</v>
      </c>
      <c r="B176" s="7" t="str">
        <f>工事一般情報!B176</f>
        <v>ドンキホーテ岐阜</v>
      </c>
      <c r="C176" s="63"/>
      <c r="D176" s="63"/>
      <c r="E176" s="63"/>
      <c r="F176" s="1" t="s">
        <v>1903</v>
      </c>
      <c r="G176" s="1" t="s">
        <v>1903</v>
      </c>
      <c r="H176" s="1" t="s">
        <v>1903</v>
      </c>
      <c r="I176" s="1" t="s">
        <v>1903</v>
      </c>
      <c r="J176" s="1" t="s">
        <v>1903</v>
      </c>
      <c r="K176" s="1"/>
      <c r="L176" s="3"/>
      <c r="M176" s="3"/>
      <c r="N176" s="3"/>
      <c r="O176" s="3"/>
      <c r="P176" s="3"/>
    </row>
    <row r="177" spans="1:16">
      <c r="A177" s="27">
        <f>工事一般情報!A177</f>
        <v>230140</v>
      </c>
      <c r="B177" s="7" t="str">
        <f>工事一般情報!B177</f>
        <v>カインズホーム高坂</v>
      </c>
      <c r="C177" s="63"/>
      <c r="D177" s="63"/>
      <c r="E177" s="63"/>
      <c r="F177" s="1" t="s">
        <v>1903</v>
      </c>
      <c r="G177" s="1" t="s">
        <v>1903</v>
      </c>
      <c r="H177" s="1" t="s">
        <v>1903</v>
      </c>
      <c r="I177" s="1" t="s">
        <v>1903</v>
      </c>
      <c r="J177" s="1" t="s">
        <v>1903</v>
      </c>
      <c r="K177" s="1"/>
      <c r="L177" s="3"/>
      <c r="M177" s="3"/>
      <c r="N177" s="3"/>
      <c r="O177" s="3"/>
      <c r="P177" s="3"/>
    </row>
    <row r="178" spans="1:16">
      <c r="A178" s="27">
        <f>工事一般情報!A178</f>
        <v>230141</v>
      </c>
      <c r="B178" s="7" t="str">
        <f>工事一般情報!B178</f>
        <v>ご縁横町</v>
      </c>
      <c r="C178" s="63"/>
      <c r="D178" s="63"/>
      <c r="E178" s="63"/>
      <c r="F178" s="1" t="s">
        <v>1903</v>
      </c>
      <c r="G178" s="1" t="s">
        <v>1903</v>
      </c>
      <c r="H178" s="1" t="s">
        <v>1903</v>
      </c>
      <c r="I178" s="1" t="s">
        <v>1903</v>
      </c>
      <c r="J178" s="1" t="s">
        <v>1903</v>
      </c>
      <c r="K178" s="1"/>
      <c r="L178" s="3"/>
      <c r="M178" s="3"/>
      <c r="N178" s="3"/>
      <c r="O178" s="3"/>
      <c r="P178" s="3"/>
    </row>
    <row r="179" spans="1:16">
      <c r="A179" s="27">
        <f>工事一般情報!A179</f>
        <v>230142</v>
      </c>
      <c r="B179" s="7" t="str">
        <f>工事一般情報!B179</f>
        <v>ヤマザワ新川西</v>
      </c>
      <c r="C179" s="63"/>
      <c r="D179" s="63"/>
      <c r="E179" s="63"/>
      <c r="F179" s="1" t="s">
        <v>1904</v>
      </c>
      <c r="G179" s="1" t="s">
        <v>1903</v>
      </c>
      <c r="H179" s="1" t="s">
        <v>1903</v>
      </c>
      <c r="I179" s="1" t="s">
        <v>1903</v>
      </c>
      <c r="J179" s="1" t="s">
        <v>1903</v>
      </c>
      <c r="K179" s="1"/>
      <c r="L179" s="3"/>
      <c r="M179" s="3"/>
      <c r="N179" s="3"/>
      <c r="O179" s="3"/>
      <c r="P179" s="3"/>
    </row>
    <row r="180" spans="1:16">
      <c r="A180" s="27">
        <f>工事一般情報!A180</f>
        <v>230143</v>
      </c>
      <c r="B180" s="7" t="str">
        <f>工事一般情報!B180</f>
        <v>バロー掛川成滝</v>
      </c>
      <c r="C180" s="63"/>
      <c r="D180" s="63"/>
      <c r="E180" s="63"/>
      <c r="F180" s="1" t="s">
        <v>1903</v>
      </c>
      <c r="G180" s="1" t="s">
        <v>1903</v>
      </c>
      <c r="H180" s="1" t="s">
        <v>1903</v>
      </c>
      <c r="I180" s="1" t="s">
        <v>1903</v>
      </c>
      <c r="J180" s="1" t="s">
        <v>1903</v>
      </c>
      <c r="K180" s="1"/>
      <c r="L180" s="3"/>
      <c r="M180" s="3"/>
      <c r="N180" s="3"/>
      <c r="O180" s="3"/>
      <c r="P180" s="3"/>
    </row>
    <row r="181" spans="1:16">
      <c r="A181" s="27">
        <f>工事一般情報!A181</f>
        <v>230144</v>
      </c>
      <c r="B181" s="7" t="str">
        <f>工事一般情報!B181</f>
        <v>ドラッグセイムス高知宝永</v>
      </c>
      <c r="C181" s="63"/>
      <c r="D181" s="63"/>
      <c r="E181" s="63"/>
      <c r="F181" s="1" t="s">
        <v>1903</v>
      </c>
      <c r="G181" s="1" t="s">
        <v>1903</v>
      </c>
      <c r="H181" s="1" t="s">
        <v>1903</v>
      </c>
      <c r="I181" s="1" t="s">
        <v>1903</v>
      </c>
      <c r="J181" s="1" t="s">
        <v>1903</v>
      </c>
      <c r="K181" s="1"/>
      <c r="L181" s="3"/>
      <c r="M181" s="3"/>
      <c r="N181" s="3"/>
      <c r="O181" s="3"/>
      <c r="P181" s="3"/>
    </row>
    <row r="182" spans="1:16">
      <c r="A182" s="27">
        <f>工事一般情報!A182</f>
        <v>230145</v>
      </c>
      <c r="B182" s="7" t="str">
        <f>工事一般情報!B182</f>
        <v>マルハンつくば</v>
      </c>
      <c r="C182" s="63"/>
      <c r="D182" s="63"/>
      <c r="E182" s="63"/>
      <c r="F182" s="1" t="s">
        <v>1903</v>
      </c>
      <c r="G182" s="1" t="s">
        <v>1903</v>
      </c>
      <c r="H182" s="1" t="s">
        <v>1903</v>
      </c>
      <c r="I182" s="1" t="s">
        <v>1903</v>
      </c>
      <c r="J182" s="1" t="s">
        <v>1903</v>
      </c>
      <c r="K182" s="1"/>
      <c r="L182" s="3"/>
      <c r="M182" s="3"/>
      <c r="N182" s="3"/>
      <c r="O182" s="3"/>
      <c r="P182" s="3"/>
    </row>
    <row r="183" spans="1:16">
      <c r="A183" s="27">
        <f>工事一般情報!A183</f>
        <v>230146</v>
      </c>
      <c r="B183" s="7" t="str">
        <f>工事一般情報!B183</f>
        <v>流山老人ホーム</v>
      </c>
      <c r="C183" s="63"/>
      <c r="D183" s="63"/>
      <c r="E183" s="63"/>
      <c r="F183" s="1" t="s">
        <v>1903</v>
      </c>
      <c r="G183" s="1" t="s">
        <v>1903</v>
      </c>
      <c r="H183" s="1" t="s">
        <v>1903</v>
      </c>
      <c r="I183" s="1" t="s">
        <v>1903</v>
      </c>
      <c r="J183" s="1" t="s">
        <v>1903</v>
      </c>
      <c r="K183" s="1"/>
      <c r="L183" s="3"/>
      <c r="M183" s="3"/>
      <c r="N183" s="3"/>
      <c r="O183" s="3"/>
      <c r="P183" s="3"/>
    </row>
    <row r="184" spans="1:16">
      <c r="A184" s="27">
        <f>工事一般情報!A184</f>
        <v>230148</v>
      </c>
      <c r="B184" s="7" t="str">
        <f>工事一般情報!B184</f>
        <v>宜野湾店舗</v>
      </c>
      <c r="C184" s="63"/>
      <c r="D184" s="63"/>
      <c r="E184" s="63"/>
      <c r="F184" s="1" t="s">
        <v>1903</v>
      </c>
      <c r="G184" s="1" t="s">
        <v>1903</v>
      </c>
      <c r="H184" s="1" t="s">
        <v>1903</v>
      </c>
      <c r="I184" s="1" t="s">
        <v>1903</v>
      </c>
      <c r="J184" s="1" t="s">
        <v>1903</v>
      </c>
      <c r="K184" s="1"/>
      <c r="L184" s="3"/>
      <c r="M184" s="3"/>
      <c r="N184" s="3"/>
      <c r="O184" s="3"/>
      <c r="P184" s="3"/>
    </row>
    <row r="185" spans="1:16">
      <c r="A185" s="27">
        <f>工事一般情報!A185</f>
        <v>230149</v>
      </c>
      <c r="B185" s="7" t="str">
        <f>工事一般情報!B185</f>
        <v>望月工業　佐賀工場</v>
      </c>
      <c r="C185" s="63"/>
      <c r="D185" s="63"/>
      <c r="E185" s="63"/>
      <c r="F185" s="1" t="s">
        <v>1903</v>
      </c>
      <c r="G185" s="1" t="s">
        <v>1903</v>
      </c>
      <c r="H185" s="1" t="s">
        <v>1903</v>
      </c>
      <c r="I185" s="1" t="s">
        <v>1903</v>
      </c>
      <c r="J185" s="1" t="s">
        <v>1903</v>
      </c>
      <c r="K185" s="1"/>
      <c r="L185" s="3"/>
      <c r="M185" s="3"/>
      <c r="N185" s="3"/>
      <c r="O185" s="3"/>
      <c r="P185" s="3"/>
    </row>
    <row r="186" spans="1:16">
      <c r="A186" s="27">
        <f>工事一般情報!A186</f>
        <v>230150</v>
      </c>
      <c r="B186" s="7" t="str">
        <f>工事一般情報!B186</f>
        <v>クリエイト寒川倉見</v>
      </c>
      <c r="C186" s="63"/>
      <c r="D186" s="63"/>
      <c r="E186" s="63"/>
      <c r="F186" s="1" t="s">
        <v>1903</v>
      </c>
      <c r="G186" s="1" t="s">
        <v>1903</v>
      </c>
      <c r="H186" s="1" t="s">
        <v>1903</v>
      </c>
      <c r="I186" s="1" t="s">
        <v>1903</v>
      </c>
      <c r="J186" s="1" t="s">
        <v>1903</v>
      </c>
      <c r="K186" s="1"/>
      <c r="L186" s="3"/>
      <c r="M186" s="3"/>
      <c r="N186" s="3"/>
      <c r="O186" s="3"/>
      <c r="P186" s="3"/>
    </row>
    <row r="187" spans="1:16">
      <c r="A187" s="27">
        <f>工事一般情報!A187</f>
        <v>230151</v>
      </c>
      <c r="B187" s="7" t="str">
        <f>工事一般情報!B187</f>
        <v>SVH岩槻店</v>
      </c>
      <c r="C187" s="63"/>
      <c r="D187" s="63"/>
      <c r="E187" s="63"/>
      <c r="F187" s="1" t="s">
        <v>1903</v>
      </c>
      <c r="G187" s="1" t="s">
        <v>1903</v>
      </c>
      <c r="H187" s="1" t="s">
        <v>1903</v>
      </c>
      <c r="I187" s="1" t="s">
        <v>1903</v>
      </c>
      <c r="J187" s="1" t="s">
        <v>1903</v>
      </c>
      <c r="K187" s="1"/>
      <c r="L187" s="3"/>
      <c r="M187" s="3"/>
      <c r="N187" s="3"/>
      <c r="O187" s="3"/>
      <c r="P187" s="3"/>
    </row>
    <row r="188" spans="1:16">
      <c r="A188" s="27">
        <f>工事一般情報!A188</f>
        <v>230152</v>
      </c>
      <c r="B188" s="7" t="str">
        <f>工事一般情報!B188</f>
        <v>大越マテックス三郷事業所</v>
      </c>
      <c r="C188" s="63"/>
      <c r="D188" s="63"/>
      <c r="E188" s="63"/>
      <c r="F188" s="1" t="s">
        <v>1903</v>
      </c>
      <c r="G188" s="1" t="s">
        <v>1903</v>
      </c>
      <c r="H188" s="1" t="s">
        <v>1903</v>
      </c>
      <c r="I188" s="1" t="s">
        <v>1903</v>
      </c>
      <c r="J188" s="1" t="s">
        <v>1903</v>
      </c>
      <c r="K188" s="1"/>
      <c r="L188" s="3"/>
      <c r="M188" s="3"/>
      <c r="N188" s="3"/>
      <c r="O188" s="3"/>
      <c r="P188" s="3"/>
    </row>
    <row r="189" spans="1:16">
      <c r="A189" s="27">
        <f>工事一般情報!A189</f>
        <v>230153</v>
      </c>
      <c r="B189" s="7" t="str">
        <f>工事一般情報!B189</f>
        <v>バロー北浜田</v>
      </c>
      <c r="C189" s="63"/>
      <c r="D189" s="63"/>
      <c r="E189" s="63"/>
      <c r="F189" s="1" t="s">
        <v>1903</v>
      </c>
      <c r="G189" s="1" t="s">
        <v>1903</v>
      </c>
      <c r="H189" s="1" t="s">
        <v>1903</v>
      </c>
      <c r="I189" s="1" t="s">
        <v>1903</v>
      </c>
      <c r="J189" s="1" t="s">
        <v>1903</v>
      </c>
      <c r="K189" s="1"/>
      <c r="L189" s="3"/>
      <c r="M189" s="3"/>
      <c r="N189" s="3"/>
      <c r="O189" s="3"/>
      <c r="P189" s="3"/>
    </row>
    <row r="190" spans="1:16">
      <c r="A190" s="27">
        <f>工事一般情報!A190</f>
        <v>230154</v>
      </c>
      <c r="B190" s="7" t="str">
        <f>工事一般情報!B190</f>
        <v>イエローハット広面店南</v>
      </c>
      <c r="C190" s="63"/>
      <c r="D190" s="63"/>
      <c r="E190" s="63"/>
      <c r="F190" s="1" t="s">
        <v>1903</v>
      </c>
      <c r="G190" s="1" t="s">
        <v>1903</v>
      </c>
      <c r="H190" s="1" t="s">
        <v>1903</v>
      </c>
      <c r="I190" s="1" t="s">
        <v>1903</v>
      </c>
      <c r="J190" s="1" t="s">
        <v>1903</v>
      </c>
      <c r="K190" s="1"/>
      <c r="L190" s="3"/>
      <c r="M190" s="3"/>
      <c r="N190" s="3"/>
      <c r="O190" s="3"/>
      <c r="P190" s="3"/>
    </row>
    <row r="191" spans="1:16">
      <c r="A191" s="27">
        <f>工事一般情報!A191</f>
        <v>230155</v>
      </c>
      <c r="B191" s="7" t="str">
        <f>工事一般情報!B191</f>
        <v>武里総合貸店舗</v>
      </c>
      <c r="C191" s="63"/>
      <c r="D191" s="63"/>
      <c r="E191" s="63"/>
      <c r="F191" s="1" t="s">
        <v>1903</v>
      </c>
      <c r="G191" s="1" t="s">
        <v>1903</v>
      </c>
      <c r="H191" s="1" t="s">
        <v>1903</v>
      </c>
      <c r="I191" s="1" t="s">
        <v>1903</v>
      </c>
      <c r="J191" s="1" t="s">
        <v>1903</v>
      </c>
      <c r="K191" s="1"/>
      <c r="L191" s="3"/>
      <c r="M191" s="3"/>
      <c r="N191" s="3"/>
      <c r="O191" s="3"/>
      <c r="P191" s="3"/>
    </row>
    <row r="192" spans="1:16">
      <c r="A192" s="27">
        <f>工事一般情報!A192</f>
        <v>230157</v>
      </c>
      <c r="B192" s="7" t="str">
        <f>工事一般情報!B192</f>
        <v>三重三菱自動車販売㈱　桑名江場</v>
      </c>
      <c r="C192" s="63"/>
      <c r="D192" s="63"/>
      <c r="E192" s="63"/>
      <c r="F192" s="1" t="s">
        <v>1903</v>
      </c>
      <c r="G192" s="1" t="s">
        <v>1903</v>
      </c>
      <c r="H192" s="1" t="s">
        <v>1903</v>
      </c>
      <c r="I192" s="1" t="s">
        <v>1903</v>
      </c>
      <c r="J192" s="1" t="s">
        <v>1903</v>
      </c>
      <c r="K192" s="1"/>
      <c r="L192" s="3"/>
      <c r="M192" s="3"/>
      <c r="N192" s="3"/>
      <c r="O192" s="3"/>
      <c r="P192" s="3"/>
    </row>
    <row r="193" spans="1:16">
      <c r="A193" s="27">
        <f>工事一般情報!A193</f>
        <v>230158</v>
      </c>
      <c r="B193" s="7" t="str">
        <f>工事一般情報!B193</f>
        <v>オーロラ・ホール南浦和</v>
      </c>
      <c r="C193" s="63"/>
      <c r="D193" s="63"/>
      <c r="E193" s="63"/>
      <c r="F193" s="1" t="s">
        <v>1903</v>
      </c>
      <c r="G193" s="1" t="s">
        <v>1903</v>
      </c>
      <c r="H193" s="1" t="s">
        <v>1903</v>
      </c>
      <c r="I193" s="1" t="s">
        <v>1903</v>
      </c>
      <c r="J193" s="1" t="s">
        <v>1903</v>
      </c>
      <c r="K193" s="1"/>
      <c r="L193" s="3"/>
      <c r="M193" s="3"/>
      <c r="N193" s="3"/>
      <c r="O193" s="3"/>
      <c r="P193" s="3"/>
    </row>
    <row r="194" spans="1:16">
      <c r="A194" s="27">
        <f>工事一般情報!A194</f>
        <v>230160</v>
      </c>
      <c r="B194" s="7" t="str">
        <f>工事一般情報!B194</f>
        <v>バロー蟹江</v>
      </c>
      <c r="C194" s="63"/>
      <c r="D194" s="63"/>
      <c r="E194" s="63"/>
      <c r="F194" s="1" t="s">
        <v>1903</v>
      </c>
      <c r="G194" s="1" t="s">
        <v>1903</v>
      </c>
      <c r="H194" s="1" t="s">
        <v>1903</v>
      </c>
      <c r="I194" s="1" t="s">
        <v>1903</v>
      </c>
      <c r="J194" s="1" t="s">
        <v>1903</v>
      </c>
      <c r="K194" s="1"/>
      <c r="L194" s="3"/>
      <c r="M194" s="3"/>
      <c r="N194" s="3"/>
      <c r="O194" s="3"/>
      <c r="P194" s="3"/>
    </row>
    <row r="195" spans="1:16">
      <c r="A195" s="27">
        <f>工事一般情報!A195</f>
        <v>230161</v>
      </c>
      <c r="B195" s="7" t="str">
        <f>工事一般情報!B195</f>
        <v>バロー伊那境</v>
      </c>
      <c r="C195" s="63"/>
      <c r="D195" s="63"/>
      <c r="E195" s="63"/>
      <c r="F195" s="1" t="s">
        <v>1903</v>
      </c>
      <c r="G195" s="1" t="s">
        <v>1903</v>
      </c>
      <c r="H195" s="1" t="s">
        <v>1903</v>
      </c>
      <c r="I195" s="1" t="s">
        <v>1903</v>
      </c>
      <c r="J195" s="1" t="s">
        <v>1903</v>
      </c>
      <c r="K195" s="1"/>
      <c r="L195" s="3"/>
      <c r="M195" s="3"/>
      <c r="N195" s="3"/>
      <c r="O195" s="3"/>
      <c r="P195" s="3"/>
    </row>
    <row r="196" spans="1:16">
      <c r="A196" s="27">
        <f>工事一般情報!A196</f>
        <v>230163</v>
      </c>
      <c r="B196" s="7" t="str">
        <f>工事一般情報!B196</f>
        <v>勝部マンション</v>
      </c>
      <c r="C196" s="63"/>
      <c r="D196" s="63"/>
      <c r="E196" s="63"/>
      <c r="F196" s="1" t="s">
        <v>1903</v>
      </c>
      <c r="G196" s="1" t="s">
        <v>1903</v>
      </c>
      <c r="H196" s="1" t="s">
        <v>1903</v>
      </c>
      <c r="I196" s="1" t="s">
        <v>1903</v>
      </c>
      <c r="J196" s="1" t="s">
        <v>1903</v>
      </c>
      <c r="K196" s="1"/>
      <c r="L196" s="3"/>
      <c r="M196" s="3"/>
      <c r="N196" s="3"/>
      <c r="O196" s="3"/>
      <c r="P196" s="3"/>
    </row>
    <row r="197" spans="1:16">
      <c r="A197" s="27">
        <f>工事一般情報!A197</f>
        <v>230164</v>
      </c>
      <c r="B197" s="7" t="str">
        <f>工事一般情報!B197</f>
        <v>三島フルーツパーク</v>
      </c>
      <c r="C197" s="63"/>
      <c r="D197" s="63"/>
      <c r="E197" s="63"/>
      <c r="F197" s="1" t="s">
        <v>1903</v>
      </c>
      <c r="G197" s="1" t="s">
        <v>1903</v>
      </c>
      <c r="H197" s="1" t="s">
        <v>1903</v>
      </c>
      <c r="I197" s="1" t="s">
        <v>1903</v>
      </c>
      <c r="J197" s="1" t="s">
        <v>1903</v>
      </c>
      <c r="K197" s="1"/>
      <c r="L197" s="3"/>
      <c r="M197" s="3"/>
      <c r="N197" s="3"/>
      <c r="O197" s="3"/>
      <c r="P197" s="3"/>
    </row>
    <row r="198" spans="1:16">
      <c r="A198" s="27">
        <f>工事一般情報!A198</f>
        <v>230165</v>
      </c>
      <c r="B198" s="7" t="str">
        <f>工事一般情報!B198</f>
        <v>ヤマザワ新松見町</v>
      </c>
      <c r="C198" s="63"/>
      <c r="D198" s="63"/>
      <c r="E198" s="63"/>
      <c r="F198" s="1" t="s">
        <v>1903</v>
      </c>
      <c r="G198" s="1" t="s">
        <v>1903</v>
      </c>
      <c r="H198" s="1" t="s">
        <v>1903</v>
      </c>
      <c r="I198" s="1" t="s">
        <v>1903</v>
      </c>
      <c r="J198" s="1" t="s">
        <v>1903</v>
      </c>
      <c r="K198" s="1"/>
      <c r="L198" s="3"/>
      <c r="M198" s="3"/>
      <c r="N198" s="3"/>
      <c r="O198" s="3"/>
      <c r="P198" s="3"/>
    </row>
    <row r="199" spans="1:16">
      <c r="A199" s="27">
        <f>工事一般情報!A199</f>
        <v>230166</v>
      </c>
      <c r="B199" s="7" t="str">
        <f>工事一般情報!B199</f>
        <v>山陰一畑クッキング</v>
      </c>
      <c r="C199" s="63"/>
      <c r="D199" s="63"/>
      <c r="E199" s="63"/>
      <c r="F199" s="1" t="s">
        <v>1903</v>
      </c>
      <c r="G199" s="1" t="s">
        <v>1903</v>
      </c>
      <c r="H199" s="1" t="s">
        <v>1903</v>
      </c>
      <c r="I199" s="1" t="s">
        <v>1903</v>
      </c>
      <c r="J199" s="1" t="s">
        <v>1903</v>
      </c>
      <c r="K199" s="1"/>
      <c r="L199" s="3"/>
      <c r="M199" s="3"/>
      <c r="N199" s="3"/>
      <c r="O199" s="3"/>
      <c r="P199" s="3"/>
    </row>
    <row r="200" spans="1:16">
      <c r="A200" s="27">
        <f>工事一般情報!A200</f>
        <v>230167</v>
      </c>
      <c r="B200" s="7" t="str">
        <f>工事一般情報!B200</f>
        <v>バロー上越門前</v>
      </c>
      <c r="C200" s="63"/>
      <c r="D200" s="63"/>
      <c r="E200" s="63"/>
      <c r="F200" s="1" t="s">
        <v>1903</v>
      </c>
      <c r="G200" s="1" t="s">
        <v>1903</v>
      </c>
      <c r="H200" s="1" t="s">
        <v>1903</v>
      </c>
      <c r="I200" s="1" t="s">
        <v>1903</v>
      </c>
      <c r="J200" s="1" t="s">
        <v>1903</v>
      </c>
      <c r="K200" s="1"/>
      <c r="L200" s="3"/>
      <c r="M200" s="3"/>
      <c r="N200" s="3"/>
      <c r="O200" s="3"/>
      <c r="P200" s="3"/>
    </row>
    <row r="201" spans="1:16">
      <c r="A201" s="27">
        <f>工事一般情報!A201</f>
        <v>230168</v>
      </c>
      <c r="B201" s="7" t="str">
        <f>工事一般情報!B201</f>
        <v>バロー浜松中野</v>
      </c>
      <c r="C201" s="63"/>
      <c r="D201" s="63"/>
      <c r="E201" s="63"/>
      <c r="F201" s="1" t="s">
        <v>1903</v>
      </c>
      <c r="G201" s="1" t="s">
        <v>1903</v>
      </c>
      <c r="H201" s="1" t="s">
        <v>1903</v>
      </c>
      <c r="I201" s="1" t="s">
        <v>1903</v>
      </c>
      <c r="J201" s="1" t="s">
        <v>1903</v>
      </c>
      <c r="K201" s="1"/>
      <c r="L201" s="3"/>
      <c r="M201" s="3"/>
      <c r="N201" s="3"/>
      <c r="O201" s="3"/>
      <c r="P201" s="3"/>
    </row>
    <row r="202" spans="1:16">
      <c r="A202" s="27">
        <f>工事一般情報!A202</f>
        <v>230169</v>
      </c>
      <c r="B202" s="7" t="str">
        <f>工事一般情報!B202</f>
        <v>キタセキ酒田</v>
      </c>
      <c r="C202" s="63"/>
      <c r="D202" s="63"/>
      <c r="E202" s="63"/>
      <c r="F202" s="1" t="s">
        <v>1903</v>
      </c>
      <c r="G202" s="1" t="s">
        <v>1903</v>
      </c>
      <c r="H202" s="1" t="s">
        <v>1903</v>
      </c>
      <c r="I202" s="1" t="s">
        <v>1903</v>
      </c>
      <c r="J202" s="1" t="s">
        <v>1903</v>
      </c>
      <c r="K202" s="1"/>
      <c r="L202" s="3"/>
      <c r="M202" s="3"/>
      <c r="N202" s="3"/>
      <c r="O202" s="3"/>
      <c r="P202" s="3"/>
    </row>
    <row r="203" spans="1:16">
      <c r="A203" s="27">
        <f>工事一般情報!A203</f>
        <v>230170</v>
      </c>
      <c r="B203" s="7" t="str">
        <f>工事一般情報!B203</f>
        <v>リョービ東倉庫</v>
      </c>
      <c r="C203" s="63"/>
      <c r="D203" s="63"/>
      <c r="E203" s="63"/>
      <c r="F203" s="1" t="s">
        <v>1903</v>
      </c>
      <c r="G203" s="1" t="s">
        <v>1903</v>
      </c>
      <c r="H203" s="1" t="s">
        <v>1903</v>
      </c>
      <c r="I203" s="1" t="s">
        <v>1903</v>
      </c>
      <c r="J203" s="1" t="s">
        <v>1903</v>
      </c>
      <c r="K203" s="1"/>
      <c r="L203" s="3"/>
      <c r="M203" s="3"/>
      <c r="N203" s="3"/>
      <c r="O203" s="3"/>
      <c r="P203" s="3"/>
    </row>
    <row r="204" spans="1:16">
      <c r="A204" s="27">
        <f>工事一般情報!A204</f>
        <v>230171</v>
      </c>
      <c r="B204" s="7" t="str">
        <f>工事一般情報!B204</f>
        <v>あさの冷蔵庫</v>
      </c>
      <c r="C204" s="63"/>
      <c r="D204" s="63"/>
      <c r="E204" s="63"/>
      <c r="F204" s="1" t="s">
        <v>1903</v>
      </c>
      <c r="G204" s="1" t="s">
        <v>1903</v>
      </c>
      <c r="H204" s="1" t="s">
        <v>1903</v>
      </c>
      <c r="I204" s="1" t="s">
        <v>1903</v>
      </c>
      <c r="J204" s="1" t="s">
        <v>1903</v>
      </c>
      <c r="K204" s="1"/>
      <c r="L204" s="3"/>
      <c r="M204" s="3"/>
      <c r="N204" s="3"/>
      <c r="O204" s="3"/>
      <c r="P204" s="3"/>
    </row>
    <row r="205" spans="1:16">
      <c r="A205" s="27">
        <f>工事一般情報!A205</f>
        <v>230172</v>
      </c>
      <c r="B205" s="7" t="str">
        <f>工事一般情報!B205</f>
        <v>スーパーベルクス七光台</v>
      </c>
      <c r="C205" s="63"/>
      <c r="D205" s="63"/>
      <c r="E205" s="63"/>
      <c r="F205" s="1" t="s">
        <v>1903</v>
      </c>
      <c r="G205" s="1" t="s">
        <v>1903</v>
      </c>
      <c r="H205" s="1" t="s">
        <v>1903</v>
      </c>
      <c r="I205" s="1" t="s">
        <v>1903</v>
      </c>
      <c r="J205" s="1" t="s">
        <v>1903</v>
      </c>
      <c r="K205" s="1"/>
      <c r="L205" s="3"/>
      <c r="M205" s="3"/>
      <c r="N205" s="3"/>
      <c r="O205" s="3"/>
      <c r="P205" s="3"/>
    </row>
    <row r="206" spans="1:16">
      <c r="A206" s="27">
        <f>工事一般情報!A206</f>
        <v>230173</v>
      </c>
      <c r="B206" s="7" t="str">
        <f>工事一般情報!B206</f>
        <v>上牧医療モール 新築工事</v>
      </c>
      <c r="C206" s="63"/>
      <c r="D206" s="63"/>
      <c r="E206" s="63"/>
      <c r="F206" s="1" t="s">
        <v>1903</v>
      </c>
      <c r="G206" s="1" t="s">
        <v>1903</v>
      </c>
      <c r="H206" s="1" t="s">
        <v>1903</v>
      </c>
      <c r="I206" s="1" t="s">
        <v>1903</v>
      </c>
      <c r="J206" s="1" t="s">
        <v>1903</v>
      </c>
      <c r="K206" s="1"/>
      <c r="L206" s="3"/>
      <c r="M206" s="3"/>
      <c r="N206" s="3"/>
      <c r="O206" s="3"/>
      <c r="P206" s="3"/>
    </row>
    <row r="207" spans="1:16">
      <c r="A207" s="27">
        <f>工事一般情報!A207</f>
        <v>230175</v>
      </c>
      <c r="B207" s="7" t="str">
        <f>工事一般情報!B207</f>
        <v>宮城ダイハツ 気仙沼</v>
      </c>
      <c r="C207" s="63"/>
      <c r="D207" s="63"/>
      <c r="E207" s="63"/>
      <c r="F207" s="1" t="s">
        <v>1903</v>
      </c>
      <c r="G207" s="1" t="s">
        <v>1903</v>
      </c>
      <c r="H207" s="1" t="s">
        <v>1903</v>
      </c>
      <c r="I207" s="1" t="s">
        <v>1903</v>
      </c>
      <c r="J207" s="1" t="s">
        <v>1903</v>
      </c>
      <c r="K207" s="1"/>
      <c r="L207" s="3"/>
      <c r="M207" s="3"/>
      <c r="N207" s="3"/>
      <c r="O207" s="3"/>
      <c r="P207" s="3"/>
    </row>
    <row r="208" spans="1:16">
      <c r="A208" s="27">
        <f>工事一般情報!A208</f>
        <v>230176</v>
      </c>
      <c r="B208" s="7" t="str">
        <f>工事一般情報!B208</f>
        <v>インドアゴルフサロン</v>
      </c>
      <c r="C208" s="63"/>
      <c r="D208" s="63"/>
      <c r="E208" s="63"/>
      <c r="F208" s="1" t="s">
        <v>1903</v>
      </c>
      <c r="G208" s="1" t="s">
        <v>1903</v>
      </c>
      <c r="H208" s="1" t="s">
        <v>1903</v>
      </c>
      <c r="I208" s="1" t="s">
        <v>1903</v>
      </c>
      <c r="J208" s="1" t="s">
        <v>1903</v>
      </c>
      <c r="K208" s="1"/>
      <c r="L208" s="3"/>
      <c r="M208" s="3"/>
      <c r="N208" s="3"/>
      <c r="O208" s="3"/>
      <c r="P208" s="3"/>
    </row>
    <row r="209" spans="1:16">
      <c r="A209" s="27">
        <f>工事一般情報!A209</f>
        <v>230177</v>
      </c>
      <c r="B209" s="7" t="str">
        <f>工事一般情報!B209</f>
        <v>佐藤鋼材第二工場</v>
      </c>
      <c r="C209" s="63"/>
      <c r="D209" s="63"/>
      <c r="E209" s="63"/>
      <c r="F209" s="1" t="s">
        <v>1903</v>
      </c>
      <c r="G209" s="1" t="s">
        <v>1903</v>
      </c>
      <c r="H209" s="1" t="s">
        <v>1903</v>
      </c>
      <c r="I209" s="1" t="s">
        <v>1903</v>
      </c>
      <c r="J209" s="1" t="s">
        <v>1903</v>
      </c>
      <c r="K209" s="1"/>
      <c r="L209" s="3"/>
      <c r="M209" s="3"/>
      <c r="N209" s="3"/>
      <c r="O209" s="3"/>
      <c r="P209" s="3"/>
    </row>
    <row r="210" spans="1:16">
      <c r="A210" s="27">
        <f>工事一般情報!A210</f>
        <v>230178</v>
      </c>
      <c r="B210" s="7" t="str">
        <f>工事一般情報!B210</f>
        <v>ヤマザワ古川北貸店舗（美容室ロゼッタ様）</v>
      </c>
      <c r="C210" s="63"/>
      <c r="D210" s="63"/>
      <c r="E210" s="63"/>
      <c r="F210" s="1" t="s">
        <v>1903</v>
      </c>
      <c r="G210" s="1" t="s">
        <v>1903</v>
      </c>
      <c r="H210" s="1" t="s">
        <v>1903</v>
      </c>
      <c r="I210" s="1" t="s">
        <v>1903</v>
      </c>
      <c r="J210" s="1" t="s">
        <v>1903</v>
      </c>
      <c r="K210" s="1"/>
      <c r="L210" s="3"/>
      <c r="M210" s="3"/>
      <c r="N210" s="3"/>
      <c r="O210" s="3"/>
      <c r="P210" s="3"/>
    </row>
    <row r="211" spans="1:16">
      <c r="A211" s="27">
        <f>工事一般情報!A211</f>
        <v>230180</v>
      </c>
      <c r="B211" s="7" t="str">
        <f>工事一般情報!B211</f>
        <v>マルハン宮崎</v>
      </c>
      <c r="C211" s="63"/>
      <c r="D211" s="63"/>
      <c r="E211" s="63"/>
      <c r="F211" s="1" t="s">
        <v>1903</v>
      </c>
      <c r="G211" s="1" t="s">
        <v>1903</v>
      </c>
      <c r="H211" s="1" t="s">
        <v>1903</v>
      </c>
      <c r="I211" s="1" t="s">
        <v>1903</v>
      </c>
      <c r="J211" s="1" t="s">
        <v>1903</v>
      </c>
      <c r="K211" s="1"/>
      <c r="L211" s="3"/>
      <c r="M211" s="3"/>
      <c r="N211" s="3"/>
      <c r="O211" s="3"/>
      <c r="P211" s="3"/>
    </row>
    <row r="212" spans="1:16">
      <c r="A212" s="27">
        <f>工事一般情報!A212</f>
        <v>230181</v>
      </c>
      <c r="B212" s="7" t="str">
        <f>工事一般情報!B212</f>
        <v>ニシムラ鶴岡</v>
      </c>
      <c r="C212" s="63"/>
      <c r="D212" s="63"/>
      <c r="E212" s="63"/>
      <c r="F212" s="1" t="s">
        <v>1903</v>
      </c>
      <c r="G212" s="1" t="s">
        <v>1903</v>
      </c>
      <c r="H212" s="1" t="s">
        <v>1903</v>
      </c>
      <c r="I212" s="1" t="s">
        <v>1903</v>
      </c>
      <c r="J212" s="1" t="s">
        <v>1903</v>
      </c>
      <c r="K212" s="1"/>
      <c r="L212" s="3"/>
      <c r="M212" s="3"/>
      <c r="N212" s="3"/>
      <c r="O212" s="3"/>
      <c r="P212" s="3"/>
    </row>
    <row r="213" spans="1:16">
      <c r="A213" s="27">
        <f>工事一般情報!A213</f>
        <v>230182</v>
      </c>
      <c r="B213" s="7" t="str">
        <f>工事一般情報!B213</f>
        <v>スギコ産業</v>
      </c>
      <c r="C213" s="63"/>
      <c r="D213" s="63"/>
      <c r="E213" s="63"/>
      <c r="F213" s="1" t="s">
        <v>1903</v>
      </c>
      <c r="G213" s="1" t="s">
        <v>1903</v>
      </c>
      <c r="H213" s="1" t="s">
        <v>1903</v>
      </c>
      <c r="I213" s="1" t="s">
        <v>1903</v>
      </c>
      <c r="J213" s="1" t="s">
        <v>1903</v>
      </c>
      <c r="K213" s="1"/>
      <c r="L213" s="3"/>
      <c r="M213" s="3"/>
      <c r="N213" s="3"/>
      <c r="O213" s="3"/>
      <c r="P213" s="3"/>
    </row>
    <row r="214" spans="1:16">
      <c r="A214" s="27">
        <f>工事一般情報!A214</f>
        <v>230184</v>
      </c>
      <c r="B214" s="7" t="str">
        <f>工事一般情報!B214</f>
        <v>浦和すみれ幼稚園</v>
      </c>
      <c r="C214" s="63"/>
      <c r="D214" s="63"/>
      <c r="E214" s="63"/>
      <c r="F214" s="1" t="s">
        <v>1904</v>
      </c>
      <c r="G214" s="1" t="s">
        <v>1904</v>
      </c>
      <c r="H214" s="1" t="s">
        <v>1903</v>
      </c>
      <c r="I214" s="1" t="s">
        <v>1903</v>
      </c>
      <c r="J214" s="1" t="s">
        <v>1903</v>
      </c>
      <c r="K214" s="1"/>
      <c r="L214" s="3"/>
      <c r="M214" s="3"/>
      <c r="N214" s="3"/>
      <c r="O214" s="3"/>
      <c r="P214" s="3"/>
    </row>
    <row r="215" spans="1:16">
      <c r="A215" s="27">
        <f>工事一般情報!A215</f>
        <v>240101</v>
      </c>
      <c r="B215" s="7" t="str">
        <f>工事一般情報!B215</f>
        <v>ドラッグヤマザワ旭新町</v>
      </c>
      <c r="C215" s="63"/>
      <c r="D215" s="63"/>
      <c r="E215" s="63"/>
      <c r="F215" s="1" t="s">
        <v>1903</v>
      </c>
      <c r="G215" s="1" t="s">
        <v>1903</v>
      </c>
      <c r="H215" s="1" t="s">
        <v>1903</v>
      </c>
      <c r="I215" s="1" t="s">
        <v>1903</v>
      </c>
      <c r="J215" s="1" t="s">
        <v>1903</v>
      </c>
      <c r="K215" s="1"/>
      <c r="L215" s="3"/>
      <c r="M215" s="3"/>
      <c r="N215" s="3"/>
      <c r="O215" s="3"/>
      <c r="P215" s="3"/>
    </row>
    <row r="216" spans="1:16">
      <c r="A216" s="27">
        <f>工事一般情報!A216</f>
        <v>240102</v>
      </c>
      <c r="B216" s="7" t="str">
        <f>工事一般情報!B216</f>
        <v>ウェルネス出雲ドーム北</v>
      </c>
      <c r="C216" s="63"/>
      <c r="D216" s="63"/>
      <c r="E216" s="63"/>
      <c r="F216" s="1" t="s">
        <v>1903</v>
      </c>
      <c r="G216" s="1" t="s">
        <v>1903</v>
      </c>
      <c r="H216" s="1" t="s">
        <v>1903</v>
      </c>
      <c r="I216" s="1" t="s">
        <v>1903</v>
      </c>
      <c r="J216" s="1" t="s">
        <v>1903</v>
      </c>
      <c r="K216" s="1"/>
      <c r="L216" s="3"/>
      <c r="M216" s="3"/>
      <c r="N216" s="3"/>
      <c r="O216" s="3"/>
      <c r="P216" s="3"/>
    </row>
    <row r="217" spans="1:16">
      <c r="A217" s="27">
        <f>工事一般情報!A217</f>
        <v>240103</v>
      </c>
      <c r="B217" s="7" t="str">
        <f>工事一般情報!B217</f>
        <v>ひまわり第2保育園</v>
      </c>
      <c r="C217" s="63"/>
      <c r="D217" s="63"/>
      <c r="E217" s="63"/>
      <c r="F217" s="1" t="s">
        <v>1903</v>
      </c>
      <c r="G217" s="1" t="s">
        <v>1903</v>
      </c>
      <c r="H217" s="1" t="s">
        <v>1903</v>
      </c>
      <c r="I217" s="1" t="s">
        <v>1903</v>
      </c>
      <c r="J217" s="1" t="s">
        <v>1903</v>
      </c>
      <c r="K217" s="1"/>
      <c r="L217" s="3"/>
      <c r="M217" s="3"/>
      <c r="N217" s="3"/>
      <c r="O217" s="3"/>
      <c r="P217" s="3"/>
    </row>
    <row r="218" spans="1:16">
      <c r="A218" s="27">
        <f>工事一般情報!A218</f>
        <v>240104</v>
      </c>
      <c r="B218" s="7" t="str">
        <f>工事一般情報!B218</f>
        <v>韓国広場倉庫</v>
      </c>
      <c r="C218" s="63"/>
      <c r="D218" s="63"/>
      <c r="E218" s="63"/>
      <c r="F218" s="1" t="s">
        <v>1903</v>
      </c>
      <c r="G218" s="1" t="s">
        <v>1903</v>
      </c>
      <c r="H218" s="1" t="s">
        <v>1903</v>
      </c>
      <c r="I218" s="1" t="s">
        <v>1903</v>
      </c>
      <c r="J218" s="1" t="s">
        <v>1903</v>
      </c>
      <c r="K218" s="1"/>
      <c r="L218" s="3"/>
      <c r="M218" s="3"/>
      <c r="N218" s="3"/>
      <c r="O218" s="3"/>
      <c r="P218" s="3"/>
    </row>
    <row r="219" spans="1:16">
      <c r="A219" s="27">
        <f>工事一般情報!A219</f>
        <v>240105</v>
      </c>
      <c r="B219" s="7" t="str">
        <f>工事一般情報!B219</f>
        <v>西長柄マンション</v>
      </c>
      <c r="C219" s="63"/>
      <c r="D219" s="63"/>
      <c r="E219" s="63"/>
      <c r="F219" s="1" t="s">
        <v>1903</v>
      </c>
      <c r="G219" s="1" t="s">
        <v>1903</v>
      </c>
      <c r="H219" s="1" t="s">
        <v>1903</v>
      </c>
      <c r="I219" s="1" t="s">
        <v>1903</v>
      </c>
      <c r="J219" s="1" t="s">
        <v>1903</v>
      </c>
      <c r="K219" s="1"/>
      <c r="L219" s="3"/>
      <c r="M219" s="3"/>
      <c r="N219" s="3"/>
      <c r="O219" s="3"/>
      <c r="P219" s="3"/>
    </row>
    <row r="220" spans="1:16">
      <c r="A220" s="27">
        <f>工事一般情報!A220</f>
        <v>240106</v>
      </c>
      <c r="B220" s="7" t="str">
        <f>工事一般情報!B220</f>
        <v>ZAGZAG福山山手</v>
      </c>
      <c r="C220" s="63"/>
      <c r="D220" s="63"/>
      <c r="E220" s="63"/>
      <c r="F220" s="1" t="s">
        <v>1903</v>
      </c>
      <c r="G220" s="1" t="s">
        <v>1903</v>
      </c>
      <c r="H220" s="1" t="s">
        <v>1903</v>
      </c>
      <c r="I220" s="1" t="s">
        <v>1903</v>
      </c>
      <c r="J220" s="1" t="s">
        <v>1903</v>
      </c>
      <c r="K220" s="1"/>
      <c r="L220" s="3"/>
      <c r="M220" s="3"/>
      <c r="N220" s="3"/>
      <c r="O220" s="3"/>
      <c r="P220" s="3"/>
    </row>
    <row r="221" spans="1:16">
      <c r="A221" s="27">
        <f>工事一般情報!A221</f>
        <v>240107</v>
      </c>
      <c r="B221" s="7" t="str">
        <f>工事一般情報!B221</f>
        <v>ケーズデンキ喜多方</v>
      </c>
      <c r="C221" s="63"/>
      <c r="D221" s="63"/>
      <c r="E221" s="63"/>
      <c r="F221" s="1" t="s">
        <v>1903</v>
      </c>
      <c r="G221" s="1" t="s">
        <v>1903</v>
      </c>
      <c r="H221" s="1" t="s">
        <v>1903</v>
      </c>
      <c r="I221" s="1" t="s">
        <v>1903</v>
      </c>
      <c r="J221" s="1" t="s">
        <v>1903</v>
      </c>
      <c r="K221" s="1"/>
      <c r="L221" s="3"/>
      <c r="M221" s="3"/>
      <c r="N221" s="3"/>
      <c r="O221" s="3"/>
      <c r="P221" s="3"/>
    </row>
    <row r="222" spans="1:16">
      <c r="A222" s="27">
        <f>工事一般情報!A222</f>
        <v>240108</v>
      </c>
      <c r="B222" s="7" t="str">
        <f>工事一般情報!B222</f>
        <v>七十七銀行内脇支店</v>
      </c>
      <c r="C222" s="63"/>
      <c r="D222" s="63"/>
      <c r="E222" s="63"/>
      <c r="F222" s="1" t="s">
        <v>1903</v>
      </c>
      <c r="G222" s="1" t="s">
        <v>1903</v>
      </c>
      <c r="H222" s="1" t="s">
        <v>1903</v>
      </c>
      <c r="I222" s="1" t="s">
        <v>1903</v>
      </c>
      <c r="J222" s="1" t="s">
        <v>1903</v>
      </c>
      <c r="K222" s="1"/>
      <c r="L222" s="3"/>
      <c r="M222" s="3"/>
      <c r="N222" s="3"/>
      <c r="O222" s="3"/>
      <c r="P222" s="3"/>
    </row>
    <row r="223" spans="1:16">
      <c r="A223" s="27">
        <f>工事一般情報!A223</f>
        <v>240109</v>
      </c>
      <c r="B223" s="7" t="str">
        <f>工事一般情報!B223</f>
        <v>バロー焼津石津</v>
      </c>
      <c r="C223" s="63"/>
      <c r="D223" s="63"/>
      <c r="E223" s="63"/>
      <c r="F223" s="1" t="s">
        <v>1903</v>
      </c>
      <c r="G223" s="1" t="s">
        <v>1903</v>
      </c>
      <c r="H223" s="1" t="s">
        <v>1903</v>
      </c>
      <c r="I223" s="1" t="s">
        <v>1903</v>
      </c>
      <c r="J223" s="1" t="s">
        <v>1903</v>
      </c>
      <c r="K223" s="1"/>
      <c r="L223" s="3"/>
      <c r="M223" s="3"/>
      <c r="N223" s="3"/>
      <c r="O223" s="3"/>
      <c r="P223" s="3"/>
    </row>
    <row r="224" spans="1:16">
      <c r="A224" s="27">
        <f>工事一般情報!A224</f>
        <v>240110</v>
      </c>
      <c r="B224" s="7" t="str">
        <f>工事一般情報!B224</f>
        <v>マルハン橿原北</v>
      </c>
      <c r="C224" s="63"/>
      <c r="D224" s="63"/>
      <c r="E224" s="63"/>
      <c r="F224" s="1" t="s">
        <v>1903</v>
      </c>
      <c r="G224" s="1" t="s">
        <v>1903</v>
      </c>
      <c r="H224" s="1" t="s">
        <v>1903</v>
      </c>
      <c r="I224" s="1" t="s">
        <v>1903</v>
      </c>
      <c r="J224" s="1" t="s">
        <v>1903</v>
      </c>
      <c r="K224" s="1"/>
      <c r="L224" s="3"/>
      <c r="M224" s="3"/>
      <c r="N224" s="3"/>
      <c r="O224" s="3"/>
      <c r="P224" s="3"/>
    </row>
    <row r="225" spans="1:16">
      <c r="A225" s="27">
        <f>工事一般情報!A225</f>
        <v>240112</v>
      </c>
      <c r="B225" s="7" t="str">
        <f>工事一般情報!B225</f>
        <v>オービシ東大阪物流センター倉庫</v>
      </c>
      <c r="C225" s="63"/>
      <c r="D225" s="63"/>
      <c r="E225" s="63"/>
      <c r="F225" s="1" t="s">
        <v>1903</v>
      </c>
      <c r="G225" s="1" t="s">
        <v>1903</v>
      </c>
      <c r="H225" s="1" t="s">
        <v>1903</v>
      </c>
      <c r="I225" s="1" t="s">
        <v>1903</v>
      </c>
      <c r="J225" s="1" t="s">
        <v>1903</v>
      </c>
      <c r="K225" s="1"/>
      <c r="L225" s="3"/>
      <c r="M225" s="3"/>
      <c r="N225" s="3"/>
      <c r="O225" s="3"/>
      <c r="P225" s="3"/>
    </row>
    <row r="226" spans="1:16">
      <c r="A226" s="27">
        <f>工事一般情報!A226</f>
        <v>240113</v>
      </c>
      <c r="B226" s="7" t="str">
        <f>工事一般情報!B226</f>
        <v>ジェイアールバス周防・岡山</v>
      </c>
      <c r="C226" s="63"/>
      <c r="D226" s="63"/>
      <c r="E226" s="63"/>
      <c r="F226" s="1" t="s">
        <v>1903</v>
      </c>
      <c r="G226" s="1" t="s">
        <v>1903</v>
      </c>
      <c r="H226" s="1" t="s">
        <v>1903</v>
      </c>
      <c r="I226" s="1" t="s">
        <v>1903</v>
      </c>
      <c r="J226" s="1" t="s">
        <v>1903</v>
      </c>
      <c r="K226" s="1"/>
      <c r="L226" s="3"/>
      <c r="M226" s="3"/>
      <c r="N226" s="3"/>
      <c r="O226" s="3"/>
      <c r="P226" s="3"/>
    </row>
    <row r="227" spans="1:16">
      <c r="A227" s="27">
        <f>工事一般情報!A227</f>
        <v>240114</v>
      </c>
      <c r="B227" s="7" t="str">
        <f>工事一般情報!B227</f>
        <v>浪速区塩草店舗新築工事</v>
      </c>
      <c r="C227" s="63"/>
      <c r="D227" s="63"/>
      <c r="E227" s="63"/>
      <c r="F227" s="1" t="s">
        <v>1903</v>
      </c>
      <c r="G227" s="1" t="s">
        <v>1903</v>
      </c>
      <c r="H227" s="1" t="s">
        <v>1903</v>
      </c>
      <c r="I227" s="1" t="s">
        <v>1903</v>
      </c>
      <c r="J227" s="1" t="s">
        <v>1903</v>
      </c>
      <c r="K227" s="1"/>
      <c r="L227" s="3"/>
      <c r="M227" s="3"/>
      <c r="N227" s="3"/>
      <c r="O227" s="3"/>
      <c r="P227" s="3"/>
    </row>
    <row r="228" spans="1:16">
      <c r="A228" s="27">
        <f>工事一般情報!A228</f>
        <v>240115</v>
      </c>
      <c r="B228" s="7" t="str">
        <f>工事一般情報!B228</f>
        <v>治田の里小規模特別養護老人ホーム</v>
      </c>
      <c r="C228" s="63"/>
      <c r="D228" s="63"/>
      <c r="E228" s="63"/>
      <c r="F228" s="1" t="s">
        <v>1903</v>
      </c>
      <c r="G228" s="1" t="s">
        <v>1903</v>
      </c>
      <c r="H228" s="1" t="s">
        <v>1903</v>
      </c>
      <c r="I228" s="1" t="s">
        <v>1903</v>
      </c>
      <c r="J228" s="1" t="s">
        <v>1903</v>
      </c>
      <c r="K228" s="1"/>
      <c r="L228" s="3"/>
      <c r="M228" s="3"/>
      <c r="N228" s="3"/>
      <c r="O228" s="3"/>
      <c r="P228" s="3"/>
    </row>
    <row r="229" spans="1:16">
      <c r="A229" s="27">
        <f>工事一般情報!A229</f>
        <v>240116</v>
      </c>
      <c r="B229" s="7" t="str">
        <f>工事一般情報!B229</f>
        <v>バロー鏡島</v>
      </c>
      <c r="C229" s="63"/>
      <c r="D229" s="63"/>
      <c r="E229" s="63"/>
      <c r="F229" s="1" t="s">
        <v>1903</v>
      </c>
      <c r="G229" s="1" t="s">
        <v>1903</v>
      </c>
      <c r="H229" s="1" t="s">
        <v>1903</v>
      </c>
      <c r="I229" s="1" t="s">
        <v>1903</v>
      </c>
      <c r="J229" s="1" t="s">
        <v>1903</v>
      </c>
      <c r="K229" s="1"/>
      <c r="L229" s="3"/>
      <c r="M229" s="3"/>
      <c r="N229" s="3"/>
      <c r="O229" s="3"/>
      <c r="P229" s="3"/>
    </row>
    <row r="230" spans="1:16">
      <c r="A230" s="27">
        <f>工事一般情報!A230</f>
        <v>240117</v>
      </c>
      <c r="B230" s="7" t="str">
        <f>工事一般情報!B230</f>
        <v>ドラッグセイムス安芸矢ノ丸</v>
      </c>
      <c r="C230" s="63"/>
      <c r="D230" s="63"/>
      <c r="E230" s="63"/>
      <c r="F230" s="1" t="s">
        <v>1903</v>
      </c>
      <c r="G230" s="1" t="s">
        <v>1903</v>
      </c>
      <c r="H230" s="1" t="s">
        <v>1903</v>
      </c>
      <c r="I230" s="1" t="s">
        <v>1903</v>
      </c>
      <c r="J230" s="1" t="s">
        <v>1903</v>
      </c>
      <c r="K230" s="1"/>
      <c r="L230" s="3"/>
      <c r="M230" s="3"/>
      <c r="N230" s="3"/>
      <c r="O230" s="3"/>
      <c r="P230" s="3"/>
    </row>
    <row r="231" spans="1:16">
      <c r="A231" s="27">
        <f>工事一般情報!A231</f>
        <v>240118</v>
      </c>
      <c r="B231" s="7" t="str">
        <f>工事一般情報!B231</f>
        <v>バロー大津ショッピングセンター</v>
      </c>
      <c r="C231" s="63"/>
      <c r="D231" s="63"/>
      <c r="E231" s="63"/>
      <c r="F231" s="1" t="s">
        <v>1903</v>
      </c>
      <c r="G231" s="1" t="s">
        <v>1903</v>
      </c>
      <c r="H231" s="1" t="s">
        <v>1903</v>
      </c>
      <c r="I231" s="1" t="s">
        <v>1903</v>
      </c>
      <c r="J231" s="1" t="s">
        <v>1903</v>
      </c>
      <c r="K231" s="1"/>
      <c r="L231" s="3"/>
      <c r="M231" s="3"/>
      <c r="N231" s="3"/>
      <c r="O231" s="3"/>
      <c r="P231" s="3"/>
    </row>
    <row r="232" spans="1:16">
      <c r="A232" s="27">
        <f>工事一般情報!A232</f>
        <v>240119</v>
      </c>
      <c r="B232" s="7" t="str">
        <f>工事一般情報!B232</f>
        <v>沖縄ブライダル計画</v>
      </c>
      <c r="C232" s="63"/>
      <c r="D232" s="63"/>
      <c r="E232" s="63"/>
      <c r="F232" s="1" t="s">
        <v>1903</v>
      </c>
      <c r="G232" s="1" t="s">
        <v>1903</v>
      </c>
      <c r="H232" s="1" t="s">
        <v>1903</v>
      </c>
      <c r="I232" s="1" t="s">
        <v>1903</v>
      </c>
      <c r="J232" s="1" t="s">
        <v>1903</v>
      </c>
      <c r="K232" s="1"/>
      <c r="L232" s="3"/>
      <c r="M232" s="3"/>
      <c r="N232" s="3"/>
      <c r="O232" s="3"/>
      <c r="P232" s="3"/>
    </row>
    <row r="233" spans="1:16">
      <c r="A233" s="27">
        <f>工事一般情報!A233</f>
        <v>240120</v>
      </c>
      <c r="B233" s="7" t="str">
        <f>工事一般情報!B233</f>
        <v>業務スーパー磐田</v>
      </c>
      <c r="C233" s="63"/>
      <c r="D233" s="63"/>
      <c r="E233" s="63"/>
      <c r="F233" s="1" t="s">
        <v>1903</v>
      </c>
      <c r="G233" s="1" t="s">
        <v>1903</v>
      </c>
      <c r="H233" s="1" t="s">
        <v>1903</v>
      </c>
      <c r="I233" s="1" t="s">
        <v>1903</v>
      </c>
      <c r="J233" s="1" t="s">
        <v>1903</v>
      </c>
      <c r="K233" s="1"/>
      <c r="L233" s="3"/>
      <c r="M233" s="3"/>
      <c r="N233" s="3"/>
      <c r="O233" s="3"/>
      <c r="P233" s="3"/>
    </row>
    <row r="234" spans="1:16">
      <c r="A234" s="27">
        <f>工事一般情報!A234</f>
        <v>240121</v>
      </c>
      <c r="B234" s="7" t="str">
        <f>工事一般情報!B234</f>
        <v>セリア古川</v>
      </c>
      <c r="C234" s="63"/>
      <c r="D234" s="63"/>
      <c r="E234" s="63"/>
      <c r="F234" s="1" t="s">
        <v>1903</v>
      </c>
      <c r="G234" s="1" t="s">
        <v>1903</v>
      </c>
      <c r="H234" s="1" t="s">
        <v>1903</v>
      </c>
      <c r="I234" s="1" t="s">
        <v>1903</v>
      </c>
      <c r="J234" s="1" t="s">
        <v>1903</v>
      </c>
      <c r="K234" s="1"/>
      <c r="L234" s="3"/>
      <c r="M234" s="3"/>
      <c r="N234" s="3"/>
      <c r="O234" s="3"/>
      <c r="P234" s="3"/>
    </row>
    <row r="235" spans="1:16">
      <c r="A235" s="27">
        <f>工事一般情報!A235</f>
        <v>240122</v>
      </c>
      <c r="B235" s="7" t="str">
        <f>工事一般情報!B235</f>
        <v>新竹原信号機器室</v>
      </c>
      <c r="C235" s="63"/>
      <c r="D235" s="63"/>
      <c r="E235" s="63"/>
      <c r="F235" s="1" t="s">
        <v>1903</v>
      </c>
      <c r="G235" s="1" t="s">
        <v>1903</v>
      </c>
      <c r="H235" s="1" t="s">
        <v>1903</v>
      </c>
      <c r="I235" s="1" t="s">
        <v>1903</v>
      </c>
      <c r="J235" s="1" t="s">
        <v>1903</v>
      </c>
      <c r="K235" s="1"/>
      <c r="L235" s="3"/>
      <c r="M235" s="3"/>
      <c r="N235" s="3"/>
      <c r="O235" s="3"/>
      <c r="P235" s="3"/>
    </row>
    <row r="236" spans="1:16">
      <c r="A236" s="27">
        <f>工事一般情報!A236</f>
        <v>240123</v>
      </c>
      <c r="B236" s="7" t="str">
        <f>工事一般情報!B236</f>
        <v>ジュンテンドー深溝</v>
      </c>
      <c r="C236" s="63"/>
      <c r="D236" s="63"/>
      <c r="E236" s="63"/>
      <c r="F236" s="1" t="s">
        <v>1903</v>
      </c>
      <c r="G236" s="1" t="s">
        <v>1903</v>
      </c>
      <c r="H236" s="1" t="s">
        <v>1903</v>
      </c>
      <c r="I236" s="1" t="s">
        <v>1903</v>
      </c>
      <c r="J236" s="1" t="s">
        <v>1903</v>
      </c>
      <c r="K236" s="1"/>
      <c r="L236" s="3"/>
      <c r="M236" s="3"/>
      <c r="N236" s="3"/>
      <c r="O236" s="3"/>
      <c r="P236" s="3"/>
    </row>
    <row r="237" spans="1:16">
      <c r="A237" s="27">
        <f>工事一般情報!A237</f>
        <v>240124</v>
      </c>
      <c r="B237" s="7" t="str">
        <f>工事一般情報!B237</f>
        <v>なないろ保育園</v>
      </c>
      <c r="C237" s="63"/>
      <c r="D237" s="63"/>
      <c r="E237" s="63"/>
      <c r="F237" s="1" t="s">
        <v>1903</v>
      </c>
      <c r="G237" s="1" t="s">
        <v>1903</v>
      </c>
      <c r="H237" s="1" t="s">
        <v>1903</v>
      </c>
      <c r="I237" s="1" t="s">
        <v>1903</v>
      </c>
      <c r="J237" s="1" t="s">
        <v>1903</v>
      </c>
      <c r="K237" s="1"/>
      <c r="L237" s="3"/>
      <c r="M237" s="3"/>
      <c r="N237" s="3"/>
      <c r="O237" s="3"/>
      <c r="P237" s="3"/>
    </row>
    <row r="238" spans="1:16">
      <c r="A238" s="27">
        <f>工事一般情報!A238</f>
        <v>240125</v>
      </c>
      <c r="B238" s="7" t="str">
        <f>工事一般情報!B238</f>
        <v>鈴木邸</v>
      </c>
      <c r="C238" s="63"/>
      <c r="D238" s="63"/>
      <c r="E238" s="63"/>
      <c r="F238" s="1" t="s">
        <v>1903</v>
      </c>
      <c r="G238" s="1" t="s">
        <v>1904</v>
      </c>
      <c r="H238" s="1" t="s">
        <v>1903</v>
      </c>
      <c r="I238" s="1" t="s">
        <v>1903</v>
      </c>
      <c r="J238" s="1" t="s">
        <v>1903</v>
      </c>
      <c r="K238" s="1"/>
      <c r="L238" s="3"/>
      <c r="M238" s="3"/>
      <c r="N238" s="3"/>
      <c r="O238" s="3"/>
      <c r="P238" s="3"/>
    </row>
    <row r="239" spans="1:16">
      <c r="A239" s="27">
        <f>工事一般情報!A239</f>
        <v>240126</v>
      </c>
      <c r="B239" s="7" t="str">
        <f>工事一般情報!B239</f>
        <v>ドラッグトップス</v>
      </c>
      <c r="C239" s="63"/>
      <c r="D239" s="63"/>
      <c r="E239" s="63"/>
      <c r="F239" s="1" t="s">
        <v>1903</v>
      </c>
      <c r="G239" s="1" t="s">
        <v>1903</v>
      </c>
      <c r="H239" s="1" t="s">
        <v>1903</v>
      </c>
      <c r="I239" s="1" t="s">
        <v>1903</v>
      </c>
      <c r="J239" s="1" t="s">
        <v>1903</v>
      </c>
      <c r="K239" s="1"/>
      <c r="L239" s="3"/>
      <c r="M239" s="3"/>
      <c r="N239" s="3"/>
      <c r="O239" s="3"/>
      <c r="P239" s="3"/>
    </row>
    <row r="240" spans="1:16">
      <c r="A240" s="27">
        <f>工事一般情報!A240</f>
        <v>240127</v>
      </c>
      <c r="B240" s="7" t="str">
        <f>工事一般情報!B240</f>
        <v>日通トランスポート</v>
      </c>
      <c r="C240" s="63"/>
      <c r="D240" s="63"/>
      <c r="E240" s="63"/>
      <c r="F240" s="1" t="s">
        <v>1903</v>
      </c>
      <c r="G240" s="1" t="s">
        <v>1903</v>
      </c>
      <c r="H240" s="1" t="s">
        <v>1903</v>
      </c>
      <c r="I240" s="1" t="s">
        <v>1904</v>
      </c>
      <c r="J240" s="1" t="s">
        <v>1903</v>
      </c>
      <c r="K240" s="1"/>
      <c r="L240" s="3"/>
      <c r="M240" s="3"/>
      <c r="N240" s="3"/>
      <c r="O240" s="3"/>
      <c r="P240" s="3"/>
    </row>
    <row r="241" spans="1:16">
      <c r="A241" s="27">
        <f>工事一般情報!A241</f>
        <v>240128</v>
      </c>
      <c r="B241" s="7" t="str">
        <f>工事一般情報!B241</f>
        <v>JA東西しらかわ矢吹総合支店</v>
      </c>
      <c r="C241" s="63"/>
      <c r="D241" s="63"/>
      <c r="E241" s="63"/>
      <c r="F241" s="1" t="s">
        <v>1903</v>
      </c>
      <c r="G241" s="1" t="s">
        <v>1903</v>
      </c>
      <c r="H241" s="1" t="s">
        <v>1903</v>
      </c>
      <c r="I241" s="1" t="s">
        <v>1903</v>
      </c>
      <c r="J241" s="1" t="s">
        <v>1903</v>
      </c>
      <c r="K241" s="1"/>
      <c r="L241" s="3"/>
      <c r="M241" s="3"/>
      <c r="N241" s="3"/>
      <c r="O241" s="3"/>
      <c r="P241" s="3"/>
    </row>
    <row r="242" spans="1:16">
      <c r="A242" s="27">
        <f>工事一般情報!A242</f>
        <v>240129</v>
      </c>
      <c r="B242" s="7" t="str">
        <f>工事一般情報!B242</f>
        <v>岩本工業㈱倉庫</v>
      </c>
      <c r="C242" s="63"/>
      <c r="D242" s="63"/>
      <c r="E242" s="63"/>
      <c r="F242" s="1" t="s">
        <v>1903</v>
      </c>
      <c r="G242" s="1" t="s">
        <v>1903</v>
      </c>
      <c r="H242" s="1" t="s">
        <v>1903</v>
      </c>
      <c r="I242" s="1" t="s">
        <v>1903</v>
      </c>
      <c r="J242" s="1" t="s">
        <v>1903</v>
      </c>
      <c r="K242" s="1"/>
      <c r="L242" s="3"/>
      <c r="M242" s="3"/>
      <c r="N242" s="3"/>
      <c r="O242" s="3"/>
      <c r="P242" s="3"/>
    </row>
    <row r="243" spans="1:16">
      <c r="A243" s="27">
        <f>工事一般情報!A243</f>
        <v>240130</v>
      </c>
      <c r="B243" s="7" t="str">
        <f>工事一般情報!B243</f>
        <v>ユース安曇川</v>
      </c>
      <c r="C243" s="63"/>
      <c r="D243" s="63"/>
      <c r="E243" s="63"/>
      <c r="F243" s="1" t="s">
        <v>1903</v>
      </c>
      <c r="G243" s="1" t="s">
        <v>1903</v>
      </c>
      <c r="H243" s="1" t="s">
        <v>1903</v>
      </c>
      <c r="I243" s="1" t="s">
        <v>1903</v>
      </c>
      <c r="J243" s="1" t="s">
        <v>1903</v>
      </c>
      <c r="K243" s="1"/>
      <c r="L243" s="3"/>
      <c r="M243" s="3"/>
      <c r="N243" s="3"/>
      <c r="O243" s="3"/>
      <c r="P243" s="3"/>
    </row>
    <row r="244" spans="1:16">
      <c r="A244" s="27">
        <f>工事一般情報!A244</f>
        <v>240132</v>
      </c>
      <c r="B244" s="7" t="str">
        <f>工事一般情報!B244</f>
        <v>富士香料化工</v>
      </c>
      <c r="C244" s="63"/>
      <c r="D244" s="63"/>
      <c r="E244" s="63"/>
      <c r="F244" s="1" t="s">
        <v>1903</v>
      </c>
      <c r="G244" s="1" t="s">
        <v>1903</v>
      </c>
      <c r="H244" s="1" t="s">
        <v>1903</v>
      </c>
      <c r="I244" s="1" t="s">
        <v>1903</v>
      </c>
      <c r="J244" s="1" t="s">
        <v>1903</v>
      </c>
      <c r="K244" s="1"/>
      <c r="L244" s="3"/>
      <c r="M244" s="3"/>
      <c r="N244" s="3"/>
      <c r="O244" s="3"/>
      <c r="P244" s="3"/>
    </row>
    <row r="245" spans="1:16">
      <c r="A245" s="27">
        <f>工事一般情報!A245</f>
        <v>240133</v>
      </c>
      <c r="B245" s="7" t="str">
        <f>工事一般情報!B245</f>
        <v>アイエス総合倉庫</v>
      </c>
      <c r="C245" s="63"/>
      <c r="D245" s="63"/>
      <c r="E245" s="63"/>
      <c r="F245" s="1" t="s">
        <v>1903</v>
      </c>
      <c r="G245" s="1" t="s">
        <v>1903</v>
      </c>
      <c r="H245" s="1" t="s">
        <v>1903</v>
      </c>
      <c r="I245" s="1" t="s">
        <v>1903</v>
      </c>
      <c r="J245" s="1" t="s">
        <v>1903</v>
      </c>
      <c r="K245" s="1"/>
      <c r="L245" s="3"/>
      <c r="M245" s="3"/>
      <c r="N245" s="3"/>
      <c r="O245" s="3"/>
      <c r="P245" s="3"/>
    </row>
    <row r="246" spans="1:16">
      <c r="A246" s="27">
        <f>工事一般情報!A246</f>
        <v>240134</v>
      </c>
      <c r="B246" s="7" t="str">
        <f>工事一般情報!B246</f>
        <v>させぼ五番街</v>
      </c>
      <c r="C246" s="63"/>
      <c r="D246" s="63"/>
      <c r="E246" s="63"/>
      <c r="F246" s="1" t="s">
        <v>1903</v>
      </c>
      <c r="G246" s="1" t="s">
        <v>1903</v>
      </c>
      <c r="H246" s="1" t="s">
        <v>1903</v>
      </c>
      <c r="I246" s="1" t="s">
        <v>1903</v>
      </c>
      <c r="J246" s="1" t="s">
        <v>1903</v>
      </c>
      <c r="K246" s="1"/>
      <c r="L246" s="3"/>
      <c r="M246" s="3"/>
      <c r="N246" s="3"/>
      <c r="O246" s="3"/>
      <c r="P246" s="3"/>
    </row>
    <row r="247" spans="1:16">
      <c r="A247" s="27">
        <f>工事一般情報!A247</f>
        <v>240135</v>
      </c>
      <c r="B247" s="7" t="str">
        <f>工事一般情報!B247</f>
        <v>バロー津藤方</v>
      </c>
      <c r="C247" s="63"/>
      <c r="D247" s="63"/>
      <c r="E247" s="63"/>
      <c r="F247" s="1" t="s">
        <v>1903</v>
      </c>
      <c r="G247" s="1" t="s">
        <v>1903</v>
      </c>
      <c r="H247" s="1" t="s">
        <v>1903</v>
      </c>
      <c r="I247" s="1" t="s">
        <v>1903</v>
      </c>
      <c r="J247" s="1" t="s">
        <v>1903</v>
      </c>
      <c r="K247" s="1"/>
      <c r="L247" s="3"/>
      <c r="M247" s="3"/>
      <c r="N247" s="3"/>
      <c r="O247" s="3"/>
      <c r="P247" s="3"/>
    </row>
    <row r="248" spans="1:16">
      <c r="A248" s="27">
        <f>工事一般情報!A248</f>
        <v>240136</v>
      </c>
      <c r="B248" s="7" t="str">
        <f>工事一般情報!B248</f>
        <v>サンドラッグ鏡島</v>
      </c>
      <c r="C248" s="63"/>
      <c r="D248" s="63"/>
      <c r="E248" s="63"/>
      <c r="F248" s="1" t="s">
        <v>1903</v>
      </c>
      <c r="G248" s="1" t="s">
        <v>1903</v>
      </c>
      <c r="H248" s="1" t="s">
        <v>1903</v>
      </c>
      <c r="I248" s="1" t="s">
        <v>1903</v>
      </c>
      <c r="J248" s="1" t="s">
        <v>1903</v>
      </c>
      <c r="K248" s="1"/>
      <c r="L248" s="3"/>
      <c r="M248" s="3"/>
      <c r="N248" s="3"/>
      <c r="O248" s="3"/>
      <c r="P248" s="3"/>
    </row>
    <row r="249" spans="1:16">
      <c r="A249" s="27">
        <f>工事一般情報!A249</f>
        <v>240137</v>
      </c>
      <c r="B249" s="7" t="str">
        <f>工事一般情報!B249</f>
        <v>中部薬品北区中切</v>
      </c>
      <c r="C249" s="63"/>
      <c r="D249" s="63"/>
      <c r="E249" s="63"/>
      <c r="F249" s="1" t="s">
        <v>1903</v>
      </c>
      <c r="G249" s="1" t="s">
        <v>1903</v>
      </c>
      <c r="H249" s="1" t="s">
        <v>1903</v>
      </c>
      <c r="I249" s="1" t="s">
        <v>1903</v>
      </c>
      <c r="J249" s="1" t="s">
        <v>1903</v>
      </c>
      <c r="K249" s="1"/>
      <c r="L249" s="3"/>
      <c r="M249" s="3"/>
      <c r="N249" s="3"/>
      <c r="O249" s="3"/>
      <c r="P249" s="3"/>
    </row>
    <row r="250" spans="1:16">
      <c r="A250" s="27">
        <f>工事一般情報!A250</f>
        <v>240138</v>
      </c>
      <c r="B250" s="7" t="str">
        <f>工事一般情報!B250</f>
        <v>七福の湯 習志野店</v>
      </c>
      <c r="C250" s="63"/>
      <c r="D250" s="63"/>
      <c r="E250" s="63"/>
      <c r="F250" s="1" t="s">
        <v>1903</v>
      </c>
      <c r="G250" s="1" t="s">
        <v>1904</v>
      </c>
      <c r="H250" s="1" t="s">
        <v>1903</v>
      </c>
      <c r="I250" s="1" t="s">
        <v>1903</v>
      </c>
      <c r="J250" s="1" t="s">
        <v>1903</v>
      </c>
      <c r="K250" s="1"/>
      <c r="L250" s="3"/>
      <c r="M250" s="3"/>
      <c r="N250" s="3"/>
      <c r="O250" s="3"/>
      <c r="P250" s="3"/>
    </row>
    <row r="251" spans="1:16">
      <c r="A251" s="27">
        <f>工事一般情報!A251</f>
        <v>240139</v>
      </c>
      <c r="B251" s="7" t="str">
        <f>工事一般情報!B251</f>
        <v>アクティブ三郷中間処理場</v>
      </c>
      <c r="C251" s="63"/>
      <c r="D251" s="63"/>
      <c r="E251" s="63"/>
      <c r="F251" s="1" t="s">
        <v>1903</v>
      </c>
      <c r="G251" s="1" t="s">
        <v>1903</v>
      </c>
      <c r="H251" s="1" t="s">
        <v>1903</v>
      </c>
      <c r="I251" s="1" t="s">
        <v>1903</v>
      </c>
      <c r="J251" s="1" t="s">
        <v>1903</v>
      </c>
      <c r="K251" s="1"/>
      <c r="L251" s="3"/>
      <c r="M251" s="3"/>
      <c r="N251" s="3"/>
      <c r="O251" s="3"/>
      <c r="P251" s="3"/>
    </row>
    <row r="252" spans="1:16">
      <c r="A252" s="27">
        <f>工事一般情報!A252</f>
        <v>240140</v>
      </c>
      <c r="B252" s="7" t="str">
        <f>工事一般情報!B252</f>
        <v>ドンキホーテ弘前高田</v>
      </c>
      <c r="C252" s="63"/>
      <c r="D252" s="63"/>
      <c r="E252" s="63"/>
      <c r="F252" s="1" t="s">
        <v>1903</v>
      </c>
      <c r="G252" s="1" t="s">
        <v>1903</v>
      </c>
      <c r="H252" s="1" t="s">
        <v>1903</v>
      </c>
      <c r="I252" s="1" t="s">
        <v>1903</v>
      </c>
      <c r="J252" s="1" t="s">
        <v>1903</v>
      </c>
      <c r="K252" s="1"/>
      <c r="L252" s="3"/>
      <c r="M252" s="3"/>
      <c r="N252" s="3"/>
      <c r="O252" s="3"/>
      <c r="P252" s="3"/>
    </row>
    <row r="253" spans="1:16">
      <c r="A253" s="27">
        <f>工事一般情報!A253</f>
        <v>240141</v>
      </c>
      <c r="B253" s="7" t="str">
        <f>工事一般情報!B253</f>
        <v>日立物流大黒センター</v>
      </c>
      <c r="C253" s="63"/>
      <c r="D253" s="63"/>
      <c r="E253" s="63"/>
      <c r="F253" s="1" t="s">
        <v>1903</v>
      </c>
      <c r="G253" s="1" t="s">
        <v>1903</v>
      </c>
      <c r="H253" s="1" t="s">
        <v>1903</v>
      </c>
      <c r="I253" s="1" t="s">
        <v>1903</v>
      </c>
      <c r="J253" s="1" t="s">
        <v>1903</v>
      </c>
      <c r="K253" s="1"/>
      <c r="L253" s="3"/>
      <c r="M253" s="3"/>
      <c r="N253" s="3"/>
      <c r="O253" s="3"/>
      <c r="P253" s="3"/>
    </row>
    <row r="254" spans="1:16">
      <c r="A254" s="27">
        <f>工事一般情報!A254</f>
        <v>240142</v>
      </c>
      <c r="B254" s="7" t="str">
        <f>工事一般情報!B254</f>
        <v>若松ホール</v>
      </c>
      <c r="C254" s="63"/>
      <c r="D254" s="63"/>
      <c r="E254" s="63"/>
      <c r="F254" s="1" t="s">
        <v>1903</v>
      </c>
      <c r="G254" s="1" t="s">
        <v>1903</v>
      </c>
      <c r="H254" s="1" t="s">
        <v>1903</v>
      </c>
      <c r="I254" s="1" t="s">
        <v>1903</v>
      </c>
      <c r="J254" s="1" t="s">
        <v>1903</v>
      </c>
      <c r="K254" s="1"/>
      <c r="L254" s="3"/>
      <c r="M254" s="3"/>
      <c r="N254" s="3"/>
      <c r="O254" s="3"/>
      <c r="P254" s="3"/>
    </row>
    <row r="255" spans="1:16">
      <c r="A255" s="27">
        <f>工事一般情報!A255</f>
        <v>240143</v>
      </c>
      <c r="B255" s="7" t="str">
        <f>工事一般情報!B255</f>
        <v>ユニバース青柳店</v>
      </c>
      <c r="C255" s="63"/>
      <c r="D255" s="63"/>
      <c r="E255" s="63"/>
      <c r="F255" s="1" t="s">
        <v>1903</v>
      </c>
      <c r="G255" s="1" t="s">
        <v>1903</v>
      </c>
      <c r="H255" s="1" t="s">
        <v>1903</v>
      </c>
      <c r="I255" s="1" t="s">
        <v>1903</v>
      </c>
      <c r="J255" s="1" t="s">
        <v>1903</v>
      </c>
      <c r="K255" s="1"/>
      <c r="L255" s="3"/>
      <c r="M255" s="3"/>
      <c r="N255" s="3"/>
      <c r="O255" s="3"/>
      <c r="P255" s="3"/>
    </row>
    <row r="256" spans="1:16">
      <c r="A256" s="27">
        <f>工事一般情報!A256</f>
        <v>240144</v>
      </c>
      <c r="B256" s="7" t="str">
        <f>工事一般情報!B256</f>
        <v>新日鉄 北九州寮駐車場</v>
      </c>
      <c r="C256" s="63"/>
      <c r="D256" s="63"/>
      <c r="E256" s="63"/>
      <c r="F256" s="1" t="s">
        <v>1903</v>
      </c>
      <c r="G256" s="1" t="s">
        <v>1903</v>
      </c>
      <c r="H256" s="1" t="s">
        <v>1903</v>
      </c>
      <c r="I256" s="1" t="s">
        <v>1903</v>
      </c>
      <c r="J256" s="1" t="s">
        <v>1903</v>
      </c>
      <c r="K256" s="1"/>
      <c r="L256" s="3"/>
      <c r="M256" s="3"/>
      <c r="N256" s="3"/>
      <c r="O256" s="3"/>
      <c r="P256" s="3"/>
    </row>
    <row r="257" spans="1:16">
      <c r="A257" s="27">
        <f>工事一般情報!A257</f>
        <v>240146</v>
      </c>
      <c r="B257" s="7" t="str">
        <f>工事一般情報!B257</f>
        <v>ナイス飯島</v>
      </c>
      <c r="C257" s="63"/>
      <c r="D257" s="63"/>
      <c r="E257" s="63"/>
      <c r="F257" s="1" t="s">
        <v>1903</v>
      </c>
      <c r="G257" s="1" t="s">
        <v>1903</v>
      </c>
      <c r="H257" s="1" t="s">
        <v>1903</v>
      </c>
      <c r="I257" s="1" t="s">
        <v>1903</v>
      </c>
      <c r="J257" s="1" t="s">
        <v>1903</v>
      </c>
      <c r="K257" s="1"/>
      <c r="L257" s="3"/>
      <c r="M257" s="3"/>
      <c r="N257" s="3"/>
      <c r="O257" s="3"/>
      <c r="P257" s="3"/>
    </row>
    <row r="258" spans="1:16">
      <c r="A258" s="27">
        <f>工事一般情報!A258</f>
        <v>240147</v>
      </c>
      <c r="B258" s="7" t="str">
        <f>工事一般情報!B258</f>
        <v>熊本光の森店舗</v>
      </c>
      <c r="C258" s="63"/>
      <c r="D258" s="63"/>
      <c r="E258" s="63"/>
      <c r="F258" s="1" t="s">
        <v>1903</v>
      </c>
      <c r="G258" s="1" t="s">
        <v>1903</v>
      </c>
      <c r="H258" s="1" t="s">
        <v>1903</v>
      </c>
      <c r="I258" s="1" t="s">
        <v>1903</v>
      </c>
      <c r="J258" s="1" t="s">
        <v>1903</v>
      </c>
      <c r="K258" s="1"/>
      <c r="L258" s="3"/>
      <c r="M258" s="3"/>
      <c r="N258" s="3"/>
      <c r="O258" s="3"/>
      <c r="P258" s="3"/>
    </row>
    <row r="259" spans="1:16">
      <c r="A259" s="27">
        <f>工事一般情報!A259</f>
        <v>240148</v>
      </c>
      <c r="B259" s="7" t="str">
        <f>工事一般情報!B259</f>
        <v>うるま店舗</v>
      </c>
      <c r="C259" s="63"/>
      <c r="D259" s="63"/>
      <c r="E259" s="63"/>
      <c r="F259" s="1" t="s">
        <v>1903</v>
      </c>
      <c r="G259" s="1" t="s">
        <v>1903</v>
      </c>
      <c r="H259" s="1" t="s">
        <v>1903</v>
      </c>
      <c r="I259" s="1" t="s">
        <v>1903</v>
      </c>
      <c r="J259" s="1" t="s">
        <v>1903</v>
      </c>
      <c r="K259" s="1"/>
      <c r="L259" s="3"/>
      <c r="M259" s="3"/>
      <c r="N259" s="3"/>
      <c r="O259" s="3"/>
      <c r="P259" s="3"/>
    </row>
    <row r="260" spans="1:16">
      <c r="A260" s="27">
        <f>工事一般情報!A260</f>
        <v>240149</v>
      </c>
      <c r="B260" s="7" t="str">
        <f>工事一般情報!B260</f>
        <v>メゾンヴェールいずも</v>
      </c>
      <c r="C260" s="63"/>
      <c r="D260" s="63"/>
      <c r="E260" s="63"/>
      <c r="F260" s="1" t="s">
        <v>1903</v>
      </c>
      <c r="G260" s="1" t="s">
        <v>1903</v>
      </c>
      <c r="H260" s="1" t="s">
        <v>1903</v>
      </c>
      <c r="I260" s="1" t="s">
        <v>1903</v>
      </c>
      <c r="J260" s="1" t="s">
        <v>1903</v>
      </c>
      <c r="K260" s="1"/>
      <c r="L260" s="3"/>
      <c r="M260" s="3"/>
      <c r="N260" s="3"/>
      <c r="O260" s="3"/>
      <c r="P260" s="3"/>
    </row>
    <row r="261" spans="1:16">
      <c r="A261" s="27">
        <f>工事一般情報!A261</f>
        <v>240150</v>
      </c>
      <c r="B261" s="7" t="str">
        <f>工事一般情報!B261</f>
        <v>シバ工芸</v>
      </c>
      <c r="C261" s="63"/>
      <c r="D261" s="63"/>
      <c r="E261" s="63"/>
      <c r="F261" s="1" t="s">
        <v>1903</v>
      </c>
      <c r="G261" s="1" t="s">
        <v>1903</v>
      </c>
      <c r="H261" s="1" t="s">
        <v>1904</v>
      </c>
      <c r="I261" s="1" t="s">
        <v>1903</v>
      </c>
      <c r="J261" s="1" t="s">
        <v>1903</v>
      </c>
      <c r="K261" s="1"/>
      <c r="L261" s="3"/>
      <c r="M261" s="3"/>
      <c r="N261" s="3"/>
      <c r="O261" s="3"/>
      <c r="P261" s="3"/>
    </row>
    <row r="262" spans="1:16">
      <c r="A262" s="27">
        <f>工事一般情報!A262</f>
        <v>240151</v>
      </c>
      <c r="B262" s="7" t="str">
        <f>工事一般情報!B262</f>
        <v>バロー大垣中ノ江</v>
      </c>
      <c r="C262" s="63"/>
      <c r="D262" s="63"/>
      <c r="E262" s="63"/>
      <c r="F262" s="1" t="s">
        <v>1903</v>
      </c>
      <c r="G262" s="1" t="s">
        <v>1903</v>
      </c>
      <c r="H262" s="1" t="s">
        <v>1903</v>
      </c>
      <c r="I262" s="1" t="s">
        <v>1903</v>
      </c>
      <c r="J262" s="1" t="s">
        <v>1903</v>
      </c>
      <c r="K262" s="1"/>
      <c r="L262" s="3"/>
      <c r="M262" s="3"/>
      <c r="N262" s="3"/>
      <c r="O262" s="3"/>
      <c r="P262" s="3"/>
    </row>
    <row r="263" spans="1:16">
      <c r="A263" s="27">
        <f>工事一般情報!A263</f>
        <v>240152</v>
      </c>
      <c r="B263" s="7" t="str">
        <f>工事一般情報!B263</f>
        <v>ZAGZAG津山小原</v>
      </c>
      <c r="C263" s="63"/>
      <c r="D263" s="63"/>
      <c r="E263" s="63"/>
      <c r="F263" s="1" t="s">
        <v>1903</v>
      </c>
      <c r="G263" s="1" t="s">
        <v>1903</v>
      </c>
      <c r="H263" s="1" t="s">
        <v>1903</v>
      </c>
      <c r="I263" s="1" t="s">
        <v>1903</v>
      </c>
      <c r="J263" s="1" t="s">
        <v>1903</v>
      </c>
      <c r="K263" s="1"/>
      <c r="L263" s="3"/>
      <c r="M263" s="3"/>
      <c r="N263" s="3"/>
      <c r="O263" s="3"/>
      <c r="P263" s="3"/>
    </row>
    <row r="264" spans="1:16">
      <c r="A264" s="27">
        <f>工事一般情報!A264</f>
        <v>240153</v>
      </c>
      <c r="B264" s="7" t="str">
        <f>工事一般情報!B264</f>
        <v>中金子公民館</v>
      </c>
      <c r="C264" s="63"/>
      <c r="D264" s="63"/>
      <c r="E264" s="63"/>
      <c r="F264" s="1" t="s">
        <v>1903</v>
      </c>
      <c r="G264" s="1" t="s">
        <v>1903</v>
      </c>
      <c r="H264" s="1" t="s">
        <v>1903</v>
      </c>
      <c r="I264" s="1" t="s">
        <v>1903</v>
      </c>
      <c r="J264" s="1" t="s">
        <v>1903</v>
      </c>
      <c r="K264" s="1"/>
      <c r="L264" s="3"/>
      <c r="M264" s="3"/>
      <c r="N264" s="3"/>
      <c r="O264" s="3"/>
      <c r="P264" s="3"/>
    </row>
    <row r="265" spans="1:16">
      <c r="A265" s="27">
        <f>工事一般情報!A265</f>
        <v>240154</v>
      </c>
      <c r="B265" s="7" t="str">
        <f>工事一般情報!B265</f>
        <v>イズモホール桜丘</v>
      </c>
      <c r="C265" s="63"/>
      <c r="D265" s="63"/>
      <c r="E265" s="63"/>
      <c r="F265" s="1" t="s">
        <v>1903</v>
      </c>
      <c r="G265" s="1" t="s">
        <v>1903</v>
      </c>
      <c r="H265" s="1" t="s">
        <v>1903</v>
      </c>
      <c r="I265" s="1" t="s">
        <v>1903</v>
      </c>
      <c r="J265" s="1" t="s">
        <v>1903</v>
      </c>
      <c r="K265" s="1"/>
      <c r="L265" s="3"/>
      <c r="M265" s="3"/>
      <c r="N265" s="3"/>
      <c r="O265" s="3"/>
      <c r="P265" s="3"/>
    </row>
    <row r="266" spans="1:16">
      <c r="A266" s="27">
        <f>工事一般情報!A266</f>
        <v>240155</v>
      </c>
      <c r="B266" s="7" t="str">
        <f>工事一般情報!B266</f>
        <v>キリン堂 助任橋店</v>
      </c>
      <c r="C266" s="63"/>
      <c r="D266" s="63"/>
      <c r="E266" s="63"/>
      <c r="F266" s="1" t="s">
        <v>1903</v>
      </c>
      <c r="G266" s="1" t="s">
        <v>1903</v>
      </c>
      <c r="H266" s="1" t="s">
        <v>1903</v>
      </c>
      <c r="I266" s="1" t="s">
        <v>1903</v>
      </c>
      <c r="J266" s="1" t="s">
        <v>1903</v>
      </c>
      <c r="K266" s="1"/>
      <c r="L266" s="3"/>
      <c r="M266" s="3"/>
      <c r="N266" s="3"/>
      <c r="O266" s="3"/>
      <c r="P266" s="3"/>
    </row>
    <row r="267" spans="1:16">
      <c r="A267" s="27">
        <f>工事一般情報!A267</f>
        <v>240156</v>
      </c>
      <c r="B267" s="7" t="str">
        <f>工事一般情報!B267</f>
        <v>若草保育園</v>
      </c>
      <c r="C267" s="63"/>
      <c r="D267" s="63"/>
      <c r="E267" s="63"/>
      <c r="F267" s="1" t="s">
        <v>1903</v>
      </c>
      <c r="G267" s="1" t="s">
        <v>1903</v>
      </c>
      <c r="H267" s="1" t="s">
        <v>1903</v>
      </c>
      <c r="I267" s="1" t="s">
        <v>1903</v>
      </c>
      <c r="J267" s="1" t="s">
        <v>1903</v>
      </c>
      <c r="K267" s="1"/>
      <c r="L267" s="3"/>
      <c r="M267" s="3"/>
      <c r="N267" s="3"/>
      <c r="O267" s="3"/>
      <c r="P267" s="3"/>
    </row>
    <row r="268" spans="1:16">
      <c r="A268" s="27">
        <f>工事一般情報!A268</f>
        <v>240157</v>
      </c>
      <c r="B268" s="7" t="str">
        <f>工事一般情報!B268</f>
        <v>カインズ浦和御園</v>
      </c>
      <c r="C268" s="63"/>
      <c r="D268" s="63"/>
      <c r="E268" s="63"/>
      <c r="F268" s="1" t="s">
        <v>1903</v>
      </c>
      <c r="G268" s="1" t="s">
        <v>1903</v>
      </c>
      <c r="H268" s="1" t="s">
        <v>1903</v>
      </c>
      <c r="I268" s="1" t="s">
        <v>1903</v>
      </c>
      <c r="J268" s="1" t="s">
        <v>1903</v>
      </c>
      <c r="K268" s="1"/>
      <c r="L268" s="3"/>
      <c r="M268" s="3"/>
      <c r="N268" s="3"/>
      <c r="O268" s="3"/>
      <c r="P268" s="3"/>
    </row>
    <row r="269" spans="1:16">
      <c r="A269" s="27">
        <f>工事一般情報!A269</f>
        <v>240158</v>
      </c>
      <c r="B269" s="7" t="str">
        <f>工事一般情報!B269</f>
        <v>バロー水口</v>
      </c>
      <c r="C269" s="63"/>
      <c r="D269" s="63"/>
      <c r="E269" s="63"/>
      <c r="F269" s="1" t="s">
        <v>1903</v>
      </c>
      <c r="G269" s="1" t="s">
        <v>1903</v>
      </c>
      <c r="H269" s="1" t="s">
        <v>1903</v>
      </c>
      <c r="I269" s="1" t="s">
        <v>1903</v>
      </c>
      <c r="J269" s="1" t="s">
        <v>1903</v>
      </c>
      <c r="K269" s="1"/>
      <c r="L269" s="3"/>
      <c r="M269" s="3"/>
      <c r="N269" s="3"/>
      <c r="O269" s="3"/>
      <c r="P269" s="3"/>
    </row>
    <row r="270" spans="1:16">
      <c r="A270" s="27">
        <f>工事一般情報!A270</f>
        <v>240159</v>
      </c>
      <c r="B270" s="7" t="str">
        <f>工事一般情報!B270</f>
        <v>JA山口大島小松支店</v>
      </c>
      <c r="C270" s="63"/>
      <c r="D270" s="63"/>
      <c r="E270" s="63"/>
      <c r="F270" s="1" t="s">
        <v>1903</v>
      </c>
      <c r="G270" s="1" t="s">
        <v>1903</v>
      </c>
      <c r="H270" s="1" t="s">
        <v>1903</v>
      </c>
      <c r="I270" s="1" t="s">
        <v>1903</v>
      </c>
      <c r="J270" s="1" t="s">
        <v>1903</v>
      </c>
      <c r="K270" s="1"/>
      <c r="L270" s="3"/>
      <c r="M270" s="3"/>
      <c r="N270" s="3"/>
      <c r="O270" s="3"/>
      <c r="P270" s="3"/>
    </row>
    <row r="271" spans="1:16">
      <c r="A271" s="27">
        <f>工事一般情報!A271</f>
        <v>240160</v>
      </c>
      <c r="B271" s="7" t="str">
        <f>工事一般情報!B271</f>
        <v>マルハン上小田井</v>
      </c>
      <c r="C271" s="63"/>
      <c r="D271" s="63"/>
      <c r="E271" s="63"/>
      <c r="F271" s="1" t="s">
        <v>1903</v>
      </c>
      <c r="G271" s="1" t="s">
        <v>1903</v>
      </c>
      <c r="H271" s="1" t="s">
        <v>1903</v>
      </c>
      <c r="I271" s="1" t="s">
        <v>1903</v>
      </c>
      <c r="J271" s="1" t="s">
        <v>1903</v>
      </c>
      <c r="K271" s="1"/>
      <c r="L271" s="3"/>
      <c r="M271" s="3"/>
      <c r="N271" s="3"/>
      <c r="O271" s="3"/>
      <c r="P271" s="3"/>
    </row>
    <row r="272" spans="1:16">
      <c r="A272" s="27">
        <f>工事一般情報!A272</f>
        <v>240161</v>
      </c>
      <c r="B272" s="7" t="str">
        <f>工事一般情報!B272</f>
        <v>ベルクス西船橋</v>
      </c>
      <c r="C272" s="63"/>
      <c r="D272" s="63"/>
      <c r="E272" s="63"/>
      <c r="F272" s="1" t="s">
        <v>1903</v>
      </c>
      <c r="G272" s="1" t="s">
        <v>1903</v>
      </c>
      <c r="H272" s="1" t="s">
        <v>1903</v>
      </c>
      <c r="I272" s="1" t="s">
        <v>1903</v>
      </c>
      <c r="J272" s="1" t="s">
        <v>1903</v>
      </c>
      <c r="K272" s="1"/>
      <c r="L272" s="3"/>
      <c r="M272" s="3"/>
      <c r="N272" s="3"/>
      <c r="O272" s="3"/>
      <c r="P272" s="3"/>
    </row>
    <row r="273" spans="1:16">
      <c r="A273" s="27">
        <f>工事一般情報!A273</f>
        <v>240162</v>
      </c>
      <c r="B273" s="7" t="str">
        <f>工事一般情報!B273</f>
        <v>なんじゃ村上越インター</v>
      </c>
      <c r="C273" s="63"/>
      <c r="D273" s="63"/>
      <c r="E273" s="63"/>
      <c r="F273" s="1" t="s">
        <v>1903</v>
      </c>
      <c r="G273" s="1" t="s">
        <v>1903</v>
      </c>
      <c r="H273" s="1" t="s">
        <v>1903</v>
      </c>
      <c r="I273" s="1" t="s">
        <v>1903</v>
      </c>
      <c r="J273" s="1" t="s">
        <v>1903</v>
      </c>
      <c r="K273" s="1"/>
      <c r="L273" s="3"/>
      <c r="M273" s="3"/>
      <c r="N273" s="3"/>
      <c r="O273" s="3"/>
      <c r="P273" s="3"/>
    </row>
    <row r="274" spans="1:16">
      <c r="A274" s="27">
        <f>工事一般情報!A274</f>
        <v>240163</v>
      </c>
      <c r="B274" s="7" t="str">
        <f>工事一般情報!B274</f>
        <v>バロー松本</v>
      </c>
      <c r="C274" s="63"/>
      <c r="D274" s="63"/>
      <c r="E274" s="63"/>
      <c r="F274" s="1" t="s">
        <v>1903</v>
      </c>
      <c r="G274" s="1" t="s">
        <v>1903</v>
      </c>
      <c r="H274" s="1" t="s">
        <v>1903</v>
      </c>
      <c r="I274" s="1" t="s">
        <v>1903</v>
      </c>
      <c r="J274" s="1" t="s">
        <v>1903</v>
      </c>
      <c r="K274" s="1"/>
      <c r="L274" s="3"/>
      <c r="M274" s="3"/>
      <c r="N274" s="3"/>
      <c r="O274" s="3"/>
      <c r="P274" s="3"/>
    </row>
    <row r="275" spans="1:16">
      <c r="A275" s="27">
        <f>工事一般情報!A275</f>
        <v>240164</v>
      </c>
      <c r="B275" s="7" t="str">
        <f>工事一般情報!B275</f>
        <v>山新土浦店</v>
      </c>
      <c r="C275" s="63"/>
      <c r="D275" s="63"/>
      <c r="E275" s="63"/>
      <c r="F275" s="1" t="s">
        <v>1903</v>
      </c>
      <c r="G275" s="1" t="s">
        <v>1903</v>
      </c>
      <c r="H275" s="1" t="s">
        <v>1903</v>
      </c>
      <c r="I275" s="1" t="s">
        <v>1903</v>
      </c>
      <c r="J275" s="1" t="s">
        <v>1903</v>
      </c>
      <c r="K275" s="1"/>
      <c r="L275" s="3"/>
      <c r="M275" s="3"/>
      <c r="N275" s="3"/>
      <c r="O275" s="3"/>
      <c r="P275" s="3"/>
    </row>
    <row r="276" spans="1:16">
      <c r="A276" s="27">
        <f>工事一般情報!A276</f>
        <v>240165</v>
      </c>
      <c r="B276" s="7" t="str">
        <f>工事一般情報!B276</f>
        <v>越谷保育専門学校附属認定こども園</v>
      </c>
      <c r="C276" s="63"/>
      <c r="D276" s="63"/>
      <c r="E276" s="63"/>
      <c r="F276" s="1" t="s">
        <v>1903</v>
      </c>
      <c r="G276" s="1" t="s">
        <v>1903</v>
      </c>
      <c r="H276" s="1" t="s">
        <v>1903</v>
      </c>
      <c r="I276" s="1" t="s">
        <v>1903</v>
      </c>
      <c r="J276" s="1" t="s">
        <v>1903</v>
      </c>
      <c r="K276" s="1"/>
      <c r="L276" s="3"/>
      <c r="M276" s="3"/>
      <c r="N276" s="3"/>
      <c r="O276" s="3"/>
      <c r="P276" s="3"/>
    </row>
    <row r="277" spans="1:16">
      <c r="A277" s="27">
        <f>工事一般情報!A277</f>
        <v>240166</v>
      </c>
      <c r="B277" s="7" t="str">
        <f>工事一般情報!B277</f>
        <v>ベルクス墨田(ダイソー棟)</v>
      </c>
      <c r="C277" s="63"/>
      <c r="D277" s="63"/>
      <c r="E277" s="63"/>
      <c r="F277" s="1" t="s">
        <v>1903</v>
      </c>
      <c r="G277" s="1" t="s">
        <v>1903</v>
      </c>
      <c r="H277" s="1" t="s">
        <v>1903</v>
      </c>
      <c r="I277" s="1" t="s">
        <v>1903</v>
      </c>
      <c r="J277" s="1" t="s">
        <v>1903</v>
      </c>
      <c r="K277" s="1"/>
      <c r="L277" s="3"/>
      <c r="M277" s="3"/>
      <c r="N277" s="3"/>
      <c r="O277" s="3"/>
      <c r="P277" s="3"/>
    </row>
    <row r="278" spans="1:16">
      <c r="A278" s="27">
        <f>工事一般情報!A278</f>
        <v>240166</v>
      </c>
      <c r="B278" s="7" t="str">
        <f>工事一般情報!B278</f>
        <v>ベルクス墨田(パシオス棟)</v>
      </c>
      <c r="C278" s="63"/>
      <c r="D278" s="63"/>
      <c r="E278" s="63"/>
      <c r="F278" s="1" t="s">
        <v>1903</v>
      </c>
      <c r="G278" s="1" t="s">
        <v>1903</v>
      </c>
      <c r="H278" s="1" t="s">
        <v>1903</v>
      </c>
      <c r="I278" s="1" t="s">
        <v>1903</v>
      </c>
      <c r="J278" s="1" t="s">
        <v>1903</v>
      </c>
      <c r="K278" s="1"/>
      <c r="L278" s="3"/>
      <c r="M278" s="3"/>
      <c r="N278" s="3"/>
      <c r="O278" s="3"/>
      <c r="P278" s="3"/>
    </row>
    <row r="279" spans="1:16">
      <c r="A279" s="27">
        <f>工事一般情報!A279</f>
        <v>240167</v>
      </c>
      <c r="B279" s="7" t="str">
        <f>工事一般情報!B279</f>
        <v>P-ARK竹の塚プロジェクト</v>
      </c>
      <c r="C279" s="63"/>
      <c r="D279" s="63"/>
      <c r="E279" s="63"/>
      <c r="F279" s="1" t="s">
        <v>1903</v>
      </c>
      <c r="G279" s="1" t="s">
        <v>1903</v>
      </c>
      <c r="H279" s="1" t="s">
        <v>1903</v>
      </c>
      <c r="I279" s="1" t="s">
        <v>1903</v>
      </c>
      <c r="J279" s="1" t="s">
        <v>1903</v>
      </c>
      <c r="K279" s="1"/>
      <c r="L279" s="3"/>
      <c r="M279" s="3"/>
      <c r="N279" s="3"/>
      <c r="O279" s="3"/>
      <c r="P279" s="3"/>
    </row>
    <row r="280" spans="1:16">
      <c r="A280" s="27">
        <f>工事一般情報!A280</f>
        <v>240169</v>
      </c>
      <c r="B280" s="7" t="str">
        <f>工事一般情報!B280</f>
        <v>原商鳥取支店</v>
      </c>
      <c r="C280" s="63"/>
      <c r="D280" s="63"/>
      <c r="E280" s="63"/>
      <c r="F280" s="1" t="s">
        <v>1903</v>
      </c>
      <c r="G280" s="1" t="s">
        <v>1903</v>
      </c>
      <c r="H280" s="1" t="s">
        <v>1903</v>
      </c>
      <c r="I280" s="1" t="s">
        <v>1903</v>
      </c>
      <c r="J280" s="1" t="s">
        <v>1903</v>
      </c>
      <c r="K280" s="1"/>
      <c r="L280" s="3"/>
      <c r="M280" s="3"/>
      <c r="N280" s="3"/>
      <c r="O280" s="3"/>
      <c r="P280" s="3"/>
    </row>
    <row r="281" spans="1:16">
      <c r="A281" s="27">
        <f>工事一般情報!A281</f>
        <v>240170</v>
      </c>
      <c r="B281" s="7" t="str">
        <f>工事一般情報!B281</f>
        <v>フレイン大分</v>
      </c>
      <c r="C281" s="63"/>
      <c r="D281" s="63"/>
      <c r="E281" s="63"/>
      <c r="F281" s="1" t="s">
        <v>1903</v>
      </c>
      <c r="G281" s="1" t="s">
        <v>1903</v>
      </c>
      <c r="H281" s="1" t="s">
        <v>1903</v>
      </c>
      <c r="I281" s="1" t="s">
        <v>1903</v>
      </c>
      <c r="J281" s="1" t="s">
        <v>1903</v>
      </c>
      <c r="K281" s="1"/>
      <c r="L281" s="3"/>
      <c r="M281" s="3"/>
      <c r="N281" s="3"/>
      <c r="O281" s="3"/>
      <c r="P281" s="3"/>
    </row>
    <row r="282" spans="1:16">
      <c r="A282" s="27">
        <f>工事一般情報!A282</f>
        <v>240171</v>
      </c>
      <c r="B282" s="7" t="str">
        <f>工事一般情報!B282</f>
        <v>サンタウンプラザ立体駐車場</v>
      </c>
      <c r="C282" s="63"/>
      <c r="D282" s="63"/>
      <c r="E282" s="63"/>
      <c r="F282" s="1" t="s">
        <v>1903</v>
      </c>
      <c r="G282" s="1" t="s">
        <v>1903</v>
      </c>
      <c r="H282" s="1" t="s">
        <v>1903</v>
      </c>
      <c r="I282" s="1" t="s">
        <v>1903</v>
      </c>
      <c r="J282" s="1" t="s">
        <v>1903</v>
      </c>
      <c r="K282" s="1"/>
      <c r="L282" s="3"/>
      <c r="M282" s="3"/>
      <c r="N282" s="3"/>
      <c r="O282" s="3"/>
      <c r="P282" s="3"/>
    </row>
    <row r="283" spans="1:16">
      <c r="A283" s="27">
        <f>工事一般情報!A283</f>
        <v>240172</v>
      </c>
      <c r="B283" s="7" t="str">
        <f>工事一般情報!B283</f>
        <v>バロー竜南</v>
      </c>
      <c r="C283" s="63"/>
      <c r="D283" s="63"/>
      <c r="E283" s="63"/>
      <c r="F283" s="1" t="s">
        <v>1903</v>
      </c>
      <c r="G283" s="1" t="s">
        <v>1903</v>
      </c>
      <c r="H283" s="1" t="s">
        <v>1903</v>
      </c>
      <c r="I283" s="1" t="s">
        <v>1903</v>
      </c>
      <c r="J283" s="1" t="s">
        <v>1903</v>
      </c>
      <c r="K283" s="1"/>
      <c r="L283" s="3"/>
      <c r="M283" s="3"/>
      <c r="N283" s="3"/>
      <c r="O283" s="3"/>
      <c r="P283" s="3"/>
    </row>
    <row r="284" spans="1:16">
      <c r="A284" s="27">
        <f>工事一般情報!A284</f>
        <v>240173</v>
      </c>
      <c r="B284" s="7" t="str">
        <f>工事一般情報!B284</f>
        <v>HIひろせスーパーコンボ菊陽</v>
      </c>
      <c r="C284" s="63"/>
      <c r="D284" s="63"/>
      <c r="E284" s="63"/>
      <c r="F284" s="1" t="s">
        <v>1903</v>
      </c>
      <c r="G284" s="1" t="s">
        <v>1903</v>
      </c>
      <c r="H284" s="1" t="s">
        <v>1903</v>
      </c>
      <c r="I284" s="1" t="s">
        <v>1903</v>
      </c>
      <c r="J284" s="1" t="s">
        <v>1903</v>
      </c>
      <c r="K284" s="1"/>
      <c r="L284" s="3"/>
      <c r="M284" s="3"/>
      <c r="N284" s="3"/>
      <c r="O284" s="3"/>
      <c r="P284" s="3"/>
    </row>
    <row r="285" spans="1:16">
      <c r="A285" s="27">
        <f>工事一般情報!A285</f>
        <v>240174</v>
      </c>
      <c r="B285" s="7" t="str">
        <f>工事一般情報!B285</f>
        <v>春日部市・大場・増田神田</v>
      </c>
      <c r="C285" s="63"/>
      <c r="D285" s="63"/>
      <c r="E285" s="63"/>
      <c r="F285" s="1" t="s">
        <v>1903</v>
      </c>
      <c r="G285" s="1" t="s">
        <v>1903</v>
      </c>
      <c r="H285" s="1" t="s">
        <v>1903</v>
      </c>
      <c r="I285" s="1" t="s">
        <v>1903</v>
      </c>
      <c r="J285" s="1" t="s">
        <v>1903</v>
      </c>
      <c r="K285" s="1"/>
      <c r="L285" s="3"/>
      <c r="M285" s="3"/>
      <c r="N285" s="3"/>
      <c r="O285" s="3"/>
      <c r="P285" s="3"/>
    </row>
    <row r="286" spans="1:16">
      <c r="A286" s="27">
        <f>工事一般情報!A286</f>
        <v>240175</v>
      </c>
      <c r="B286" s="7" t="str">
        <f>工事一般情報!B286</f>
        <v>守口MV計画</v>
      </c>
      <c r="C286" s="63"/>
      <c r="D286" s="63"/>
      <c r="E286" s="63"/>
      <c r="F286" s="1" t="s">
        <v>1903</v>
      </c>
      <c r="G286" s="1" t="s">
        <v>1903</v>
      </c>
      <c r="H286" s="1" t="s">
        <v>1903</v>
      </c>
      <c r="I286" s="1" t="s">
        <v>1903</v>
      </c>
      <c r="J286" s="1" t="s">
        <v>1903</v>
      </c>
      <c r="K286" s="1"/>
      <c r="L286" s="3"/>
      <c r="M286" s="3"/>
      <c r="N286" s="3"/>
      <c r="O286" s="3"/>
      <c r="P286" s="3"/>
    </row>
    <row r="287" spans="1:16">
      <c r="A287" s="27">
        <f>工事一般情報!A287</f>
        <v>240176</v>
      </c>
      <c r="B287" s="7" t="str">
        <f>工事一般情報!B287</f>
        <v>ライフコミュニティプラザ</v>
      </c>
      <c r="C287" s="63"/>
      <c r="D287" s="63"/>
      <c r="E287" s="63"/>
      <c r="F287" s="1" t="s">
        <v>1903</v>
      </c>
      <c r="G287" s="1" t="s">
        <v>1903</v>
      </c>
      <c r="H287" s="1" t="s">
        <v>1903</v>
      </c>
      <c r="I287" s="1" t="s">
        <v>1903</v>
      </c>
      <c r="J287" s="1" t="s">
        <v>1903</v>
      </c>
      <c r="K287" s="1"/>
      <c r="L287" s="3"/>
      <c r="M287" s="3"/>
      <c r="N287" s="3"/>
      <c r="O287" s="3"/>
      <c r="P287" s="3"/>
    </row>
    <row r="288" spans="1:16">
      <c r="A288" s="27">
        <f>工事一般情報!A288</f>
        <v>240177</v>
      </c>
      <c r="B288" s="7" t="str">
        <f>工事一般情報!B288</f>
        <v>マナベインテリアハーツ</v>
      </c>
      <c r="C288" s="63"/>
      <c r="D288" s="63"/>
      <c r="E288" s="63"/>
      <c r="F288" s="1" t="s">
        <v>1903</v>
      </c>
      <c r="G288" s="1" t="s">
        <v>1903</v>
      </c>
      <c r="H288" s="1" t="s">
        <v>1903</v>
      </c>
      <c r="I288" s="1" t="s">
        <v>1903</v>
      </c>
      <c r="J288" s="1" t="s">
        <v>1903</v>
      </c>
      <c r="K288" s="1"/>
      <c r="L288" s="3"/>
      <c r="M288" s="3"/>
      <c r="N288" s="3"/>
      <c r="O288" s="3"/>
      <c r="P288" s="3"/>
    </row>
    <row r="289" spans="1:16">
      <c r="A289" s="27">
        <f>工事一般情報!A289</f>
        <v>240178</v>
      </c>
      <c r="B289" s="7" t="str">
        <f>工事一般情報!B289</f>
        <v>KT.INTHENSE PARK二期工事(SVH春日部)</v>
      </c>
      <c r="C289" s="63"/>
      <c r="D289" s="63"/>
      <c r="E289" s="63"/>
      <c r="F289" s="1" t="s">
        <v>1903</v>
      </c>
      <c r="G289" s="1" t="s">
        <v>1903</v>
      </c>
      <c r="H289" s="1" t="s">
        <v>1903</v>
      </c>
      <c r="I289" s="1" t="s">
        <v>1903</v>
      </c>
      <c r="J289" s="1" t="s">
        <v>1903</v>
      </c>
      <c r="K289" s="1"/>
      <c r="L289" s="3"/>
      <c r="M289" s="3"/>
      <c r="N289" s="3"/>
      <c r="O289" s="3"/>
      <c r="P289" s="3"/>
    </row>
    <row r="290" spans="1:16">
      <c r="A290" s="27">
        <f>工事一般情報!A290</f>
        <v>240179</v>
      </c>
      <c r="B290" s="7" t="str">
        <f>工事一般情報!B290</f>
        <v>八潮市物販店舗</v>
      </c>
      <c r="C290" s="63"/>
      <c r="D290" s="63"/>
      <c r="E290" s="63"/>
      <c r="F290" s="1" t="s">
        <v>1903</v>
      </c>
      <c r="G290" s="1" t="s">
        <v>1903</v>
      </c>
      <c r="H290" s="1" t="s">
        <v>1903</v>
      </c>
      <c r="I290" s="1" t="s">
        <v>1903</v>
      </c>
      <c r="J290" s="1" t="s">
        <v>1903</v>
      </c>
      <c r="K290" s="1"/>
      <c r="L290" s="3"/>
      <c r="M290" s="3"/>
      <c r="N290" s="3"/>
      <c r="O290" s="3"/>
      <c r="P290" s="3"/>
    </row>
    <row r="291" spans="1:16">
      <c r="A291" s="27">
        <f>工事一般情報!A291</f>
        <v>240180</v>
      </c>
      <c r="B291" s="7" t="str">
        <f>工事一般情報!B291</f>
        <v>吉本内科・外科クリニック</v>
      </c>
      <c r="C291" s="63"/>
      <c r="D291" s="63"/>
      <c r="E291" s="63"/>
      <c r="F291" s="1" t="s">
        <v>1903</v>
      </c>
      <c r="G291" s="1" t="s">
        <v>1903</v>
      </c>
      <c r="H291" s="1" t="s">
        <v>1904</v>
      </c>
      <c r="I291" s="1" t="s">
        <v>1903</v>
      </c>
      <c r="J291" s="1" t="s">
        <v>1903</v>
      </c>
      <c r="K291" s="1"/>
      <c r="L291" s="3"/>
      <c r="M291" s="3"/>
      <c r="N291" s="3"/>
      <c r="O291" s="3"/>
      <c r="P291" s="3"/>
    </row>
    <row r="292" spans="1:16">
      <c r="A292" s="27">
        <f>工事一般情報!A292</f>
        <v>240181</v>
      </c>
      <c r="B292" s="7" t="str">
        <f>工事一般情報!B292</f>
        <v>カネキチ阿部源</v>
      </c>
      <c r="C292" s="63"/>
      <c r="D292" s="63"/>
      <c r="E292" s="63"/>
      <c r="F292" s="1" t="s">
        <v>1903</v>
      </c>
      <c r="G292" s="1" t="s">
        <v>1904</v>
      </c>
      <c r="H292" s="1" t="s">
        <v>1903</v>
      </c>
      <c r="I292" s="1" t="s">
        <v>1903</v>
      </c>
      <c r="J292" s="1" t="s">
        <v>1903</v>
      </c>
      <c r="K292" s="1"/>
      <c r="L292" s="3"/>
      <c r="M292" s="3"/>
      <c r="N292" s="3"/>
      <c r="O292" s="3"/>
      <c r="P292" s="3"/>
    </row>
    <row r="293" spans="1:16">
      <c r="A293" s="27">
        <f>工事一般情報!A293</f>
        <v>250101</v>
      </c>
      <c r="B293" s="7" t="str">
        <f>工事一般情報!B293</f>
        <v>ツルハドラッグ鶴岡新海店</v>
      </c>
      <c r="C293" s="63"/>
      <c r="D293" s="63"/>
      <c r="E293" s="63"/>
      <c r="F293" s="1" t="s">
        <v>1903</v>
      </c>
      <c r="G293" s="1" t="s">
        <v>1903</v>
      </c>
      <c r="H293" s="1" t="s">
        <v>1903</v>
      </c>
      <c r="I293" s="1" t="s">
        <v>1903</v>
      </c>
      <c r="J293" s="1" t="s">
        <v>1903</v>
      </c>
      <c r="K293" s="1"/>
      <c r="L293" s="3"/>
      <c r="M293" s="3"/>
      <c r="N293" s="3"/>
      <c r="O293" s="3"/>
      <c r="P293" s="3"/>
    </row>
    <row r="294" spans="1:16">
      <c r="A294" s="27">
        <f>工事一般情報!A294</f>
        <v>250102</v>
      </c>
      <c r="B294" s="7" t="str">
        <f>工事一般情報!B294</f>
        <v>カインズ下妻</v>
      </c>
      <c r="C294" s="63"/>
      <c r="D294" s="63"/>
      <c r="E294" s="63"/>
      <c r="F294" s="1" t="s">
        <v>1903</v>
      </c>
      <c r="G294" s="1" t="s">
        <v>1903</v>
      </c>
      <c r="H294" s="1" t="s">
        <v>1903</v>
      </c>
      <c r="I294" s="1" t="s">
        <v>1903</v>
      </c>
      <c r="J294" s="1" t="s">
        <v>1903</v>
      </c>
      <c r="K294" s="1"/>
      <c r="L294" s="3"/>
      <c r="M294" s="3"/>
      <c r="N294" s="3"/>
      <c r="O294" s="3"/>
      <c r="P294" s="3"/>
    </row>
    <row r="295" spans="1:16">
      <c r="A295" s="27">
        <f>工事一般情報!A295</f>
        <v>250103</v>
      </c>
      <c r="B295" s="7" t="str">
        <f>工事一般情報!B295</f>
        <v>三栄商事 営業倉庫</v>
      </c>
      <c r="C295" s="63"/>
      <c r="D295" s="63"/>
      <c r="E295" s="63"/>
      <c r="F295" s="1" t="s">
        <v>1903</v>
      </c>
      <c r="G295" s="1" t="s">
        <v>1903</v>
      </c>
      <c r="H295" s="1" t="s">
        <v>1903</v>
      </c>
      <c r="I295" s="1" t="s">
        <v>1903</v>
      </c>
      <c r="J295" s="1" t="s">
        <v>1903</v>
      </c>
      <c r="K295" s="1"/>
      <c r="L295" s="3"/>
      <c r="M295" s="3"/>
      <c r="N295" s="3"/>
      <c r="O295" s="3"/>
      <c r="P295" s="3"/>
    </row>
    <row r="296" spans="1:16">
      <c r="A296" s="27">
        <f>工事一般情報!A296</f>
        <v>250104</v>
      </c>
      <c r="B296" s="7" t="str">
        <f>工事一般情報!B296</f>
        <v>ホームセンターバロー松阪松ヶ崎</v>
      </c>
      <c r="C296" s="63"/>
      <c r="D296" s="63"/>
      <c r="E296" s="63"/>
      <c r="F296" s="1" t="s">
        <v>1903</v>
      </c>
      <c r="G296" s="1" t="s">
        <v>1903</v>
      </c>
      <c r="H296" s="1" t="s">
        <v>1903</v>
      </c>
      <c r="I296" s="1" t="s">
        <v>1904</v>
      </c>
      <c r="J296" s="1" t="s">
        <v>1903</v>
      </c>
      <c r="K296" s="1"/>
      <c r="L296" s="3"/>
      <c r="M296" s="3"/>
      <c r="N296" s="3"/>
      <c r="O296" s="3"/>
      <c r="P296" s="3"/>
    </row>
    <row r="297" spans="1:16">
      <c r="A297" s="27">
        <f>工事一般情報!A297</f>
        <v>250107</v>
      </c>
      <c r="B297" s="7" t="str">
        <f>工事一般情報!B297</f>
        <v>南東北クボタ庄内</v>
      </c>
      <c r="C297" s="63"/>
      <c r="D297" s="63"/>
      <c r="E297" s="63"/>
      <c r="F297" s="1" t="s">
        <v>1903</v>
      </c>
      <c r="G297" s="1" t="s">
        <v>1903</v>
      </c>
      <c r="H297" s="1" t="s">
        <v>1903</v>
      </c>
      <c r="I297" s="1" t="s">
        <v>1903</v>
      </c>
      <c r="J297" s="1" t="s">
        <v>1903</v>
      </c>
      <c r="K297" s="1"/>
      <c r="L297" s="3"/>
      <c r="M297" s="3"/>
      <c r="N297" s="3"/>
      <c r="O297" s="3"/>
      <c r="P297" s="3"/>
    </row>
    <row r="298" spans="1:16">
      <c r="A298" s="27">
        <f>工事一般情報!A298</f>
        <v>250108</v>
      </c>
      <c r="B298" s="7" t="str">
        <f>工事一般情報!B298</f>
        <v>高齢者向け住宅東津田</v>
      </c>
      <c r="C298" s="63"/>
      <c r="D298" s="63"/>
      <c r="E298" s="63"/>
      <c r="F298" s="1" t="s">
        <v>1903</v>
      </c>
      <c r="G298" s="1" t="s">
        <v>1903</v>
      </c>
      <c r="H298" s="1" t="s">
        <v>1903</v>
      </c>
      <c r="I298" s="1" t="s">
        <v>1903</v>
      </c>
      <c r="J298" s="1" t="s">
        <v>1903</v>
      </c>
      <c r="K298" s="1"/>
      <c r="L298" s="3"/>
      <c r="M298" s="3"/>
      <c r="N298" s="3"/>
      <c r="O298" s="3"/>
      <c r="P298" s="3"/>
    </row>
    <row r="299" spans="1:16">
      <c r="A299" s="27">
        <f>工事一般情報!A299</f>
        <v>250109</v>
      </c>
      <c r="B299" s="7" t="str">
        <f>工事一般情報!B299</f>
        <v>津軽西北地区葬祭ホール</v>
      </c>
      <c r="C299" s="63"/>
      <c r="D299" s="63"/>
      <c r="E299" s="63"/>
      <c r="F299" s="1" t="s">
        <v>1903</v>
      </c>
      <c r="G299" s="1" t="s">
        <v>1903</v>
      </c>
      <c r="H299" s="1" t="s">
        <v>1903</v>
      </c>
      <c r="I299" s="1" t="s">
        <v>1903</v>
      </c>
      <c r="J299" s="1" t="s">
        <v>1903</v>
      </c>
      <c r="K299" s="1"/>
      <c r="L299" s="3"/>
      <c r="M299" s="3"/>
      <c r="N299" s="3"/>
      <c r="O299" s="3"/>
      <c r="P299" s="3"/>
    </row>
    <row r="300" spans="1:16">
      <c r="A300" s="27">
        <f>工事一般情報!A300</f>
        <v>250110</v>
      </c>
      <c r="B300" s="7" t="str">
        <f>工事一般情報!B300</f>
        <v>西松屋 赤磐高屋</v>
      </c>
      <c r="C300" s="63"/>
      <c r="D300" s="63"/>
      <c r="E300" s="63"/>
      <c r="F300" s="1" t="s">
        <v>1903</v>
      </c>
      <c r="G300" s="1" t="s">
        <v>1903</v>
      </c>
      <c r="H300" s="1" t="s">
        <v>1903</v>
      </c>
      <c r="I300" s="1" t="s">
        <v>1903</v>
      </c>
      <c r="J300" s="1" t="s">
        <v>1903</v>
      </c>
      <c r="K300" s="1"/>
      <c r="L300" s="3"/>
      <c r="M300" s="3"/>
      <c r="N300" s="3"/>
      <c r="O300" s="3"/>
      <c r="P300" s="3"/>
    </row>
    <row r="301" spans="1:16">
      <c r="A301" s="27">
        <f>工事一般情報!A301</f>
        <v>250111</v>
      </c>
      <c r="B301" s="7" t="str">
        <f>工事一般情報!B301</f>
        <v>軽井沢ゴルフ</v>
      </c>
      <c r="C301" s="63"/>
      <c r="D301" s="63"/>
      <c r="E301" s="63"/>
      <c r="F301" s="1" t="s">
        <v>1903</v>
      </c>
      <c r="G301" s="1" t="s">
        <v>1903</v>
      </c>
      <c r="H301" s="1" t="s">
        <v>1903</v>
      </c>
      <c r="I301" s="1" t="s">
        <v>1903</v>
      </c>
      <c r="J301" s="1" t="s">
        <v>1903</v>
      </c>
      <c r="K301" s="1"/>
      <c r="L301" s="3"/>
      <c r="M301" s="3"/>
      <c r="N301" s="3"/>
      <c r="O301" s="3"/>
      <c r="P301" s="3"/>
    </row>
    <row r="302" spans="1:16">
      <c r="A302" s="27">
        <f>工事一般情報!A302</f>
        <v>250112</v>
      </c>
      <c r="B302" s="7" t="str">
        <f>工事一般情報!B302</f>
        <v>スズキショールーム鹿の子台</v>
      </c>
      <c r="C302" s="63"/>
      <c r="D302" s="63"/>
      <c r="E302" s="63"/>
      <c r="F302" s="1" t="s">
        <v>1903</v>
      </c>
      <c r="G302" s="1" t="s">
        <v>1903</v>
      </c>
      <c r="H302" s="1" t="s">
        <v>1903</v>
      </c>
      <c r="I302" s="1" t="s">
        <v>1903</v>
      </c>
      <c r="J302" s="1" t="s">
        <v>1903</v>
      </c>
      <c r="K302" s="1"/>
      <c r="L302" s="3"/>
      <c r="M302" s="3"/>
      <c r="N302" s="3"/>
      <c r="O302" s="3"/>
      <c r="P302" s="3"/>
    </row>
    <row r="303" spans="1:16">
      <c r="A303" s="27">
        <f>工事一般情報!A303</f>
        <v>250113</v>
      </c>
      <c r="B303" s="7" t="str">
        <f>工事一般情報!B303</f>
        <v>軽井沢プリンスショッピングセンター</v>
      </c>
      <c r="C303" s="63"/>
      <c r="D303" s="63"/>
      <c r="E303" s="63"/>
      <c r="F303" s="1" t="s">
        <v>1903</v>
      </c>
      <c r="G303" s="1" t="s">
        <v>1903</v>
      </c>
      <c r="H303" s="1" t="s">
        <v>1903</v>
      </c>
      <c r="I303" s="1" t="s">
        <v>1903</v>
      </c>
      <c r="J303" s="1" t="s">
        <v>1903</v>
      </c>
      <c r="K303" s="1"/>
      <c r="L303" s="3"/>
      <c r="M303" s="3"/>
      <c r="N303" s="3"/>
      <c r="O303" s="3"/>
      <c r="P303" s="3"/>
    </row>
    <row r="304" spans="1:16">
      <c r="A304" s="27">
        <f>工事一般情報!A304</f>
        <v>250114</v>
      </c>
      <c r="B304" s="7" t="str">
        <f>工事一般情報!B304</f>
        <v>宏和工業㈱本社・倉庫</v>
      </c>
      <c r="C304" s="63"/>
      <c r="D304" s="63"/>
      <c r="E304" s="63"/>
      <c r="F304" s="1" t="s">
        <v>1903</v>
      </c>
      <c r="G304" s="1" t="s">
        <v>1903</v>
      </c>
      <c r="H304" s="1" t="s">
        <v>1903</v>
      </c>
      <c r="I304" s="1" t="s">
        <v>1903</v>
      </c>
      <c r="J304" s="1" t="s">
        <v>1903</v>
      </c>
      <c r="K304" s="1"/>
      <c r="L304" s="3"/>
      <c r="M304" s="3"/>
      <c r="N304" s="3"/>
      <c r="O304" s="3"/>
      <c r="P304" s="3"/>
    </row>
    <row r="305" spans="1:16">
      <c r="A305" s="27">
        <f>工事一般情報!A305</f>
        <v>250115</v>
      </c>
      <c r="B305" s="7" t="str">
        <f>工事一般情報!B305</f>
        <v>積村不動産事務所</v>
      </c>
      <c r="C305" s="63"/>
      <c r="D305" s="63"/>
      <c r="E305" s="63"/>
      <c r="F305" s="1" t="s">
        <v>1903</v>
      </c>
      <c r="G305" s="1" t="s">
        <v>1903</v>
      </c>
      <c r="H305" s="1" t="s">
        <v>1903</v>
      </c>
      <c r="I305" s="1" t="s">
        <v>1903</v>
      </c>
      <c r="J305" s="1" t="s">
        <v>1903</v>
      </c>
      <c r="K305" s="1"/>
      <c r="L305" s="3"/>
      <c r="M305" s="3"/>
      <c r="N305" s="3"/>
      <c r="O305" s="3"/>
      <c r="P305" s="3"/>
    </row>
    <row r="306" spans="1:16">
      <c r="A306" s="27">
        <f>工事一般情報!A306</f>
        <v>250116</v>
      </c>
      <c r="B306" s="7" t="str">
        <f>工事一般情報!B306</f>
        <v>くぼたクリニック</v>
      </c>
      <c r="C306" s="63"/>
      <c r="D306" s="63"/>
      <c r="E306" s="63"/>
      <c r="F306" s="1" t="s">
        <v>1903</v>
      </c>
      <c r="G306" s="1" t="s">
        <v>1903</v>
      </c>
      <c r="H306" s="1" t="s">
        <v>1903</v>
      </c>
      <c r="I306" s="1" t="s">
        <v>1903</v>
      </c>
      <c r="J306" s="1" t="s">
        <v>1903</v>
      </c>
      <c r="K306" s="1"/>
      <c r="L306" s="3"/>
      <c r="M306" s="3"/>
      <c r="N306" s="3"/>
      <c r="O306" s="3"/>
      <c r="P306" s="3"/>
    </row>
    <row r="307" spans="1:16">
      <c r="A307" s="27">
        <f>工事一般情報!A307</f>
        <v>250117</v>
      </c>
      <c r="B307" s="7" t="str">
        <f>工事一般情報!B307</f>
        <v>稲和ファーム</v>
      </c>
      <c r="C307" s="63"/>
      <c r="D307" s="63"/>
      <c r="E307" s="63"/>
      <c r="F307" s="1" t="s">
        <v>1903</v>
      </c>
      <c r="G307" s="1" t="s">
        <v>1903</v>
      </c>
      <c r="H307" s="1" t="s">
        <v>1903</v>
      </c>
      <c r="I307" s="1" t="s">
        <v>1903</v>
      </c>
      <c r="J307" s="1" t="s">
        <v>1903</v>
      </c>
      <c r="K307" s="1"/>
      <c r="L307" s="3"/>
      <c r="M307" s="3"/>
      <c r="N307" s="3"/>
      <c r="O307" s="3"/>
      <c r="P307" s="3"/>
    </row>
    <row r="308" spans="1:16">
      <c r="A308" s="27">
        <f>工事一般情報!A308</f>
        <v>250118</v>
      </c>
      <c r="B308" s="7" t="str">
        <f>工事一般情報!B308</f>
        <v>新大阪　味の街</v>
      </c>
      <c r="C308" s="63"/>
      <c r="D308" s="63"/>
      <c r="E308" s="63"/>
      <c r="F308" s="1" t="s">
        <v>1903</v>
      </c>
      <c r="G308" s="1" t="s">
        <v>1903</v>
      </c>
      <c r="H308" s="1" t="s">
        <v>1903</v>
      </c>
      <c r="I308" s="1" t="s">
        <v>1903</v>
      </c>
      <c r="J308" s="1" t="s">
        <v>1903</v>
      </c>
      <c r="K308" s="1"/>
      <c r="L308" s="3"/>
      <c r="M308" s="3"/>
      <c r="N308" s="3"/>
      <c r="O308" s="3"/>
      <c r="P308" s="3"/>
    </row>
    <row r="309" spans="1:16">
      <c r="A309" s="27">
        <f>工事一般情報!A309</f>
        <v>250119</v>
      </c>
      <c r="B309" s="7" t="str">
        <f>工事一般情報!B309</f>
        <v>羽鳥市高齢者計画</v>
      </c>
      <c r="C309" s="63"/>
      <c r="D309" s="63"/>
      <c r="E309" s="63"/>
      <c r="F309" s="1" t="s">
        <v>1903</v>
      </c>
      <c r="G309" s="1" t="s">
        <v>1903</v>
      </c>
      <c r="H309" s="1" t="s">
        <v>1903</v>
      </c>
      <c r="I309" s="1" t="s">
        <v>1903</v>
      </c>
      <c r="J309" s="1" t="s">
        <v>1903</v>
      </c>
      <c r="K309" s="1"/>
      <c r="L309" s="3"/>
      <c r="M309" s="3"/>
      <c r="N309" s="3"/>
      <c r="O309" s="3"/>
      <c r="P309" s="3"/>
    </row>
    <row r="310" spans="1:16">
      <c r="A310" s="27">
        <f>工事一般情報!A310</f>
        <v>250121</v>
      </c>
      <c r="B310" s="7" t="str">
        <f>工事一般情報!B310</f>
        <v>協伸建材興業</v>
      </c>
      <c r="C310" s="63"/>
      <c r="D310" s="63"/>
      <c r="E310" s="63"/>
      <c r="F310" s="1" t="s">
        <v>1903</v>
      </c>
      <c r="G310" s="1" t="s">
        <v>1903</v>
      </c>
      <c r="H310" s="1" t="s">
        <v>1903</v>
      </c>
      <c r="I310" s="1" t="s">
        <v>1903</v>
      </c>
      <c r="J310" s="1" t="s">
        <v>1903</v>
      </c>
      <c r="K310" s="1"/>
      <c r="L310" s="3"/>
      <c r="M310" s="3"/>
      <c r="N310" s="3"/>
      <c r="O310" s="3"/>
      <c r="P310" s="3"/>
    </row>
    <row r="311" spans="1:16">
      <c r="A311" s="27">
        <f>工事一般情報!A311</f>
        <v>250122</v>
      </c>
      <c r="B311" s="7" t="str">
        <f>工事一般情報!B311</f>
        <v>佐野製作所</v>
      </c>
      <c r="C311" s="63"/>
      <c r="D311" s="63"/>
      <c r="E311" s="63"/>
      <c r="F311" s="1" t="s">
        <v>1903</v>
      </c>
      <c r="G311" s="1" t="s">
        <v>1903</v>
      </c>
      <c r="H311" s="1" t="s">
        <v>1903</v>
      </c>
      <c r="I311" s="1" t="s">
        <v>1903</v>
      </c>
      <c r="J311" s="1" t="s">
        <v>1903</v>
      </c>
      <c r="K311" s="1"/>
      <c r="L311" s="3"/>
      <c r="M311" s="3"/>
      <c r="N311" s="3"/>
      <c r="O311" s="3"/>
      <c r="P311" s="3"/>
    </row>
    <row r="312" spans="1:16">
      <c r="A312" s="27">
        <f>工事一般情報!A312</f>
        <v>250123</v>
      </c>
      <c r="B312" s="7" t="str">
        <f>工事一般情報!B312</f>
        <v>三郷市立新和小学校</v>
      </c>
      <c r="C312" s="63"/>
      <c r="D312" s="63"/>
      <c r="E312" s="63"/>
      <c r="F312" s="1" t="s">
        <v>1903</v>
      </c>
      <c r="G312" s="1" t="s">
        <v>1903</v>
      </c>
      <c r="H312" s="1" t="s">
        <v>1903</v>
      </c>
      <c r="I312" s="1" t="s">
        <v>1903</v>
      </c>
      <c r="J312" s="1" t="s">
        <v>1903</v>
      </c>
      <c r="K312" s="1"/>
      <c r="L312" s="3"/>
      <c r="M312" s="3"/>
      <c r="N312" s="3"/>
      <c r="O312" s="3"/>
      <c r="P312" s="3"/>
    </row>
    <row r="313" spans="1:16">
      <c r="A313" s="27">
        <f>工事一般情報!A313</f>
        <v>250124</v>
      </c>
      <c r="B313" s="7" t="str">
        <f>工事一般情報!B313</f>
        <v>仁愛幼育園</v>
      </c>
      <c r="C313" s="63"/>
      <c r="D313" s="63"/>
      <c r="E313" s="63"/>
      <c r="F313" s="1" t="s">
        <v>1903</v>
      </c>
      <c r="G313" s="1" t="s">
        <v>1903</v>
      </c>
      <c r="H313" s="1" t="s">
        <v>1904</v>
      </c>
      <c r="I313" s="1" t="s">
        <v>1903</v>
      </c>
      <c r="J313" s="1" t="s">
        <v>1903</v>
      </c>
      <c r="K313" s="1"/>
      <c r="L313" s="3"/>
      <c r="M313" s="3"/>
      <c r="N313" s="3"/>
      <c r="O313" s="3"/>
      <c r="P313" s="3"/>
    </row>
    <row r="314" spans="1:16">
      <c r="A314" s="27">
        <f>工事一般情報!A314</f>
        <v>250125</v>
      </c>
      <c r="B314" s="7" t="str">
        <f>工事一般情報!B314</f>
        <v>東北マツダ多賀城</v>
      </c>
      <c r="C314" s="63"/>
      <c r="D314" s="63"/>
      <c r="E314" s="63"/>
      <c r="F314" s="1" t="s">
        <v>1903</v>
      </c>
      <c r="G314" s="1" t="s">
        <v>1903</v>
      </c>
      <c r="H314" s="1" t="s">
        <v>1903</v>
      </c>
      <c r="I314" s="1" t="s">
        <v>1903</v>
      </c>
      <c r="J314" s="1" t="s">
        <v>1903</v>
      </c>
      <c r="K314" s="1"/>
      <c r="L314" s="3"/>
      <c r="M314" s="3"/>
      <c r="N314" s="3"/>
      <c r="O314" s="3"/>
      <c r="P314" s="3"/>
    </row>
    <row r="315" spans="1:16">
      <c r="A315" s="27">
        <f>工事一般情報!A315</f>
        <v>250126</v>
      </c>
      <c r="B315" s="7" t="str">
        <f>工事一般情報!B315</f>
        <v>カインズ船橋南習志野</v>
      </c>
      <c r="C315" s="63"/>
      <c r="D315" s="63"/>
      <c r="E315" s="63"/>
      <c r="F315" s="1" t="s">
        <v>1903</v>
      </c>
      <c r="G315" s="1" t="s">
        <v>1903</v>
      </c>
      <c r="H315" s="1" t="s">
        <v>1903</v>
      </c>
      <c r="I315" s="1" t="s">
        <v>1903</v>
      </c>
      <c r="J315" s="1" t="s">
        <v>1903</v>
      </c>
      <c r="K315" s="1"/>
      <c r="L315" s="3"/>
      <c r="M315" s="3"/>
      <c r="N315" s="3"/>
      <c r="O315" s="3"/>
      <c r="P315" s="3"/>
    </row>
    <row r="316" spans="1:16">
      <c r="A316" s="27">
        <f>工事一般情報!A316</f>
        <v>250127</v>
      </c>
      <c r="B316" s="7" t="str">
        <f>工事一般情報!B316</f>
        <v>ツルハドラッグ天童芳賀</v>
      </c>
      <c r="C316" s="63"/>
      <c r="D316" s="63"/>
      <c r="E316" s="63"/>
      <c r="F316" s="1" t="s">
        <v>1903</v>
      </c>
      <c r="G316" s="1" t="s">
        <v>1903</v>
      </c>
      <c r="H316" s="1" t="s">
        <v>1903</v>
      </c>
      <c r="I316" s="1" t="s">
        <v>1903</v>
      </c>
      <c r="J316" s="1" t="s">
        <v>1903</v>
      </c>
      <c r="K316" s="1"/>
      <c r="L316" s="3"/>
      <c r="M316" s="3"/>
      <c r="N316" s="3"/>
      <c r="O316" s="3"/>
      <c r="P316" s="3"/>
    </row>
    <row r="317" spans="1:16">
      <c r="A317" s="27">
        <f>工事一般情報!A317</f>
        <v>250128</v>
      </c>
      <c r="B317" s="7" t="str">
        <f>工事一般情報!B317</f>
        <v>KOA株式会社水戸営業所</v>
      </c>
      <c r="C317" s="63"/>
      <c r="D317" s="63"/>
      <c r="E317" s="63"/>
      <c r="F317" s="1" t="s">
        <v>1903</v>
      </c>
      <c r="G317" s="1" t="s">
        <v>1904</v>
      </c>
      <c r="H317" s="1" t="s">
        <v>1903</v>
      </c>
      <c r="I317" s="1" t="s">
        <v>1903</v>
      </c>
      <c r="J317" s="1" t="s">
        <v>1903</v>
      </c>
      <c r="K317" s="1"/>
      <c r="L317" s="3"/>
      <c r="M317" s="3"/>
      <c r="N317" s="3"/>
      <c r="O317" s="3"/>
      <c r="P317" s="3"/>
    </row>
    <row r="318" spans="1:16">
      <c r="A318" s="27">
        <f>工事一般情報!A318</f>
        <v>250129</v>
      </c>
      <c r="B318" s="7" t="str">
        <f>工事一般情報!B318</f>
        <v>緑２丁目計画</v>
      </c>
      <c r="C318" s="63"/>
      <c r="D318" s="63"/>
      <c r="E318" s="63"/>
      <c r="F318" s="1" t="s">
        <v>1903</v>
      </c>
      <c r="G318" s="1" t="s">
        <v>1903</v>
      </c>
      <c r="H318" s="1" t="s">
        <v>1903</v>
      </c>
      <c r="I318" s="1" t="s">
        <v>1903</v>
      </c>
      <c r="J318" s="1" t="s">
        <v>1903</v>
      </c>
      <c r="K318" s="1"/>
      <c r="L318" s="3"/>
      <c r="M318" s="3"/>
      <c r="N318" s="3"/>
      <c r="O318" s="3"/>
      <c r="P318" s="3"/>
    </row>
    <row r="319" spans="1:16">
      <c r="A319" s="27">
        <f>工事一般情報!A319</f>
        <v>250130</v>
      </c>
      <c r="B319" s="7" t="str">
        <f>工事一般情報!B319</f>
        <v>阪急オアシス宝塚中筋</v>
      </c>
      <c r="C319" s="63"/>
      <c r="D319" s="63"/>
      <c r="E319" s="63"/>
      <c r="F319" s="1" t="s">
        <v>1903</v>
      </c>
      <c r="G319" s="1" t="s">
        <v>1903</v>
      </c>
      <c r="H319" s="1" t="s">
        <v>1903</v>
      </c>
      <c r="I319" s="1" t="s">
        <v>1903</v>
      </c>
      <c r="J319" s="1" t="s">
        <v>1903</v>
      </c>
      <c r="K319" s="1"/>
      <c r="L319" s="3"/>
      <c r="M319" s="3"/>
      <c r="N319" s="3"/>
      <c r="O319" s="3"/>
      <c r="P319" s="3"/>
    </row>
    <row r="320" spans="1:16">
      <c r="A320" s="27">
        <f>工事一般情報!A320</f>
        <v>250131</v>
      </c>
      <c r="B320" s="7" t="str">
        <f>工事一般情報!B320</f>
        <v>花畑団地F 街区商業施設計画</v>
      </c>
      <c r="C320" s="63"/>
      <c r="D320" s="63"/>
      <c r="E320" s="63"/>
      <c r="F320" s="1" t="s">
        <v>1903</v>
      </c>
      <c r="G320" s="1" t="s">
        <v>1903</v>
      </c>
      <c r="H320" s="1" t="s">
        <v>1903</v>
      </c>
      <c r="I320" s="1" t="s">
        <v>1903</v>
      </c>
      <c r="J320" s="1" t="s">
        <v>1903</v>
      </c>
      <c r="K320" s="1"/>
      <c r="L320" s="3"/>
      <c r="M320" s="3"/>
      <c r="N320" s="3"/>
      <c r="O320" s="3"/>
      <c r="P320" s="3"/>
    </row>
    <row r="321" spans="1:16">
      <c r="A321" s="27">
        <f>工事一般情報!A321</f>
        <v>250132</v>
      </c>
      <c r="B321" s="7" t="str">
        <f>工事一般情報!B321</f>
        <v>ファミリー大型新店舗</v>
      </c>
      <c r="C321" s="63"/>
      <c r="D321" s="63"/>
      <c r="E321" s="63"/>
      <c r="F321" s="1" t="s">
        <v>1903</v>
      </c>
      <c r="G321" s="1" t="s">
        <v>1903</v>
      </c>
      <c r="H321" s="1" t="s">
        <v>1903</v>
      </c>
      <c r="I321" s="1" t="s">
        <v>1903</v>
      </c>
      <c r="J321" s="1" t="s">
        <v>1903</v>
      </c>
      <c r="K321" s="1"/>
      <c r="L321" s="3"/>
      <c r="M321" s="3"/>
      <c r="N321" s="3"/>
      <c r="O321" s="3"/>
      <c r="P321" s="3"/>
    </row>
    <row r="322" spans="1:16">
      <c r="A322" s="27">
        <f>工事一般情報!A322</f>
        <v>250134</v>
      </c>
      <c r="B322" s="7" t="str">
        <f>工事一般情報!B322</f>
        <v>六甲アイランドフェラーリ</v>
      </c>
      <c r="C322" s="63"/>
      <c r="D322" s="63"/>
      <c r="E322" s="63"/>
      <c r="F322" s="1" t="s">
        <v>1903</v>
      </c>
      <c r="G322" s="1" t="s">
        <v>1903</v>
      </c>
      <c r="H322" s="1" t="s">
        <v>1903</v>
      </c>
      <c r="I322" s="1" t="s">
        <v>1903</v>
      </c>
      <c r="J322" s="1" t="s">
        <v>1903</v>
      </c>
      <c r="K322" s="1"/>
      <c r="L322" s="3"/>
      <c r="M322" s="3"/>
      <c r="N322" s="3"/>
      <c r="O322" s="3"/>
      <c r="P322" s="3"/>
    </row>
    <row r="323" spans="1:16">
      <c r="A323" s="27">
        <f>工事一般情報!A323</f>
        <v>250135</v>
      </c>
      <c r="B323" s="7" t="str">
        <f>工事一般情報!B323</f>
        <v>シートス本社工場</v>
      </c>
      <c r="C323" s="63"/>
      <c r="D323" s="63"/>
      <c r="E323" s="63"/>
      <c r="F323" s="1" t="s">
        <v>1903</v>
      </c>
      <c r="G323" s="1" t="s">
        <v>1903</v>
      </c>
      <c r="H323" s="1" t="s">
        <v>1903</v>
      </c>
      <c r="I323" s="1" t="s">
        <v>1903</v>
      </c>
      <c r="J323" s="1" t="s">
        <v>1903</v>
      </c>
      <c r="K323" s="1"/>
      <c r="L323" s="3"/>
      <c r="M323" s="3"/>
      <c r="N323" s="3"/>
      <c r="O323" s="3"/>
      <c r="P323" s="3"/>
    </row>
    <row r="324" spans="1:16">
      <c r="A324" s="27">
        <f>工事一般情報!A324</f>
        <v>250136</v>
      </c>
      <c r="B324" s="7" t="str">
        <f>工事一般情報!B324</f>
        <v>カインズ信州中野</v>
      </c>
      <c r="C324" s="63"/>
      <c r="D324" s="63"/>
      <c r="E324" s="63"/>
      <c r="F324" s="1" t="s">
        <v>1903</v>
      </c>
      <c r="G324" s="1" t="s">
        <v>1903</v>
      </c>
      <c r="H324" s="1" t="s">
        <v>1903</v>
      </c>
      <c r="I324" s="1" t="s">
        <v>1903</v>
      </c>
      <c r="J324" s="1" t="s">
        <v>1903</v>
      </c>
      <c r="K324" s="1"/>
      <c r="L324" s="3"/>
      <c r="M324" s="3"/>
      <c r="N324" s="3"/>
      <c r="O324" s="3"/>
      <c r="P324" s="3"/>
    </row>
    <row r="325" spans="1:16">
      <c r="A325" s="27">
        <f>工事一般情報!A325</f>
        <v>250137</v>
      </c>
      <c r="B325" s="7" t="str">
        <f>工事一般情報!B325</f>
        <v>あおぞらクリニックみさわ</v>
      </c>
      <c r="C325" s="63"/>
      <c r="D325" s="63"/>
      <c r="E325" s="63"/>
      <c r="F325" s="1" t="s">
        <v>1903</v>
      </c>
      <c r="G325" s="1" t="s">
        <v>1903</v>
      </c>
      <c r="H325" s="1" t="s">
        <v>1903</v>
      </c>
      <c r="I325" s="1" t="s">
        <v>1903</v>
      </c>
      <c r="J325" s="1" t="s">
        <v>1903</v>
      </c>
      <c r="K325" s="1"/>
      <c r="L325" s="3"/>
      <c r="M325" s="3"/>
      <c r="N325" s="3"/>
      <c r="O325" s="3"/>
      <c r="P325" s="3"/>
    </row>
    <row r="326" spans="1:16">
      <c r="A326" s="27">
        <f>工事一般情報!A326</f>
        <v>250138</v>
      </c>
      <c r="B326" s="7" t="str">
        <f>工事一般情報!B326</f>
        <v>池伝㈱　大阪支店移転計画</v>
      </c>
      <c r="C326" s="63"/>
      <c r="D326" s="63"/>
      <c r="E326" s="63"/>
      <c r="F326" s="1" t="s">
        <v>1903</v>
      </c>
      <c r="G326" s="1" t="s">
        <v>1904</v>
      </c>
      <c r="H326" s="1" t="s">
        <v>1903</v>
      </c>
      <c r="I326" s="1" t="s">
        <v>1903</v>
      </c>
      <c r="J326" s="1" t="s">
        <v>1903</v>
      </c>
      <c r="K326" s="1"/>
      <c r="L326" s="3"/>
      <c r="M326" s="3"/>
      <c r="N326" s="3"/>
      <c r="O326" s="3"/>
      <c r="P326" s="3"/>
    </row>
    <row r="327" spans="1:16">
      <c r="A327" s="27">
        <f>工事一般情報!A327</f>
        <v>250140</v>
      </c>
      <c r="B327" s="7" t="str">
        <f>工事一般情報!B327</f>
        <v>さくらの里</v>
      </c>
      <c r="C327" s="63"/>
      <c r="D327" s="63"/>
      <c r="E327" s="63"/>
      <c r="F327" s="1" t="s">
        <v>1903</v>
      </c>
      <c r="G327" s="1" t="s">
        <v>1903</v>
      </c>
      <c r="H327" s="1" t="s">
        <v>1903</v>
      </c>
      <c r="I327" s="1" t="s">
        <v>1903</v>
      </c>
      <c r="J327" s="1" t="s">
        <v>1903</v>
      </c>
      <c r="K327" s="1"/>
      <c r="L327" s="3"/>
      <c r="M327" s="3"/>
      <c r="N327" s="3"/>
      <c r="O327" s="3"/>
      <c r="P327" s="3"/>
    </row>
    <row r="328" spans="1:16">
      <c r="A328" s="27">
        <f>工事一般情報!A328</f>
        <v>250141</v>
      </c>
      <c r="B328" s="7" t="str">
        <f>工事一般情報!B328</f>
        <v>Audiりんくうショールーム</v>
      </c>
      <c r="C328" s="63"/>
      <c r="D328" s="63"/>
      <c r="E328" s="63"/>
      <c r="F328" s="1" t="s">
        <v>1903</v>
      </c>
      <c r="G328" s="1" t="s">
        <v>1903</v>
      </c>
      <c r="H328" s="1" t="s">
        <v>1903</v>
      </c>
      <c r="I328" s="1" t="s">
        <v>1903</v>
      </c>
      <c r="J328" s="1" t="s">
        <v>1903</v>
      </c>
      <c r="K328" s="1"/>
      <c r="L328" s="3"/>
      <c r="M328" s="3"/>
      <c r="N328" s="3"/>
      <c r="O328" s="3"/>
      <c r="P328" s="3"/>
    </row>
    <row r="329" spans="1:16">
      <c r="A329" s="27">
        <f>工事一般情報!A329</f>
        <v>250142</v>
      </c>
      <c r="B329" s="7" t="str">
        <f>工事一般情報!B329</f>
        <v>バロー岡崎福岡</v>
      </c>
      <c r="C329" s="63"/>
      <c r="D329" s="63"/>
      <c r="E329" s="63"/>
      <c r="F329" s="1" t="s">
        <v>1903</v>
      </c>
      <c r="G329" s="1" t="s">
        <v>1903</v>
      </c>
      <c r="H329" s="1" t="s">
        <v>1903</v>
      </c>
      <c r="I329" s="1" t="s">
        <v>1903</v>
      </c>
      <c r="J329" s="1" t="s">
        <v>1903</v>
      </c>
      <c r="K329" s="1"/>
      <c r="L329" s="3"/>
      <c r="M329" s="3"/>
      <c r="N329" s="3"/>
      <c r="O329" s="3"/>
      <c r="P329" s="3"/>
    </row>
    <row r="330" spans="1:16">
      <c r="A330" s="27">
        <f>工事一般情報!A330</f>
        <v>250143</v>
      </c>
      <c r="B330" s="7" t="str">
        <f>工事一般情報!B330</f>
        <v>富田薬品㈱本社 製品倉庫</v>
      </c>
      <c r="C330" s="63"/>
      <c r="D330" s="63"/>
      <c r="E330" s="63"/>
      <c r="F330" s="1" t="s">
        <v>1903</v>
      </c>
      <c r="G330" s="1" t="s">
        <v>1903</v>
      </c>
      <c r="H330" s="1" t="s">
        <v>1904</v>
      </c>
      <c r="I330" s="1" t="s">
        <v>1903</v>
      </c>
      <c r="J330" s="1" t="s">
        <v>1903</v>
      </c>
      <c r="K330" s="1"/>
      <c r="L330" s="3"/>
      <c r="M330" s="3"/>
      <c r="N330" s="3"/>
      <c r="O330" s="3"/>
      <c r="P330" s="3"/>
    </row>
    <row r="331" spans="1:16">
      <c r="A331" s="27">
        <f>工事一般情報!A331</f>
        <v>250144</v>
      </c>
      <c r="B331" s="7" t="str">
        <f>工事一般情報!B331</f>
        <v>草加市栄町3丁目ビル</v>
      </c>
      <c r="C331" s="63"/>
      <c r="D331" s="63"/>
      <c r="E331" s="63"/>
      <c r="F331" s="1" t="s">
        <v>1903</v>
      </c>
      <c r="G331" s="1" t="s">
        <v>1903</v>
      </c>
      <c r="H331" s="1" t="s">
        <v>1904</v>
      </c>
      <c r="I331" s="1" t="s">
        <v>1903</v>
      </c>
      <c r="J331" s="1" t="s">
        <v>1903</v>
      </c>
      <c r="K331" s="1"/>
      <c r="L331" s="3"/>
      <c r="M331" s="3"/>
      <c r="N331" s="3"/>
      <c r="O331" s="3"/>
      <c r="P331" s="3"/>
    </row>
    <row r="332" spans="1:16">
      <c r="A332" s="27">
        <f>工事一般情報!A332</f>
        <v>250145</v>
      </c>
      <c r="B332" s="7" t="str">
        <f>工事一般情報!B332</f>
        <v>大阪運輸㈱大阪港事務所</v>
      </c>
      <c r="C332" s="63"/>
      <c r="D332" s="63"/>
      <c r="E332" s="63"/>
      <c r="F332" s="1" t="s">
        <v>1903</v>
      </c>
      <c r="G332" s="1" t="s">
        <v>1903</v>
      </c>
      <c r="H332" s="1" t="s">
        <v>1904</v>
      </c>
      <c r="I332" s="1" t="s">
        <v>1903</v>
      </c>
      <c r="J332" s="1" t="s">
        <v>1903</v>
      </c>
      <c r="K332" s="1"/>
      <c r="L332" s="3"/>
      <c r="M332" s="3"/>
      <c r="N332" s="3"/>
      <c r="O332" s="3"/>
      <c r="P332" s="3"/>
    </row>
    <row r="333" spans="1:16">
      <c r="A333" s="27">
        <f>工事一般情報!A333</f>
        <v>250146</v>
      </c>
      <c r="B333" s="7" t="str">
        <f>工事一般情報!B333</f>
        <v>ラ・カーサ天童</v>
      </c>
      <c r="C333" s="63"/>
      <c r="D333" s="63"/>
      <c r="E333" s="63"/>
      <c r="F333" s="1" t="s">
        <v>1903</v>
      </c>
      <c r="G333" s="1" t="s">
        <v>1903</v>
      </c>
      <c r="H333" s="1" t="s">
        <v>1903</v>
      </c>
      <c r="I333" s="1" t="s">
        <v>1903</v>
      </c>
      <c r="J333" s="1" t="s">
        <v>1903</v>
      </c>
      <c r="K333" s="1"/>
      <c r="L333" s="3"/>
      <c r="M333" s="3"/>
      <c r="N333" s="3"/>
      <c r="O333" s="3"/>
      <c r="P333" s="3"/>
    </row>
    <row r="334" spans="1:16">
      <c r="A334" s="27">
        <f>工事一般情報!A334</f>
        <v>250148</v>
      </c>
      <c r="B334" s="7" t="str">
        <f>工事一般情報!B334</f>
        <v>ドラッグセイムス足立保木間</v>
      </c>
      <c r="C334" s="63"/>
      <c r="D334" s="63"/>
      <c r="E334" s="63"/>
      <c r="F334" s="1" t="s">
        <v>1903</v>
      </c>
      <c r="G334" s="1" t="s">
        <v>1903</v>
      </c>
      <c r="H334" s="1" t="s">
        <v>1903</v>
      </c>
      <c r="I334" s="1" t="s">
        <v>1903</v>
      </c>
      <c r="J334" s="1" t="s">
        <v>1903</v>
      </c>
      <c r="K334" s="1"/>
      <c r="L334" s="3"/>
      <c r="M334" s="3"/>
      <c r="N334" s="3"/>
      <c r="O334" s="3"/>
      <c r="P334" s="3"/>
    </row>
    <row r="335" spans="1:16">
      <c r="A335" s="27">
        <f>工事一般情報!A335</f>
        <v>250149</v>
      </c>
      <c r="B335" s="7" t="str">
        <f>工事一般情報!B335</f>
        <v>特別養護老人ホーム 天神(小山園)</v>
      </c>
      <c r="C335" s="63"/>
      <c r="D335" s="63"/>
      <c r="E335" s="63"/>
      <c r="F335" s="1" t="s">
        <v>1903</v>
      </c>
      <c r="G335" s="1" t="s">
        <v>1903</v>
      </c>
      <c r="H335" s="1" t="s">
        <v>1903</v>
      </c>
      <c r="I335" s="1" t="s">
        <v>1903</v>
      </c>
      <c r="J335" s="1" t="s">
        <v>1903</v>
      </c>
      <c r="K335" s="1"/>
      <c r="L335" s="3"/>
      <c r="M335" s="3"/>
      <c r="N335" s="3"/>
      <c r="O335" s="3"/>
      <c r="P335" s="3"/>
    </row>
    <row r="336" spans="1:16">
      <c r="A336" s="27">
        <f>工事一般情報!A336</f>
        <v>250150</v>
      </c>
      <c r="B336" s="7" t="str">
        <f>工事一般情報!B336</f>
        <v>藤久運輸倉庫株式会社・倉庫棟</v>
      </c>
      <c r="C336" s="63"/>
      <c r="D336" s="63"/>
      <c r="E336" s="63"/>
      <c r="F336" s="1" t="s">
        <v>1903</v>
      </c>
      <c r="G336" s="1" t="s">
        <v>1903</v>
      </c>
      <c r="H336" s="1" t="s">
        <v>1903</v>
      </c>
      <c r="I336" s="1" t="s">
        <v>1903</v>
      </c>
      <c r="J336" s="1" t="s">
        <v>1903</v>
      </c>
      <c r="K336" s="1"/>
      <c r="L336" s="3"/>
      <c r="M336" s="3"/>
      <c r="N336" s="3"/>
      <c r="O336" s="3"/>
      <c r="P336" s="3"/>
    </row>
    <row r="337" spans="1:16">
      <c r="A337" s="27">
        <f>工事一般情報!A337</f>
        <v>250151</v>
      </c>
      <c r="B337" s="7" t="str">
        <f>工事一般情報!B337</f>
        <v>ダイユーエイト寺内</v>
      </c>
      <c r="C337" s="63"/>
      <c r="D337" s="63"/>
      <c r="E337" s="63"/>
      <c r="F337" s="1" t="s">
        <v>1903</v>
      </c>
      <c r="G337" s="1" t="s">
        <v>1903</v>
      </c>
      <c r="H337" s="1" t="s">
        <v>1903</v>
      </c>
      <c r="I337" s="1" t="s">
        <v>1903</v>
      </c>
      <c r="J337" s="1" t="s">
        <v>1903</v>
      </c>
      <c r="K337" s="1"/>
      <c r="L337" s="3"/>
      <c r="M337" s="3"/>
      <c r="N337" s="3"/>
      <c r="O337" s="3"/>
      <c r="P337" s="3"/>
    </row>
    <row r="338" spans="1:16">
      <c r="A338" s="27">
        <f>工事一般情報!A338</f>
        <v>250152</v>
      </c>
      <c r="B338" s="7" t="str">
        <f>工事一般情報!B338</f>
        <v>FG跡地計画</v>
      </c>
      <c r="C338" s="63"/>
      <c r="D338" s="63"/>
      <c r="E338" s="63"/>
      <c r="F338" s="1" t="s">
        <v>1903</v>
      </c>
      <c r="G338" s="1" t="s">
        <v>1903</v>
      </c>
      <c r="H338" s="1" t="s">
        <v>1903</v>
      </c>
      <c r="I338" s="1" t="s">
        <v>1903</v>
      </c>
      <c r="J338" s="1" t="s">
        <v>1903</v>
      </c>
      <c r="K338" s="1"/>
      <c r="L338" s="3"/>
      <c r="M338" s="3"/>
      <c r="N338" s="3"/>
      <c r="O338" s="3"/>
      <c r="P338" s="3"/>
    </row>
    <row r="339" spans="1:16">
      <c r="A339" s="27">
        <f>工事一般情報!A339</f>
        <v>250153</v>
      </c>
      <c r="B339" s="7" t="str">
        <f>工事一般情報!B339</f>
        <v>ドラッグセイムス川口天神橋</v>
      </c>
      <c r="C339" s="63"/>
      <c r="D339" s="63"/>
      <c r="E339" s="63"/>
      <c r="F339" s="1" t="s">
        <v>1903</v>
      </c>
      <c r="G339" s="1" t="s">
        <v>1903</v>
      </c>
      <c r="H339" s="1" t="s">
        <v>1903</v>
      </c>
      <c r="I339" s="1" t="s">
        <v>1903</v>
      </c>
      <c r="J339" s="1" t="s">
        <v>1903</v>
      </c>
      <c r="K339" s="1"/>
      <c r="L339" s="3"/>
      <c r="M339" s="3"/>
      <c r="N339" s="3"/>
      <c r="O339" s="3"/>
      <c r="P339" s="3"/>
    </row>
    <row r="340" spans="1:16">
      <c r="A340" s="27">
        <f>工事一般情報!A340</f>
        <v>250154</v>
      </c>
      <c r="B340" s="7" t="str">
        <f>工事一般情報!B340</f>
        <v>ミヤカン新工場</v>
      </c>
      <c r="C340" s="63"/>
      <c r="D340" s="63"/>
      <c r="E340" s="63"/>
      <c r="F340" s="1" t="s">
        <v>1903</v>
      </c>
      <c r="G340" s="1" t="s">
        <v>1903</v>
      </c>
      <c r="H340" s="1" t="s">
        <v>1903</v>
      </c>
      <c r="I340" s="1" t="s">
        <v>1903</v>
      </c>
      <c r="J340" s="1" t="s">
        <v>1903</v>
      </c>
      <c r="K340" s="1"/>
      <c r="L340" s="3"/>
      <c r="M340" s="3"/>
      <c r="N340" s="3"/>
      <c r="O340" s="3"/>
      <c r="P340" s="3"/>
    </row>
    <row r="341" spans="1:16">
      <c r="A341" s="27">
        <f>工事一般情報!A341</f>
        <v>250155</v>
      </c>
      <c r="B341" s="7" t="str">
        <f>工事一般情報!B341</f>
        <v>大分銀行しきど支店</v>
      </c>
      <c r="C341" s="63"/>
      <c r="D341" s="63"/>
      <c r="E341" s="63"/>
      <c r="F341" s="1" t="s">
        <v>1903</v>
      </c>
      <c r="G341" s="1" t="s">
        <v>1903</v>
      </c>
      <c r="H341" s="1" t="s">
        <v>1903</v>
      </c>
      <c r="I341" s="1" t="s">
        <v>1903</v>
      </c>
      <c r="J341" s="1" t="s">
        <v>1903</v>
      </c>
      <c r="K341" s="1"/>
      <c r="L341" s="3"/>
      <c r="M341" s="3"/>
      <c r="N341" s="3"/>
      <c r="O341" s="3"/>
      <c r="P341" s="3"/>
    </row>
    <row r="342" spans="1:16">
      <c r="A342" s="27">
        <f>工事一般情報!A342</f>
        <v>250156</v>
      </c>
      <c r="B342" s="7" t="str">
        <f>工事一般情報!B342</f>
        <v>ホンダカーズ明舞 学園南</v>
      </c>
      <c r="C342" s="63"/>
      <c r="D342" s="63"/>
      <c r="E342" s="63"/>
      <c r="F342" s="1" t="s">
        <v>1903</v>
      </c>
      <c r="G342" s="1" t="s">
        <v>1903</v>
      </c>
      <c r="H342" s="1" t="s">
        <v>1903</v>
      </c>
      <c r="I342" s="1" t="s">
        <v>1903</v>
      </c>
      <c r="J342" s="1" t="s">
        <v>1903</v>
      </c>
      <c r="K342" s="1"/>
      <c r="L342" s="3"/>
      <c r="M342" s="3"/>
      <c r="N342" s="3"/>
      <c r="O342" s="3"/>
      <c r="P342" s="3"/>
    </row>
    <row r="343" spans="1:16">
      <c r="A343" s="27">
        <f>工事一般情報!A343</f>
        <v>250157</v>
      </c>
      <c r="B343" s="7" t="str">
        <f>工事一般情報!B343</f>
        <v>シュテルン広島</v>
      </c>
      <c r="C343" s="63"/>
      <c r="D343" s="63"/>
      <c r="E343" s="63"/>
      <c r="F343" s="1" t="s">
        <v>1903</v>
      </c>
      <c r="G343" s="1" t="s">
        <v>1903</v>
      </c>
      <c r="H343" s="1" t="s">
        <v>1904</v>
      </c>
      <c r="I343" s="1" t="s">
        <v>1903</v>
      </c>
      <c r="J343" s="1" t="s">
        <v>1903</v>
      </c>
      <c r="K343" s="1"/>
      <c r="L343" s="3"/>
      <c r="M343" s="3"/>
      <c r="N343" s="3"/>
      <c r="O343" s="3"/>
      <c r="P343" s="3"/>
    </row>
    <row r="344" spans="1:16">
      <c r="A344" s="27">
        <f>工事一般情報!A344</f>
        <v>250158</v>
      </c>
      <c r="B344" s="7" t="str">
        <f>工事一般情報!B344</f>
        <v>ドラッグコスモス阿南</v>
      </c>
      <c r="C344" s="63"/>
      <c r="D344" s="63"/>
      <c r="E344" s="63"/>
      <c r="F344" s="1" t="s">
        <v>1903</v>
      </c>
      <c r="G344" s="1" t="s">
        <v>1903</v>
      </c>
      <c r="H344" s="1" t="s">
        <v>1903</v>
      </c>
      <c r="I344" s="1" t="s">
        <v>1903</v>
      </c>
      <c r="J344" s="1" t="s">
        <v>1903</v>
      </c>
      <c r="K344" s="1"/>
      <c r="L344" s="3"/>
      <c r="M344" s="3"/>
      <c r="N344" s="3"/>
      <c r="O344" s="3"/>
      <c r="P344" s="3"/>
    </row>
    <row r="345" spans="1:16">
      <c r="A345" s="27">
        <f>工事一般情報!A345</f>
        <v>250159</v>
      </c>
      <c r="B345" s="7" t="str">
        <f>工事一般情報!B345</f>
        <v>東北クボタ東根営業所</v>
      </c>
      <c r="C345" s="63"/>
      <c r="D345" s="63"/>
      <c r="E345" s="63"/>
      <c r="F345" s="1" t="s">
        <v>1903</v>
      </c>
      <c r="G345" s="1" t="s">
        <v>1903</v>
      </c>
      <c r="H345" s="1" t="s">
        <v>1903</v>
      </c>
      <c r="I345" s="1" t="s">
        <v>1903</v>
      </c>
      <c r="J345" s="1" t="s">
        <v>1903</v>
      </c>
      <c r="K345" s="1"/>
      <c r="L345" s="3"/>
      <c r="M345" s="3"/>
      <c r="N345" s="3"/>
      <c r="O345" s="3"/>
      <c r="P345" s="3"/>
    </row>
    <row r="346" spans="1:16">
      <c r="A346" s="27">
        <f>工事一般情報!A346</f>
        <v>250160</v>
      </c>
      <c r="B346" s="7" t="str">
        <f>工事一般情報!B346</f>
        <v>イエローハット加美</v>
      </c>
      <c r="C346" s="63"/>
      <c r="D346" s="63"/>
      <c r="E346" s="63"/>
      <c r="F346" s="1" t="s">
        <v>1903</v>
      </c>
      <c r="G346" s="1" t="s">
        <v>1903</v>
      </c>
      <c r="H346" s="1" t="s">
        <v>1903</v>
      </c>
      <c r="I346" s="1" t="s">
        <v>1903</v>
      </c>
      <c r="J346" s="1" t="s">
        <v>1903</v>
      </c>
      <c r="K346" s="1"/>
      <c r="L346" s="3"/>
      <c r="M346" s="3"/>
      <c r="N346" s="3"/>
      <c r="O346" s="3"/>
      <c r="P346" s="3"/>
    </row>
    <row r="347" spans="1:16">
      <c r="A347" s="27">
        <f>工事一般情報!A347</f>
        <v>250161</v>
      </c>
      <c r="B347" s="7" t="str">
        <f>工事一般情報!B347</f>
        <v>京滋マツダ大津 A棟</v>
      </c>
      <c r="C347" s="63"/>
      <c r="D347" s="63"/>
      <c r="E347" s="63"/>
      <c r="F347" s="1" t="s">
        <v>1903</v>
      </c>
      <c r="G347" s="1" t="s">
        <v>1903</v>
      </c>
      <c r="H347" s="1" t="s">
        <v>1903</v>
      </c>
      <c r="I347" s="1" t="s">
        <v>1903</v>
      </c>
      <c r="J347" s="1" t="s">
        <v>1903</v>
      </c>
      <c r="K347" s="1"/>
      <c r="L347" s="3"/>
      <c r="M347" s="3"/>
      <c r="N347" s="3"/>
      <c r="O347" s="3"/>
      <c r="P347" s="3"/>
    </row>
    <row r="348" spans="1:16">
      <c r="A348" s="27">
        <f>工事一般情報!A348</f>
        <v>250162</v>
      </c>
      <c r="B348" s="7" t="str">
        <f>工事一般情報!B348</f>
        <v>伊野福祉会ケアハウス</v>
      </c>
      <c r="C348" s="63"/>
      <c r="D348" s="63"/>
      <c r="E348" s="63"/>
      <c r="F348" s="1" t="s">
        <v>1903</v>
      </c>
      <c r="G348" s="1" t="s">
        <v>1903</v>
      </c>
      <c r="H348" s="1" t="s">
        <v>1903</v>
      </c>
      <c r="I348" s="1" t="s">
        <v>1903</v>
      </c>
      <c r="J348" s="1" t="s">
        <v>1903</v>
      </c>
      <c r="K348" s="1"/>
      <c r="L348" s="3"/>
      <c r="M348" s="3"/>
      <c r="N348" s="3"/>
      <c r="O348" s="3"/>
      <c r="P348" s="3"/>
    </row>
    <row r="349" spans="1:16">
      <c r="A349" s="27">
        <f>工事一般情報!A349</f>
        <v>250163</v>
      </c>
      <c r="B349" s="7" t="str">
        <f>工事一般情報!B349</f>
        <v>主婦の店新南</v>
      </c>
      <c r="C349" s="63"/>
      <c r="D349" s="63"/>
      <c r="E349" s="63"/>
      <c r="F349" s="1" t="s">
        <v>1903</v>
      </c>
      <c r="G349" s="1" t="s">
        <v>1903</v>
      </c>
      <c r="H349" s="1" t="s">
        <v>1903</v>
      </c>
      <c r="I349" s="1" t="s">
        <v>1903</v>
      </c>
      <c r="J349" s="1" t="s">
        <v>1903</v>
      </c>
      <c r="K349" s="1"/>
      <c r="L349" s="3"/>
      <c r="M349" s="3"/>
      <c r="N349" s="3"/>
      <c r="O349" s="3"/>
      <c r="P349" s="3"/>
    </row>
    <row r="350" spans="1:16">
      <c r="A350" s="27">
        <f>工事一般情報!A350</f>
        <v>250164</v>
      </c>
      <c r="B350" s="7" t="str">
        <f>工事一般情報!B350</f>
        <v>中部薬品美浜</v>
      </c>
      <c r="C350" s="63"/>
      <c r="D350" s="63"/>
      <c r="E350" s="63"/>
      <c r="F350" s="1" t="s">
        <v>1903</v>
      </c>
      <c r="G350" s="1" t="s">
        <v>1903</v>
      </c>
      <c r="H350" s="1" t="s">
        <v>1903</v>
      </c>
      <c r="I350" s="1" t="s">
        <v>1903</v>
      </c>
      <c r="J350" s="1" t="s">
        <v>1903</v>
      </c>
      <c r="K350" s="1"/>
      <c r="L350" s="3"/>
      <c r="M350" s="3"/>
      <c r="N350" s="3"/>
      <c r="O350" s="3"/>
      <c r="P350" s="3"/>
    </row>
    <row r="351" spans="1:16">
      <c r="A351" s="27">
        <f>工事一般情報!A351</f>
        <v>250165</v>
      </c>
      <c r="B351" s="7" t="str">
        <f>工事一般情報!B351</f>
        <v>福島公民館</v>
      </c>
      <c r="C351" s="63"/>
      <c r="D351" s="63"/>
      <c r="E351" s="63"/>
      <c r="F351" s="1" t="s">
        <v>1903</v>
      </c>
      <c r="G351" s="1" t="s">
        <v>1903</v>
      </c>
      <c r="H351" s="1" t="s">
        <v>1904</v>
      </c>
      <c r="I351" s="1" t="s">
        <v>1903</v>
      </c>
      <c r="J351" s="1" t="s">
        <v>1903</v>
      </c>
      <c r="K351" s="1"/>
      <c r="L351" s="3"/>
      <c r="M351" s="3"/>
      <c r="N351" s="3"/>
      <c r="O351" s="3"/>
      <c r="P351" s="3"/>
    </row>
    <row r="352" spans="1:16">
      <c r="A352" s="27">
        <f>工事一般情報!A352</f>
        <v>250166</v>
      </c>
      <c r="B352" s="7" t="str">
        <f>工事一般情報!B352</f>
        <v>紀の川ボード艇庫</v>
      </c>
      <c r="C352" s="63"/>
      <c r="D352" s="63"/>
      <c r="E352" s="63"/>
      <c r="F352" s="1" t="s">
        <v>1903</v>
      </c>
      <c r="G352" s="1" t="s">
        <v>1903</v>
      </c>
      <c r="H352" s="1" t="s">
        <v>1903</v>
      </c>
      <c r="I352" s="1" t="s">
        <v>1903</v>
      </c>
      <c r="J352" s="1" t="s">
        <v>1903</v>
      </c>
      <c r="K352" s="1"/>
      <c r="L352" s="3"/>
      <c r="M352" s="3"/>
      <c r="N352" s="3"/>
      <c r="O352" s="3"/>
      <c r="P352" s="3"/>
    </row>
    <row r="353" spans="1:16">
      <c r="A353" s="27">
        <f>工事一般情報!A353</f>
        <v>250167</v>
      </c>
      <c r="B353" s="7" t="str">
        <f>工事一般情報!B353</f>
        <v>越谷某葬祭ホール</v>
      </c>
      <c r="C353" s="63"/>
      <c r="D353" s="63"/>
      <c r="E353" s="63"/>
      <c r="F353" s="1" t="s">
        <v>1903</v>
      </c>
      <c r="G353" s="1" t="s">
        <v>1903</v>
      </c>
      <c r="H353" s="1" t="s">
        <v>1903</v>
      </c>
      <c r="I353" s="1" t="s">
        <v>1903</v>
      </c>
      <c r="J353" s="1" t="s">
        <v>1903</v>
      </c>
      <c r="K353" s="1"/>
      <c r="L353" s="3"/>
      <c r="M353" s="3"/>
      <c r="N353" s="3"/>
      <c r="O353" s="3"/>
      <c r="P353" s="3"/>
    </row>
    <row r="354" spans="1:16">
      <c r="A354" s="27">
        <f>工事一般情報!A354</f>
        <v>250168</v>
      </c>
      <c r="B354" s="7" t="str">
        <f>工事一般情報!B354</f>
        <v>MV京橋</v>
      </c>
      <c r="C354" s="63"/>
      <c r="D354" s="63"/>
      <c r="E354" s="63"/>
      <c r="F354" s="1" t="s">
        <v>1903</v>
      </c>
      <c r="G354" s="1" t="s">
        <v>1903</v>
      </c>
      <c r="H354" s="1" t="s">
        <v>1903</v>
      </c>
      <c r="I354" s="1" t="s">
        <v>1903</v>
      </c>
      <c r="J354" s="1" t="s">
        <v>1903</v>
      </c>
      <c r="K354" s="1"/>
      <c r="L354" s="3"/>
      <c r="M354" s="3"/>
      <c r="N354" s="3"/>
      <c r="O354" s="3"/>
      <c r="P354" s="3"/>
    </row>
    <row r="355" spans="1:16">
      <c r="A355" s="27">
        <f>工事一般情報!A355</f>
        <v>250169</v>
      </c>
      <c r="B355" s="7" t="str">
        <f>工事一般情報!B355</f>
        <v>ホンダカーズ斐川(中古車棟)</v>
      </c>
      <c r="C355" s="63"/>
      <c r="D355" s="63"/>
      <c r="E355" s="63"/>
      <c r="F355" s="1" t="s">
        <v>1903</v>
      </c>
      <c r="G355" s="1" t="s">
        <v>1903</v>
      </c>
      <c r="H355" s="1" t="s">
        <v>1903</v>
      </c>
      <c r="I355" s="1" t="s">
        <v>1903</v>
      </c>
      <c r="J355" s="1" t="s">
        <v>1903</v>
      </c>
      <c r="K355" s="1"/>
      <c r="L355" s="3"/>
      <c r="M355" s="3"/>
      <c r="N355" s="3"/>
      <c r="O355" s="3"/>
      <c r="P355" s="3"/>
    </row>
    <row r="356" spans="1:16">
      <c r="A356" s="27">
        <f>工事一般情報!A356</f>
        <v>250170</v>
      </c>
      <c r="B356" s="7" t="str">
        <f>工事一般情報!B356</f>
        <v>ホンダカーズ斐川(ショールーム棟)</v>
      </c>
      <c r="C356" s="63"/>
      <c r="D356" s="63"/>
      <c r="E356" s="63"/>
      <c r="F356" s="1" t="s">
        <v>1903</v>
      </c>
      <c r="G356" s="1" t="s">
        <v>1903</v>
      </c>
      <c r="H356" s="1" t="s">
        <v>1903</v>
      </c>
      <c r="I356" s="1" t="s">
        <v>1903</v>
      </c>
      <c r="J356" s="1" t="s">
        <v>1903</v>
      </c>
      <c r="K356" s="1"/>
      <c r="L356" s="3"/>
      <c r="M356" s="3"/>
      <c r="N356" s="3"/>
      <c r="O356" s="3"/>
      <c r="P356" s="3"/>
    </row>
    <row r="357" spans="1:16">
      <c r="A357" s="27">
        <f>工事一般情報!A357</f>
        <v>250171</v>
      </c>
      <c r="B357" s="7" t="str">
        <f>工事一般情報!B357</f>
        <v>バロー西尾平坂</v>
      </c>
      <c r="C357" s="63"/>
      <c r="D357" s="63"/>
      <c r="E357" s="63"/>
      <c r="F357" s="1" t="s">
        <v>1903</v>
      </c>
      <c r="G357" s="1" t="s">
        <v>1903</v>
      </c>
      <c r="H357" s="1" t="s">
        <v>1903</v>
      </c>
      <c r="I357" s="1" t="s">
        <v>1903</v>
      </c>
      <c r="J357" s="1" t="s">
        <v>1903</v>
      </c>
      <c r="K357" s="1"/>
      <c r="L357" s="3"/>
      <c r="M357" s="3"/>
      <c r="N357" s="3"/>
      <c r="O357" s="3"/>
      <c r="P357" s="3"/>
    </row>
    <row r="358" spans="1:16">
      <c r="A358" s="27">
        <f>工事一般情報!A358</f>
        <v>250172</v>
      </c>
      <c r="B358" s="7" t="str">
        <f>工事一般情報!B358</f>
        <v>イオンビッグ玉城</v>
      </c>
      <c r="C358" s="63"/>
      <c r="D358" s="63"/>
      <c r="E358" s="63"/>
      <c r="F358" s="1" t="s">
        <v>1903</v>
      </c>
      <c r="G358" s="1" t="s">
        <v>1903</v>
      </c>
      <c r="H358" s="1" t="s">
        <v>1903</v>
      </c>
      <c r="I358" s="1" t="s">
        <v>1903</v>
      </c>
      <c r="J358" s="1" t="s">
        <v>1903</v>
      </c>
      <c r="K358" s="1"/>
      <c r="L358" s="3"/>
      <c r="M358" s="3"/>
      <c r="N358" s="3"/>
      <c r="O358" s="3"/>
      <c r="P358" s="3"/>
    </row>
    <row r="359" spans="1:16">
      <c r="A359" s="27">
        <f>工事一般情報!A359</f>
        <v>250173</v>
      </c>
      <c r="B359" s="7" t="str">
        <f>工事一般情報!B359</f>
        <v>大剛新工場</v>
      </c>
      <c r="C359" s="63"/>
      <c r="D359" s="63"/>
      <c r="E359" s="63"/>
      <c r="F359" s="1" t="s">
        <v>1903</v>
      </c>
      <c r="G359" s="1" t="s">
        <v>1903</v>
      </c>
      <c r="H359" s="1" t="s">
        <v>1903</v>
      </c>
      <c r="I359" s="1" t="s">
        <v>1903</v>
      </c>
      <c r="J359" s="1" t="s">
        <v>1903</v>
      </c>
      <c r="K359" s="1"/>
      <c r="L359" s="3"/>
      <c r="M359" s="3"/>
      <c r="N359" s="3"/>
      <c r="O359" s="3"/>
      <c r="P359" s="3"/>
    </row>
    <row r="360" spans="1:16">
      <c r="A360" s="27">
        <f>工事一般情報!A360</f>
        <v>250174</v>
      </c>
      <c r="B360" s="7" t="str">
        <f>工事一般情報!B360</f>
        <v>バロー四日市別名</v>
      </c>
      <c r="C360" s="63"/>
      <c r="D360" s="63"/>
      <c r="E360" s="63"/>
      <c r="F360" s="1" t="s">
        <v>1903</v>
      </c>
      <c r="G360" s="1" t="s">
        <v>1903</v>
      </c>
      <c r="H360" s="1" t="s">
        <v>1903</v>
      </c>
      <c r="I360" s="1" t="s">
        <v>1903</v>
      </c>
      <c r="J360" s="1" t="s">
        <v>1903</v>
      </c>
      <c r="K360" s="1"/>
      <c r="L360" s="3"/>
      <c r="M360" s="3"/>
      <c r="N360" s="3"/>
      <c r="O360" s="3"/>
      <c r="P360" s="3"/>
    </row>
    <row r="361" spans="1:16">
      <c r="A361" s="27">
        <f>工事一般情報!A361</f>
        <v>250175</v>
      </c>
      <c r="B361" s="7" t="str">
        <f>工事一般情報!B361</f>
        <v>水口邸</v>
      </c>
      <c r="C361" s="63"/>
      <c r="D361" s="63"/>
      <c r="E361" s="63"/>
      <c r="F361" s="1" t="s">
        <v>1903</v>
      </c>
      <c r="G361" s="1" t="s">
        <v>1904</v>
      </c>
      <c r="H361" s="1" t="s">
        <v>1903</v>
      </c>
      <c r="I361" s="1" t="s">
        <v>1903</v>
      </c>
      <c r="J361" s="1" t="s">
        <v>1903</v>
      </c>
      <c r="K361" s="1"/>
      <c r="L361" s="3"/>
      <c r="M361" s="3"/>
      <c r="N361" s="3"/>
      <c r="O361" s="3"/>
      <c r="P361" s="3"/>
    </row>
    <row r="362" spans="1:16">
      <c r="A362" s="27">
        <f>工事一般情報!A362</f>
        <v>250176</v>
      </c>
      <c r="B362" s="7" t="str">
        <f>工事一般情報!B362</f>
        <v>ジョーシン高岡蓮花寺</v>
      </c>
      <c r="C362" s="63"/>
      <c r="D362" s="63"/>
      <c r="E362" s="63"/>
      <c r="F362" s="1" t="s">
        <v>1903</v>
      </c>
      <c r="G362" s="1" t="s">
        <v>1903</v>
      </c>
      <c r="H362" s="1" t="s">
        <v>1903</v>
      </c>
      <c r="I362" s="1" t="s">
        <v>1903</v>
      </c>
      <c r="J362" s="1" t="s">
        <v>1903</v>
      </c>
      <c r="K362" s="1"/>
      <c r="L362" s="3"/>
      <c r="M362" s="3"/>
      <c r="N362" s="3"/>
      <c r="O362" s="3"/>
      <c r="P362" s="3"/>
    </row>
    <row r="363" spans="1:16">
      <c r="A363" s="27">
        <f>工事一般情報!A363</f>
        <v>250177</v>
      </c>
      <c r="B363" s="7" t="str">
        <f>工事一般情報!B363</f>
        <v>京滋マツダ大津 B棟</v>
      </c>
      <c r="C363" s="63"/>
      <c r="D363" s="63"/>
      <c r="E363" s="63"/>
      <c r="F363" s="1" t="s">
        <v>1903</v>
      </c>
      <c r="G363" s="1" t="s">
        <v>1903</v>
      </c>
      <c r="H363" s="1" t="s">
        <v>1903</v>
      </c>
      <c r="I363" s="1" t="s">
        <v>1903</v>
      </c>
      <c r="J363" s="1" t="s">
        <v>1903</v>
      </c>
      <c r="K363" s="1"/>
      <c r="L363" s="3"/>
      <c r="M363" s="3"/>
      <c r="N363" s="3"/>
      <c r="O363" s="3"/>
      <c r="P363" s="3"/>
    </row>
    <row r="364" spans="1:16">
      <c r="A364" s="27">
        <f>工事一般情報!A364</f>
        <v>250178</v>
      </c>
      <c r="B364" s="7" t="str">
        <f>工事一般情報!B364</f>
        <v>京滋マツダ大津 C棟</v>
      </c>
      <c r="C364" s="63"/>
      <c r="D364" s="63"/>
      <c r="E364" s="63"/>
      <c r="F364" s="1" t="s">
        <v>1903</v>
      </c>
      <c r="G364" s="1" t="s">
        <v>1903</v>
      </c>
      <c r="H364" s="1" t="s">
        <v>1903</v>
      </c>
      <c r="I364" s="1" t="s">
        <v>1903</v>
      </c>
      <c r="J364" s="1" t="s">
        <v>1903</v>
      </c>
      <c r="K364" s="1"/>
      <c r="L364" s="3"/>
      <c r="M364" s="3"/>
      <c r="N364" s="3"/>
      <c r="O364" s="3"/>
      <c r="P364" s="3"/>
    </row>
    <row r="365" spans="1:16">
      <c r="A365" s="27">
        <f>工事一般情報!A365</f>
        <v>250179</v>
      </c>
      <c r="B365" s="7" t="str">
        <f>工事一般情報!B365</f>
        <v>京滋マツダ大津 D棟</v>
      </c>
      <c r="C365" s="63"/>
      <c r="D365" s="63"/>
      <c r="E365" s="63"/>
      <c r="F365" s="1" t="s">
        <v>1903</v>
      </c>
      <c r="G365" s="1" t="s">
        <v>1903</v>
      </c>
      <c r="H365" s="1" t="s">
        <v>1903</v>
      </c>
      <c r="I365" s="1" t="s">
        <v>1903</v>
      </c>
      <c r="J365" s="1" t="s">
        <v>1903</v>
      </c>
      <c r="K365" s="1"/>
      <c r="L365" s="3"/>
      <c r="M365" s="3"/>
      <c r="N365" s="3"/>
      <c r="O365" s="3"/>
      <c r="P365" s="3"/>
    </row>
    <row r="366" spans="1:16">
      <c r="A366" s="27">
        <f>工事一般情報!A366</f>
        <v>250180</v>
      </c>
      <c r="B366" s="7" t="str">
        <f>工事一般情報!B366</f>
        <v>京滋マツダ大津 E棟</v>
      </c>
      <c r="C366" s="63"/>
      <c r="D366" s="63"/>
      <c r="E366" s="63"/>
      <c r="F366" s="1" t="s">
        <v>1903</v>
      </c>
      <c r="G366" s="1" t="s">
        <v>1903</v>
      </c>
      <c r="H366" s="1" t="s">
        <v>1903</v>
      </c>
      <c r="I366" s="1" t="s">
        <v>1903</v>
      </c>
      <c r="J366" s="1" t="s">
        <v>1903</v>
      </c>
      <c r="K366" s="1"/>
      <c r="L366" s="3"/>
      <c r="M366" s="3"/>
      <c r="N366" s="3"/>
      <c r="O366" s="3"/>
      <c r="P366" s="3"/>
    </row>
    <row r="367" spans="1:16">
      <c r="A367" s="27">
        <f>工事一般情報!A367</f>
        <v>250181</v>
      </c>
      <c r="B367" s="7" t="str">
        <f>工事一般情報!B367</f>
        <v>中部薬品高岡蓮花寺</v>
      </c>
      <c r="C367" s="63"/>
      <c r="D367" s="63"/>
      <c r="E367" s="63"/>
      <c r="F367" s="1" t="s">
        <v>1903</v>
      </c>
      <c r="G367" s="1" t="s">
        <v>1903</v>
      </c>
      <c r="H367" s="1" t="s">
        <v>1903</v>
      </c>
      <c r="I367" s="1" t="s">
        <v>1903</v>
      </c>
      <c r="J367" s="1" t="s">
        <v>1903</v>
      </c>
      <c r="K367" s="1"/>
      <c r="L367" s="3"/>
      <c r="M367" s="3"/>
      <c r="N367" s="3"/>
      <c r="O367" s="3"/>
      <c r="P367" s="3"/>
    </row>
    <row r="368" spans="1:16">
      <c r="A368" s="27">
        <f>工事一般情報!A368</f>
        <v>250182</v>
      </c>
      <c r="B368" s="7" t="str">
        <f>工事一般情報!B368</f>
        <v>市立寺津公民館</v>
      </c>
      <c r="C368" s="63"/>
      <c r="D368" s="63"/>
      <c r="E368" s="63"/>
      <c r="F368" s="1" t="s">
        <v>1903</v>
      </c>
      <c r="G368" s="1" t="s">
        <v>1903</v>
      </c>
      <c r="H368" s="1" t="s">
        <v>1903</v>
      </c>
      <c r="I368" s="1" t="s">
        <v>1903</v>
      </c>
      <c r="J368" s="1" t="s">
        <v>1903</v>
      </c>
      <c r="K368" s="1"/>
      <c r="L368" s="3"/>
      <c r="M368" s="3"/>
      <c r="N368" s="3"/>
      <c r="O368" s="3"/>
      <c r="P368" s="3"/>
    </row>
    <row r="369" spans="1:16">
      <c r="A369" s="27">
        <f>工事一般情報!A369</f>
        <v>250183</v>
      </c>
      <c r="B369" s="7" t="str">
        <f>工事一般情報!B369</f>
        <v>ドラッグヤマザワ花沢</v>
      </c>
      <c r="C369" s="63"/>
      <c r="D369" s="63"/>
      <c r="E369" s="63"/>
      <c r="F369" s="1" t="s">
        <v>1903</v>
      </c>
      <c r="G369" s="1" t="s">
        <v>1903</v>
      </c>
      <c r="H369" s="1" t="s">
        <v>1903</v>
      </c>
      <c r="I369" s="1" t="s">
        <v>1903</v>
      </c>
      <c r="J369" s="1" t="s">
        <v>1903</v>
      </c>
      <c r="K369" s="1"/>
      <c r="L369" s="3"/>
      <c r="M369" s="3"/>
      <c r="N369" s="3"/>
      <c r="O369" s="3"/>
      <c r="P369" s="3"/>
    </row>
    <row r="370" spans="1:16">
      <c r="A370" s="27">
        <f>工事一般情報!A370</f>
        <v>250184</v>
      </c>
      <c r="B370" s="7" t="str">
        <f>工事一般情報!B370</f>
        <v>新鎌ヶ谷駅</v>
      </c>
      <c r="C370" s="63"/>
      <c r="D370" s="63"/>
      <c r="E370" s="63"/>
      <c r="F370" s="1" t="s">
        <v>1903</v>
      </c>
      <c r="G370" s="1" t="s">
        <v>1904</v>
      </c>
      <c r="H370" s="1" t="s">
        <v>1903</v>
      </c>
      <c r="I370" s="1" t="s">
        <v>1903</v>
      </c>
      <c r="J370" s="1" t="s">
        <v>1903</v>
      </c>
      <c r="K370" s="1"/>
      <c r="L370" s="3"/>
      <c r="M370" s="3"/>
      <c r="N370" s="3"/>
      <c r="O370" s="3"/>
      <c r="P370" s="3"/>
    </row>
    <row r="371" spans="1:16">
      <c r="A371" s="27">
        <f>工事一般情報!A371</f>
        <v>250185</v>
      </c>
      <c r="B371" s="7" t="str">
        <f>工事一般情報!B371</f>
        <v>てらお八千代</v>
      </c>
      <c r="C371" s="63"/>
      <c r="D371" s="63"/>
      <c r="E371" s="63"/>
      <c r="F371" s="1" t="s">
        <v>1903</v>
      </c>
      <c r="G371" s="1" t="s">
        <v>1903</v>
      </c>
      <c r="H371" s="1" t="s">
        <v>1903</v>
      </c>
      <c r="I371" s="1" t="s">
        <v>1903</v>
      </c>
      <c r="J371" s="1" t="s">
        <v>1903</v>
      </c>
      <c r="K371" s="1"/>
      <c r="L371" s="3"/>
      <c r="M371" s="3"/>
      <c r="N371" s="3"/>
      <c r="O371" s="3"/>
      <c r="P371" s="3"/>
    </row>
    <row r="372" spans="1:16">
      <c r="A372" s="27">
        <f>工事一般情報!A372</f>
        <v>250186</v>
      </c>
      <c r="B372" s="7" t="str">
        <f>工事一般情報!B372</f>
        <v>いちやまマート岡谷</v>
      </c>
      <c r="C372" s="63"/>
      <c r="D372" s="63"/>
      <c r="E372" s="63"/>
      <c r="F372" s="1" t="s">
        <v>1903</v>
      </c>
      <c r="G372" s="1" t="s">
        <v>1903</v>
      </c>
      <c r="H372" s="1" t="s">
        <v>1903</v>
      </c>
      <c r="I372" s="1" t="s">
        <v>1903</v>
      </c>
      <c r="J372" s="1" t="s">
        <v>1903</v>
      </c>
      <c r="K372" s="1"/>
      <c r="L372" s="3"/>
      <c r="M372" s="3"/>
      <c r="N372" s="3"/>
      <c r="O372" s="3"/>
      <c r="P372" s="3"/>
    </row>
    <row r="373" spans="1:16">
      <c r="A373" s="27">
        <f>工事一般情報!A373</f>
        <v>250187</v>
      </c>
      <c r="B373" s="7" t="str">
        <f>工事一般情報!B373</f>
        <v>ワークオフィス滝井Ⅰ</v>
      </c>
      <c r="C373" s="63"/>
      <c r="D373" s="63"/>
      <c r="E373" s="63"/>
      <c r="F373" s="1" t="s">
        <v>1903</v>
      </c>
      <c r="G373" s="1" t="s">
        <v>1904</v>
      </c>
      <c r="H373" s="1" t="s">
        <v>1903</v>
      </c>
      <c r="I373" s="1" t="s">
        <v>1903</v>
      </c>
      <c r="J373" s="1" t="s">
        <v>1903</v>
      </c>
      <c r="K373" s="1"/>
      <c r="L373" s="3"/>
      <c r="M373" s="3"/>
      <c r="N373" s="3"/>
      <c r="O373" s="3"/>
      <c r="P373" s="3"/>
    </row>
    <row r="374" spans="1:16">
      <c r="A374" s="27">
        <f>工事一般情報!A374</f>
        <v>250188</v>
      </c>
      <c r="B374" s="7" t="str">
        <f>工事一般情報!B374</f>
        <v>ロピア希望ヶ丘</v>
      </c>
      <c r="C374" s="63"/>
      <c r="D374" s="63"/>
      <c r="E374" s="63"/>
      <c r="F374" s="1" t="s">
        <v>1903</v>
      </c>
      <c r="G374" s="1" t="s">
        <v>1903</v>
      </c>
      <c r="H374" s="1" t="s">
        <v>1903</v>
      </c>
      <c r="I374" s="1" t="s">
        <v>1903</v>
      </c>
      <c r="J374" s="1" t="s">
        <v>1903</v>
      </c>
      <c r="K374" s="1"/>
      <c r="L374" s="3"/>
      <c r="M374" s="3"/>
      <c r="N374" s="3"/>
      <c r="O374" s="3"/>
      <c r="P374" s="3"/>
    </row>
    <row r="375" spans="1:16">
      <c r="A375" s="27">
        <f>工事一般情報!A375</f>
        <v>250189</v>
      </c>
      <c r="B375" s="7" t="str">
        <f>工事一般情報!B375</f>
        <v>都城店舗(ドンキホーテ)</v>
      </c>
      <c r="C375" s="63"/>
      <c r="D375" s="63"/>
      <c r="E375" s="63"/>
      <c r="F375" s="1" t="s">
        <v>1903</v>
      </c>
      <c r="G375" s="1" t="s">
        <v>1903</v>
      </c>
      <c r="H375" s="1" t="s">
        <v>1903</v>
      </c>
      <c r="I375" s="1" t="s">
        <v>1903</v>
      </c>
      <c r="J375" s="1" t="s">
        <v>1903</v>
      </c>
      <c r="K375" s="1"/>
      <c r="L375" s="3"/>
      <c r="M375" s="3"/>
      <c r="N375" s="3"/>
      <c r="O375" s="3"/>
      <c r="P375" s="3"/>
    </row>
    <row r="376" spans="1:16">
      <c r="A376" s="27">
        <f>工事一般情報!A376</f>
        <v>250190</v>
      </c>
      <c r="B376" s="7" t="str">
        <f>工事一般情報!B376</f>
        <v>川崎事業所工場見学施設(味の素)</v>
      </c>
      <c r="C376" s="63"/>
      <c r="D376" s="63"/>
      <c r="E376" s="63"/>
      <c r="F376" s="1" t="s">
        <v>1903</v>
      </c>
      <c r="G376" s="1" t="s">
        <v>1903</v>
      </c>
      <c r="H376" s="1" t="s">
        <v>1903</v>
      </c>
      <c r="I376" s="1" t="s">
        <v>1903</v>
      </c>
      <c r="J376" s="1" t="s">
        <v>1903</v>
      </c>
      <c r="K376" s="1"/>
      <c r="L376" s="3"/>
      <c r="M376" s="3"/>
      <c r="N376" s="3"/>
      <c r="O376" s="3"/>
      <c r="P376" s="3"/>
    </row>
    <row r="377" spans="1:16">
      <c r="A377" s="27">
        <f>工事一般情報!A377</f>
        <v>250191</v>
      </c>
      <c r="B377" s="7" t="str">
        <f>工事一般情報!B377</f>
        <v>JSSスイミングスクール鶴見中央</v>
      </c>
      <c r="C377" s="63"/>
      <c r="D377" s="63"/>
      <c r="E377" s="63"/>
      <c r="F377" s="1" t="s">
        <v>1903</v>
      </c>
      <c r="G377" s="1" t="s">
        <v>1903</v>
      </c>
      <c r="H377" s="1" t="s">
        <v>1903</v>
      </c>
      <c r="I377" s="1" t="s">
        <v>1903</v>
      </c>
      <c r="J377" s="1" t="s">
        <v>1903</v>
      </c>
      <c r="K377" s="1"/>
      <c r="L377" s="3"/>
      <c r="M377" s="3"/>
      <c r="N377" s="3"/>
      <c r="O377" s="3"/>
      <c r="P377" s="3"/>
    </row>
    <row r="378" spans="1:16">
      <c r="A378" s="27">
        <f>工事一般情報!A378</f>
        <v>250192</v>
      </c>
      <c r="B378" s="7" t="str">
        <f>工事一般情報!B378</f>
        <v>佛所護念会教団　青森教会</v>
      </c>
      <c r="C378" s="63"/>
      <c r="D378" s="63"/>
      <c r="E378" s="63"/>
      <c r="F378" s="1" t="s">
        <v>1903</v>
      </c>
      <c r="G378" s="1" t="s">
        <v>1903</v>
      </c>
      <c r="H378" s="1" t="s">
        <v>1903</v>
      </c>
      <c r="I378" s="1" t="s">
        <v>1903</v>
      </c>
      <c r="J378" s="1" t="s">
        <v>1903</v>
      </c>
      <c r="K378" s="1"/>
      <c r="L378" s="3"/>
      <c r="M378" s="3"/>
      <c r="N378" s="3"/>
      <c r="O378" s="3"/>
      <c r="P378" s="3"/>
    </row>
    <row r="379" spans="1:16">
      <c r="A379" s="27">
        <f>工事一般情報!A379</f>
        <v>250193</v>
      </c>
      <c r="B379" s="7" t="str">
        <f>工事一般情報!B379</f>
        <v>ニラク渋川白井</v>
      </c>
      <c r="C379" s="63"/>
      <c r="D379" s="63"/>
      <c r="E379" s="63"/>
      <c r="F379" s="1" t="s">
        <v>1903</v>
      </c>
      <c r="G379" s="1" t="s">
        <v>1903</v>
      </c>
      <c r="H379" s="1" t="s">
        <v>1903</v>
      </c>
      <c r="I379" s="1" t="s">
        <v>1903</v>
      </c>
      <c r="J379" s="1" t="s">
        <v>1903</v>
      </c>
      <c r="K379" s="1"/>
      <c r="L379" s="3"/>
      <c r="M379" s="3"/>
      <c r="N379" s="3"/>
      <c r="O379" s="3"/>
      <c r="P379" s="3"/>
    </row>
    <row r="380" spans="1:16">
      <c r="A380" s="27">
        <f>工事一般情報!A380</f>
        <v>250194</v>
      </c>
      <c r="B380" s="7" t="str">
        <f>工事一般情報!B380</f>
        <v>赤レンガ倉庫</v>
      </c>
      <c r="C380" s="63"/>
      <c r="D380" s="63"/>
      <c r="E380" s="63"/>
      <c r="F380" s="1" t="s">
        <v>1903</v>
      </c>
      <c r="G380" s="1" t="s">
        <v>1903</v>
      </c>
      <c r="H380" s="1" t="s">
        <v>1903</v>
      </c>
      <c r="I380" s="1" t="s">
        <v>1903</v>
      </c>
      <c r="J380" s="1" t="s">
        <v>1903</v>
      </c>
      <c r="K380" s="1"/>
      <c r="L380" s="3"/>
      <c r="M380" s="3"/>
      <c r="N380" s="3"/>
      <c r="O380" s="3"/>
      <c r="P380" s="3"/>
    </row>
    <row r="381" spans="1:16">
      <c r="A381" s="27">
        <f>工事一般情報!A381</f>
        <v>250195</v>
      </c>
      <c r="B381" s="7" t="str">
        <f>工事一般情報!B381</f>
        <v>ユニバース湊高台</v>
      </c>
      <c r="C381" s="63"/>
      <c r="D381" s="63"/>
      <c r="E381" s="63"/>
      <c r="F381" s="1" t="s">
        <v>1903</v>
      </c>
      <c r="G381" s="1" t="s">
        <v>1903</v>
      </c>
      <c r="H381" s="1" t="s">
        <v>1903</v>
      </c>
      <c r="I381" s="1" t="s">
        <v>1903</v>
      </c>
      <c r="J381" s="1" t="s">
        <v>1903</v>
      </c>
      <c r="K381" s="1"/>
      <c r="L381" s="3"/>
      <c r="M381" s="3"/>
      <c r="N381" s="3"/>
      <c r="O381" s="3"/>
      <c r="P381" s="3"/>
    </row>
    <row r="382" spans="1:16">
      <c r="A382" s="27">
        <f>工事一般情報!A382</f>
        <v>250196</v>
      </c>
      <c r="B382" s="7" t="str">
        <f>工事一般情報!B382</f>
        <v>グループホームほのぼの苑光南</v>
      </c>
      <c r="C382" s="63"/>
      <c r="D382" s="63"/>
      <c r="E382" s="63"/>
      <c r="F382" s="1" t="s">
        <v>1903</v>
      </c>
      <c r="G382" s="1" t="s">
        <v>1903</v>
      </c>
      <c r="H382" s="1" t="s">
        <v>1903</v>
      </c>
      <c r="I382" s="1" t="s">
        <v>1903</v>
      </c>
      <c r="J382" s="1" t="s">
        <v>1903</v>
      </c>
      <c r="K382" s="1"/>
      <c r="L382" s="3"/>
      <c r="M382" s="3"/>
      <c r="N382" s="3"/>
      <c r="O382" s="3"/>
      <c r="P382" s="3"/>
    </row>
    <row r="383" spans="1:16">
      <c r="A383" s="27">
        <f>工事一般情報!A383</f>
        <v>250197</v>
      </c>
      <c r="B383" s="7" t="str">
        <f>工事一般情報!B383</f>
        <v>さいたま市内谷ビル(ベルクス)</v>
      </c>
      <c r="C383" s="63"/>
      <c r="D383" s="63"/>
      <c r="E383" s="63"/>
      <c r="F383" s="1" t="s">
        <v>1903</v>
      </c>
      <c r="G383" s="1" t="s">
        <v>1903</v>
      </c>
      <c r="H383" s="1" t="s">
        <v>1903</v>
      </c>
      <c r="I383" s="1" t="s">
        <v>1903</v>
      </c>
      <c r="J383" s="1" t="s">
        <v>1903</v>
      </c>
      <c r="K383" s="1"/>
      <c r="L383" s="3"/>
      <c r="M383" s="3"/>
      <c r="N383" s="3"/>
      <c r="O383" s="3"/>
      <c r="P383" s="3"/>
    </row>
    <row r="384" spans="1:16">
      <c r="A384" s="27">
        <f>工事一般情報!A384</f>
        <v>250198</v>
      </c>
      <c r="B384" s="7" t="str">
        <f>工事一般情報!B384</f>
        <v>バロー松任東</v>
      </c>
      <c r="C384" s="63"/>
      <c r="D384" s="63"/>
      <c r="E384" s="63"/>
      <c r="F384" s="1" t="s">
        <v>1903</v>
      </c>
      <c r="G384" s="1" t="s">
        <v>1903</v>
      </c>
      <c r="H384" s="1" t="s">
        <v>1903</v>
      </c>
      <c r="I384" s="1" t="s">
        <v>1903</v>
      </c>
      <c r="J384" s="1" t="s">
        <v>1903</v>
      </c>
      <c r="K384" s="1"/>
      <c r="L384" s="3"/>
      <c r="M384" s="3"/>
      <c r="N384" s="3"/>
      <c r="O384" s="3"/>
      <c r="P384" s="3"/>
    </row>
    <row r="385" spans="1:16">
      <c r="A385" s="27">
        <f>工事一般情報!A385</f>
        <v>250199</v>
      </c>
      <c r="B385" s="7" t="str">
        <f>工事一般情報!B385</f>
        <v>マルイ上井</v>
      </c>
      <c r="C385" s="63"/>
      <c r="D385" s="63"/>
      <c r="E385" s="63"/>
      <c r="F385" s="1" t="s">
        <v>1903</v>
      </c>
      <c r="G385" s="1" t="s">
        <v>1903</v>
      </c>
      <c r="H385" s="1" t="s">
        <v>1903</v>
      </c>
      <c r="I385" s="1" t="s">
        <v>1903</v>
      </c>
      <c r="J385" s="1" t="s">
        <v>1903</v>
      </c>
      <c r="K385" s="1"/>
      <c r="L385" s="3"/>
      <c r="M385" s="3"/>
      <c r="N385" s="3"/>
      <c r="O385" s="3"/>
      <c r="P385" s="3"/>
    </row>
    <row r="386" spans="1:16">
      <c r="A386" s="27">
        <f>工事一般情報!A386</f>
        <v>250200</v>
      </c>
      <c r="B386" s="7" t="str">
        <f>工事一般情報!B386</f>
        <v>越谷保育園 さくらの森</v>
      </c>
      <c r="C386" s="63"/>
      <c r="D386" s="63"/>
      <c r="E386" s="63"/>
      <c r="F386" s="1" t="s">
        <v>1903</v>
      </c>
      <c r="G386" s="1" t="s">
        <v>1903</v>
      </c>
      <c r="H386" s="1" t="s">
        <v>1903</v>
      </c>
      <c r="I386" s="1" t="s">
        <v>1903</v>
      </c>
      <c r="J386" s="1" t="s">
        <v>1903</v>
      </c>
      <c r="K386" s="1"/>
      <c r="L386" s="3"/>
      <c r="M386" s="3"/>
      <c r="N386" s="3"/>
      <c r="O386" s="3"/>
      <c r="P386" s="3"/>
    </row>
    <row r="387" spans="1:16">
      <c r="A387" s="27">
        <f>工事一般情報!A387</f>
        <v>250203</v>
      </c>
      <c r="B387" s="7" t="str">
        <f>工事一般情報!B387</f>
        <v>佐賀あかつき保育園</v>
      </c>
      <c r="C387" s="63"/>
      <c r="D387" s="63"/>
      <c r="E387" s="63"/>
      <c r="F387" s="1" t="s">
        <v>1903</v>
      </c>
      <c r="G387" s="1" t="s">
        <v>1903</v>
      </c>
      <c r="H387" s="1" t="s">
        <v>1903</v>
      </c>
      <c r="I387" s="1" t="s">
        <v>1903</v>
      </c>
      <c r="J387" s="1" t="s">
        <v>1903</v>
      </c>
      <c r="K387" s="1"/>
      <c r="L387" s="3"/>
      <c r="M387" s="3"/>
      <c r="N387" s="3"/>
      <c r="O387" s="3"/>
      <c r="P387" s="3"/>
    </row>
    <row r="388" spans="1:16">
      <c r="A388" s="27">
        <f>工事一般情報!A388</f>
        <v>250204</v>
      </c>
      <c r="B388" s="7" t="str">
        <f>工事一般情報!B388</f>
        <v>新鋭工業㈱広島支店</v>
      </c>
      <c r="C388" s="63"/>
      <c r="D388" s="63"/>
      <c r="E388" s="63"/>
      <c r="F388" s="1" t="s">
        <v>1903</v>
      </c>
      <c r="G388" s="1" t="s">
        <v>1903</v>
      </c>
      <c r="H388" s="1" t="s">
        <v>1903</v>
      </c>
      <c r="I388" s="1" t="s">
        <v>1903</v>
      </c>
      <c r="J388" s="1" t="s">
        <v>1903</v>
      </c>
      <c r="K388" s="1"/>
      <c r="L388" s="3"/>
      <c r="M388" s="3"/>
      <c r="N388" s="3"/>
      <c r="O388" s="3"/>
      <c r="P388" s="3"/>
    </row>
    <row r="389" spans="1:16">
      <c r="A389" s="27">
        <f>工事一般情報!A389</f>
        <v>260101</v>
      </c>
      <c r="B389" s="7" t="str">
        <f>工事一般情報!B389</f>
        <v>地域密着型特別養護老人ホーム 朝霞苑</v>
      </c>
      <c r="C389" s="63"/>
      <c r="D389" s="63"/>
      <c r="E389" s="63"/>
      <c r="F389" s="1" t="s">
        <v>1903</v>
      </c>
      <c r="G389" s="1" t="s">
        <v>1903</v>
      </c>
      <c r="H389" s="1" t="s">
        <v>1903</v>
      </c>
      <c r="I389" s="1" t="s">
        <v>1903</v>
      </c>
      <c r="J389" s="1" t="s">
        <v>1903</v>
      </c>
      <c r="K389" s="1"/>
      <c r="L389" s="3"/>
      <c r="M389" s="3"/>
      <c r="N389" s="3"/>
      <c r="O389" s="3"/>
      <c r="P389" s="3"/>
    </row>
    <row r="390" spans="1:16">
      <c r="A390" s="27">
        <f>工事一般情報!A390</f>
        <v>260102</v>
      </c>
      <c r="B390" s="7" t="str">
        <f>工事一般情報!B390</f>
        <v>弓ヶ浜水産株式会社 加工工場</v>
      </c>
      <c r="C390" s="63"/>
      <c r="D390" s="63"/>
      <c r="E390" s="63"/>
      <c r="F390" s="1" t="s">
        <v>1903</v>
      </c>
      <c r="G390" s="1" t="s">
        <v>1903</v>
      </c>
      <c r="H390" s="1" t="s">
        <v>1903</v>
      </c>
      <c r="I390" s="1" t="s">
        <v>1903</v>
      </c>
      <c r="J390" s="1" t="s">
        <v>1903</v>
      </c>
      <c r="K390" s="1"/>
      <c r="L390" s="3"/>
      <c r="M390" s="3"/>
      <c r="N390" s="3"/>
      <c r="O390" s="3"/>
      <c r="P390" s="3"/>
    </row>
    <row r="391" spans="1:16">
      <c r="A391" s="27">
        <f>工事一般情報!A391</f>
        <v>260103</v>
      </c>
      <c r="B391" s="7" t="str">
        <f>工事一般情報!B391</f>
        <v>南牧村基幹集落センター</v>
      </c>
      <c r="C391" s="63"/>
      <c r="D391" s="63"/>
      <c r="E391" s="63"/>
      <c r="F391" s="1" t="s">
        <v>1903</v>
      </c>
      <c r="G391" s="1" t="s">
        <v>1903</v>
      </c>
      <c r="H391" s="1" t="s">
        <v>1903</v>
      </c>
      <c r="I391" s="1" t="s">
        <v>1903</v>
      </c>
      <c r="J391" s="1" t="s">
        <v>1903</v>
      </c>
      <c r="K391" s="1"/>
      <c r="L391" s="3"/>
      <c r="M391" s="3"/>
      <c r="N391" s="3"/>
      <c r="O391" s="3"/>
      <c r="P391" s="3"/>
    </row>
    <row r="392" spans="1:16">
      <c r="A392" s="27">
        <f>工事一般情報!A392</f>
        <v>260104</v>
      </c>
      <c r="B392" s="7" t="str">
        <f>工事一般情報!B392</f>
        <v>ホームセンターバロー各務原店 タイヤ市場</v>
      </c>
      <c r="C392" s="63"/>
      <c r="D392" s="63"/>
      <c r="E392" s="63"/>
      <c r="F392" s="1" t="s">
        <v>1903</v>
      </c>
      <c r="G392" s="1" t="s">
        <v>1903</v>
      </c>
      <c r="H392" s="1" t="s">
        <v>1903</v>
      </c>
      <c r="I392" s="1" t="s">
        <v>1903</v>
      </c>
      <c r="J392" s="1" t="s">
        <v>1903</v>
      </c>
      <c r="K392" s="1"/>
      <c r="L392" s="3"/>
      <c r="M392" s="3"/>
      <c r="N392" s="3"/>
      <c r="O392" s="3"/>
      <c r="P392" s="3"/>
    </row>
    <row r="393" spans="1:16">
      <c r="A393" s="27">
        <f>工事一般情報!A393</f>
        <v>260105</v>
      </c>
      <c r="B393" s="7" t="str">
        <f>工事一般情報!B393</f>
        <v>ささめ保育園</v>
      </c>
      <c r="C393" s="63"/>
      <c r="D393" s="63"/>
      <c r="E393" s="63"/>
      <c r="F393" s="1" t="s">
        <v>1903</v>
      </c>
      <c r="G393" s="1" t="s">
        <v>1903</v>
      </c>
      <c r="H393" s="1" t="s">
        <v>1903</v>
      </c>
      <c r="I393" s="1" t="s">
        <v>1903</v>
      </c>
      <c r="J393" s="1" t="s">
        <v>1903</v>
      </c>
      <c r="K393" s="1"/>
      <c r="L393" s="3"/>
      <c r="M393" s="3"/>
      <c r="N393" s="3"/>
      <c r="O393" s="3"/>
      <c r="P393" s="3"/>
    </row>
    <row r="394" spans="1:16">
      <c r="A394" s="27">
        <f>工事一般情報!A394</f>
        <v>260106</v>
      </c>
      <c r="B394" s="7" t="str">
        <f>工事一般情報!B394</f>
        <v>ラ・ムー和歌山西浜</v>
      </c>
      <c r="C394" s="63"/>
      <c r="D394" s="63"/>
      <c r="E394" s="63"/>
      <c r="F394" s="1" t="s">
        <v>1903</v>
      </c>
      <c r="G394" s="1" t="s">
        <v>1903</v>
      </c>
      <c r="H394" s="1" t="s">
        <v>1903</v>
      </c>
      <c r="I394" s="1" t="s">
        <v>1903</v>
      </c>
      <c r="J394" s="1" t="s">
        <v>1903</v>
      </c>
      <c r="K394" s="1"/>
      <c r="L394" s="3"/>
      <c r="M394" s="3"/>
      <c r="N394" s="3"/>
      <c r="O394" s="3"/>
      <c r="P394" s="3"/>
    </row>
    <row r="395" spans="1:16">
      <c r="A395" s="27">
        <f>工事一般情報!A395</f>
        <v>260107</v>
      </c>
      <c r="B395" s="7" t="str">
        <f>工事一般情報!B395</f>
        <v>MV栗東</v>
      </c>
      <c r="C395" s="63"/>
      <c r="D395" s="63"/>
      <c r="E395" s="63"/>
      <c r="F395" s="1" t="s">
        <v>1903</v>
      </c>
      <c r="G395" s="1" t="s">
        <v>1903</v>
      </c>
      <c r="H395" s="1" t="s">
        <v>1903</v>
      </c>
      <c r="I395" s="1" t="s">
        <v>1903</v>
      </c>
      <c r="J395" s="1" t="s">
        <v>1903</v>
      </c>
      <c r="K395" s="1"/>
      <c r="L395" s="3"/>
      <c r="M395" s="3"/>
      <c r="N395" s="3"/>
      <c r="O395" s="3"/>
      <c r="P395" s="3"/>
    </row>
    <row r="396" spans="1:16">
      <c r="A396" s="27">
        <f>工事一般情報!A396</f>
        <v>260108</v>
      </c>
      <c r="B396" s="7" t="str">
        <f>工事一般情報!B396</f>
        <v>カインズホーム名古屋当知</v>
      </c>
      <c r="C396" s="63"/>
      <c r="D396" s="63"/>
      <c r="E396" s="63"/>
      <c r="F396" s="1" t="s">
        <v>1903</v>
      </c>
      <c r="G396" s="1" t="s">
        <v>1903</v>
      </c>
      <c r="H396" s="1" t="s">
        <v>1903</v>
      </c>
      <c r="I396" s="1" t="s">
        <v>1903</v>
      </c>
      <c r="J396" s="1" t="s">
        <v>1903</v>
      </c>
      <c r="K396" s="1"/>
      <c r="L396" s="3"/>
      <c r="M396" s="3"/>
      <c r="N396" s="3"/>
      <c r="O396" s="3"/>
      <c r="P396" s="3"/>
    </row>
    <row r="397" spans="1:16">
      <c r="A397" s="27">
        <f>工事一般情報!A397</f>
        <v>260109</v>
      </c>
      <c r="B397" s="7" t="str">
        <f>工事一般情報!B397</f>
        <v>ビーアイケー社屋</v>
      </c>
      <c r="C397" s="63"/>
      <c r="D397" s="63"/>
      <c r="E397" s="63"/>
      <c r="F397" s="1" t="s">
        <v>1903</v>
      </c>
      <c r="G397" s="1" t="s">
        <v>1903</v>
      </c>
      <c r="H397" s="1" t="s">
        <v>1904</v>
      </c>
      <c r="I397" s="1" t="s">
        <v>1903</v>
      </c>
      <c r="J397" s="1" t="s">
        <v>1903</v>
      </c>
      <c r="K397" s="1"/>
      <c r="L397" s="3"/>
      <c r="M397" s="3"/>
      <c r="N397" s="3"/>
      <c r="O397" s="3"/>
      <c r="P397" s="3"/>
    </row>
    <row r="398" spans="1:16">
      <c r="A398" s="27">
        <f>工事一般情報!A398</f>
        <v>260110</v>
      </c>
      <c r="B398" s="7" t="str">
        <f>工事一般情報!B398</f>
        <v>庄交SC・A棟</v>
      </c>
      <c r="C398" s="63"/>
      <c r="D398" s="63"/>
      <c r="E398" s="63"/>
      <c r="F398" s="1" t="s">
        <v>1903</v>
      </c>
      <c r="G398" s="1" t="s">
        <v>1903</v>
      </c>
      <c r="H398" s="1" t="s">
        <v>1903</v>
      </c>
      <c r="I398" s="1" t="s">
        <v>1903</v>
      </c>
      <c r="J398" s="1" t="s">
        <v>1903</v>
      </c>
      <c r="K398" s="1"/>
      <c r="L398" s="3"/>
      <c r="M398" s="3"/>
      <c r="N398" s="3"/>
      <c r="O398" s="3"/>
      <c r="P398" s="3"/>
    </row>
    <row r="399" spans="1:16">
      <c r="A399" s="27">
        <f>工事一般情報!A399</f>
        <v>260111</v>
      </c>
      <c r="B399" s="7" t="str">
        <f>工事一般情報!B399</f>
        <v>ビッグモーター守山</v>
      </c>
      <c r="C399" s="63"/>
      <c r="D399" s="63"/>
      <c r="E399" s="63"/>
      <c r="F399" s="1" t="s">
        <v>1903</v>
      </c>
      <c r="G399" s="1" t="s">
        <v>1903</v>
      </c>
      <c r="H399" s="1" t="s">
        <v>1903</v>
      </c>
      <c r="I399" s="1" t="s">
        <v>1903</v>
      </c>
      <c r="J399" s="1" t="s">
        <v>1903</v>
      </c>
      <c r="K399" s="1"/>
      <c r="L399" s="3"/>
      <c r="M399" s="3"/>
      <c r="N399" s="3"/>
      <c r="O399" s="3"/>
      <c r="P399" s="3"/>
    </row>
    <row r="400" spans="1:16">
      <c r="A400" s="27">
        <f>工事一般情報!A400</f>
        <v>260112</v>
      </c>
      <c r="B400" s="7" t="str">
        <f>工事一般情報!B400</f>
        <v>ドラッグセイムス稲葉</v>
      </c>
      <c r="C400" s="63"/>
      <c r="D400" s="63"/>
      <c r="E400" s="63"/>
      <c r="F400" s="1" t="s">
        <v>1903</v>
      </c>
      <c r="G400" s="1" t="s">
        <v>1903</v>
      </c>
      <c r="H400" s="1" t="s">
        <v>1903</v>
      </c>
      <c r="I400" s="1" t="s">
        <v>1903</v>
      </c>
      <c r="J400" s="1" t="s">
        <v>1903</v>
      </c>
      <c r="K400" s="1"/>
      <c r="L400" s="3"/>
      <c r="M400" s="3"/>
      <c r="N400" s="3"/>
      <c r="O400" s="3"/>
      <c r="P400" s="3"/>
    </row>
    <row r="401" spans="1:16">
      <c r="A401" s="27">
        <f>工事一般情報!A401</f>
        <v>260113</v>
      </c>
      <c r="B401" s="7" t="str">
        <f>工事一般情報!B401</f>
        <v>向島1丁目倉庫</v>
      </c>
      <c r="C401" s="63"/>
      <c r="D401" s="63"/>
      <c r="E401" s="63"/>
      <c r="F401" s="1" t="s">
        <v>1903</v>
      </c>
      <c r="G401" s="1" t="s">
        <v>1903</v>
      </c>
      <c r="H401" s="1" t="s">
        <v>1903</v>
      </c>
      <c r="I401" s="1" t="s">
        <v>1903</v>
      </c>
      <c r="J401" s="1" t="s">
        <v>1903</v>
      </c>
      <c r="K401" s="1"/>
      <c r="L401" s="3"/>
      <c r="M401" s="3"/>
      <c r="N401" s="3"/>
      <c r="O401" s="3"/>
      <c r="P401" s="3"/>
    </row>
    <row r="402" spans="1:16">
      <c r="A402" s="27">
        <f>工事一般情報!A402</f>
        <v>260114</v>
      </c>
      <c r="B402" s="7" t="str">
        <f>工事一般情報!B402</f>
        <v>日産登美ケ丘</v>
      </c>
      <c r="C402" s="63"/>
      <c r="D402" s="63"/>
      <c r="E402" s="63"/>
      <c r="F402" s="1" t="s">
        <v>1903</v>
      </c>
      <c r="G402" s="1" t="s">
        <v>1903</v>
      </c>
      <c r="H402" s="1" t="s">
        <v>1903</v>
      </c>
      <c r="I402" s="1" t="s">
        <v>1903</v>
      </c>
      <c r="J402" s="1" t="s">
        <v>1903</v>
      </c>
      <c r="K402" s="1"/>
      <c r="L402" s="3"/>
      <c r="M402" s="3"/>
      <c r="N402" s="3"/>
      <c r="O402" s="3"/>
      <c r="P402" s="3"/>
    </row>
    <row r="403" spans="1:16">
      <c r="A403" s="27">
        <f>工事一般情報!A403</f>
        <v>260115</v>
      </c>
      <c r="B403" s="7" t="str">
        <f>工事一般情報!B403</f>
        <v>中部薬品松任東店</v>
      </c>
      <c r="C403" s="63"/>
      <c r="D403" s="63"/>
      <c r="E403" s="63"/>
      <c r="F403" s="1" t="s">
        <v>1903</v>
      </c>
      <c r="G403" s="1" t="s">
        <v>1903</v>
      </c>
      <c r="H403" s="1" t="s">
        <v>1903</v>
      </c>
      <c r="I403" s="1" t="s">
        <v>1903</v>
      </c>
      <c r="J403" s="1" t="s">
        <v>1903</v>
      </c>
      <c r="K403" s="1"/>
      <c r="L403" s="3"/>
      <c r="M403" s="3"/>
      <c r="N403" s="3"/>
      <c r="O403" s="3"/>
      <c r="P403" s="3"/>
    </row>
    <row r="404" spans="1:16">
      <c r="A404" s="27">
        <f>工事一般情報!A404</f>
        <v>260116</v>
      </c>
      <c r="B404" s="7" t="str">
        <f>工事一般情報!B404</f>
        <v>ディサービスまちなか</v>
      </c>
      <c r="C404" s="63"/>
      <c r="D404" s="63"/>
      <c r="E404" s="63"/>
      <c r="F404" s="1" t="s">
        <v>1903</v>
      </c>
      <c r="G404" s="1" t="s">
        <v>1903</v>
      </c>
      <c r="H404" s="1" t="s">
        <v>1903</v>
      </c>
      <c r="I404" s="1" t="s">
        <v>1903</v>
      </c>
      <c r="J404" s="1" t="s">
        <v>1903</v>
      </c>
      <c r="K404" s="1"/>
      <c r="L404" s="3"/>
      <c r="M404" s="3"/>
      <c r="N404" s="3"/>
      <c r="O404" s="3"/>
      <c r="P404" s="3"/>
    </row>
    <row r="405" spans="1:16">
      <c r="A405" s="27">
        <f>工事一般情報!A405</f>
        <v>260117</v>
      </c>
      <c r="B405" s="7" t="str">
        <f>工事一般情報!B405</f>
        <v>鳥繁産業本社工場</v>
      </c>
      <c r="C405" s="63"/>
      <c r="D405" s="63"/>
      <c r="E405" s="63"/>
      <c r="F405" s="1" t="s">
        <v>1903</v>
      </c>
      <c r="G405" s="1" t="s">
        <v>1903</v>
      </c>
      <c r="H405" s="1" t="s">
        <v>1903</v>
      </c>
      <c r="I405" s="1" t="s">
        <v>1903</v>
      </c>
      <c r="J405" s="1" t="s">
        <v>1903</v>
      </c>
      <c r="K405" s="1"/>
      <c r="L405" s="3"/>
      <c r="M405" s="3"/>
      <c r="N405" s="3"/>
      <c r="O405" s="3"/>
      <c r="P405" s="3"/>
    </row>
    <row r="406" spans="1:16">
      <c r="A406" s="27">
        <f>工事一般情報!A406</f>
        <v>260118</v>
      </c>
      <c r="B406" s="7" t="str">
        <f>工事一般情報!B406</f>
        <v>こだましめじ工場</v>
      </c>
      <c r="C406" s="63"/>
      <c r="D406" s="63"/>
      <c r="E406" s="63"/>
      <c r="F406" s="1" t="s">
        <v>1903</v>
      </c>
      <c r="G406" s="1" t="s">
        <v>1903</v>
      </c>
      <c r="H406" s="1" t="s">
        <v>1903</v>
      </c>
      <c r="I406" s="1" t="s">
        <v>1903</v>
      </c>
      <c r="J406" s="1" t="s">
        <v>1903</v>
      </c>
      <c r="K406" s="1"/>
      <c r="L406" s="3"/>
      <c r="M406" s="3"/>
      <c r="N406" s="3"/>
      <c r="O406" s="3"/>
      <c r="P406" s="3"/>
    </row>
    <row r="407" spans="1:16">
      <c r="A407" s="27">
        <f>工事一般情報!A407</f>
        <v>260119</v>
      </c>
      <c r="B407" s="7" t="str">
        <f>工事一般情報!B407</f>
        <v>戸田市新曽有料老人ホーム</v>
      </c>
      <c r="C407" s="63"/>
      <c r="D407" s="63"/>
      <c r="E407" s="63"/>
      <c r="F407" s="1" t="s">
        <v>1903</v>
      </c>
      <c r="G407" s="1" t="s">
        <v>1903</v>
      </c>
      <c r="H407" s="1" t="s">
        <v>1903</v>
      </c>
      <c r="I407" s="1" t="s">
        <v>1903</v>
      </c>
      <c r="J407" s="1" t="s">
        <v>1903</v>
      </c>
      <c r="K407" s="1"/>
      <c r="L407" s="3"/>
      <c r="M407" s="3"/>
      <c r="N407" s="3"/>
      <c r="O407" s="3"/>
      <c r="P407" s="3"/>
    </row>
    <row r="408" spans="1:16">
      <c r="A408" s="27">
        <f>工事一般情報!A408</f>
        <v>260120</v>
      </c>
      <c r="B408" s="7" t="str">
        <f>工事一般情報!B408</f>
        <v>三重三菱自動車販売 津岩田</v>
      </c>
      <c r="C408" s="63"/>
      <c r="D408" s="63"/>
      <c r="E408" s="63"/>
      <c r="F408" s="1" t="s">
        <v>1903</v>
      </c>
      <c r="G408" s="1" t="s">
        <v>1903</v>
      </c>
      <c r="H408" s="1" t="s">
        <v>1903</v>
      </c>
      <c r="I408" s="1" t="s">
        <v>1903</v>
      </c>
      <c r="J408" s="1" t="s">
        <v>1903</v>
      </c>
      <c r="K408" s="1"/>
      <c r="L408" s="3"/>
      <c r="M408" s="3"/>
      <c r="N408" s="3"/>
      <c r="O408" s="3"/>
      <c r="P408" s="3"/>
    </row>
    <row r="409" spans="1:16">
      <c r="A409" s="27">
        <f>工事一般情報!A409</f>
        <v>260122</v>
      </c>
      <c r="B409" s="7" t="str">
        <f>工事一般情報!B409</f>
        <v>ドコモショップ藤代</v>
      </c>
      <c r="C409" s="63"/>
      <c r="D409" s="63"/>
      <c r="E409" s="63"/>
      <c r="F409" s="1" t="s">
        <v>1903</v>
      </c>
      <c r="G409" s="1" t="s">
        <v>1903</v>
      </c>
      <c r="H409" s="1" t="s">
        <v>1903</v>
      </c>
      <c r="I409" s="1" t="s">
        <v>1903</v>
      </c>
      <c r="J409" s="1" t="s">
        <v>1903</v>
      </c>
      <c r="K409" s="1"/>
      <c r="L409" s="3"/>
      <c r="M409" s="3"/>
      <c r="N409" s="3"/>
      <c r="O409" s="3"/>
      <c r="P409" s="3"/>
    </row>
    <row r="410" spans="1:16">
      <c r="A410" s="27">
        <f>工事一般情報!A410</f>
        <v>260123</v>
      </c>
      <c r="B410" s="7" t="str">
        <f>工事一般情報!B410</f>
        <v>平和堂大河端</v>
      </c>
      <c r="C410" s="63"/>
      <c r="D410" s="63"/>
      <c r="E410" s="63"/>
      <c r="F410" s="1" t="s">
        <v>1903</v>
      </c>
      <c r="G410" s="1" t="s">
        <v>1903</v>
      </c>
      <c r="H410" s="1" t="s">
        <v>1903</v>
      </c>
      <c r="I410" s="1" t="s">
        <v>1903</v>
      </c>
      <c r="J410" s="1" t="s">
        <v>1903</v>
      </c>
      <c r="K410" s="1"/>
      <c r="L410" s="3"/>
      <c r="M410" s="3"/>
      <c r="N410" s="3"/>
      <c r="O410" s="3"/>
      <c r="P410" s="3"/>
    </row>
    <row r="411" spans="1:16">
      <c r="A411" s="27">
        <f>工事一般情報!A411</f>
        <v>260124</v>
      </c>
      <c r="B411" s="7" t="str">
        <f>工事一般情報!B411</f>
        <v>こと京都</v>
      </c>
      <c r="C411" s="63"/>
      <c r="D411" s="63"/>
      <c r="E411" s="63"/>
      <c r="F411" s="1" t="s">
        <v>1903</v>
      </c>
      <c r="G411" s="1" t="s">
        <v>1903</v>
      </c>
      <c r="H411" s="1" t="s">
        <v>1903</v>
      </c>
      <c r="I411" s="1" t="s">
        <v>1903</v>
      </c>
      <c r="J411" s="1" t="s">
        <v>1903</v>
      </c>
      <c r="K411" s="1"/>
      <c r="L411" s="3"/>
      <c r="M411" s="3"/>
      <c r="N411" s="3"/>
      <c r="O411" s="3"/>
      <c r="P411" s="3"/>
    </row>
    <row r="412" spans="1:16">
      <c r="A412" s="27">
        <f>工事一般情報!A412</f>
        <v>260126</v>
      </c>
      <c r="B412" s="7" t="str">
        <f>工事一般情報!B412</f>
        <v>ケアタウンいの</v>
      </c>
      <c r="C412" s="63"/>
      <c r="D412" s="63"/>
      <c r="E412" s="63"/>
      <c r="F412" s="1" t="s">
        <v>1903</v>
      </c>
      <c r="G412" s="1" t="s">
        <v>1903</v>
      </c>
      <c r="H412" s="1" t="s">
        <v>1903</v>
      </c>
      <c r="I412" s="1" t="s">
        <v>1903</v>
      </c>
      <c r="J412" s="1" t="s">
        <v>1903</v>
      </c>
      <c r="K412" s="1"/>
      <c r="L412" s="3"/>
      <c r="M412" s="3"/>
      <c r="N412" s="3"/>
      <c r="O412" s="3"/>
      <c r="P412" s="3"/>
    </row>
    <row r="413" spans="1:16">
      <c r="A413" s="27">
        <f>工事一般情報!A413</f>
        <v>260127</v>
      </c>
      <c r="B413" s="7" t="str">
        <f>工事一般情報!B413</f>
        <v>マセラティ神戸</v>
      </c>
      <c r="C413" s="63"/>
      <c r="D413" s="63"/>
      <c r="E413" s="63"/>
      <c r="F413" s="1" t="s">
        <v>1903</v>
      </c>
      <c r="G413" s="1" t="s">
        <v>1903</v>
      </c>
      <c r="H413" s="1" t="s">
        <v>1903</v>
      </c>
      <c r="I413" s="1" t="s">
        <v>1903</v>
      </c>
      <c r="J413" s="1" t="s">
        <v>1903</v>
      </c>
      <c r="K413" s="1"/>
      <c r="L413" s="3"/>
      <c r="M413" s="3"/>
      <c r="N413" s="3"/>
      <c r="O413" s="3"/>
      <c r="P413" s="3"/>
    </row>
    <row r="414" spans="1:16">
      <c r="A414" s="27">
        <f>工事一般情報!A414</f>
        <v>260128</v>
      </c>
      <c r="B414" s="7" t="str">
        <f>工事一般情報!B414</f>
        <v>関東マツダ朝霞</v>
      </c>
      <c r="C414" s="63"/>
      <c r="D414" s="63"/>
      <c r="E414" s="63"/>
      <c r="F414" s="1" t="s">
        <v>1903</v>
      </c>
      <c r="G414" s="1" t="s">
        <v>1903</v>
      </c>
      <c r="H414" s="1" t="s">
        <v>1903</v>
      </c>
      <c r="I414" s="1" t="s">
        <v>1903</v>
      </c>
      <c r="J414" s="1" t="s">
        <v>1903</v>
      </c>
      <c r="K414" s="1"/>
      <c r="L414" s="3"/>
      <c r="M414" s="3"/>
      <c r="N414" s="3"/>
      <c r="O414" s="3"/>
      <c r="P414" s="3"/>
    </row>
    <row r="415" spans="1:16">
      <c r="A415" s="27">
        <f>工事一般情報!A415</f>
        <v>260129</v>
      </c>
      <c r="B415" s="7" t="str">
        <f>工事一般情報!B415</f>
        <v>HIひろせ明野店</v>
      </c>
      <c r="C415" s="63"/>
      <c r="D415" s="63"/>
      <c r="E415" s="63"/>
      <c r="F415" s="1" t="s">
        <v>1903</v>
      </c>
      <c r="G415" s="1" t="s">
        <v>1903</v>
      </c>
      <c r="H415" s="1" t="s">
        <v>1903</v>
      </c>
      <c r="I415" s="1" t="s">
        <v>1903</v>
      </c>
      <c r="J415" s="1" t="s">
        <v>1903</v>
      </c>
      <c r="K415" s="1"/>
      <c r="L415" s="3"/>
      <c r="M415" s="3"/>
      <c r="N415" s="3"/>
      <c r="O415" s="3"/>
      <c r="P415" s="3"/>
    </row>
    <row r="416" spans="1:16">
      <c r="A416" s="27">
        <f>工事一般情報!A416</f>
        <v>260130</v>
      </c>
      <c r="B416" s="7" t="str">
        <f>工事一般情報!B416</f>
        <v>西糀谷二丁目グループホーム</v>
      </c>
      <c r="C416" s="63"/>
      <c r="D416" s="63"/>
      <c r="E416" s="63"/>
      <c r="F416" s="1" t="s">
        <v>1903</v>
      </c>
      <c r="G416" s="1" t="s">
        <v>1903</v>
      </c>
      <c r="H416" s="1" t="s">
        <v>1904</v>
      </c>
      <c r="I416" s="1" t="s">
        <v>1903</v>
      </c>
      <c r="J416" s="1" t="s">
        <v>1903</v>
      </c>
      <c r="K416" s="1"/>
      <c r="L416" s="3"/>
      <c r="M416" s="3"/>
      <c r="N416" s="3"/>
      <c r="O416" s="3"/>
      <c r="P416" s="3"/>
    </row>
    <row r="417" spans="1:16">
      <c r="A417" s="27">
        <f>工事一般情報!A417</f>
        <v>260131</v>
      </c>
      <c r="B417" s="7" t="str">
        <f>工事一般情報!B417</f>
        <v>キョーエイ新山城橋</v>
      </c>
      <c r="C417" s="63"/>
      <c r="D417" s="63"/>
      <c r="E417" s="63"/>
      <c r="F417" s="1" t="s">
        <v>1903</v>
      </c>
      <c r="G417" s="1" t="s">
        <v>1903</v>
      </c>
      <c r="H417" s="1" t="s">
        <v>1903</v>
      </c>
      <c r="I417" s="1" t="s">
        <v>1903</v>
      </c>
      <c r="J417" s="1" t="s">
        <v>1903</v>
      </c>
      <c r="K417" s="1"/>
      <c r="L417" s="3"/>
      <c r="M417" s="3"/>
      <c r="N417" s="3"/>
      <c r="O417" s="3"/>
      <c r="P417" s="3"/>
    </row>
    <row r="418" spans="1:16">
      <c r="A418" s="27">
        <f>工事一般情報!A418</f>
        <v>260132</v>
      </c>
      <c r="B418" s="7" t="str">
        <f>工事一般情報!B418</f>
        <v>バロー塩尻</v>
      </c>
      <c r="C418" s="63"/>
      <c r="D418" s="63"/>
      <c r="E418" s="63"/>
      <c r="F418" s="1" t="s">
        <v>1903</v>
      </c>
      <c r="G418" s="1" t="s">
        <v>1903</v>
      </c>
      <c r="H418" s="1" t="s">
        <v>1903</v>
      </c>
      <c r="I418" s="1" t="s">
        <v>1903</v>
      </c>
      <c r="J418" s="1" t="s">
        <v>1903</v>
      </c>
      <c r="K418" s="1"/>
      <c r="L418" s="3"/>
      <c r="M418" s="3"/>
      <c r="N418" s="3"/>
      <c r="O418" s="3"/>
      <c r="P418" s="3"/>
    </row>
    <row r="419" spans="1:16">
      <c r="A419" s="27">
        <f>工事一般情報!A419</f>
        <v>260133</v>
      </c>
      <c r="B419" s="7" t="str">
        <f>工事一般情報!B419</f>
        <v>トーザイ貿易重機置場</v>
      </c>
      <c r="C419" s="63"/>
      <c r="D419" s="63"/>
      <c r="E419" s="63"/>
      <c r="F419" s="1" t="s">
        <v>1903</v>
      </c>
      <c r="G419" s="1" t="s">
        <v>1903</v>
      </c>
      <c r="H419" s="1" t="s">
        <v>1903</v>
      </c>
      <c r="I419" s="1" t="s">
        <v>1903</v>
      </c>
      <c r="J419" s="1" t="s">
        <v>1903</v>
      </c>
      <c r="K419" s="1"/>
      <c r="L419" s="3"/>
      <c r="M419" s="3"/>
      <c r="N419" s="3"/>
      <c r="O419" s="3"/>
      <c r="P419" s="3"/>
    </row>
    <row r="420" spans="1:16">
      <c r="A420" s="27">
        <f>工事一般情報!A420</f>
        <v>260134</v>
      </c>
      <c r="B420" s="7" t="str">
        <f>工事一般情報!B420</f>
        <v>わにぶち保育所</v>
      </c>
      <c r="C420" s="63"/>
      <c r="D420" s="63"/>
      <c r="E420" s="63"/>
      <c r="F420" s="1" t="s">
        <v>1903</v>
      </c>
      <c r="G420" s="1" t="s">
        <v>1903</v>
      </c>
      <c r="H420" s="1" t="s">
        <v>1904</v>
      </c>
      <c r="I420" s="1" t="s">
        <v>1903</v>
      </c>
      <c r="J420" s="1" t="s">
        <v>1903</v>
      </c>
      <c r="K420" s="1"/>
      <c r="L420" s="3"/>
      <c r="M420" s="3"/>
      <c r="N420" s="3"/>
      <c r="O420" s="3"/>
      <c r="P420" s="3"/>
    </row>
    <row r="421" spans="1:16">
      <c r="A421" s="27">
        <f>工事一般情報!A421</f>
        <v>260135</v>
      </c>
      <c r="B421" s="7" t="str">
        <f>工事一般情報!B421</f>
        <v>製缶陸運㈱事務所、倉庫</v>
      </c>
      <c r="C421" s="63"/>
      <c r="D421" s="63"/>
      <c r="E421" s="63"/>
      <c r="F421" s="1" t="s">
        <v>1903</v>
      </c>
      <c r="G421" s="1" t="s">
        <v>1903</v>
      </c>
      <c r="H421" s="1" t="s">
        <v>1903</v>
      </c>
      <c r="I421" s="1" t="s">
        <v>1903</v>
      </c>
      <c r="J421" s="1" t="s">
        <v>1903</v>
      </c>
      <c r="K421" s="1"/>
      <c r="L421" s="3"/>
      <c r="M421" s="3"/>
      <c r="N421" s="3"/>
      <c r="O421" s="3"/>
      <c r="P421" s="3"/>
    </row>
    <row r="422" spans="1:16">
      <c r="A422" s="27">
        <f>工事一般情報!A422</f>
        <v>260136</v>
      </c>
      <c r="B422" s="7" t="str">
        <f>工事一般情報!B422</f>
        <v>イオンタウン成田</v>
      </c>
      <c r="C422" s="63"/>
      <c r="D422" s="63"/>
      <c r="E422" s="63"/>
      <c r="F422" s="1" t="s">
        <v>1903</v>
      </c>
      <c r="G422" s="1" t="s">
        <v>1903</v>
      </c>
      <c r="H422" s="1" t="s">
        <v>1904</v>
      </c>
      <c r="I422" s="1" t="s">
        <v>1903</v>
      </c>
      <c r="J422" s="1" t="s">
        <v>1903</v>
      </c>
      <c r="K422" s="1"/>
      <c r="L422" s="3"/>
      <c r="M422" s="3"/>
      <c r="N422" s="3"/>
      <c r="O422" s="3"/>
      <c r="P422" s="3"/>
    </row>
    <row r="423" spans="1:16">
      <c r="A423" s="27">
        <f>工事一般情報!A423</f>
        <v>260138</v>
      </c>
      <c r="B423" s="7" t="str">
        <f>工事一般情報!B423</f>
        <v>ツルハドラッグ宮城河北</v>
      </c>
      <c r="C423" s="63"/>
      <c r="D423" s="63"/>
      <c r="E423" s="63"/>
      <c r="F423" s="1" t="s">
        <v>1903</v>
      </c>
      <c r="G423" s="1" t="s">
        <v>1903</v>
      </c>
      <c r="H423" s="1" t="s">
        <v>1903</v>
      </c>
      <c r="I423" s="1" t="s">
        <v>1903</v>
      </c>
      <c r="J423" s="1" t="s">
        <v>1903</v>
      </c>
      <c r="K423" s="1"/>
      <c r="L423" s="3"/>
      <c r="M423" s="3"/>
      <c r="N423" s="3"/>
      <c r="O423" s="3"/>
      <c r="P423" s="3"/>
    </row>
    <row r="424" spans="1:16">
      <c r="A424" s="27">
        <f>工事一般情報!A424</f>
        <v>260139</v>
      </c>
      <c r="B424" s="7" t="str">
        <f>工事一般情報!B424</f>
        <v>ハローズ乙島 増築</v>
      </c>
      <c r="C424" s="63"/>
      <c r="D424" s="63"/>
      <c r="E424" s="63"/>
      <c r="F424" s="1" t="s">
        <v>1903</v>
      </c>
      <c r="G424" s="1" t="s">
        <v>1903</v>
      </c>
      <c r="H424" s="1" t="s">
        <v>1903</v>
      </c>
      <c r="I424" s="1" t="s">
        <v>1903</v>
      </c>
      <c r="J424" s="1" t="s">
        <v>1903</v>
      </c>
      <c r="K424" s="1"/>
      <c r="L424" s="3"/>
      <c r="M424" s="3"/>
      <c r="N424" s="3"/>
      <c r="O424" s="3"/>
      <c r="P424" s="3"/>
    </row>
    <row r="425" spans="1:16">
      <c r="A425" s="27">
        <f>工事一般情報!A425</f>
        <v>260141</v>
      </c>
      <c r="B425" s="7" t="str">
        <f>工事一般情報!B425</f>
        <v>バロー西春</v>
      </c>
      <c r="C425" s="63"/>
      <c r="D425" s="63"/>
      <c r="E425" s="63"/>
      <c r="F425" s="1" t="s">
        <v>1903</v>
      </c>
      <c r="G425" s="1" t="s">
        <v>1903</v>
      </c>
      <c r="H425" s="1" t="s">
        <v>1903</v>
      </c>
      <c r="I425" s="1" t="s">
        <v>1903</v>
      </c>
      <c r="J425" s="1" t="s">
        <v>1903</v>
      </c>
      <c r="K425" s="1"/>
      <c r="L425" s="3"/>
      <c r="M425" s="3"/>
      <c r="N425" s="3"/>
      <c r="O425" s="3"/>
      <c r="P425" s="3"/>
    </row>
    <row r="426" spans="1:16">
      <c r="A426" s="27">
        <f>工事一般情報!A426</f>
        <v>260143</v>
      </c>
      <c r="B426" s="7" t="str">
        <f>工事一般情報!B426</f>
        <v>Myanmar Japan Steel</v>
      </c>
      <c r="C426" s="63"/>
      <c r="D426" s="63"/>
      <c r="E426" s="63"/>
      <c r="F426" s="1" t="s">
        <v>1903</v>
      </c>
      <c r="G426" s="1" t="s">
        <v>1903</v>
      </c>
      <c r="H426" s="1" t="s">
        <v>1903</v>
      </c>
      <c r="I426" s="1" t="s">
        <v>1903</v>
      </c>
      <c r="J426" s="1" t="s">
        <v>1903</v>
      </c>
      <c r="K426" s="1"/>
      <c r="L426" s="3"/>
      <c r="M426" s="3"/>
      <c r="N426" s="3"/>
      <c r="O426" s="3"/>
      <c r="P426" s="3"/>
    </row>
    <row r="427" spans="1:16">
      <c r="A427" s="27">
        <f>工事一般情報!A427</f>
        <v>260145</v>
      </c>
      <c r="B427" s="7" t="str">
        <f>工事一般情報!B427</f>
        <v>ひまり大庭</v>
      </c>
      <c r="C427" s="63"/>
      <c r="D427" s="63"/>
      <c r="E427" s="63"/>
      <c r="F427" s="1" t="s">
        <v>1903</v>
      </c>
      <c r="G427" s="1" t="s">
        <v>1903</v>
      </c>
      <c r="H427" s="1" t="s">
        <v>1903</v>
      </c>
      <c r="I427" s="1" t="s">
        <v>1903</v>
      </c>
      <c r="J427" s="1" t="s">
        <v>1903</v>
      </c>
      <c r="K427" s="1"/>
      <c r="L427" s="3"/>
      <c r="M427" s="3"/>
      <c r="N427" s="3"/>
      <c r="O427" s="3"/>
      <c r="P427" s="3"/>
    </row>
    <row r="428" spans="1:16">
      <c r="A428" s="27">
        <f>工事一般情報!A428</f>
        <v>260146</v>
      </c>
      <c r="B428" s="7" t="str">
        <f>工事一般情報!B428</f>
        <v>ホーマックスーパーデポ横手</v>
      </c>
      <c r="C428" s="63"/>
      <c r="D428" s="63"/>
      <c r="E428" s="63"/>
      <c r="F428" s="1" t="s">
        <v>1903</v>
      </c>
      <c r="G428" s="1" t="s">
        <v>1903</v>
      </c>
      <c r="H428" s="1" t="s">
        <v>1903</v>
      </c>
      <c r="I428" s="1" t="s">
        <v>1903</v>
      </c>
      <c r="J428" s="1" t="s">
        <v>1903</v>
      </c>
      <c r="K428" s="1"/>
      <c r="L428" s="3"/>
      <c r="M428" s="3"/>
      <c r="N428" s="3"/>
      <c r="O428" s="3"/>
      <c r="P428" s="3"/>
    </row>
    <row r="429" spans="1:16">
      <c r="A429" s="27">
        <f>工事一般情報!A429</f>
        <v>260147</v>
      </c>
      <c r="B429" s="7" t="str">
        <f>工事一般情報!B429</f>
        <v>ホーマック留萌</v>
      </c>
      <c r="C429" s="63"/>
      <c r="D429" s="63"/>
      <c r="E429" s="63"/>
      <c r="F429" s="1" t="s">
        <v>1903</v>
      </c>
      <c r="G429" s="1" t="s">
        <v>1903</v>
      </c>
      <c r="H429" s="1" t="s">
        <v>1903</v>
      </c>
      <c r="I429" s="1" t="s">
        <v>1903</v>
      </c>
      <c r="J429" s="1" t="s">
        <v>1903</v>
      </c>
      <c r="K429" s="1"/>
      <c r="L429" s="3"/>
      <c r="M429" s="3"/>
      <c r="N429" s="3"/>
      <c r="O429" s="3"/>
      <c r="P429" s="3"/>
    </row>
    <row r="430" spans="1:16">
      <c r="A430" s="27">
        <f>工事一般情報!A430</f>
        <v>260148</v>
      </c>
      <c r="B430" s="7" t="str">
        <f>工事一般情報!B430</f>
        <v>キムラ鉄工所</v>
      </c>
      <c r="C430" s="63"/>
      <c r="D430" s="63"/>
      <c r="E430" s="63"/>
      <c r="F430" s="1" t="s">
        <v>1903</v>
      </c>
      <c r="G430" s="1" t="s">
        <v>1903</v>
      </c>
      <c r="H430" s="1" t="s">
        <v>1903</v>
      </c>
      <c r="I430" s="1" t="s">
        <v>1903</v>
      </c>
      <c r="J430" s="1" t="s">
        <v>1903</v>
      </c>
      <c r="K430" s="1"/>
      <c r="L430" s="3"/>
      <c r="M430" s="3"/>
      <c r="N430" s="3"/>
      <c r="O430" s="3"/>
      <c r="P430" s="3"/>
    </row>
    <row r="431" spans="1:16">
      <c r="A431" s="27">
        <f>工事一般情報!A431</f>
        <v>260149</v>
      </c>
      <c r="B431" s="7" t="str">
        <f>工事一般情報!B431</f>
        <v>日清食材株式会社工場</v>
      </c>
      <c r="C431" s="63"/>
      <c r="D431" s="63"/>
      <c r="E431" s="63"/>
      <c r="F431" s="1" t="s">
        <v>1903</v>
      </c>
      <c r="G431" s="1" t="s">
        <v>1903</v>
      </c>
      <c r="H431" s="1" t="s">
        <v>1903</v>
      </c>
      <c r="I431" s="1" t="s">
        <v>1903</v>
      </c>
      <c r="J431" s="1" t="s">
        <v>1903</v>
      </c>
      <c r="K431" s="1"/>
      <c r="L431" s="3"/>
      <c r="M431" s="3"/>
      <c r="N431" s="3"/>
      <c r="O431" s="3"/>
      <c r="P431" s="3"/>
    </row>
    <row r="432" spans="1:16">
      <c r="A432" s="27">
        <f>工事一般情報!A432</f>
        <v>260150</v>
      </c>
      <c r="B432" s="7" t="str">
        <f>工事一般情報!B432</f>
        <v>みちのく銀行沖館支店</v>
      </c>
      <c r="C432" s="63"/>
      <c r="D432" s="63"/>
      <c r="E432" s="63"/>
      <c r="F432" s="1" t="s">
        <v>1903</v>
      </c>
      <c r="G432" s="1" t="s">
        <v>1903</v>
      </c>
      <c r="H432" s="1" t="s">
        <v>1903</v>
      </c>
      <c r="I432" s="1" t="s">
        <v>1903</v>
      </c>
      <c r="J432" s="1" t="s">
        <v>1903</v>
      </c>
      <c r="K432" s="1"/>
      <c r="L432" s="3"/>
      <c r="M432" s="3"/>
      <c r="N432" s="3"/>
      <c r="O432" s="3"/>
      <c r="P432" s="3"/>
    </row>
    <row r="433" spans="1:16">
      <c r="A433" s="27">
        <f>工事一般情報!A433</f>
        <v>260151</v>
      </c>
      <c r="B433" s="7" t="str">
        <f>工事一般情報!B433</f>
        <v>児玉産業株式会社 住宅</v>
      </c>
      <c r="C433" s="63"/>
      <c r="D433" s="63"/>
      <c r="E433" s="63"/>
      <c r="F433" s="1" t="s">
        <v>1903</v>
      </c>
      <c r="G433" s="1" t="s">
        <v>1903</v>
      </c>
      <c r="H433" s="1" t="s">
        <v>1903</v>
      </c>
      <c r="I433" s="1" t="s">
        <v>1903</v>
      </c>
      <c r="J433" s="1" t="s">
        <v>1903</v>
      </c>
      <c r="K433" s="1"/>
      <c r="L433" s="3"/>
      <c r="M433" s="3"/>
      <c r="N433" s="3"/>
      <c r="O433" s="3"/>
      <c r="P433" s="3"/>
    </row>
    <row r="434" spans="1:16">
      <c r="A434" s="27">
        <f>工事一般情報!A434</f>
        <v>260152</v>
      </c>
      <c r="B434" s="7" t="str">
        <f>工事一般情報!B434</f>
        <v>ファミリーマート平塚広川</v>
      </c>
      <c r="C434" s="63"/>
      <c r="D434" s="63"/>
      <c r="E434" s="63"/>
      <c r="F434" s="1" t="s">
        <v>1903</v>
      </c>
      <c r="G434" s="1" t="s">
        <v>1903</v>
      </c>
      <c r="H434" s="1" t="s">
        <v>1903</v>
      </c>
      <c r="I434" s="1" t="s">
        <v>1903</v>
      </c>
      <c r="J434" s="1" t="s">
        <v>1903</v>
      </c>
      <c r="K434" s="1"/>
      <c r="L434" s="3"/>
      <c r="M434" s="3"/>
      <c r="N434" s="3"/>
      <c r="O434" s="3"/>
      <c r="P434" s="3"/>
    </row>
    <row r="435" spans="1:16">
      <c r="A435" s="27">
        <f>工事一般情報!A435</f>
        <v>260153</v>
      </c>
      <c r="B435" s="7" t="str">
        <f>工事一般情報!B435</f>
        <v>ジェイポートリサイクル工場</v>
      </c>
      <c r="C435" s="63"/>
      <c r="D435" s="63"/>
      <c r="E435" s="63"/>
      <c r="F435" s="1" t="s">
        <v>1903</v>
      </c>
      <c r="G435" s="1" t="s">
        <v>1903</v>
      </c>
      <c r="H435" s="1" t="s">
        <v>1903</v>
      </c>
      <c r="I435" s="1" t="s">
        <v>1903</v>
      </c>
      <c r="J435" s="1" t="s">
        <v>1903</v>
      </c>
      <c r="K435" s="1"/>
      <c r="L435" s="3"/>
      <c r="M435" s="3"/>
      <c r="N435" s="3"/>
      <c r="O435" s="3"/>
      <c r="P435" s="3"/>
    </row>
    <row r="436" spans="1:16">
      <c r="A436" s="27">
        <f>工事一般情報!A436</f>
        <v>260154</v>
      </c>
      <c r="B436" s="7" t="str">
        <f>工事一般情報!B436</f>
        <v>グレースメイト練馬</v>
      </c>
      <c r="C436" s="63"/>
      <c r="D436" s="63"/>
      <c r="E436" s="63"/>
      <c r="F436" s="1" t="s">
        <v>1903</v>
      </c>
      <c r="G436" s="1" t="s">
        <v>1903</v>
      </c>
      <c r="H436" s="1" t="s">
        <v>1903</v>
      </c>
      <c r="I436" s="1" t="s">
        <v>1903</v>
      </c>
      <c r="J436" s="1" t="s">
        <v>1903</v>
      </c>
      <c r="K436" s="1"/>
      <c r="L436" s="3"/>
      <c r="M436" s="3"/>
      <c r="N436" s="3"/>
      <c r="O436" s="3"/>
      <c r="P436" s="3"/>
    </row>
    <row r="437" spans="1:16">
      <c r="A437" s="27">
        <f>工事一般情報!A437</f>
        <v>260155</v>
      </c>
      <c r="B437" s="7" t="str">
        <f>工事一般情報!B437</f>
        <v>浜山保育園</v>
      </c>
      <c r="C437" s="63"/>
      <c r="D437" s="63"/>
      <c r="E437" s="63"/>
      <c r="F437" s="1" t="s">
        <v>1903</v>
      </c>
      <c r="G437" s="1" t="s">
        <v>1903</v>
      </c>
      <c r="H437" s="1" t="s">
        <v>1903</v>
      </c>
      <c r="I437" s="1" t="s">
        <v>1903</v>
      </c>
      <c r="J437" s="1" t="s">
        <v>1903</v>
      </c>
      <c r="K437" s="1"/>
      <c r="L437" s="3"/>
      <c r="M437" s="3"/>
      <c r="N437" s="3"/>
      <c r="O437" s="3"/>
      <c r="P437" s="3"/>
    </row>
    <row r="438" spans="1:16">
      <c r="A438" s="27">
        <f>工事一般情報!A438</f>
        <v>260156</v>
      </c>
      <c r="B438" s="7" t="str">
        <f>工事一般情報!B438</f>
        <v>宇多興産株式会社 河原町建屋</v>
      </c>
      <c r="C438" s="63"/>
      <c r="D438" s="63"/>
      <c r="E438" s="63"/>
      <c r="F438" s="1" t="s">
        <v>1903</v>
      </c>
      <c r="G438" s="1" t="s">
        <v>1903</v>
      </c>
      <c r="H438" s="1" t="s">
        <v>1903</v>
      </c>
      <c r="I438" s="1" t="s">
        <v>1903</v>
      </c>
      <c r="J438" s="1" t="s">
        <v>1903</v>
      </c>
      <c r="K438" s="1"/>
      <c r="L438" s="3"/>
      <c r="M438" s="3"/>
      <c r="N438" s="3"/>
      <c r="O438" s="3"/>
      <c r="P438" s="3"/>
    </row>
    <row r="439" spans="1:16">
      <c r="A439" s="27">
        <f>工事一般情報!A439</f>
        <v>260158</v>
      </c>
      <c r="B439" s="7" t="str">
        <f>工事一般情報!B439</f>
        <v>玉縄子どもセンター</v>
      </c>
      <c r="C439" s="63"/>
      <c r="D439" s="63"/>
      <c r="E439" s="63"/>
      <c r="F439" s="1" t="s">
        <v>1903</v>
      </c>
      <c r="G439" s="1" t="s">
        <v>1903</v>
      </c>
      <c r="H439" s="1" t="s">
        <v>1903</v>
      </c>
      <c r="I439" s="1" t="s">
        <v>1903</v>
      </c>
      <c r="J439" s="1" t="s">
        <v>1903</v>
      </c>
      <c r="K439" s="1"/>
      <c r="L439" s="3"/>
      <c r="M439" s="3"/>
      <c r="N439" s="3"/>
      <c r="O439" s="3"/>
      <c r="P439" s="3"/>
    </row>
    <row r="440" spans="1:16">
      <c r="A440" s="27">
        <f>工事一般情報!A440</f>
        <v>260159</v>
      </c>
      <c r="B440" s="7" t="str">
        <f>工事一般情報!B440</f>
        <v>株式会社リード R3工場</v>
      </c>
      <c r="C440" s="63"/>
      <c r="D440" s="63"/>
      <c r="E440" s="63"/>
      <c r="F440" s="1" t="s">
        <v>1903</v>
      </c>
      <c r="G440" s="1" t="s">
        <v>1903</v>
      </c>
      <c r="H440" s="1" t="s">
        <v>1903</v>
      </c>
      <c r="I440" s="1" t="s">
        <v>1903</v>
      </c>
      <c r="J440" s="1" t="s">
        <v>1903</v>
      </c>
      <c r="K440" s="1"/>
      <c r="L440" s="3"/>
      <c r="M440" s="3"/>
      <c r="N440" s="3"/>
      <c r="O440" s="3"/>
      <c r="P440" s="3"/>
    </row>
    <row r="441" spans="1:16">
      <c r="A441" s="27">
        <f>工事一般情報!A441</f>
        <v>260160</v>
      </c>
      <c r="B441" s="7" t="str">
        <f>工事一般情報!B441</f>
        <v>ふるさとホーム春日部武里</v>
      </c>
      <c r="C441" s="63"/>
      <c r="D441" s="63"/>
      <c r="E441" s="63"/>
      <c r="F441" s="1" t="s">
        <v>1903</v>
      </c>
      <c r="G441" s="1" t="s">
        <v>1903</v>
      </c>
      <c r="H441" s="1" t="s">
        <v>1903</v>
      </c>
      <c r="I441" s="1" t="s">
        <v>1903</v>
      </c>
      <c r="J441" s="1" t="s">
        <v>1903</v>
      </c>
      <c r="K441" s="1"/>
      <c r="L441" s="3"/>
      <c r="M441" s="3"/>
      <c r="N441" s="3"/>
      <c r="O441" s="3"/>
      <c r="P441" s="3"/>
    </row>
    <row r="442" spans="1:16">
      <c r="A442" s="27">
        <f>工事一般情報!A442</f>
        <v>260161</v>
      </c>
      <c r="B442" s="7" t="str">
        <f>工事一般情報!B442</f>
        <v>KAT結城営業所</v>
      </c>
      <c r="C442" s="63"/>
      <c r="D442" s="63"/>
      <c r="E442" s="63"/>
      <c r="F442" s="1" t="s">
        <v>1903</v>
      </c>
      <c r="G442" s="1" t="s">
        <v>1903</v>
      </c>
      <c r="H442" s="1" t="s">
        <v>1903</v>
      </c>
      <c r="I442" s="1" t="s">
        <v>1903</v>
      </c>
      <c r="J442" s="1" t="s">
        <v>1903</v>
      </c>
      <c r="K442" s="1"/>
      <c r="L442" s="3"/>
      <c r="M442" s="3"/>
      <c r="N442" s="3"/>
      <c r="O442" s="3"/>
      <c r="P442" s="3"/>
    </row>
    <row r="443" spans="1:16">
      <c r="A443" s="27">
        <f>工事一般情報!A443</f>
        <v>260162</v>
      </c>
      <c r="B443" s="7" t="str">
        <f>工事一般情報!B443</f>
        <v>(株)アドバネクス埼玉工場</v>
      </c>
      <c r="C443" s="63"/>
      <c r="D443" s="63"/>
      <c r="E443" s="63"/>
      <c r="F443" s="1" t="s">
        <v>1903</v>
      </c>
      <c r="G443" s="1" t="s">
        <v>1904</v>
      </c>
      <c r="H443" s="1" t="s">
        <v>1903</v>
      </c>
      <c r="I443" s="1" t="s">
        <v>1903</v>
      </c>
      <c r="J443" s="1" t="s">
        <v>1903</v>
      </c>
      <c r="K443" s="1"/>
      <c r="L443" s="3"/>
      <c r="M443" s="3"/>
      <c r="N443" s="3"/>
      <c r="O443" s="3"/>
      <c r="P443" s="3"/>
    </row>
    <row r="444" spans="1:16">
      <c r="A444" s="27">
        <f>工事一般情報!A444</f>
        <v>260163</v>
      </c>
      <c r="B444" s="7" t="str">
        <f>工事一般情報!B444</f>
        <v>コンドーテック 盛岡営業所</v>
      </c>
      <c r="C444" s="63"/>
      <c r="D444" s="63"/>
      <c r="E444" s="63"/>
      <c r="F444" s="1" t="s">
        <v>1903</v>
      </c>
      <c r="G444" s="1" t="s">
        <v>1903</v>
      </c>
      <c r="H444" s="1" t="s">
        <v>1903</v>
      </c>
      <c r="I444" s="1" t="s">
        <v>1903</v>
      </c>
      <c r="J444" s="1" t="s">
        <v>1903</v>
      </c>
      <c r="K444" s="1"/>
      <c r="L444" s="3"/>
      <c r="M444" s="3"/>
      <c r="N444" s="3"/>
      <c r="O444" s="3"/>
      <c r="P444" s="3"/>
    </row>
    <row r="445" spans="1:16">
      <c r="A445" s="27">
        <f>工事一般情報!A445</f>
        <v>260164</v>
      </c>
      <c r="B445" s="7" t="str">
        <f>工事一般情報!B445</f>
        <v>ホームセンターバロー北方</v>
      </c>
      <c r="C445" s="63"/>
      <c r="D445" s="63"/>
      <c r="E445" s="63"/>
      <c r="F445" s="1" t="s">
        <v>1903</v>
      </c>
      <c r="G445" s="1" t="s">
        <v>1903</v>
      </c>
      <c r="H445" s="1" t="s">
        <v>1903</v>
      </c>
      <c r="I445" s="1" t="s">
        <v>1903</v>
      </c>
      <c r="J445" s="1" t="s">
        <v>1903</v>
      </c>
      <c r="K445" s="1"/>
      <c r="L445" s="3"/>
      <c r="M445" s="3"/>
      <c r="N445" s="3"/>
      <c r="O445" s="3"/>
      <c r="P445" s="3"/>
    </row>
    <row r="446" spans="1:16">
      <c r="A446" s="27">
        <f>工事一般情報!A446</f>
        <v>260165</v>
      </c>
      <c r="B446" s="7" t="str">
        <f>工事一般情報!B446</f>
        <v>安城プロジェクト</v>
      </c>
      <c r="C446" s="63"/>
      <c r="D446" s="63"/>
      <c r="E446" s="63"/>
      <c r="F446" s="1" t="s">
        <v>1903</v>
      </c>
      <c r="G446" s="1" t="s">
        <v>1903</v>
      </c>
      <c r="H446" s="1" t="s">
        <v>1903</v>
      </c>
      <c r="I446" s="1" t="s">
        <v>1903</v>
      </c>
      <c r="J446" s="1" t="s">
        <v>1903</v>
      </c>
      <c r="K446" s="1"/>
      <c r="L446" s="3"/>
      <c r="M446" s="3"/>
      <c r="N446" s="3"/>
      <c r="O446" s="3"/>
      <c r="P446" s="3"/>
    </row>
    <row r="447" spans="1:16">
      <c r="A447" s="27">
        <f>工事一般情報!A447</f>
        <v>260166</v>
      </c>
      <c r="B447" s="7" t="str">
        <f>工事一般情報!B447</f>
        <v>中津川リサイクル</v>
      </c>
      <c r="C447" s="63"/>
      <c r="D447" s="63"/>
      <c r="E447" s="63"/>
      <c r="F447" s="1" t="s">
        <v>1903</v>
      </c>
      <c r="G447" s="1" t="s">
        <v>1903</v>
      </c>
      <c r="H447" s="1" t="s">
        <v>1903</v>
      </c>
      <c r="I447" s="1" t="s">
        <v>1903</v>
      </c>
      <c r="J447" s="1" t="s">
        <v>1903</v>
      </c>
      <c r="K447" s="1"/>
      <c r="L447" s="3"/>
      <c r="M447" s="3"/>
      <c r="N447" s="3"/>
      <c r="O447" s="3"/>
      <c r="P447" s="3"/>
    </row>
    <row r="448" spans="1:16">
      <c r="A448" s="27">
        <f>工事一般情報!A448</f>
        <v>260167</v>
      </c>
      <c r="B448" s="7" t="str">
        <f>工事一般情報!B448</f>
        <v>龍喜飯店 尼崎倉庫</v>
      </c>
      <c r="C448" s="63"/>
      <c r="D448" s="63"/>
      <c r="E448" s="63"/>
      <c r="F448" s="1" t="s">
        <v>1903</v>
      </c>
      <c r="G448" s="1" t="s">
        <v>1903</v>
      </c>
      <c r="H448" s="1" t="s">
        <v>1903</v>
      </c>
      <c r="I448" s="1" t="s">
        <v>1903</v>
      </c>
      <c r="J448" s="1" t="s">
        <v>1903</v>
      </c>
      <c r="K448" s="1"/>
      <c r="L448" s="3"/>
      <c r="M448" s="3"/>
      <c r="N448" s="3"/>
      <c r="O448" s="3"/>
      <c r="P448" s="3"/>
    </row>
    <row r="449" spans="1:16">
      <c r="A449" s="27">
        <f>工事一般情報!A449</f>
        <v>260168</v>
      </c>
      <c r="B449" s="7" t="str">
        <f>工事一般情報!B449</f>
        <v>キタセキ白岡</v>
      </c>
      <c r="C449" s="63"/>
      <c r="D449" s="63"/>
      <c r="E449" s="63"/>
      <c r="F449" s="1" t="s">
        <v>1903</v>
      </c>
      <c r="G449" s="1" t="s">
        <v>1903</v>
      </c>
      <c r="H449" s="1" t="s">
        <v>1903</v>
      </c>
      <c r="I449" s="1" t="s">
        <v>1904</v>
      </c>
      <c r="J449" s="1" t="s">
        <v>1903</v>
      </c>
      <c r="K449" s="1"/>
      <c r="L449" s="3"/>
      <c r="M449" s="3"/>
      <c r="N449" s="3"/>
      <c r="O449" s="3"/>
      <c r="P449" s="3"/>
    </row>
    <row r="450" spans="1:16">
      <c r="A450" s="27">
        <f>工事一般情報!A450</f>
        <v>260169</v>
      </c>
      <c r="B450" s="7" t="str">
        <f>工事一般情報!B450</f>
        <v>バロー守山小島</v>
      </c>
      <c r="C450" s="63"/>
      <c r="D450" s="63"/>
      <c r="E450" s="63"/>
      <c r="F450" s="1" t="s">
        <v>1903</v>
      </c>
      <c r="G450" s="1" t="s">
        <v>1903</v>
      </c>
      <c r="H450" s="1" t="s">
        <v>1903</v>
      </c>
      <c r="I450" s="1" t="s">
        <v>1903</v>
      </c>
      <c r="J450" s="1" t="s">
        <v>1903</v>
      </c>
      <c r="K450" s="1"/>
      <c r="L450" s="3"/>
      <c r="M450" s="3"/>
      <c r="N450" s="3"/>
      <c r="O450" s="3"/>
      <c r="P450" s="3"/>
    </row>
    <row r="451" spans="1:16">
      <c r="A451" s="27">
        <f>工事一般情報!A451</f>
        <v>260170</v>
      </c>
      <c r="B451" s="7" t="str">
        <f>工事一般情報!B451</f>
        <v>ツルハドラッグ大内</v>
      </c>
      <c r="C451" s="63"/>
      <c r="D451" s="63"/>
      <c r="E451" s="63"/>
      <c r="F451" s="1" t="s">
        <v>1903</v>
      </c>
      <c r="G451" s="1" t="s">
        <v>1903</v>
      </c>
      <c r="H451" s="1" t="s">
        <v>1903</v>
      </c>
      <c r="I451" s="1" t="s">
        <v>1903</v>
      </c>
      <c r="J451" s="1" t="s">
        <v>1903</v>
      </c>
      <c r="K451" s="1"/>
      <c r="L451" s="3"/>
      <c r="M451" s="3"/>
      <c r="N451" s="3"/>
      <c r="O451" s="3"/>
      <c r="P451" s="3"/>
    </row>
    <row r="452" spans="1:16">
      <c r="A452" s="27">
        <f>工事一般情報!A452</f>
        <v>260171</v>
      </c>
      <c r="B452" s="7" t="str">
        <f>工事一般情報!B452</f>
        <v>備北丘陵公園 展望台</v>
      </c>
      <c r="C452" s="63"/>
      <c r="D452" s="63"/>
      <c r="E452" s="63"/>
      <c r="F452" s="1" t="s">
        <v>1903</v>
      </c>
      <c r="G452" s="1" t="s">
        <v>1903</v>
      </c>
      <c r="H452" s="1" t="s">
        <v>1903</v>
      </c>
      <c r="I452" s="1" t="s">
        <v>1903</v>
      </c>
      <c r="J452" s="1" t="s">
        <v>1903</v>
      </c>
      <c r="K452" s="1"/>
      <c r="L452" s="3"/>
      <c r="M452" s="3"/>
      <c r="N452" s="3"/>
      <c r="O452" s="3"/>
      <c r="P452" s="3"/>
    </row>
    <row r="453" spans="1:16">
      <c r="A453" s="27">
        <f>工事一般情報!A453</f>
        <v>260172</v>
      </c>
      <c r="B453" s="7" t="str">
        <f>工事一般情報!B453</f>
        <v>阿賀マリノポリス地区上屋</v>
      </c>
      <c r="C453" s="63"/>
      <c r="D453" s="63"/>
      <c r="E453" s="63"/>
      <c r="F453" s="1" t="s">
        <v>1903</v>
      </c>
      <c r="G453" s="1" t="s">
        <v>1903</v>
      </c>
      <c r="H453" s="1" t="s">
        <v>1903</v>
      </c>
      <c r="I453" s="1" t="s">
        <v>1903</v>
      </c>
      <c r="J453" s="1" t="s">
        <v>1903</v>
      </c>
      <c r="K453" s="1"/>
      <c r="L453" s="3"/>
      <c r="M453" s="3"/>
      <c r="N453" s="3"/>
      <c r="O453" s="3"/>
      <c r="P453" s="3"/>
    </row>
    <row r="454" spans="1:16">
      <c r="A454" s="27">
        <f>工事一般情報!A454</f>
        <v>260173</v>
      </c>
      <c r="B454" s="7" t="str">
        <f>工事一般情報!B454</f>
        <v>くすりのレデイ井口</v>
      </c>
      <c r="C454" s="63"/>
      <c r="D454" s="63"/>
      <c r="E454" s="63"/>
      <c r="F454" s="1" t="s">
        <v>1903</v>
      </c>
      <c r="G454" s="1" t="s">
        <v>1903</v>
      </c>
      <c r="H454" s="1" t="s">
        <v>1903</v>
      </c>
      <c r="I454" s="1" t="s">
        <v>1903</v>
      </c>
      <c r="J454" s="1" t="s">
        <v>1903</v>
      </c>
      <c r="K454" s="1"/>
      <c r="L454" s="3"/>
      <c r="M454" s="3"/>
      <c r="N454" s="3"/>
      <c r="O454" s="3"/>
      <c r="P454" s="3"/>
    </row>
    <row r="455" spans="1:16">
      <c r="A455" s="27">
        <f>工事一般情報!A455</f>
        <v>260174</v>
      </c>
      <c r="B455" s="7" t="str">
        <f>工事一般情報!B455</f>
        <v>旭北歯科医院</v>
      </c>
      <c r="C455" s="63"/>
      <c r="D455" s="63"/>
      <c r="E455" s="63"/>
      <c r="F455" s="1" t="s">
        <v>1903</v>
      </c>
      <c r="G455" s="1" t="s">
        <v>1903</v>
      </c>
      <c r="H455" s="1" t="s">
        <v>1904</v>
      </c>
      <c r="I455" s="1" t="s">
        <v>1903</v>
      </c>
      <c r="J455" s="1" t="s">
        <v>1903</v>
      </c>
      <c r="K455" s="1"/>
      <c r="L455" s="3"/>
      <c r="M455" s="3"/>
      <c r="N455" s="3"/>
      <c r="O455" s="3"/>
      <c r="P455" s="3"/>
    </row>
    <row r="456" spans="1:16">
      <c r="A456" s="27">
        <f>工事一般情報!A456</f>
        <v>260175</v>
      </c>
      <c r="B456" s="7" t="str">
        <f>工事一般情報!B456</f>
        <v>サウスモール・ミーナ C棟</v>
      </c>
      <c r="C456" s="63"/>
      <c r="D456" s="63"/>
      <c r="E456" s="63"/>
      <c r="F456" s="1" t="s">
        <v>1903</v>
      </c>
      <c r="G456" s="1" t="s">
        <v>1903</v>
      </c>
      <c r="H456" s="1" t="s">
        <v>1903</v>
      </c>
      <c r="I456" s="1" t="s">
        <v>1903</v>
      </c>
      <c r="J456" s="1" t="s">
        <v>1903</v>
      </c>
      <c r="K456" s="1"/>
      <c r="L456" s="3"/>
      <c r="M456" s="3"/>
      <c r="N456" s="3"/>
      <c r="O456" s="3"/>
      <c r="P456" s="3"/>
    </row>
    <row r="457" spans="1:16">
      <c r="A457" s="27">
        <f>工事一般情報!A457</f>
        <v>260176</v>
      </c>
      <c r="B457" s="7" t="str">
        <f>工事一般情報!B457</f>
        <v>オートテラス長苗代</v>
      </c>
      <c r="C457" s="63"/>
      <c r="D457" s="63"/>
      <c r="E457" s="63"/>
      <c r="F457" s="1" t="s">
        <v>1903</v>
      </c>
      <c r="G457" s="1" t="s">
        <v>1903</v>
      </c>
      <c r="H457" s="1" t="s">
        <v>1903</v>
      </c>
      <c r="I457" s="1" t="s">
        <v>1903</v>
      </c>
      <c r="J457" s="1" t="s">
        <v>1903</v>
      </c>
      <c r="K457" s="1"/>
      <c r="L457" s="3"/>
      <c r="M457" s="3"/>
      <c r="N457" s="3"/>
      <c r="O457" s="3"/>
      <c r="P457" s="3"/>
    </row>
    <row r="458" spans="1:16">
      <c r="A458" s="27">
        <f>工事一般情報!A458</f>
        <v>260177</v>
      </c>
      <c r="B458" s="7" t="str">
        <f>工事一般情報!B458</f>
        <v>大江町中央公民館</v>
      </c>
      <c r="C458" s="63"/>
      <c r="D458" s="63"/>
      <c r="E458" s="63"/>
      <c r="F458" s="1" t="s">
        <v>1903</v>
      </c>
      <c r="G458" s="1" t="s">
        <v>1903</v>
      </c>
      <c r="H458" s="1" t="s">
        <v>1903</v>
      </c>
      <c r="I458" s="1" t="s">
        <v>1903</v>
      </c>
      <c r="J458" s="1" t="s">
        <v>1903</v>
      </c>
      <c r="K458" s="1"/>
      <c r="L458" s="3"/>
      <c r="M458" s="3"/>
      <c r="N458" s="3"/>
      <c r="O458" s="3"/>
      <c r="P458" s="3"/>
    </row>
    <row r="459" spans="1:16">
      <c r="A459" s="27">
        <f>工事一般情報!A459</f>
        <v>260178</v>
      </c>
      <c r="B459" s="7" t="str">
        <f>工事一般情報!B459</f>
        <v>サンライズ産業</v>
      </c>
      <c r="C459" s="63"/>
      <c r="D459" s="63"/>
      <c r="E459" s="63"/>
      <c r="F459" s="1" t="s">
        <v>1903</v>
      </c>
      <c r="G459" s="1" t="s">
        <v>1903</v>
      </c>
      <c r="H459" s="1" t="s">
        <v>1903</v>
      </c>
      <c r="I459" s="1" t="s">
        <v>1903</v>
      </c>
      <c r="J459" s="1" t="s">
        <v>1903</v>
      </c>
      <c r="K459" s="1"/>
      <c r="L459" s="3"/>
      <c r="M459" s="3"/>
      <c r="N459" s="3"/>
      <c r="O459" s="3"/>
      <c r="P459" s="3"/>
    </row>
    <row r="460" spans="1:16">
      <c r="A460" s="27">
        <f>工事一般情報!A460</f>
        <v>260179</v>
      </c>
      <c r="B460" s="7" t="str">
        <f>工事一般情報!B460</f>
        <v>ケーズデンキ東生駒</v>
      </c>
      <c r="C460" s="63"/>
      <c r="D460" s="63"/>
      <c r="E460" s="63"/>
      <c r="F460" s="1" t="s">
        <v>1903</v>
      </c>
      <c r="G460" s="1" t="s">
        <v>1903</v>
      </c>
      <c r="H460" s="1" t="s">
        <v>1903</v>
      </c>
      <c r="I460" s="1" t="s">
        <v>1903</v>
      </c>
      <c r="J460" s="1" t="s">
        <v>1903</v>
      </c>
      <c r="K460" s="1"/>
      <c r="L460" s="3"/>
      <c r="M460" s="3"/>
      <c r="N460" s="3"/>
      <c r="O460" s="3"/>
      <c r="P460" s="3"/>
    </row>
    <row r="461" spans="1:16">
      <c r="A461" s="27">
        <f>工事一般情報!A461</f>
        <v>260180</v>
      </c>
      <c r="B461" s="7" t="str">
        <f>工事一般情報!B461</f>
        <v>ハタノ新工場</v>
      </c>
      <c r="C461" s="63"/>
      <c r="D461" s="63"/>
      <c r="E461" s="63"/>
      <c r="F461" s="1" t="s">
        <v>1903</v>
      </c>
      <c r="G461" s="1" t="s">
        <v>1903</v>
      </c>
      <c r="H461" s="1" t="s">
        <v>1903</v>
      </c>
      <c r="I461" s="1" t="s">
        <v>1903</v>
      </c>
      <c r="J461" s="1" t="s">
        <v>1903</v>
      </c>
      <c r="K461" s="1"/>
      <c r="L461" s="3"/>
      <c r="M461" s="3"/>
      <c r="N461" s="3"/>
      <c r="O461" s="3"/>
      <c r="P461" s="3"/>
    </row>
    <row r="462" spans="1:16">
      <c r="A462" s="27">
        <f>工事一般情報!A462</f>
        <v>260181</v>
      </c>
      <c r="B462" s="7" t="str">
        <f>工事一般情報!B462</f>
        <v>宮坂米菓倉庫</v>
      </c>
      <c r="C462" s="63"/>
      <c r="D462" s="63"/>
      <c r="E462" s="63"/>
      <c r="F462" s="1" t="s">
        <v>1903</v>
      </c>
      <c r="G462" s="1" t="s">
        <v>1903</v>
      </c>
      <c r="H462" s="1" t="s">
        <v>1903</v>
      </c>
      <c r="I462" s="1" t="s">
        <v>1903</v>
      </c>
      <c r="J462" s="1" t="s">
        <v>1903</v>
      </c>
      <c r="K462" s="1"/>
      <c r="L462" s="3"/>
      <c r="M462" s="3"/>
      <c r="N462" s="3"/>
      <c r="O462" s="3"/>
      <c r="P462" s="3"/>
    </row>
    <row r="463" spans="1:16">
      <c r="A463" s="27">
        <f>工事一般情報!A463</f>
        <v>260182</v>
      </c>
      <c r="B463" s="7" t="str">
        <f>工事一般情報!B463</f>
        <v>中部薬品長島</v>
      </c>
      <c r="C463" s="63"/>
      <c r="D463" s="63"/>
      <c r="E463" s="63"/>
      <c r="F463" s="1" t="s">
        <v>1903</v>
      </c>
      <c r="G463" s="1" t="s">
        <v>1903</v>
      </c>
      <c r="H463" s="1" t="s">
        <v>1903</v>
      </c>
      <c r="I463" s="1" t="s">
        <v>1903</v>
      </c>
      <c r="J463" s="1" t="s">
        <v>1903</v>
      </c>
      <c r="K463" s="1"/>
      <c r="L463" s="3"/>
      <c r="M463" s="3"/>
      <c r="N463" s="3"/>
      <c r="O463" s="3"/>
      <c r="P463" s="3"/>
    </row>
    <row r="464" spans="1:16">
      <c r="A464" s="27">
        <f>工事一般情報!A464</f>
        <v>260183</v>
      </c>
      <c r="B464" s="7" t="str">
        <f>工事一般情報!B464</f>
        <v>バロー甲府昭和</v>
      </c>
      <c r="C464" s="63"/>
      <c r="D464" s="63"/>
      <c r="E464" s="63"/>
      <c r="F464" s="1" t="s">
        <v>1903</v>
      </c>
      <c r="G464" s="1" t="s">
        <v>1903</v>
      </c>
      <c r="H464" s="1" t="s">
        <v>1903</v>
      </c>
      <c r="I464" s="1" t="s">
        <v>1903</v>
      </c>
      <c r="J464" s="1" t="s">
        <v>1903</v>
      </c>
      <c r="K464" s="1"/>
      <c r="L464" s="3"/>
      <c r="M464" s="3"/>
      <c r="N464" s="3"/>
      <c r="O464" s="3"/>
      <c r="P464" s="3"/>
    </row>
    <row r="465" spans="1:16">
      <c r="A465" s="27">
        <f>工事一般情報!A465</f>
        <v>260184</v>
      </c>
      <c r="B465" s="7" t="str">
        <f>工事一般情報!B465</f>
        <v>ヤマザワ寒河江</v>
      </c>
      <c r="C465" s="63"/>
      <c r="D465" s="63"/>
      <c r="E465" s="63"/>
      <c r="F465" s="1" t="s">
        <v>1903</v>
      </c>
      <c r="G465" s="1" t="s">
        <v>1903</v>
      </c>
      <c r="H465" s="1" t="s">
        <v>1903</v>
      </c>
      <c r="I465" s="1" t="s">
        <v>1903</v>
      </c>
      <c r="J465" s="1" t="s">
        <v>1903</v>
      </c>
      <c r="K465" s="1"/>
      <c r="L465" s="3"/>
      <c r="M465" s="3"/>
      <c r="N465" s="3"/>
      <c r="O465" s="3"/>
      <c r="P465" s="3"/>
    </row>
    <row r="466" spans="1:16">
      <c r="A466" s="27">
        <f>工事一般情報!A466</f>
        <v>260185</v>
      </c>
      <c r="B466" s="7" t="str">
        <f>工事一般情報!B466</f>
        <v>ジャパンフードサポート</v>
      </c>
      <c r="C466" s="63"/>
      <c r="D466" s="63"/>
      <c r="E466" s="63"/>
      <c r="F466" s="1" t="s">
        <v>1903</v>
      </c>
      <c r="G466" s="1" t="s">
        <v>1903</v>
      </c>
      <c r="H466" s="1" t="s">
        <v>1903</v>
      </c>
      <c r="I466" s="1" t="s">
        <v>1903</v>
      </c>
      <c r="J466" s="1" t="s">
        <v>1903</v>
      </c>
      <c r="K466" s="1"/>
      <c r="L466" s="3"/>
      <c r="M466" s="3"/>
      <c r="N466" s="3"/>
      <c r="O466" s="3"/>
      <c r="P466" s="3"/>
    </row>
    <row r="467" spans="1:16">
      <c r="A467" s="27">
        <f>工事一般情報!A467</f>
        <v>260186</v>
      </c>
      <c r="B467" s="7" t="str">
        <f>工事一般情報!B467</f>
        <v>ホーマック倶知安</v>
      </c>
      <c r="C467" s="63"/>
      <c r="D467" s="63"/>
      <c r="E467" s="63"/>
      <c r="F467" s="1" t="s">
        <v>1903</v>
      </c>
      <c r="G467" s="1" t="s">
        <v>1903</v>
      </c>
      <c r="H467" s="1" t="s">
        <v>1903</v>
      </c>
      <c r="I467" s="1" t="s">
        <v>1903</v>
      </c>
      <c r="J467" s="1" t="s">
        <v>1903</v>
      </c>
      <c r="K467" s="1"/>
      <c r="L467" s="3"/>
      <c r="M467" s="3"/>
      <c r="N467" s="3"/>
      <c r="O467" s="3"/>
      <c r="P467" s="3"/>
    </row>
    <row r="468" spans="1:16">
      <c r="A468" s="27">
        <f>工事一般情報!A468</f>
        <v>260187</v>
      </c>
      <c r="B468" s="7" t="str">
        <f>工事一般情報!B468</f>
        <v>高萩自動車工業</v>
      </c>
      <c r="C468" s="63"/>
      <c r="D468" s="63"/>
      <c r="E468" s="63"/>
      <c r="F468" s="1" t="s">
        <v>1903</v>
      </c>
      <c r="G468" s="1" t="s">
        <v>1903</v>
      </c>
      <c r="H468" s="1" t="s">
        <v>1903</v>
      </c>
      <c r="I468" s="1" t="s">
        <v>1903</v>
      </c>
      <c r="J468" s="1" t="s">
        <v>1903</v>
      </c>
      <c r="K468" s="1"/>
      <c r="L468" s="3"/>
      <c r="M468" s="3"/>
      <c r="N468" s="3"/>
      <c r="O468" s="3"/>
      <c r="P468" s="3"/>
    </row>
    <row r="469" spans="1:16">
      <c r="A469" s="27">
        <f>工事一般情報!A469</f>
        <v>260188</v>
      </c>
      <c r="B469" s="7" t="str">
        <f>工事一般情報!B469</f>
        <v>美濃工業㈱坂本工場D棟</v>
      </c>
      <c r="C469" s="63"/>
      <c r="D469" s="63"/>
      <c r="E469" s="63"/>
      <c r="F469" s="1" t="s">
        <v>1903</v>
      </c>
      <c r="G469" s="1" t="s">
        <v>1903</v>
      </c>
      <c r="H469" s="1" t="s">
        <v>1903</v>
      </c>
      <c r="I469" s="1" t="s">
        <v>1903</v>
      </c>
      <c r="J469" s="1" t="s">
        <v>1903</v>
      </c>
      <c r="K469" s="1"/>
      <c r="L469" s="3"/>
      <c r="M469" s="3"/>
      <c r="N469" s="3"/>
      <c r="O469" s="3"/>
      <c r="P469" s="3"/>
    </row>
    <row r="470" spans="1:16">
      <c r="A470" s="27">
        <f>工事一般情報!A470</f>
        <v>260189</v>
      </c>
      <c r="B470" s="7" t="str">
        <f>工事一般情報!B470</f>
        <v>日立建機(株) 山陰営業所</v>
      </c>
      <c r="C470" s="63"/>
      <c r="D470" s="63"/>
      <c r="E470" s="63"/>
      <c r="F470" s="1" t="s">
        <v>1903</v>
      </c>
      <c r="G470" s="1" t="s">
        <v>1903</v>
      </c>
      <c r="H470" s="1" t="s">
        <v>1903</v>
      </c>
      <c r="I470" s="1" t="s">
        <v>1903</v>
      </c>
      <c r="J470" s="1" t="s">
        <v>1903</v>
      </c>
      <c r="K470" s="1"/>
      <c r="L470" s="3"/>
      <c r="M470" s="3"/>
      <c r="N470" s="3"/>
      <c r="O470" s="3"/>
      <c r="P470" s="3"/>
    </row>
    <row r="471" spans="1:16">
      <c r="A471" s="27">
        <f>工事一般情報!A471</f>
        <v>260190</v>
      </c>
      <c r="B471" s="7" t="str">
        <f>工事一般情報!B471</f>
        <v>座間2丁目計画</v>
      </c>
      <c r="C471" s="63"/>
      <c r="D471" s="63"/>
      <c r="E471" s="63"/>
      <c r="F471" s="1" t="s">
        <v>1903</v>
      </c>
      <c r="G471" s="1" t="s">
        <v>1903</v>
      </c>
      <c r="H471" s="1" t="s">
        <v>1903</v>
      </c>
      <c r="I471" s="1" t="s">
        <v>1903</v>
      </c>
      <c r="J471" s="1" t="s">
        <v>1903</v>
      </c>
      <c r="K471" s="1"/>
      <c r="L471" s="3"/>
      <c r="M471" s="3"/>
      <c r="N471" s="3"/>
      <c r="O471" s="3"/>
      <c r="P471" s="3"/>
    </row>
    <row r="472" spans="1:16">
      <c r="A472" s="27">
        <f>工事一般情報!A472</f>
        <v>260191</v>
      </c>
      <c r="B472" s="7" t="str">
        <f>工事一般情報!B472</f>
        <v>姫島高架下賃貸建物</v>
      </c>
      <c r="C472" s="63"/>
      <c r="D472" s="63"/>
      <c r="E472" s="63"/>
      <c r="F472" s="1" t="s">
        <v>1903</v>
      </c>
      <c r="G472" s="1" t="s">
        <v>1903</v>
      </c>
      <c r="H472" s="1" t="s">
        <v>1903</v>
      </c>
      <c r="I472" s="1" t="s">
        <v>1903</v>
      </c>
      <c r="J472" s="1" t="s">
        <v>1903</v>
      </c>
      <c r="K472" s="1"/>
      <c r="L472" s="3"/>
      <c r="M472" s="3"/>
      <c r="N472" s="3"/>
      <c r="O472" s="3"/>
      <c r="P472" s="3"/>
    </row>
    <row r="473" spans="1:16">
      <c r="A473" s="27">
        <f>工事一般情報!A473</f>
        <v>260192</v>
      </c>
      <c r="B473" s="7" t="str">
        <f>工事一般情報!B473</f>
        <v>夙川学院ﾎﾟｰﾄｱｲﾗﾝﾄﾞｷｬﾝﾊﾟｽｽﾎﾟｰﾂ</v>
      </c>
      <c r="C473" s="63"/>
      <c r="D473" s="63"/>
      <c r="E473" s="63"/>
      <c r="F473" s="1" t="s">
        <v>1903</v>
      </c>
      <c r="G473" s="1" t="s">
        <v>1903</v>
      </c>
      <c r="H473" s="1" t="s">
        <v>1903</v>
      </c>
      <c r="I473" s="1" t="s">
        <v>1903</v>
      </c>
      <c r="J473" s="1" t="s">
        <v>1903</v>
      </c>
      <c r="K473" s="1"/>
      <c r="L473" s="3"/>
      <c r="M473" s="3"/>
      <c r="N473" s="3"/>
      <c r="O473" s="3"/>
      <c r="P473" s="3"/>
    </row>
    <row r="474" spans="1:16">
      <c r="A474" s="27">
        <f>工事一般情報!A474</f>
        <v>260193</v>
      </c>
      <c r="B474" s="7" t="str">
        <f>工事一般情報!B474</f>
        <v>九州児湯フーズ北九州</v>
      </c>
      <c r="C474" s="63"/>
      <c r="D474" s="63"/>
      <c r="E474" s="63"/>
      <c r="F474" s="1" t="s">
        <v>1903</v>
      </c>
      <c r="G474" s="1" t="s">
        <v>1903</v>
      </c>
      <c r="H474" s="1" t="s">
        <v>1903</v>
      </c>
      <c r="I474" s="1" t="s">
        <v>1903</v>
      </c>
      <c r="J474" s="1" t="s">
        <v>1903</v>
      </c>
      <c r="K474" s="1"/>
      <c r="L474" s="3"/>
      <c r="M474" s="3"/>
      <c r="N474" s="3"/>
      <c r="O474" s="3"/>
      <c r="P474" s="3"/>
    </row>
    <row r="475" spans="1:16">
      <c r="A475" s="27">
        <f>工事一般情報!A475</f>
        <v>260194</v>
      </c>
      <c r="B475" s="7" t="str">
        <f>工事一般情報!B475</f>
        <v>アリオンテック株式会社 第三工場</v>
      </c>
      <c r="C475" s="63"/>
      <c r="D475" s="63"/>
      <c r="E475" s="63"/>
      <c r="F475" s="1" t="s">
        <v>1903</v>
      </c>
      <c r="G475" s="1" t="s">
        <v>1903</v>
      </c>
      <c r="H475" s="1" t="s">
        <v>1903</v>
      </c>
      <c r="I475" s="1" t="s">
        <v>1903</v>
      </c>
      <c r="J475" s="1" t="s">
        <v>1903</v>
      </c>
      <c r="K475" s="1"/>
      <c r="L475" s="3"/>
      <c r="M475" s="3"/>
      <c r="N475" s="3"/>
      <c r="O475" s="3"/>
      <c r="P475" s="3"/>
    </row>
    <row r="476" spans="1:16">
      <c r="A476" s="27">
        <f>工事一般情報!A476</f>
        <v>260195</v>
      </c>
      <c r="B476" s="7" t="str">
        <f>工事一般情報!B476</f>
        <v>東北企業(株)酒田支店</v>
      </c>
      <c r="C476" s="63"/>
      <c r="D476" s="63"/>
      <c r="E476" s="63"/>
      <c r="F476" s="1" t="s">
        <v>1903</v>
      </c>
      <c r="G476" s="1" t="s">
        <v>1903</v>
      </c>
      <c r="H476" s="1" t="s">
        <v>1903</v>
      </c>
      <c r="I476" s="1" t="s">
        <v>1903</v>
      </c>
      <c r="J476" s="1" t="s">
        <v>1903</v>
      </c>
      <c r="K476" s="1"/>
      <c r="L476" s="3"/>
      <c r="M476" s="3"/>
      <c r="N476" s="3"/>
      <c r="O476" s="3"/>
      <c r="P476" s="3"/>
    </row>
    <row r="477" spans="1:16">
      <c r="A477" s="27">
        <f>工事一般情報!A477</f>
        <v>260196</v>
      </c>
      <c r="B477" s="7" t="str">
        <f>工事一般情報!B477</f>
        <v>埼玉ダイハツ販売 越谷北店</v>
      </c>
      <c r="C477" s="63"/>
      <c r="D477" s="63"/>
      <c r="E477" s="63"/>
      <c r="F477" s="1" t="s">
        <v>1903</v>
      </c>
      <c r="G477" s="1" t="s">
        <v>1903</v>
      </c>
      <c r="H477" s="1" t="s">
        <v>1903</v>
      </c>
      <c r="I477" s="1" t="s">
        <v>1903</v>
      </c>
      <c r="J477" s="1" t="s">
        <v>1903</v>
      </c>
      <c r="K477" s="1"/>
      <c r="L477" s="3"/>
      <c r="M477" s="3"/>
      <c r="N477" s="3"/>
      <c r="O477" s="3"/>
      <c r="P477" s="3"/>
    </row>
    <row r="478" spans="1:16">
      <c r="A478" s="27">
        <f>工事一般情報!A478</f>
        <v>140005</v>
      </c>
      <c r="B478" s="7" t="str">
        <f>工事一般情報!B478</f>
        <v>田原本唐古マンション</v>
      </c>
      <c r="C478" s="63"/>
      <c r="D478" s="63"/>
      <c r="E478" s="63"/>
      <c r="F478" s="1" t="s">
        <v>1903</v>
      </c>
      <c r="G478" s="1" t="s">
        <v>1903</v>
      </c>
      <c r="H478" s="1" t="s">
        <v>1903</v>
      </c>
      <c r="I478" s="1" t="s">
        <v>1903</v>
      </c>
      <c r="J478" s="1" t="s">
        <v>1903</v>
      </c>
      <c r="K478" s="1"/>
      <c r="L478" s="3"/>
      <c r="M478" s="3"/>
      <c r="N478" s="3"/>
      <c r="O478" s="3"/>
      <c r="P478" s="3"/>
    </row>
    <row r="479" spans="1:16">
      <c r="A479" s="27">
        <f>工事一般情報!A479</f>
        <v>140007</v>
      </c>
      <c r="B479" s="7" t="str">
        <f>工事一般情報!B479</f>
        <v>協栄マリンテクノロジ</v>
      </c>
      <c r="C479" s="63"/>
      <c r="D479" s="63"/>
      <c r="E479" s="63"/>
      <c r="F479" s="1" t="s">
        <v>1903</v>
      </c>
      <c r="G479" s="1" t="s">
        <v>1903</v>
      </c>
      <c r="H479" s="1" t="s">
        <v>1903</v>
      </c>
      <c r="I479" s="1" t="s">
        <v>1903</v>
      </c>
      <c r="J479" s="1" t="s">
        <v>1903</v>
      </c>
      <c r="K479" s="1"/>
      <c r="L479" s="3"/>
      <c r="M479" s="3"/>
      <c r="N479" s="3"/>
      <c r="O479" s="3"/>
      <c r="P479" s="3"/>
    </row>
    <row r="480" spans="1:16">
      <c r="A480" s="27">
        <f>工事一般情報!A480</f>
        <v>140009</v>
      </c>
      <c r="B480" s="7" t="str">
        <f>工事一般情報!B480</f>
        <v>エンヂェルハート保育園</v>
      </c>
      <c r="C480" s="63"/>
      <c r="D480" s="63"/>
      <c r="E480" s="63"/>
      <c r="F480" s="1" t="s">
        <v>1903</v>
      </c>
      <c r="G480" s="1" t="s">
        <v>1903</v>
      </c>
      <c r="H480" s="1" t="s">
        <v>1903</v>
      </c>
      <c r="I480" s="1" t="s">
        <v>1903</v>
      </c>
      <c r="J480" s="1" t="s">
        <v>1903</v>
      </c>
      <c r="K480" s="1"/>
      <c r="L480" s="3"/>
      <c r="M480" s="3"/>
      <c r="N480" s="3"/>
      <c r="O480" s="3"/>
      <c r="P480" s="3"/>
    </row>
    <row r="481" spans="1:16">
      <c r="A481" s="27">
        <f>工事一般情報!A481</f>
        <v>140014</v>
      </c>
      <c r="B481" s="7" t="str">
        <f>工事一般情報!B481</f>
        <v>尻手駅前計画</v>
      </c>
      <c r="C481" s="63"/>
      <c r="D481" s="63"/>
      <c r="E481" s="63"/>
      <c r="F481" s="1" t="s">
        <v>1903</v>
      </c>
      <c r="G481" s="1" t="s">
        <v>1903</v>
      </c>
      <c r="H481" s="1" t="s">
        <v>1903</v>
      </c>
      <c r="I481" s="1" t="s">
        <v>1903</v>
      </c>
      <c r="J481" s="1" t="s">
        <v>1903</v>
      </c>
      <c r="K481" s="1"/>
      <c r="L481" s="3"/>
      <c r="M481" s="3"/>
      <c r="N481" s="3"/>
      <c r="O481" s="3"/>
      <c r="P481" s="3"/>
    </row>
    <row r="482" spans="1:16">
      <c r="A482" s="27">
        <f>工事一般情報!A482</f>
        <v>140016</v>
      </c>
      <c r="B482" s="7" t="str">
        <f>工事一般情報!B482</f>
        <v>あいづダストセンター会津坂下</v>
      </c>
      <c r="C482" s="63"/>
      <c r="D482" s="63"/>
      <c r="E482" s="63"/>
      <c r="F482" s="1" t="s">
        <v>1903</v>
      </c>
      <c r="G482" s="1" t="s">
        <v>1903</v>
      </c>
      <c r="H482" s="1" t="s">
        <v>1903</v>
      </c>
      <c r="I482" s="1" t="s">
        <v>1903</v>
      </c>
      <c r="J482" s="1" t="s">
        <v>1903</v>
      </c>
      <c r="K482" s="1"/>
      <c r="L482" s="3"/>
      <c r="M482" s="3"/>
      <c r="N482" s="3"/>
      <c r="O482" s="3"/>
      <c r="P482" s="3"/>
    </row>
    <row r="483" spans="1:16">
      <c r="A483" s="27">
        <f>工事一般情報!A483</f>
        <v>140034</v>
      </c>
      <c r="B483" s="7" t="str">
        <f>工事一般情報!B483</f>
        <v>牡蠣の星</v>
      </c>
      <c r="C483" s="63"/>
      <c r="D483" s="63"/>
      <c r="E483" s="63"/>
      <c r="F483" s="1" t="s">
        <v>1903</v>
      </c>
      <c r="G483" s="1" t="s">
        <v>1903</v>
      </c>
      <c r="H483" s="1" t="s">
        <v>1903</v>
      </c>
      <c r="I483" s="1" t="s">
        <v>1903</v>
      </c>
      <c r="J483" s="1" t="s">
        <v>1903</v>
      </c>
      <c r="K483" s="1"/>
      <c r="L483" s="3"/>
      <c r="M483" s="3"/>
      <c r="N483" s="3"/>
      <c r="O483" s="3"/>
      <c r="P483" s="3"/>
    </row>
    <row r="484" spans="1:16">
      <c r="A484" s="27">
        <f>工事一般情報!A484</f>
        <v>140052</v>
      </c>
      <c r="B484" s="7" t="str">
        <f>工事一般情報!B484</f>
        <v>タイヤランド小名浜</v>
      </c>
      <c r="C484" s="63"/>
      <c r="D484" s="63"/>
      <c r="E484" s="63"/>
      <c r="F484" s="1" t="s">
        <v>1903</v>
      </c>
      <c r="G484" s="1" t="s">
        <v>1903</v>
      </c>
      <c r="H484" s="1" t="s">
        <v>1903</v>
      </c>
      <c r="I484" s="1" t="s">
        <v>1903</v>
      </c>
      <c r="J484" s="1" t="s">
        <v>1903</v>
      </c>
      <c r="K484" s="1"/>
      <c r="L484" s="3"/>
      <c r="M484" s="3"/>
      <c r="N484" s="3"/>
      <c r="O484" s="3"/>
      <c r="P484" s="3"/>
    </row>
    <row r="485" spans="1:16">
      <c r="A485" s="27">
        <f>工事一般情報!A485</f>
        <v>140053</v>
      </c>
      <c r="B485" s="7" t="str">
        <f>工事一般情報!B485</f>
        <v>サンデーいわき泉店</v>
      </c>
      <c r="C485" s="63"/>
      <c r="D485" s="63"/>
      <c r="E485" s="63"/>
      <c r="F485" s="1" t="s">
        <v>1903</v>
      </c>
      <c r="G485" s="1" t="s">
        <v>1903</v>
      </c>
      <c r="H485" s="1" t="s">
        <v>1903</v>
      </c>
      <c r="I485" s="1" t="s">
        <v>1903</v>
      </c>
      <c r="J485" s="1" t="s">
        <v>1903</v>
      </c>
      <c r="K485" s="1"/>
      <c r="L485" s="3"/>
      <c r="M485" s="3"/>
      <c r="N485" s="3"/>
      <c r="O485" s="3"/>
      <c r="P485" s="3"/>
    </row>
    <row r="486" spans="1:16">
      <c r="A486" s="27">
        <f>工事一般情報!A486</f>
        <v>140060</v>
      </c>
      <c r="B486" s="7" t="str">
        <f>工事一般情報!B486</f>
        <v>おおつ保育園</v>
      </c>
      <c r="C486" s="63"/>
      <c r="D486" s="63"/>
      <c r="E486" s="63"/>
      <c r="F486" s="1" t="s">
        <v>1903</v>
      </c>
      <c r="G486" s="1" t="s">
        <v>1903</v>
      </c>
      <c r="H486" s="1" t="s">
        <v>1903</v>
      </c>
      <c r="I486" s="1" t="s">
        <v>1903</v>
      </c>
      <c r="J486" s="1" t="s">
        <v>1903</v>
      </c>
      <c r="K486" s="1"/>
      <c r="L486" s="3"/>
      <c r="M486" s="3"/>
      <c r="N486" s="3"/>
      <c r="O486" s="3"/>
      <c r="P486" s="3"/>
    </row>
    <row r="487" spans="1:16">
      <c r="A487" s="27">
        <f>工事一般情報!A487</f>
        <v>140061</v>
      </c>
      <c r="B487" s="7" t="str">
        <f>工事一般情報!B487</f>
        <v>MV小野原</v>
      </c>
      <c r="C487" s="63"/>
      <c r="D487" s="63"/>
      <c r="E487" s="63"/>
      <c r="F487" s="1" t="s">
        <v>1903</v>
      </c>
      <c r="G487" s="1" t="s">
        <v>1903</v>
      </c>
      <c r="H487" s="1" t="s">
        <v>1903</v>
      </c>
      <c r="I487" s="1" t="s">
        <v>1903</v>
      </c>
      <c r="J487" s="1" t="s">
        <v>1903</v>
      </c>
      <c r="K487" s="1"/>
      <c r="L487" s="3"/>
      <c r="M487" s="3"/>
      <c r="N487" s="3"/>
      <c r="O487" s="3"/>
      <c r="P487" s="3"/>
    </row>
    <row r="488" spans="1:16">
      <c r="A488" s="27">
        <f>工事一般情報!A488</f>
        <v>150002</v>
      </c>
      <c r="B488" s="7" t="str">
        <f>工事一般情報!B488</f>
        <v>やまみ関西工場</v>
      </c>
      <c r="C488" s="63"/>
      <c r="D488" s="63"/>
      <c r="E488" s="63"/>
      <c r="F488" s="1" t="s">
        <v>1903</v>
      </c>
      <c r="G488" s="1" t="s">
        <v>1903</v>
      </c>
      <c r="H488" s="1" t="s">
        <v>1903</v>
      </c>
      <c r="I488" s="1" t="s">
        <v>1903</v>
      </c>
      <c r="J488" s="1" t="s">
        <v>1903</v>
      </c>
      <c r="K488" s="1"/>
      <c r="L488" s="3"/>
      <c r="M488" s="3"/>
      <c r="N488" s="3"/>
      <c r="O488" s="3"/>
      <c r="P488" s="3"/>
    </row>
    <row r="489" spans="1:16">
      <c r="A489" s="27">
        <f>工事一般情報!A489</f>
        <v>150003</v>
      </c>
      <c r="B489" s="7" t="str">
        <f>工事一般情報!B489</f>
        <v>千代田機電株式会社小矢部車庫</v>
      </c>
      <c r="C489" s="63"/>
      <c r="D489" s="63"/>
      <c r="E489" s="63"/>
      <c r="F489" s="1" t="s">
        <v>1903</v>
      </c>
      <c r="G489" s="1" t="s">
        <v>1903</v>
      </c>
      <c r="H489" s="1" t="s">
        <v>1903</v>
      </c>
      <c r="I489" s="1" t="s">
        <v>1903</v>
      </c>
      <c r="J489" s="1" t="s">
        <v>1903</v>
      </c>
      <c r="K489" s="1"/>
      <c r="L489" s="3"/>
      <c r="M489" s="3"/>
      <c r="N489" s="3"/>
      <c r="O489" s="3"/>
      <c r="P489" s="3"/>
    </row>
    <row r="490" spans="1:16">
      <c r="A490" s="27">
        <f>工事一般情報!A490</f>
        <v>150013</v>
      </c>
      <c r="B490" s="7" t="str">
        <f>工事一般情報!B490</f>
        <v>Honda Cars南北海道函館亀田支点</v>
      </c>
      <c r="C490" s="63"/>
      <c r="D490" s="63"/>
      <c r="E490" s="63"/>
      <c r="F490" s="1" t="s">
        <v>1903</v>
      </c>
      <c r="G490" s="1" t="s">
        <v>1903</v>
      </c>
      <c r="H490" s="1" t="s">
        <v>1903</v>
      </c>
      <c r="I490" s="1" t="s">
        <v>1903</v>
      </c>
      <c r="J490" s="1" t="s">
        <v>1903</v>
      </c>
      <c r="K490" s="1"/>
      <c r="L490" s="3"/>
      <c r="M490" s="3"/>
      <c r="N490" s="3"/>
      <c r="O490" s="3"/>
      <c r="P490" s="3"/>
    </row>
    <row r="491" spans="1:16">
      <c r="A491" s="27">
        <f>工事一般情報!A491</f>
        <v>150033</v>
      </c>
      <c r="B491" s="7" t="str">
        <f>工事一般情報!B491</f>
        <v>正覚寺 納骨堂</v>
      </c>
      <c r="C491" s="63"/>
      <c r="D491" s="63"/>
      <c r="E491" s="63"/>
      <c r="F491" s="1" t="s">
        <v>1903</v>
      </c>
      <c r="G491" s="1" t="s">
        <v>1904</v>
      </c>
      <c r="H491" s="1" t="s">
        <v>1903</v>
      </c>
      <c r="I491" s="1" t="s">
        <v>1903</v>
      </c>
      <c r="J491" s="1" t="s">
        <v>1903</v>
      </c>
      <c r="K491" s="1"/>
      <c r="L491" s="3"/>
      <c r="M491" s="3"/>
      <c r="N491" s="3"/>
      <c r="O491" s="3"/>
      <c r="P491" s="3"/>
    </row>
    <row r="492" spans="1:16">
      <c r="A492" s="27">
        <f>工事一般情報!A492</f>
        <v>150035</v>
      </c>
      <c r="B492" s="7" t="str">
        <f>工事一般情報!B492</f>
        <v>ホリコーポレーション</v>
      </c>
      <c r="C492" s="63"/>
      <c r="D492" s="63"/>
      <c r="E492" s="63"/>
      <c r="F492" s="1" t="s">
        <v>1903</v>
      </c>
      <c r="G492" s="1" t="s">
        <v>1903</v>
      </c>
      <c r="H492" s="1" t="s">
        <v>1903</v>
      </c>
      <c r="I492" s="1" t="s">
        <v>1903</v>
      </c>
      <c r="J492" s="1" t="s">
        <v>1903</v>
      </c>
      <c r="K492" s="1"/>
      <c r="L492" s="3"/>
      <c r="M492" s="3"/>
      <c r="N492" s="3"/>
      <c r="O492" s="3"/>
      <c r="P492" s="3"/>
    </row>
    <row r="493" spans="1:16">
      <c r="A493" s="27">
        <f>工事一般情報!A493</f>
        <v>150056</v>
      </c>
      <c r="B493" s="7" t="str">
        <f>工事一般情報!B493</f>
        <v>ダイハツ広島販売 曙店</v>
      </c>
      <c r="C493" s="63"/>
      <c r="D493" s="63"/>
      <c r="E493" s="63"/>
      <c r="F493" s="1" t="s">
        <v>1903</v>
      </c>
      <c r="G493" s="1" t="s">
        <v>1903</v>
      </c>
      <c r="H493" s="1" t="s">
        <v>1903</v>
      </c>
      <c r="I493" s="1" t="s">
        <v>1903</v>
      </c>
      <c r="J493" s="1" t="s">
        <v>1903</v>
      </c>
      <c r="K493" s="1"/>
      <c r="L493" s="3"/>
      <c r="M493" s="3"/>
      <c r="N493" s="3"/>
      <c r="O493" s="3"/>
      <c r="P493" s="3"/>
    </row>
    <row r="494" spans="1:16">
      <c r="A494" s="27">
        <f>工事一般情報!A494</f>
        <v>150060</v>
      </c>
      <c r="B494" s="7" t="str">
        <f>工事一般情報!B494</f>
        <v>中西邸</v>
      </c>
      <c r="C494" s="63"/>
      <c r="D494" s="63"/>
      <c r="E494" s="63"/>
      <c r="F494" s="1" t="s">
        <v>1904</v>
      </c>
      <c r="G494" s="1" t="s">
        <v>1903</v>
      </c>
      <c r="H494" s="1" t="s">
        <v>1903</v>
      </c>
      <c r="I494" s="1" t="s">
        <v>1903</v>
      </c>
      <c r="J494" s="1" t="s">
        <v>1903</v>
      </c>
      <c r="K494" s="1"/>
      <c r="L494" s="3"/>
      <c r="M494" s="3"/>
      <c r="N494" s="3"/>
      <c r="O494" s="3"/>
      <c r="P494" s="3"/>
    </row>
    <row r="495" spans="1:16">
      <c r="A495" s="27">
        <f>工事一般情報!A495</f>
        <v>150064</v>
      </c>
      <c r="B495" s="7" t="str">
        <f>工事一般情報!B495</f>
        <v>西新井店</v>
      </c>
      <c r="C495" s="63"/>
      <c r="D495" s="63"/>
      <c r="E495" s="63"/>
      <c r="F495" s="1" t="s">
        <v>1903</v>
      </c>
      <c r="G495" s="1" t="s">
        <v>1903</v>
      </c>
      <c r="H495" s="1" t="s">
        <v>1903</v>
      </c>
      <c r="I495" s="1" t="s">
        <v>1903</v>
      </c>
      <c r="J495" s="1" t="s">
        <v>1903</v>
      </c>
      <c r="K495" s="1"/>
      <c r="L495" s="3"/>
      <c r="M495" s="3"/>
      <c r="N495" s="3"/>
      <c r="O495" s="3"/>
      <c r="P495" s="3"/>
    </row>
    <row r="496" spans="1:16">
      <c r="A496" s="27">
        <f>工事一般情報!A496</f>
        <v>150068</v>
      </c>
      <c r="B496" s="7" t="str">
        <f>工事一般情報!B496</f>
        <v>扇工業様新社屋</v>
      </c>
      <c r="C496" s="63"/>
      <c r="D496" s="63"/>
      <c r="E496" s="63"/>
      <c r="F496" s="1" t="s">
        <v>1903</v>
      </c>
      <c r="G496" s="1" t="s">
        <v>1903</v>
      </c>
      <c r="H496" s="1" t="s">
        <v>1903</v>
      </c>
      <c r="I496" s="1" t="s">
        <v>1903</v>
      </c>
      <c r="J496" s="1" t="s">
        <v>1903</v>
      </c>
      <c r="K496" s="1"/>
      <c r="L496" s="3"/>
      <c r="M496" s="3"/>
      <c r="N496" s="3"/>
      <c r="O496" s="3"/>
      <c r="P496" s="3"/>
    </row>
    <row r="497" spans="1:16">
      <c r="A497" s="27">
        <f>工事一般情報!A497</f>
        <v>150070</v>
      </c>
      <c r="B497" s="7" t="str">
        <f>工事一般情報!B497</f>
        <v>ユニバースむつ</v>
      </c>
      <c r="C497" s="63"/>
      <c r="D497" s="63"/>
      <c r="E497" s="63"/>
      <c r="F497" s="1" t="s">
        <v>1903</v>
      </c>
      <c r="G497" s="1" t="s">
        <v>1903</v>
      </c>
      <c r="H497" s="1" t="s">
        <v>1903</v>
      </c>
      <c r="I497" s="1" t="s">
        <v>1903</v>
      </c>
      <c r="J497" s="1" t="s">
        <v>1903</v>
      </c>
      <c r="K497" s="1"/>
      <c r="L497" s="3"/>
      <c r="M497" s="3"/>
      <c r="N497" s="3"/>
      <c r="O497" s="3"/>
      <c r="P497" s="3"/>
    </row>
    <row r="498" spans="1:16">
      <c r="A498" s="27">
        <f>工事一般情報!A498</f>
        <v>150075</v>
      </c>
      <c r="B498" s="7" t="str">
        <f>工事一般情報!B498</f>
        <v>逗子披露山の家</v>
      </c>
      <c r="C498" s="63"/>
      <c r="D498" s="63"/>
      <c r="E498" s="63"/>
      <c r="F498" s="1" t="s">
        <v>1903</v>
      </c>
      <c r="G498" s="1" t="s">
        <v>1903</v>
      </c>
      <c r="H498" s="1" t="s">
        <v>1903</v>
      </c>
      <c r="I498" s="1" t="s">
        <v>1903</v>
      </c>
      <c r="J498" s="1" t="s">
        <v>1903</v>
      </c>
      <c r="K498" s="1"/>
      <c r="L498" s="3"/>
      <c r="M498" s="3"/>
      <c r="N498" s="3"/>
      <c r="O498" s="3"/>
      <c r="P498" s="3"/>
    </row>
    <row r="499" spans="1:16">
      <c r="A499" s="27">
        <f>工事一般情報!A499</f>
        <v>150076</v>
      </c>
      <c r="B499" s="7" t="str">
        <f>工事一般情報!B499</f>
        <v>中国通運株式会社冷蔵倉庫</v>
      </c>
      <c r="C499" s="63"/>
      <c r="D499" s="63"/>
      <c r="E499" s="63"/>
      <c r="F499" s="1" t="s">
        <v>1903</v>
      </c>
      <c r="G499" s="1" t="s">
        <v>1903</v>
      </c>
      <c r="H499" s="1" t="s">
        <v>1903</v>
      </c>
      <c r="I499" s="1" t="s">
        <v>1903</v>
      </c>
      <c r="J499" s="1" t="s">
        <v>1903</v>
      </c>
      <c r="K499" s="1"/>
      <c r="L499" s="3"/>
      <c r="M499" s="3"/>
      <c r="N499" s="3"/>
      <c r="O499" s="3"/>
      <c r="P499" s="3"/>
    </row>
    <row r="500" spans="1:16">
      <c r="A500" s="27">
        <f>工事一般情報!A500</f>
        <v>150082</v>
      </c>
      <c r="B500" s="7" t="str">
        <f>工事一般情報!B500</f>
        <v>三井造船(株)プラスト工場</v>
      </c>
      <c r="C500" s="63"/>
      <c r="D500" s="63"/>
      <c r="E500" s="63"/>
      <c r="F500" s="1" t="s">
        <v>1903</v>
      </c>
      <c r="G500" s="1" t="s">
        <v>1903</v>
      </c>
      <c r="H500" s="1" t="s">
        <v>1903</v>
      </c>
      <c r="I500" s="1" t="s">
        <v>1903</v>
      </c>
      <c r="J500" s="1" t="s">
        <v>1903</v>
      </c>
      <c r="K500" s="1"/>
      <c r="L500" s="3"/>
      <c r="M500" s="3"/>
      <c r="N500" s="3"/>
      <c r="O500" s="3"/>
      <c r="P500" s="3"/>
    </row>
    <row r="501" spans="1:16">
      <c r="A501" s="27">
        <f>工事一般情報!A501</f>
        <v>150088</v>
      </c>
      <c r="B501" s="7" t="str">
        <f>工事一般情報!B501</f>
        <v>V・drug蟹江</v>
      </c>
      <c r="C501" s="63"/>
      <c r="D501" s="63"/>
      <c r="E501" s="63"/>
      <c r="F501" s="1" t="s">
        <v>1903</v>
      </c>
      <c r="G501" s="1" t="s">
        <v>1903</v>
      </c>
      <c r="H501" s="1" t="s">
        <v>1903</v>
      </c>
      <c r="I501" s="1" t="s">
        <v>1903</v>
      </c>
      <c r="J501" s="1" t="s">
        <v>1903</v>
      </c>
      <c r="K501" s="1"/>
      <c r="L501" s="3"/>
      <c r="M501" s="3"/>
      <c r="N501" s="3"/>
      <c r="O501" s="3"/>
      <c r="P501" s="3"/>
    </row>
    <row r="502" spans="1:16">
      <c r="A502" s="27">
        <f>工事一般情報!A502</f>
        <v>150090</v>
      </c>
      <c r="B502" s="7" t="str">
        <f>工事一般情報!B502</f>
        <v>グッディウシオ大田</v>
      </c>
      <c r="C502" s="63"/>
      <c r="D502" s="63"/>
      <c r="E502" s="63"/>
      <c r="F502" s="1" t="s">
        <v>1903</v>
      </c>
      <c r="G502" s="1" t="s">
        <v>1903</v>
      </c>
      <c r="H502" s="1" t="s">
        <v>1903</v>
      </c>
      <c r="I502" s="1" t="s">
        <v>1903</v>
      </c>
      <c r="J502" s="1" t="s">
        <v>1903</v>
      </c>
      <c r="K502" s="1"/>
      <c r="L502" s="3"/>
      <c r="M502" s="3"/>
      <c r="N502" s="3"/>
      <c r="O502" s="3"/>
      <c r="P502" s="3"/>
    </row>
    <row r="503" spans="1:16">
      <c r="A503" s="27">
        <f>工事一般情報!A503</f>
        <v>150091</v>
      </c>
      <c r="B503" s="7" t="str">
        <f>工事一般情報!B503</f>
        <v>内村電機工務店 倉庫</v>
      </c>
      <c r="C503" s="63"/>
      <c r="D503" s="63"/>
      <c r="E503" s="63"/>
      <c r="F503" s="1" t="s">
        <v>1903</v>
      </c>
      <c r="G503" s="1" t="s">
        <v>1903</v>
      </c>
      <c r="H503" s="1" t="s">
        <v>1903</v>
      </c>
      <c r="I503" s="1" t="s">
        <v>1903</v>
      </c>
      <c r="J503" s="1" t="s">
        <v>1903</v>
      </c>
      <c r="K503" s="1"/>
      <c r="L503" s="3"/>
      <c r="M503" s="3"/>
      <c r="N503" s="3"/>
      <c r="O503" s="3"/>
      <c r="P503" s="3"/>
    </row>
    <row r="504" spans="1:16">
      <c r="A504" s="27">
        <f>工事一般情報!A504</f>
        <v>150097</v>
      </c>
      <c r="B504" s="7" t="str">
        <f>工事一般情報!B504</f>
        <v>第2みさとしらゆり保育園</v>
      </c>
      <c r="C504" s="63"/>
      <c r="D504" s="63"/>
      <c r="E504" s="63"/>
      <c r="F504" s="1" t="s">
        <v>1903</v>
      </c>
      <c r="G504" s="1" t="s">
        <v>1903</v>
      </c>
      <c r="H504" s="1" t="s">
        <v>1903</v>
      </c>
      <c r="I504" s="1" t="s">
        <v>1903</v>
      </c>
      <c r="J504" s="1" t="s">
        <v>1903</v>
      </c>
      <c r="K504" s="1"/>
      <c r="L504" s="3"/>
      <c r="M504" s="3"/>
      <c r="N504" s="3"/>
      <c r="O504" s="3"/>
      <c r="P504" s="3"/>
    </row>
    <row r="505" spans="1:16">
      <c r="A505" s="27">
        <f>工事一般情報!A505</f>
        <v>150098</v>
      </c>
      <c r="B505" s="7" t="str">
        <f>工事一般情報!B505</f>
        <v>ナルシマ工場・事務所</v>
      </c>
      <c r="C505" s="63"/>
      <c r="D505" s="63"/>
      <c r="E505" s="63"/>
      <c r="F505" s="1" t="s">
        <v>1903</v>
      </c>
      <c r="G505" s="1" t="s">
        <v>1903</v>
      </c>
      <c r="H505" s="1" t="s">
        <v>1903</v>
      </c>
      <c r="I505" s="1" t="s">
        <v>1903</v>
      </c>
      <c r="J505" s="1" t="s">
        <v>1903</v>
      </c>
      <c r="K505" s="1"/>
      <c r="L505" s="3"/>
      <c r="M505" s="3"/>
      <c r="N505" s="3"/>
      <c r="O505" s="3"/>
      <c r="P505" s="3"/>
    </row>
    <row r="506" spans="1:16">
      <c r="A506" s="27">
        <f>工事一般情報!A506</f>
        <v>150107</v>
      </c>
      <c r="B506" s="7" t="str">
        <f>工事一般情報!B506</f>
        <v>内信寺東三河別院 納骨堂</v>
      </c>
      <c r="C506" s="63"/>
      <c r="D506" s="63"/>
      <c r="E506" s="63"/>
      <c r="F506" s="1" t="s">
        <v>1903</v>
      </c>
      <c r="G506" s="1" t="s">
        <v>1903</v>
      </c>
      <c r="H506" s="1" t="s">
        <v>1903</v>
      </c>
      <c r="I506" s="1" t="s">
        <v>1903</v>
      </c>
      <c r="J506" s="1" t="s">
        <v>1903</v>
      </c>
      <c r="K506" s="1"/>
      <c r="L506" s="3"/>
      <c r="M506" s="3"/>
      <c r="N506" s="3"/>
      <c r="O506" s="3"/>
      <c r="P506" s="3"/>
    </row>
    <row r="507" spans="1:16">
      <c r="A507" s="27">
        <f>工事一般情報!A507</f>
        <v>150109</v>
      </c>
      <c r="B507" s="7" t="str">
        <f>工事一般情報!B507</f>
        <v>ユニバース惣菜センター</v>
      </c>
      <c r="C507" s="63"/>
      <c r="D507" s="63"/>
      <c r="E507" s="63"/>
      <c r="F507" s="1" t="s">
        <v>1903</v>
      </c>
      <c r="G507" s="1" t="s">
        <v>1903</v>
      </c>
      <c r="H507" s="1" t="s">
        <v>1903</v>
      </c>
      <c r="I507" s="1" t="s">
        <v>1903</v>
      </c>
      <c r="J507" s="1" t="s">
        <v>1903</v>
      </c>
      <c r="K507" s="1"/>
      <c r="L507" s="3"/>
      <c r="M507" s="3"/>
      <c r="N507" s="3"/>
      <c r="O507" s="3"/>
      <c r="P507" s="3"/>
    </row>
    <row r="508" spans="1:16">
      <c r="A508" s="27">
        <f>工事一般情報!A508</f>
        <v>150116</v>
      </c>
      <c r="B508" s="7" t="str">
        <f>工事一般情報!B508</f>
        <v>千種新西店舗</v>
      </c>
      <c r="C508" s="63"/>
      <c r="D508" s="63"/>
      <c r="E508" s="63"/>
      <c r="F508" s="1" t="s">
        <v>1903</v>
      </c>
      <c r="G508" s="1" t="s">
        <v>1903</v>
      </c>
      <c r="H508" s="1" t="s">
        <v>1903</v>
      </c>
      <c r="I508" s="1" t="s">
        <v>1903</v>
      </c>
      <c r="J508" s="1" t="s">
        <v>1903</v>
      </c>
      <c r="K508" s="1"/>
      <c r="L508" s="3"/>
      <c r="M508" s="3"/>
      <c r="N508" s="3"/>
      <c r="O508" s="3"/>
      <c r="P508" s="3"/>
    </row>
    <row r="509" spans="1:16">
      <c r="A509" s="27">
        <f>工事一般情報!A509</f>
        <v>150118</v>
      </c>
      <c r="B509" s="7" t="str">
        <f>工事一般情報!B509</f>
        <v>バロー安城</v>
      </c>
      <c r="C509" s="63"/>
      <c r="D509" s="63"/>
      <c r="E509" s="63"/>
      <c r="F509" s="1" t="s">
        <v>1903</v>
      </c>
      <c r="G509" s="1" t="s">
        <v>1903</v>
      </c>
      <c r="H509" s="1" t="s">
        <v>1903</v>
      </c>
      <c r="I509" s="1" t="s">
        <v>1903</v>
      </c>
      <c r="J509" s="1" t="s">
        <v>1903</v>
      </c>
      <c r="K509" s="1"/>
      <c r="L509" s="3"/>
      <c r="M509" s="3"/>
      <c r="N509" s="3"/>
      <c r="O509" s="3"/>
      <c r="P509" s="3"/>
    </row>
    <row r="510" spans="1:16">
      <c r="A510" s="27">
        <f>工事一般情報!A510</f>
        <v>150125</v>
      </c>
      <c r="B510" s="7" t="str">
        <f>工事一般情報!B510</f>
        <v>復興公営住宅</v>
      </c>
      <c r="C510" s="63"/>
      <c r="D510" s="63"/>
      <c r="E510" s="63"/>
      <c r="F510" s="1" t="s">
        <v>1903</v>
      </c>
      <c r="G510" s="1" t="s">
        <v>1904</v>
      </c>
      <c r="H510" s="1" t="s">
        <v>1903</v>
      </c>
      <c r="I510" s="1" t="s">
        <v>1903</v>
      </c>
      <c r="J510" s="1" t="s">
        <v>1903</v>
      </c>
      <c r="K510" s="1"/>
      <c r="L510" s="3"/>
      <c r="M510" s="3"/>
      <c r="N510" s="3"/>
      <c r="O510" s="3"/>
      <c r="P510" s="3"/>
    </row>
    <row r="511" spans="1:16">
      <c r="A511" s="27">
        <f>工事一般情報!A511</f>
        <v>150126</v>
      </c>
      <c r="B511" s="7" t="str">
        <f>工事一般情報!B511</f>
        <v>K's Dining</v>
      </c>
      <c r="C511" s="63"/>
      <c r="D511" s="63"/>
      <c r="E511" s="63"/>
      <c r="F511" s="1" t="s">
        <v>1903</v>
      </c>
      <c r="G511" s="1" t="s">
        <v>1903</v>
      </c>
      <c r="H511" s="1" t="s">
        <v>1903</v>
      </c>
      <c r="I511" s="1" t="s">
        <v>1903</v>
      </c>
      <c r="J511" s="1" t="s">
        <v>1903</v>
      </c>
      <c r="K511" s="1"/>
      <c r="L511" s="3"/>
      <c r="M511" s="3"/>
      <c r="N511" s="3"/>
      <c r="O511" s="3"/>
      <c r="P511" s="3"/>
    </row>
    <row r="512" spans="1:16">
      <c r="A512" s="27">
        <f>工事一般情報!A512</f>
        <v>150127</v>
      </c>
      <c r="B512" s="7" t="str">
        <f>工事一般情報!B512</f>
        <v>函館どっく(株)造船・修繕事務所</v>
      </c>
      <c r="C512" s="63"/>
      <c r="D512" s="63"/>
      <c r="E512" s="63"/>
      <c r="F512" s="1" t="s">
        <v>1903</v>
      </c>
      <c r="G512" s="1" t="s">
        <v>1903</v>
      </c>
      <c r="H512" s="1" t="s">
        <v>1903</v>
      </c>
      <c r="I512" s="1" t="s">
        <v>1903</v>
      </c>
      <c r="J512" s="1" t="s">
        <v>1903</v>
      </c>
      <c r="K512" s="1"/>
      <c r="L512" s="3"/>
      <c r="M512" s="3"/>
      <c r="N512" s="3"/>
      <c r="O512" s="3"/>
      <c r="P512" s="3"/>
    </row>
    <row r="513" spans="1:16">
      <c r="A513" s="27">
        <f>工事一般情報!A513</f>
        <v>150134</v>
      </c>
      <c r="B513" s="7" t="str">
        <f>工事一般情報!B513</f>
        <v>双葉運輸　倉庫・事務所</v>
      </c>
      <c r="C513" s="63"/>
      <c r="D513" s="63"/>
      <c r="E513" s="63"/>
      <c r="F513" s="1" t="s">
        <v>1903</v>
      </c>
      <c r="G513" s="1" t="s">
        <v>1903</v>
      </c>
      <c r="H513" s="1" t="s">
        <v>1903</v>
      </c>
      <c r="I513" s="1" t="s">
        <v>1903</v>
      </c>
      <c r="J513" s="1" t="s">
        <v>1903</v>
      </c>
      <c r="K513" s="1"/>
      <c r="L513" s="3"/>
      <c r="M513" s="3"/>
      <c r="N513" s="3"/>
      <c r="O513" s="3"/>
      <c r="P513" s="3"/>
    </row>
    <row r="514" spans="1:16">
      <c r="A514" s="27">
        <f>工事一般情報!A514</f>
        <v>150135</v>
      </c>
      <c r="B514" s="7" t="str">
        <f>工事一般情報!B514</f>
        <v>新東京機材センター</v>
      </c>
      <c r="C514" s="63"/>
      <c r="D514" s="63"/>
      <c r="E514" s="63"/>
      <c r="F514" s="1" t="s">
        <v>1903</v>
      </c>
      <c r="G514" s="1" t="s">
        <v>1903</v>
      </c>
      <c r="H514" s="1" t="s">
        <v>1903</v>
      </c>
      <c r="I514" s="1" t="s">
        <v>1903</v>
      </c>
      <c r="J514" s="1" t="s">
        <v>1903</v>
      </c>
      <c r="K514" s="1"/>
      <c r="L514" s="3"/>
      <c r="M514" s="3"/>
      <c r="N514" s="3"/>
      <c r="O514" s="3"/>
      <c r="P514" s="3"/>
    </row>
    <row r="515" spans="1:16">
      <c r="A515" s="27">
        <f>工事一般情報!A515</f>
        <v>150137</v>
      </c>
      <c r="B515" s="7" t="str">
        <f>工事一般情報!B515</f>
        <v>H HOUSE</v>
      </c>
      <c r="C515" s="63"/>
      <c r="D515" s="63"/>
      <c r="E515" s="63"/>
      <c r="F515" s="1" t="s">
        <v>1903</v>
      </c>
      <c r="G515" s="1" t="s">
        <v>1904</v>
      </c>
      <c r="H515" s="1" t="s">
        <v>1903</v>
      </c>
      <c r="I515" s="1" t="s">
        <v>1903</v>
      </c>
      <c r="J515" s="1" t="s">
        <v>1903</v>
      </c>
      <c r="K515" s="1"/>
      <c r="L515" s="3"/>
      <c r="M515" s="3"/>
      <c r="N515" s="3"/>
      <c r="O515" s="3"/>
      <c r="P515" s="3"/>
    </row>
    <row r="516" spans="1:16">
      <c r="A516" s="27">
        <f>工事一般情報!A516</f>
        <v>150143</v>
      </c>
      <c r="B516" s="7" t="str">
        <f>工事一般情報!B516</f>
        <v>南鳩ヶ谷6丁目計画</v>
      </c>
      <c r="C516" s="63"/>
      <c r="D516" s="63"/>
      <c r="E516" s="63"/>
      <c r="F516" s="1" t="s">
        <v>1903</v>
      </c>
      <c r="G516" s="1" t="s">
        <v>1903</v>
      </c>
      <c r="H516" s="1" t="s">
        <v>1903</v>
      </c>
      <c r="I516" s="1" t="s">
        <v>1903</v>
      </c>
      <c r="J516" s="1" t="s">
        <v>1903</v>
      </c>
      <c r="K516" s="1"/>
      <c r="L516" s="3"/>
      <c r="M516" s="3"/>
      <c r="N516" s="3"/>
      <c r="O516" s="3"/>
      <c r="P516" s="3"/>
    </row>
    <row r="517" spans="1:16">
      <c r="A517" s="27">
        <f>工事一般情報!A517</f>
        <v>150151</v>
      </c>
      <c r="B517" s="7" t="str">
        <f>工事一般情報!B517</f>
        <v>大森新社屋</v>
      </c>
      <c r="C517" s="63"/>
      <c r="D517" s="63"/>
      <c r="E517" s="63"/>
      <c r="F517" s="1" t="s">
        <v>1903</v>
      </c>
      <c r="G517" s="1" t="s">
        <v>1904</v>
      </c>
      <c r="H517" s="1" t="s">
        <v>1903</v>
      </c>
      <c r="I517" s="1" t="s">
        <v>1903</v>
      </c>
      <c r="J517" s="1" t="s">
        <v>1903</v>
      </c>
      <c r="K517" s="1"/>
      <c r="L517" s="3"/>
      <c r="M517" s="3"/>
      <c r="N517" s="3"/>
      <c r="O517" s="3"/>
      <c r="P517" s="3"/>
    </row>
    <row r="518" spans="1:16">
      <c r="A518" s="27">
        <f>工事一般情報!A518</f>
        <v>150155</v>
      </c>
      <c r="B518" s="7" t="str">
        <f>工事一般情報!B518</f>
        <v>ジョーシン射水</v>
      </c>
      <c r="C518" s="63"/>
      <c r="D518" s="63"/>
      <c r="E518" s="63"/>
      <c r="F518" s="1" t="s">
        <v>1903</v>
      </c>
      <c r="G518" s="1" t="s">
        <v>1903</v>
      </c>
      <c r="H518" s="1" t="s">
        <v>1903</v>
      </c>
      <c r="I518" s="1" t="s">
        <v>1903</v>
      </c>
      <c r="J518" s="1" t="s">
        <v>1903</v>
      </c>
      <c r="K518" s="1"/>
      <c r="L518" s="3"/>
      <c r="M518" s="3"/>
      <c r="N518" s="3"/>
      <c r="O518" s="3"/>
      <c r="P518" s="3"/>
    </row>
    <row r="519" spans="1:16">
      <c r="A519" s="27">
        <f>工事一般情報!A519</f>
        <v>150157</v>
      </c>
      <c r="B519" s="7" t="str">
        <f>工事一般情報!B519</f>
        <v>ケーアイ・オギワラ</v>
      </c>
      <c r="C519" s="63"/>
      <c r="D519" s="63"/>
      <c r="E519" s="63"/>
      <c r="F519" s="1" t="s">
        <v>1903</v>
      </c>
      <c r="G519" s="1" t="s">
        <v>1903</v>
      </c>
      <c r="H519" s="1" t="s">
        <v>1903</v>
      </c>
      <c r="I519" s="1" t="s">
        <v>1903</v>
      </c>
      <c r="J519" s="1" t="s">
        <v>1903</v>
      </c>
      <c r="K519" s="1"/>
      <c r="L519" s="3"/>
      <c r="M519" s="3"/>
      <c r="N519" s="3"/>
      <c r="O519" s="3"/>
      <c r="P519" s="3"/>
    </row>
    <row r="520" spans="1:16">
      <c r="A520" s="27">
        <f>工事一般情報!A520</f>
        <v>150158</v>
      </c>
      <c r="B520" s="7" t="str">
        <f>工事一般情報!B520</f>
        <v>東北マツダ酒田</v>
      </c>
      <c r="C520" s="63"/>
      <c r="D520" s="63"/>
      <c r="E520" s="63"/>
      <c r="F520" s="1" t="s">
        <v>1903</v>
      </c>
      <c r="G520" s="1" t="s">
        <v>1903</v>
      </c>
      <c r="H520" s="1" t="s">
        <v>1903</v>
      </c>
      <c r="I520" s="1" t="s">
        <v>1903</v>
      </c>
      <c r="J520" s="1" t="s">
        <v>1903</v>
      </c>
      <c r="K520" s="1"/>
      <c r="L520" s="3"/>
      <c r="M520" s="3"/>
      <c r="N520" s="3"/>
      <c r="O520" s="3"/>
      <c r="P520" s="3"/>
    </row>
    <row r="521" spans="1:16">
      <c r="A521" s="27">
        <f>工事一般情報!A521</f>
        <v>150164</v>
      </c>
      <c r="B521" s="7" t="str">
        <f>工事一般情報!B521</f>
        <v>特別養護老人ホーム さくらそう</v>
      </c>
      <c r="C521" s="63"/>
      <c r="D521" s="63"/>
      <c r="E521" s="63"/>
      <c r="F521" s="1" t="s">
        <v>1903</v>
      </c>
      <c r="G521" s="1" t="s">
        <v>1903</v>
      </c>
      <c r="H521" s="1" t="s">
        <v>1903</v>
      </c>
      <c r="I521" s="1" t="s">
        <v>1903</v>
      </c>
      <c r="J521" s="1" t="s">
        <v>1903</v>
      </c>
      <c r="K521" s="1"/>
      <c r="L521" s="3"/>
      <c r="M521" s="3"/>
      <c r="N521" s="3"/>
      <c r="O521" s="3"/>
      <c r="P521" s="3"/>
    </row>
    <row r="522" spans="1:16">
      <c r="A522" s="27">
        <f>工事一般情報!A522</f>
        <v>150166</v>
      </c>
      <c r="B522" s="7" t="str">
        <f>工事一般情報!B522</f>
        <v>広野米倉庫</v>
      </c>
      <c r="C522" s="63"/>
      <c r="D522" s="63"/>
      <c r="E522" s="63"/>
      <c r="F522" s="1" t="s">
        <v>1903</v>
      </c>
      <c r="G522" s="1" t="s">
        <v>1903</v>
      </c>
      <c r="H522" s="1" t="s">
        <v>1903</v>
      </c>
      <c r="I522" s="1" t="s">
        <v>1903</v>
      </c>
      <c r="J522" s="1" t="s">
        <v>1903</v>
      </c>
      <c r="K522" s="1"/>
      <c r="L522" s="3"/>
      <c r="M522" s="3"/>
      <c r="N522" s="3"/>
      <c r="O522" s="3"/>
      <c r="P522" s="3"/>
    </row>
    <row r="523" spans="1:16">
      <c r="A523" s="27">
        <f>工事一般情報!A523</f>
        <v>150167</v>
      </c>
      <c r="B523" s="7" t="str">
        <f>工事一般情報!B523</f>
        <v>マルカワ渋川せんべい新工場</v>
      </c>
      <c r="C523" s="63"/>
      <c r="D523" s="63"/>
      <c r="E523" s="63"/>
      <c r="F523" s="1" t="s">
        <v>1903</v>
      </c>
      <c r="G523" s="1" t="s">
        <v>1903</v>
      </c>
      <c r="H523" s="1" t="s">
        <v>1903</v>
      </c>
      <c r="I523" s="1" t="s">
        <v>1903</v>
      </c>
      <c r="J523" s="1" t="s">
        <v>1903</v>
      </c>
      <c r="K523" s="1"/>
      <c r="L523" s="3"/>
      <c r="M523" s="3"/>
      <c r="N523" s="3"/>
      <c r="O523" s="3"/>
      <c r="P523" s="3"/>
    </row>
    <row r="524" spans="1:16">
      <c r="A524" s="27">
        <f>工事一般情報!A524</f>
        <v>150173</v>
      </c>
      <c r="B524" s="7" t="str">
        <f>工事一般情報!B524</f>
        <v>越ケ谷保育園</v>
      </c>
      <c r="C524" s="63"/>
      <c r="D524" s="63"/>
      <c r="E524" s="63"/>
      <c r="F524" s="1" t="s">
        <v>1903</v>
      </c>
      <c r="G524" s="1" t="s">
        <v>1903</v>
      </c>
      <c r="H524" s="1" t="s">
        <v>1903</v>
      </c>
      <c r="I524" s="1" t="s">
        <v>1903</v>
      </c>
      <c r="J524" s="1" t="s">
        <v>1903</v>
      </c>
      <c r="K524" s="1"/>
      <c r="L524" s="3"/>
      <c r="M524" s="3"/>
      <c r="N524" s="3"/>
      <c r="O524" s="3"/>
      <c r="P524" s="3"/>
    </row>
    <row r="525" spans="1:16">
      <c r="A525" s="27">
        <f>工事一般情報!A525</f>
        <v>150185</v>
      </c>
      <c r="B525" s="7" t="str">
        <f>工事一般情報!B525</f>
        <v>せんだん会ｻｰﾋﾞｽ付住宅</v>
      </c>
      <c r="C525" s="63"/>
      <c r="D525" s="63"/>
      <c r="E525" s="63"/>
      <c r="F525" s="1" t="s">
        <v>1903</v>
      </c>
      <c r="G525" s="1" t="s">
        <v>1903</v>
      </c>
      <c r="H525" s="1" t="s">
        <v>1903</v>
      </c>
      <c r="I525" s="1" t="s">
        <v>1903</v>
      </c>
      <c r="J525" s="1" t="s">
        <v>1903</v>
      </c>
      <c r="K525" s="1"/>
      <c r="L525" s="3"/>
      <c r="M525" s="3"/>
      <c r="N525" s="3"/>
      <c r="O525" s="3"/>
      <c r="P525" s="3"/>
    </row>
    <row r="526" spans="1:16">
      <c r="A526" s="27">
        <f>工事一般情報!A526</f>
        <v>150191</v>
      </c>
      <c r="B526" s="7" t="str">
        <f>工事一般情報!B526</f>
        <v>ダイナム宮城角田</v>
      </c>
      <c r="C526" s="63"/>
      <c r="D526" s="63"/>
      <c r="E526" s="63"/>
      <c r="F526" s="1" t="s">
        <v>1903</v>
      </c>
      <c r="G526" s="1" t="s">
        <v>1903</v>
      </c>
      <c r="H526" s="1" t="s">
        <v>1903</v>
      </c>
      <c r="I526" s="1" t="s">
        <v>1903</v>
      </c>
      <c r="J526" s="1" t="s">
        <v>1903</v>
      </c>
      <c r="K526" s="1"/>
      <c r="L526" s="3"/>
      <c r="M526" s="3"/>
      <c r="N526" s="3"/>
      <c r="O526" s="3"/>
      <c r="P526" s="3"/>
    </row>
    <row r="527" spans="1:16">
      <c r="A527" s="27">
        <f>工事一般情報!A527</f>
        <v>150192</v>
      </c>
      <c r="B527" s="7" t="str">
        <f>工事一般情報!B527</f>
        <v>十和田市東十一番町SS</v>
      </c>
      <c r="C527" s="63"/>
      <c r="D527" s="63"/>
      <c r="E527" s="63"/>
      <c r="F527" s="1" t="s">
        <v>1903</v>
      </c>
      <c r="G527" s="1" t="s">
        <v>1903</v>
      </c>
      <c r="H527" s="1" t="s">
        <v>1903</v>
      </c>
      <c r="I527" s="1" t="s">
        <v>1903</v>
      </c>
      <c r="J527" s="1" t="s">
        <v>1903</v>
      </c>
      <c r="K527" s="1"/>
      <c r="L527" s="3"/>
      <c r="M527" s="3"/>
      <c r="N527" s="3"/>
      <c r="O527" s="3"/>
      <c r="P527" s="3"/>
    </row>
    <row r="528" spans="1:16">
      <c r="A528" s="27">
        <f>工事一般情報!A528</f>
        <v>150201</v>
      </c>
      <c r="B528" s="7" t="str">
        <f>工事一般情報!B528</f>
        <v>平野鋼線㈱ 幸手倉庫・工場</v>
      </c>
      <c r="C528" s="63"/>
      <c r="D528" s="63"/>
      <c r="E528" s="63"/>
      <c r="F528" s="1" t="s">
        <v>1903</v>
      </c>
      <c r="G528" s="1" t="s">
        <v>1903</v>
      </c>
      <c r="H528" s="1" t="s">
        <v>1904</v>
      </c>
      <c r="I528" s="1" t="s">
        <v>1903</v>
      </c>
      <c r="J528" s="1" t="s">
        <v>1903</v>
      </c>
      <c r="K528" s="1"/>
      <c r="L528" s="3"/>
      <c r="M528" s="3"/>
      <c r="N528" s="3"/>
      <c r="O528" s="3"/>
      <c r="P528" s="3"/>
    </row>
    <row r="529" spans="1:16">
      <c r="A529" s="27">
        <f>工事一般情報!A529</f>
        <v>150216</v>
      </c>
      <c r="B529" s="7" t="str">
        <f>工事一般情報!B529</f>
        <v>吉田容器店第2立花ヤード</v>
      </c>
      <c r="C529" s="63"/>
      <c r="D529" s="63"/>
      <c r="E529" s="63"/>
      <c r="F529" s="1" t="s">
        <v>1904</v>
      </c>
      <c r="G529" s="1" t="s">
        <v>1903</v>
      </c>
      <c r="H529" s="1" t="s">
        <v>1903</v>
      </c>
      <c r="I529" s="1" t="s">
        <v>1903</v>
      </c>
      <c r="J529" s="1" t="s">
        <v>1903</v>
      </c>
      <c r="K529" s="1"/>
      <c r="L529" s="3"/>
      <c r="M529" s="3"/>
      <c r="N529" s="3"/>
      <c r="O529" s="3"/>
      <c r="P529" s="3"/>
    </row>
    <row r="530" spans="1:16">
      <c r="A530" s="27">
        <f>工事一般情報!A530</f>
        <v>150219</v>
      </c>
      <c r="B530" s="7" t="str">
        <f>工事一般情報!B530</f>
        <v>ウェルネス出雲中野</v>
      </c>
      <c r="C530" s="63"/>
      <c r="D530" s="63"/>
      <c r="E530" s="63"/>
      <c r="F530" s="1" t="s">
        <v>1903</v>
      </c>
      <c r="G530" s="1" t="s">
        <v>1903</v>
      </c>
      <c r="H530" s="1" t="s">
        <v>1903</v>
      </c>
      <c r="I530" s="1" t="s">
        <v>1903</v>
      </c>
      <c r="J530" s="1" t="s">
        <v>1903</v>
      </c>
      <c r="K530" s="1"/>
      <c r="L530" s="3"/>
      <c r="M530" s="3"/>
      <c r="N530" s="3"/>
      <c r="O530" s="3"/>
      <c r="P530" s="3"/>
    </row>
    <row r="531" spans="1:16">
      <c r="A531" s="27">
        <f>工事一般情報!A531</f>
        <v>150228</v>
      </c>
      <c r="B531" s="7" t="str">
        <f>工事一般情報!B531</f>
        <v>スズキショールーム豊岡</v>
      </c>
      <c r="C531" s="63"/>
      <c r="D531" s="63"/>
      <c r="E531" s="63"/>
      <c r="F531" s="1" t="s">
        <v>1903</v>
      </c>
      <c r="G531" s="1" t="s">
        <v>1903</v>
      </c>
      <c r="H531" s="1" t="s">
        <v>1903</v>
      </c>
      <c r="I531" s="1" t="s">
        <v>1903</v>
      </c>
      <c r="J531" s="1" t="s">
        <v>1903</v>
      </c>
      <c r="K531" s="1"/>
      <c r="L531" s="3"/>
      <c r="M531" s="3"/>
      <c r="N531" s="3"/>
      <c r="O531" s="3"/>
      <c r="P531" s="3"/>
    </row>
    <row r="532" spans="1:16">
      <c r="A532" s="27">
        <f>工事一般情報!A532</f>
        <v>150229</v>
      </c>
      <c r="B532" s="7" t="str">
        <f>工事一般情報!B532</f>
        <v>八尾楽音寺</v>
      </c>
      <c r="C532" s="63"/>
      <c r="D532" s="63"/>
      <c r="E532" s="63"/>
      <c r="F532" s="1" t="s">
        <v>1903</v>
      </c>
      <c r="G532" s="1" t="s">
        <v>1903</v>
      </c>
      <c r="H532" s="1" t="s">
        <v>1903</v>
      </c>
      <c r="I532" s="1" t="s">
        <v>1903</v>
      </c>
      <c r="J532" s="1" t="s">
        <v>1903</v>
      </c>
      <c r="K532" s="1"/>
      <c r="L532" s="3"/>
      <c r="M532" s="3"/>
      <c r="N532" s="3"/>
      <c r="O532" s="3"/>
      <c r="P532" s="3"/>
    </row>
    <row r="533" spans="1:16">
      <c r="A533" s="27">
        <f>工事一般情報!A533</f>
        <v>150237</v>
      </c>
      <c r="B533" s="7" t="str">
        <f>工事一般情報!B533</f>
        <v>中部工業(株)工場</v>
      </c>
      <c r="C533" s="63"/>
      <c r="D533" s="63"/>
      <c r="E533" s="63"/>
      <c r="F533" s="1" t="s">
        <v>1903</v>
      </c>
      <c r="G533" s="1" t="s">
        <v>1903</v>
      </c>
      <c r="H533" s="1" t="s">
        <v>1903</v>
      </c>
      <c r="I533" s="1" t="s">
        <v>1903</v>
      </c>
      <c r="J533" s="1" t="s">
        <v>1903</v>
      </c>
      <c r="K533" s="1"/>
      <c r="L533" s="3"/>
      <c r="M533" s="3"/>
      <c r="N533" s="3"/>
      <c r="O533" s="3"/>
      <c r="P533" s="3"/>
    </row>
    <row r="534" spans="1:16">
      <c r="A534" s="27">
        <f>工事一般情報!A534</f>
        <v>150240</v>
      </c>
      <c r="B534" s="7" t="str">
        <f>工事一般情報!B534</f>
        <v>石巻商工信用組合本店</v>
      </c>
      <c r="C534" s="63"/>
      <c r="D534" s="63"/>
      <c r="E534" s="63"/>
      <c r="F534" s="1" t="s">
        <v>1903</v>
      </c>
      <c r="G534" s="1" t="s">
        <v>1903</v>
      </c>
      <c r="H534" s="1" t="s">
        <v>1903</v>
      </c>
      <c r="I534" s="1" t="s">
        <v>1903</v>
      </c>
      <c r="J534" s="1" t="s">
        <v>1903</v>
      </c>
      <c r="K534" s="1"/>
      <c r="L534" s="3"/>
      <c r="M534" s="3"/>
      <c r="N534" s="3"/>
      <c r="O534" s="3"/>
      <c r="P534" s="3"/>
    </row>
    <row r="535" spans="1:16">
      <c r="A535" s="27">
        <f>工事一般情報!A535</f>
        <v>150241</v>
      </c>
      <c r="B535" s="7" t="str">
        <f>工事一般情報!B535</f>
        <v>関西マツダ住之江</v>
      </c>
      <c r="C535" s="63"/>
      <c r="D535" s="63"/>
      <c r="E535" s="63"/>
      <c r="F535" s="1" t="s">
        <v>1903</v>
      </c>
      <c r="G535" s="1" t="s">
        <v>1903</v>
      </c>
      <c r="H535" s="1" t="s">
        <v>1903</v>
      </c>
      <c r="I535" s="1" t="s">
        <v>1903</v>
      </c>
      <c r="J535" s="1" t="s">
        <v>1903</v>
      </c>
      <c r="K535" s="1"/>
      <c r="L535" s="3"/>
      <c r="M535" s="3"/>
      <c r="N535" s="3"/>
      <c r="O535" s="3"/>
      <c r="P535" s="3"/>
    </row>
    <row r="536" spans="1:16">
      <c r="A536" s="27">
        <f>工事一般情報!A536</f>
        <v>150246</v>
      </c>
      <c r="B536" s="7" t="str">
        <f>工事一般情報!B536</f>
        <v>北海道カントリークラブ</v>
      </c>
      <c r="C536" s="63"/>
      <c r="D536" s="63"/>
      <c r="E536" s="63"/>
      <c r="F536" s="1" t="s">
        <v>1903</v>
      </c>
      <c r="G536" s="1" t="s">
        <v>1903</v>
      </c>
      <c r="H536" s="1" t="s">
        <v>1903</v>
      </c>
      <c r="I536" s="1" t="s">
        <v>1903</v>
      </c>
      <c r="J536" s="1" t="s">
        <v>1903</v>
      </c>
      <c r="K536" s="1"/>
      <c r="L536" s="3"/>
      <c r="M536" s="3"/>
      <c r="N536" s="3"/>
      <c r="O536" s="3"/>
      <c r="P536" s="3"/>
    </row>
    <row r="537" spans="1:16">
      <c r="A537" s="27">
        <f>工事一般情報!A537</f>
        <v>150248</v>
      </c>
      <c r="B537" s="7" t="str">
        <f>工事一般情報!B537</f>
        <v>プラスワン長野</v>
      </c>
      <c r="C537" s="63"/>
      <c r="D537" s="63"/>
      <c r="E537" s="63"/>
      <c r="F537" s="1" t="s">
        <v>1903</v>
      </c>
      <c r="G537" s="1" t="s">
        <v>1903</v>
      </c>
      <c r="H537" s="1" t="s">
        <v>1904</v>
      </c>
      <c r="I537" s="1" t="s">
        <v>1903</v>
      </c>
      <c r="J537" s="1" t="s">
        <v>1903</v>
      </c>
      <c r="K537" s="1"/>
      <c r="L537" s="3"/>
      <c r="M537" s="3"/>
      <c r="N537" s="3"/>
      <c r="O537" s="3"/>
      <c r="P537" s="3"/>
    </row>
    <row r="538" spans="1:16">
      <c r="A538" s="27">
        <f>工事一般情報!A538</f>
        <v>150253</v>
      </c>
      <c r="B538" s="7" t="str">
        <f>工事一般情報!B538</f>
        <v>マルハン新発田</v>
      </c>
      <c r="C538" s="63"/>
      <c r="D538" s="63"/>
      <c r="E538" s="63"/>
      <c r="F538" s="1" t="s">
        <v>1903</v>
      </c>
      <c r="G538" s="1" t="s">
        <v>1903</v>
      </c>
      <c r="H538" s="1" t="s">
        <v>1903</v>
      </c>
      <c r="I538" s="1" t="s">
        <v>1903</v>
      </c>
      <c r="J538" s="1" t="s">
        <v>1903</v>
      </c>
      <c r="K538" s="1"/>
      <c r="L538" s="3"/>
      <c r="M538" s="3"/>
      <c r="N538" s="3"/>
      <c r="O538" s="3"/>
      <c r="P538" s="3"/>
    </row>
    <row r="539" spans="1:16">
      <c r="A539" s="27">
        <f>工事一般情報!A539</f>
        <v>150257</v>
      </c>
      <c r="B539" s="7" t="str">
        <f>工事一般情報!B539</f>
        <v>高和保育園</v>
      </c>
      <c r="C539" s="63"/>
      <c r="D539" s="63"/>
      <c r="E539" s="63"/>
      <c r="F539" s="1" t="s">
        <v>1903</v>
      </c>
      <c r="G539" s="1" t="s">
        <v>1903</v>
      </c>
      <c r="H539" s="1" t="s">
        <v>1903</v>
      </c>
      <c r="I539" s="1" t="s">
        <v>1903</v>
      </c>
      <c r="J539" s="1" t="s">
        <v>1903</v>
      </c>
      <c r="K539" s="1"/>
      <c r="L539" s="3"/>
      <c r="M539" s="3"/>
      <c r="N539" s="3"/>
      <c r="O539" s="3"/>
      <c r="P539" s="3"/>
    </row>
    <row r="540" spans="1:16">
      <c r="A540" s="27">
        <f>工事一般情報!A540</f>
        <v>150259</v>
      </c>
      <c r="B540" s="7" t="str">
        <f>工事一般情報!B540</f>
        <v>大川魚店</v>
      </c>
      <c r="C540" s="63"/>
      <c r="D540" s="63"/>
      <c r="E540" s="63"/>
      <c r="F540" s="1" t="s">
        <v>1903</v>
      </c>
      <c r="G540" s="1" t="s">
        <v>1903</v>
      </c>
      <c r="H540" s="1" t="s">
        <v>1903</v>
      </c>
      <c r="I540" s="1" t="s">
        <v>1903</v>
      </c>
      <c r="J540" s="1" t="s">
        <v>1903</v>
      </c>
      <c r="K540" s="1"/>
      <c r="L540" s="3"/>
      <c r="M540" s="3"/>
      <c r="N540" s="3"/>
      <c r="O540" s="3"/>
      <c r="P540" s="3"/>
    </row>
    <row r="541" spans="1:16">
      <c r="A541" s="27">
        <f>工事一般情報!A541</f>
        <v>150265</v>
      </c>
      <c r="B541" s="7" t="str">
        <f>工事一般情報!B541</f>
        <v>東和プリント</v>
      </c>
      <c r="C541" s="63"/>
      <c r="D541" s="63"/>
      <c r="E541" s="63"/>
      <c r="F541" s="1" t="s">
        <v>1903</v>
      </c>
      <c r="G541" s="1" t="s">
        <v>1903</v>
      </c>
      <c r="H541" s="1" t="s">
        <v>1903</v>
      </c>
      <c r="I541" s="1" t="s">
        <v>1903</v>
      </c>
      <c r="J541" s="1" t="s">
        <v>1903</v>
      </c>
      <c r="K541" s="1"/>
      <c r="L541" s="3"/>
      <c r="M541" s="3"/>
      <c r="N541" s="3"/>
      <c r="O541" s="3"/>
      <c r="P541" s="3"/>
    </row>
    <row r="542" spans="1:16">
      <c r="A542" s="27">
        <f>工事一般情報!A542</f>
        <v>150270</v>
      </c>
      <c r="B542" s="7" t="str">
        <f>工事一般情報!B542</f>
        <v>ルネスマンション足立区千住旭町</v>
      </c>
      <c r="C542" s="63"/>
      <c r="D542" s="63"/>
      <c r="E542" s="63"/>
      <c r="F542" s="1" t="s">
        <v>1903</v>
      </c>
      <c r="G542" s="1" t="s">
        <v>1903</v>
      </c>
      <c r="H542" s="1" t="s">
        <v>1903</v>
      </c>
      <c r="I542" s="1" t="s">
        <v>1903</v>
      </c>
      <c r="J542" s="1" t="s">
        <v>1903</v>
      </c>
      <c r="K542" s="1"/>
      <c r="L542" s="3"/>
      <c r="M542" s="3"/>
      <c r="N542" s="3"/>
      <c r="O542" s="3"/>
      <c r="P542" s="3"/>
    </row>
    <row r="543" spans="1:16">
      <c r="A543" s="27">
        <f>工事一般情報!A543</f>
        <v>150272</v>
      </c>
      <c r="B543" s="7" t="str">
        <f>工事一般情報!B543</f>
        <v>JA郡山市耕作物共同利用施設整備</v>
      </c>
      <c r="C543" s="63"/>
      <c r="D543" s="63"/>
      <c r="E543" s="63"/>
      <c r="F543" s="1" t="s">
        <v>1903</v>
      </c>
      <c r="G543" s="1" t="s">
        <v>1903</v>
      </c>
      <c r="H543" s="1" t="s">
        <v>1903</v>
      </c>
      <c r="I543" s="1" t="s">
        <v>1903</v>
      </c>
      <c r="J543" s="1" t="s">
        <v>1903</v>
      </c>
      <c r="K543" s="1"/>
      <c r="L543" s="3"/>
      <c r="M543" s="3"/>
      <c r="N543" s="3"/>
      <c r="O543" s="3"/>
      <c r="P543" s="3"/>
    </row>
    <row r="544" spans="1:16">
      <c r="A544" s="27">
        <f>工事一般情報!A544</f>
        <v>150273</v>
      </c>
      <c r="B544" s="7" t="str">
        <f>工事一般情報!B544</f>
        <v>浪岡配送センター</v>
      </c>
      <c r="C544" s="63"/>
      <c r="D544" s="63"/>
      <c r="E544" s="63"/>
      <c r="F544" s="1" t="s">
        <v>1903</v>
      </c>
      <c r="G544" s="1" t="s">
        <v>1903</v>
      </c>
      <c r="H544" s="1" t="s">
        <v>1903</v>
      </c>
      <c r="I544" s="1" t="s">
        <v>1903</v>
      </c>
      <c r="J544" s="1" t="s">
        <v>1903</v>
      </c>
      <c r="K544" s="1"/>
      <c r="L544" s="3"/>
      <c r="M544" s="3"/>
      <c r="N544" s="3"/>
      <c r="O544" s="3"/>
      <c r="P544" s="3"/>
    </row>
    <row r="545" spans="1:16">
      <c r="A545" s="27">
        <f>工事一般情報!A545</f>
        <v>150278</v>
      </c>
      <c r="B545" s="7" t="str">
        <f>工事一般情報!B545</f>
        <v>アートコーポレーション㈱大阪市港区支店</v>
      </c>
      <c r="C545" s="63"/>
      <c r="D545" s="63"/>
      <c r="E545" s="63"/>
      <c r="F545" s="1" t="s">
        <v>1903</v>
      </c>
      <c r="G545" s="1" t="s">
        <v>1903</v>
      </c>
      <c r="H545" s="1" t="s">
        <v>1903</v>
      </c>
      <c r="I545" s="1" t="s">
        <v>1903</v>
      </c>
      <c r="J545" s="1" t="s">
        <v>1903</v>
      </c>
      <c r="K545" s="1"/>
      <c r="L545" s="3"/>
      <c r="M545" s="3"/>
      <c r="N545" s="3"/>
      <c r="O545" s="3"/>
      <c r="P545" s="3"/>
    </row>
    <row r="546" spans="1:16">
      <c r="A546" s="27">
        <f>工事一般情報!A546</f>
        <v>150283</v>
      </c>
      <c r="B546" s="7" t="str">
        <f>工事一般情報!B546</f>
        <v>東北マツダ秋田ＢＰ</v>
      </c>
      <c r="C546" s="63"/>
      <c r="D546" s="63"/>
      <c r="E546" s="63"/>
      <c r="F546" s="1" t="s">
        <v>1903</v>
      </c>
      <c r="G546" s="1" t="s">
        <v>1903</v>
      </c>
      <c r="H546" s="1" t="s">
        <v>1903</v>
      </c>
      <c r="I546" s="1" t="s">
        <v>1903</v>
      </c>
      <c r="J546" s="1" t="s">
        <v>1903</v>
      </c>
      <c r="K546" s="1"/>
      <c r="L546" s="3"/>
      <c r="M546" s="3"/>
      <c r="N546" s="3"/>
      <c r="O546" s="3"/>
      <c r="P546" s="3"/>
    </row>
    <row r="547" spans="1:16">
      <c r="A547" s="27">
        <f>工事一般情報!A547</f>
        <v>150286</v>
      </c>
      <c r="B547" s="7" t="str">
        <f>工事一般情報!B547</f>
        <v>ほのぼの会 厨房棟</v>
      </c>
      <c r="C547" s="63"/>
      <c r="D547" s="63"/>
      <c r="E547" s="63"/>
      <c r="F547" s="1" t="s">
        <v>1903</v>
      </c>
      <c r="G547" s="1" t="s">
        <v>1903</v>
      </c>
      <c r="H547" s="1" t="s">
        <v>1903</v>
      </c>
      <c r="I547" s="1" t="s">
        <v>1903</v>
      </c>
      <c r="J547" s="1" t="s">
        <v>1903</v>
      </c>
      <c r="K547" s="1"/>
      <c r="L547" s="3"/>
      <c r="M547" s="3"/>
      <c r="N547" s="3"/>
      <c r="O547" s="3"/>
      <c r="P547" s="3"/>
    </row>
    <row r="548" spans="1:16">
      <c r="A548" s="27">
        <f>工事一般情報!A548</f>
        <v>150287</v>
      </c>
      <c r="B548" s="7" t="str">
        <f>工事一般情報!B548</f>
        <v>益田自動車工業</v>
      </c>
      <c r="C548" s="63"/>
      <c r="D548" s="63"/>
      <c r="E548" s="63"/>
      <c r="F548" s="1" t="s">
        <v>1903</v>
      </c>
      <c r="G548" s="1" t="s">
        <v>1903</v>
      </c>
      <c r="H548" s="1" t="s">
        <v>1903</v>
      </c>
      <c r="I548" s="1" t="s">
        <v>1903</v>
      </c>
      <c r="J548" s="1" t="s">
        <v>1903</v>
      </c>
      <c r="K548" s="1"/>
      <c r="L548" s="3"/>
      <c r="M548" s="3"/>
      <c r="N548" s="3"/>
      <c r="O548" s="3"/>
      <c r="P548" s="3"/>
    </row>
    <row r="549" spans="1:16">
      <c r="A549" s="27">
        <f>工事一般情報!A549</f>
        <v>150289</v>
      </c>
      <c r="B549" s="7" t="str">
        <f>工事一般情報!B549</f>
        <v>ダイナム山口宇部港町</v>
      </c>
      <c r="C549" s="63"/>
      <c r="D549" s="63"/>
      <c r="E549" s="63"/>
      <c r="F549" s="1" t="s">
        <v>1903</v>
      </c>
      <c r="G549" s="1" t="s">
        <v>1903</v>
      </c>
      <c r="H549" s="1" t="s">
        <v>1903</v>
      </c>
      <c r="I549" s="1" t="s">
        <v>1903</v>
      </c>
      <c r="J549" s="1" t="s">
        <v>1903</v>
      </c>
      <c r="K549" s="1"/>
      <c r="L549" s="3"/>
      <c r="M549" s="3"/>
      <c r="N549" s="3"/>
      <c r="O549" s="3"/>
      <c r="P549" s="3"/>
    </row>
    <row r="550" spans="1:16">
      <c r="A550" s="27">
        <f>工事一般情報!A550</f>
        <v>150301</v>
      </c>
      <c r="B550" s="7" t="str">
        <f>工事一般情報!B550</f>
        <v>スズキショールーム橿原</v>
      </c>
      <c r="C550" s="63"/>
      <c r="D550" s="63"/>
      <c r="E550" s="63"/>
      <c r="F550" s="1" t="s">
        <v>1903</v>
      </c>
      <c r="G550" s="1" t="s">
        <v>1903</v>
      </c>
      <c r="H550" s="1" t="s">
        <v>1903</v>
      </c>
      <c r="I550" s="1" t="s">
        <v>1903</v>
      </c>
      <c r="J550" s="1" t="s">
        <v>1903</v>
      </c>
      <c r="K550" s="1"/>
      <c r="L550" s="3"/>
      <c r="M550" s="3"/>
      <c r="N550" s="3"/>
      <c r="O550" s="3"/>
      <c r="P550" s="3"/>
    </row>
    <row r="551" spans="1:16">
      <c r="A551" s="27">
        <f>工事一般情報!A551</f>
        <v>150311</v>
      </c>
      <c r="B551" s="7" t="str">
        <f>工事一般情報!B551</f>
        <v>油脂タンク</v>
      </c>
      <c r="C551" s="63"/>
      <c r="D551" s="63"/>
      <c r="E551" s="63"/>
      <c r="F551" s="1" t="s">
        <v>1903</v>
      </c>
      <c r="G551" s="1" t="s">
        <v>1903</v>
      </c>
      <c r="H551" s="1" t="s">
        <v>1903</v>
      </c>
      <c r="I551" s="1" t="s">
        <v>1903</v>
      </c>
      <c r="J551" s="1" t="s">
        <v>1903</v>
      </c>
      <c r="K551" s="1"/>
      <c r="L551" s="3"/>
      <c r="M551" s="3"/>
      <c r="N551" s="3"/>
      <c r="O551" s="3"/>
      <c r="P551" s="3"/>
    </row>
    <row r="552" spans="1:16">
      <c r="A552" s="27">
        <f>工事一般情報!A552</f>
        <v>150312</v>
      </c>
      <c r="B552" s="7" t="str">
        <f>工事一般情報!B552</f>
        <v>ナプラス産業廃棄物処理施設</v>
      </c>
      <c r="C552" s="63"/>
      <c r="D552" s="63"/>
      <c r="E552" s="63"/>
      <c r="F552" s="1" t="s">
        <v>1903</v>
      </c>
      <c r="G552" s="1" t="s">
        <v>1903</v>
      </c>
      <c r="H552" s="1" t="s">
        <v>1903</v>
      </c>
      <c r="I552" s="1" t="s">
        <v>1903</v>
      </c>
      <c r="J552" s="1" t="s">
        <v>1903</v>
      </c>
      <c r="K552" s="1"/>
      <c r="L552" s="3"/>
      <c r="M552" s="3"/>
      <c r="N552" s="3"/>
      <c r="O552" s="3"/>
      <c r="P552" s="3"/>
    </row>
    <row r="553" spans="1:16">
      <c r="A553" s="27">
        <f>工事一般情報!A553</f>
        <v>150321</v>
      </c>
      <c r="B553" s="7" t="str">
        <f>工事一般情報!B553</f>
        <v>ジョイフィット津桜橋</v>
      </c>
      <c r="C553" s="63"/>
      <c r="D553" s="63"/>
      <c r="E553" s="63"/>
      <c r="F553" s="1" t="s">
        <v>1903</v>
      </c>
      <c r="G553" s="1" t="s">
        <v>1903</v>
      </c>
      <c r="H553" s="1" t="s">
        <v>1903</v>
      </c>
      <c r="I553" s="1" t="s">
        <v>1903</v>
      </c>
      <c r="J553" s="1" t="s">
        <v>1903</v>
      </c>
      <c r="K553" s="1"/>
      <c r="L553" s="3"/>
      <c r="M553" s="3"/>
      <c r="N553" s="3"/>
      <c r="O553" s="3"/>
      <c r="P553" s="3"/>
    </row>
    <row r="554" spans="1:16">
      <c r="A554" s="27">
        <f>工事一般情報!A554</f>
        <v>150327</v>
      </c>
      <c r="B554" s="7" t="str">
        <f>工事一般情報!B554</f>
        <v>関西トランスウェイ 岸和田物流センター</v>
      </c>
      <c r="C554" s="63"/>
      <c r="D554" s="63"/>
      <c r="E554" s="63"/>
      <c r="F554" s="1" t="s">
        <v>1903</v>
      </c>
      <c r="G554" s="1" t="s">
        <v>1903</v>
      </c>
      <c r="H554" s="1" t="s">
        <v>1903</v>
      </c>
      <c r="I554" s="1" t="s">
        <v>1903</v>
      </c>
      <c r="J554" s="1" t="s">
        <v>1903</v>
      </c>
      <c r="K554" s="1"/>
      <c r="L554" s="3"/>
      <c r="M554" s="3"/>
      <c r="N554" s="3"/>
      <c r="O554" s="3"/>
      <c r="P554" s="3"/>
    </row>
    <row r="555" spans="1:16">
      <c r="A555" s="27">
        <f>工事一般情報!A555</f>
        <v>150328</v>
      </c>
      <c r="B555" s="7" t="str">
        <f>工事一般情報!B555</f>
        <v>新浦安有明海プロジェクト</v>
      </c>
      <c r="C555" s="63"/>
      <c r="D555" s="63"/>
      <c r="E555" s="63"/>
      <c r="F555" s="1" t="s">
        <v>1903</v>
      </c>
      <c r="G555" s="1" t="s">
        <v>1903</v>
      </c>
      <c r="H555" s="1" t="s">
        <v>1903</v>
      </c>
      <c r="I555" s="1" t="s">
        <v>1903</v>
      </c>
      <c r="J555" s="1" t="s">
        <v>1903</v>
      </c>
      <c r="K555" s="1"/>
      <c r="L555" s="3"/>
      <c r="M555" s="3"/>
      <c r="N555" s="3"/>
      <c r="O555" s="3"/>
      <c r="P555" s="3"/>
    </row>
    <row r="556" spans="1:16">
      <c r="A556" s="27">
        <f>工事一般情報!A556</f>
        <v>150329</v>
      </c>
      <c r="B556" s="7" t="str">
        <f>工事一般情報!B556</f>
        <v>中川保育園</v>
      </c>
      <c r="C556" s="63"/>
      <c r="D556" s="63"/>
      <c r="E556" s="63"/>
      <c r="F556" s="1" t="s">
        <v>1903</v>
      </c>
      <c r="G556" s="1" t="s">
        <v>1903</v>
      </c>
      <c r="H556" s="1" t="s">
        <v>1903</v>
      </c>
      <c r="I556" s="1" t="s">
        <v>1903</v>
      </c>
      <c r="J556" s="1" t="s">
        <v>1903</v>
      </c>
      <c r="K556" s="1"/>
      <c r="L556" s="3"/>
      <c r="M556" s="3"/>
      <c r="N556" s="3"/>
      <c r="O556" s="3"/>
      <c r="P556" s="3"/>
    </row>
    <row r="557" spans="1:16">
      <c r="A557" s="27">
        <f>工事一般情報!A557</f>
        <v>150331</v>
      </c>
      <c r="B557" s="7" t="str">
        <f>工事一般情報!B557</f>
        <v>ドラッグユタカ南陽</v>
      </c>
      <c r="C557" s="63"/>
      <c r="D557" s="63"/>
      <c r="E557" s="63"/>
      <c r="F557" s="1" t="s">
        <v>1903</v>
      </c>
      <c r="G557" s="1" t="s">
        <v>1903</v>
      </c>
      <c r="H557" s="1" t="s">
        <v>1903</v>
      </c>
      <c r="I557" s="1" t="s">
        <v>1903</v>
      </c>
      <c r="J557" s="1" t="s">
        <v>1903</v>
      </c>
      <c r="K557" s="1"/>
      <c r="L557" s="3"/>
      <c r="M557" s="3"/>
      <c r="N557" s="3"/>
      <c r="O557" s="3"/>
      <c r="P557" s="3"/>
    </row>
    <row r="558" spans="1:16">
      <c r="A558" s="27">
        <f>工事一般情報!A558</f>
        <v>150336</v>
      </c>
      <c r="B558" s="7" t="str">
        <f>工事一般情報!B558</f>
        <v>アシーズブリッジ米子</v>
      </c>
      <c r="C558" s="63"/>
      <c r="D558" s="63"/>
      <c r="E558" s="63"/>
      <c r="F558" s="1" t="s">
        <v>1903</v>
      </c>
      <c r="G558" s="1" t="s">
        <v>1903</v>
      </c>
      <c r="H558" s="1" t="s">
        <v>1903</v>
      </c>
      <c r="I558" s="1" t="s">
        <v>1903</v>
      </c>
      <c r="J558" s="1" t="s">
        <v>1903</v>
      </c>
      <c r="K558" s="1"/>
      <c r="L558" s="3"/>
      <c r="M558" s="3"/>
      <c r="N558" s="3"/>
      <c r="O558" s="3"/>
      <c r="P558" s="3"/>
    </row>
    <row r="559" spans="1:16">
      <c r="A559" s="27">
        <f>工事一般情報!A559</f>
        <v>150339</v>
      </c>
      <c r="B559" s="7" t="str">
        <f>工事一般情報!B559</f>
        <v>福島県中建設事務所</v>
      </c>
      <c r="C559" s="63"/>
      <c r="D559" s="63"/>
      <c r="E559" s="63"/>
      <c r="F559" s="1" t="s">
        <v>1903</v>
      </c>
      <c r="G559" s="1" t="s">
        <v>1903</v>
      </c>
      <c r="H559" s="1" t="s">
        <v>1903</v>
      </c>
      <c r="I559" s="1" t="s">
        <v>1903</v>
      </c>
      <c r="J559" s="1" t="s">
        <v>1903</v>
      </c>
      <c r="K559" s="1"/>
      <c r="L559" s="3"/>
      <c r="M559" s="3"/>
      <c r="N559" s="3"/>
      <c r="O559" s="3"/>
      <c r="P559" s="3"/>
    </row>
    <row r="560" spans="1:16">
      <c r="A560" s="27">
        <f>工事一般情報!A560</f>
        <v>150344</v>
      </c>
      <c r="B560" s="7" t="str">
        <f>工事一般情報!B560</f>
        <v>スガテック東京事業所</v>
      </c>
      <c r="C560" s="63"/>
      <c r="D560" s="63"/>
      <c r="E560" s="63"/>
      <c r="F560" s="1" t="s">
        <v>1903</v>
      </c>
      <c r="G560" s="1" t="s">
        <v>1903</v>
      </c>
      <c r="H560" s="1" t="s">
        <v>1903</v>
      </c>
      <c r="I560" s="1" t="s">
        <v>1903</v>
      </c>
      <c r="J560" s="1" t="s">
        <v>1903</v>
      </c>
      <c r="K560" s="1"/>
      <c r="L560" s="3"/>
      <c r="M560" s="3"/>
      <c r="N560" s="3"/>
      <c r="O560" s="3"/>
      <c r="P560" s="3"/>
    </row>
    <row r="561" spans="1:16">
      <c r="A561" s="27">
        <f>工事一般情報!A561</f>
        <v>150357</v>
      </c>
      <c r="B561" s="7" t="str">
        <f>工事一般情報!B561</f>
        <v>利岡邸</v>
      </c>
      <c r="C561" s="63"/>
      <c r="D561" s="63"/>
      <c r="E561" s="63"/>
      <c r="F561" s="1" t="s">
        <v>1903</v>
      </c>
      <c r="G561" s="1" t="s">
        <v>1903</v>
      </c>
      <c r="H561" s="1" t="s">
        <v>1903</v>
      </c>
      <c r="I561" s="1" t="s">
        <v>1903</v>
      </c>
      <c r="J561" s="1" t="s">
        <v>1903</v>
      </c>
      <c r="K561" s="1"/>
      <c r="L561" s="3"/>
      <c r="M561" s="3"/>
      <c r="N561" s="3"/>
      <c r="O561" s="3"/>
      <c r="P561" s="3"/>
    </row>
    <row r="562" spans="1:16">
      <c r="A562" s="27">
        <f>工事一般情報!A562</f>
        <v>150360</v>
      </c>
      <c r="B562" s="7" t="str">
        <f>工事一般情報!B562</f>
        <v>マルハン赤穂</v>
      </c>
      <c r="C562" s="63"/>
      <c r="D562" s="63"/>
      <c r="E562" s="63"/>
      <c r="F562" s="1" t="s">
        <v>1903</v>
      </c>
      <c r="G562" s="1" t="s">
        <v>1903</v>
      </c>
      <c r="H562" s="1" t="s">
        <v>1903</v>
      </c>
      <c r="I562" s="1" t="s">
        <v>1903</v>
      </c>
      <c r="J562" s="1" t="s">
        <v>1903</v>
      </c>
      <c r="K562" s="1"/>
      <c r="L562" s="3"/>
      <c r="M562" s="3"/>
      <c r="N562" s="3"/>
      <c r="O562" s="3"/>
      <c r="P562" s="3"/>
    </row>
    <row r="563" spans="1:16">
      <c r="A563" s="27">
        <f>工事一般情報!A563</f>
        <v>150364</v>
      </c>
      <c r="B563" s="7" t="str">
        <f>工事一般情報!B563</f>
        <v>ドラッグセイムス吉川</v>
      </c>
      <c r="C563" s="63"/>
      <c r="D563" s="63"/>
      <c r="E563" s="63"/>
      <c r="F563" s="1" t="s">
        <v>1903</v>
      </c>
      <c r="G563" s="1" t="s">
        <v>1903</v>
      </c>
      <c r="H563" s="1" t="s">
        <v>1903</v>
      </c>
      <c r="I563" s="1" t="s">
        <v>1903</v>
      </c>
      <c r="J563" s="1" t="s">
        <v>1903</v>
      </c>
      <c r="K563" s="1"/>
      <c r="L563" s="3"/>
      <c r="M563" s="3"/>
      <c r="N563" s="3"/>
      <c r="O563" s="3"/>
      <c r="P563" s="3"/>
    </row>
    <row r="564" spans="1:16">
      <c r="A564" s="27">
        <f>工事一般情報!A564</f>
        <v>150366</v>
      </c>
      <c r="B564" s="7" t="str">
        <f>工事一般情報!B564</f>
        <v>マルハン橋本台</v>
      </c>
      <c r="C564" s="63"/>
      <c r="D564" s="63"/>
      <c r="E564" s="63"/>
      <c r="F564" s="1" t="s">
        <v>1903</v>
      </c>
      <c r="G564" s="1" t="s">
        <v>1903</v>
      </c>
      <c r="H564" s="1" t="s">
        <v>1903</v>
      </c>
      <c r="I564" s="1" t="s">
        <v>1903</v>
      </c>
      <c r="J564" s="1" t="s">
        <v>1903</v>
      </c>
      <c r="K564" s="1"/>
      <c r="L564" s="3"/>
      <c r="M564" s="3"/>
      <c r="N564" s="3"/>
      <c r="O564" s="3"/>
      <c r="P564" s="3"/>
    </row>
    <row r="565" spans="1:16">
      <c r="A565" s="27">
        <f>工事一般情報!A565</f>
        <v>150372</v>
      </c>
      <c r="B565" s="7" t="str">
        <f>工事一般情報!B565</f>
        <v>大分県大分市宮崎店舗</v>
      </c>
      <c r="C565" s="63"/>
      <c r="D565" s="63"/>
      <c r="E565" s="63"/>
      <c r="F565" s="1" t="s">
        <v>1903</v>
      </c>
      <c r="G565" s="1" t="s">
        <v>1903</v>
      </c>
      <c r="H565" s="1" t="s">
        <v>1903</v>
      </c>
      <c r="I565" s="1" t="s">
        <v>1903</v>
      </c>
      <c r="J565" s="1" t="s">
        <v>1903</v>
      </c>
      <c r="K565" s="1"/>
      <c r="L565" s="3"/>
      <c r="M565" s="3"/>
      <c r="N565" s="3"/>
      <c r="O565" s="3"/>
      <c r="P565" s="3"/>
    </row>
    <row r="566" spans="1:16">
      <c r="A566" s="27">
        <f>工事一般情報!A566</f>
        <v>150380</v>
      </c>
      <c r="B566" s="7" t="str">
        <f>工事一般情報!B566</f>
        <v>千代田機電 小松営業所</v>
      </c>
      <c r="C566" s="63"/>
      <c r="D566" s="63"/>
      <c r="E566" s="63"/>
      <c r="F566" s="1" t="s">
        <v>1903</v>
      </c>
      <c r="G566" s="1" t="s">
        <v>1903</v>
      </c>
      <c r="H566" s="1" t="s">
        <v>1903</v>
      </c>
      <c r="I566" s="1" t="s">
        <v>1903</v>
      </c>
      <c r="J566" s="1" t="s">
        <v>1903</v>
      </c>
      <c r="K566" s="1"/>
      <c r="L566" s="3"/>
      <c r="M566" s="3"/>
      <c r="N566" s="3"/>
      <c r="O566" s="3"/>
      <c r="P566" s="3"/>
    </row>
    <row r="567" spans="1:16">
      <c r="A567" s="27">
        <f>工事一般情報!A567</f>
        <v>150386</v>
      </c>
      <c r="B567" s="7" t="str">
        <f>工事一般情報!B567</f>
        <v>ヨークベニマル塩釜北浜</v>
      </c>
      <c r="C567" s="63"/>
      <c r="D567" s="63"/>
      <c r="E567" s="63"/>
      <c r="F567" s="1" t="s">
        <v>1903</v>
      </c>
      <c r="G567" s="1" t="s">
        <v>1903</v>
      </c>
      <c r="H567" s="1" t="s">
        <v>1903</v>
      </c>
      <c r="I567" s="1" t="s">
        <v>1903</v>
      </c>
      <c r="J567" s="1" t="s">
        <v>1903</v>
      </c>
      <c r="K567" s="1"/>
      <c r="L567" s="3"/>
      <c r="M567" s="3"/>
      <c r="N567" s="3"/>
      <c r="O567" s="3"/>
      <c r="P567" s="3"/>
    </row>
    <row r="568" spans="1:16">
      <c r="A568" s="27">
        <f>工事一般情報!A568</f>
        <v>150387</v>
      </c>
      <c r="B568" s="7" t="str">
        <f>工事一般情報!B568</f>
        <v>カインズ静岡清水</v>
      </c>
      <c r="C568" s="63"/>
      <c r="D568" s="63"/>
      <c r="E568" s="63"/>
      <c r="F568" s="1" t="s">
        <v>1903</v>
      </c>
      <c r="G568" s="1" t="s">
        <v>1903</v>
      </c>
      <c r="H568" s="1" t="s">
        <v>1903</v>
      </c>
      <c r="I568" s="1" t="s">
        <v>1903</v>
      </c>
      <c r="J568" s="1" t="s">
        <v>1903</v>
      </c>
      <c r="K568" s="1"/>
      <c r="L568" s="3"/>
      <c r="M568" s="3"/>
      <c r="N568" s="3"/>
      <c r="O568" s="3"/>
      <c r="P568" s="3"/>
    </row>
    <row r="569" spans="1:16">
      <c r="A569" s="27">
        <f>工事一般情報!A569</f>
        <v>150395</v>
      </c>
      <c r="B569" s="7" t="str">
        <f>工事一般情報!B569</f>
        <v>メディング板野</v>
      </c>
      <c r="C569" s="63"/>
      <c r="D569" s="63"/>
      <c r="E569" s="63"/>
      <c r="F569" s="1" t="s">
        <v>1903</v>
      </c>
      <c r="G569" s="1" t="s">
        <v>1903</v>
      </c>
      <c r="H569" s="1" t="s">
        <v>1903</v>
      </c>
      <c r="I569" s="1" t="s">
        <v>1903</v>
      </c>
      <c r="J569" s="1" t="s">
        <v>1903</v>
      </c>
      <c r="K569" s="1"/>
      <c r="L569" s="3"/>
      <c r="M569" s="3"/>
      <c r="N569" s="3"/>
      <c r="O569" s="3"/>
      <c r="P569" s="3"/>
    </row>
    <row r="570" spans="1:16">
      <c r="A570" s="27">
        <f>工事一般情報!A570</f>
        <v>150396</v>
      </c>
      <c r="B570" s="7" t="str">
        <f>工事一般情報!B570</f>
        <v>児童養護施設 恵愛学園</v>
      </c>
      <c r="C570" s="63"/>
      <c r="D570" s="63"/>
      <c r="E570" s="63"/>
      <c r="F570" s="1" t="s">
        <v>1903</v>
      </c>
      <c r="G570" s="1" t="s">
        <v>1903</v>
      </c>
      <c r="H570" s="1" t="s">
        <v>1903</v>
      </c>
      <c r="I570" s="1" t="s">
        <v>1903</v>
      </c>
      <c r="J570" s="1" t="s">
        <v>1903</v>
      </c>
      <c r="K570" s="1"/>
      <c r="L570" s="3"/>
      <c r="M570" s="3"/>
      <c r="N570" s="3"/>
      <c r="O570" s="3"/>
      <c r="P570" s="3"/>
    </row>
    <row r="571" spans="1:16">
      <c r="A571" s="27">
        <f>工事一般情報!A571</f>
        <v>150404</v>
      </c>
      <c r="B571" s="7" t="str">
        <f>工事一般情報!B571</f>
        <v>エスポット相模原淵野</v>
      </c>
      <c r="C571" s="63"/>
      <c r="D571" s="63"/>
      <c r="E571" s="63"/>
      <c r="F571" s="1" t="s">
        <v>1903</v>
      </c>
      <c r="G571" s="1" t="s">
        <v>1903</v>
      </c>
      <c r="H571" s="1" t="s">
        <v>1903</v>
      </c>
      <c r="I571" s="1" t="s">
        <v>1903</v>
      </c>
      <c r="J571" s="1" t="s">
        <v>1903</v>
      </c>
      <c r="K571" s="1"/>
      <c r="L571" s="3"/>
      <c r="M571" s="3"/>
      <c r="N571" s="3"/>
      <c r="O571" s="3"/>
      <c r="P571" s="3"/>
    </row>
    <row r="572" spans="1:16">
      <c r="A572" s="27">
        <f>工事一般情報!A572</f>
        <v>150409</v>
      </c>
      <c r="B572" s="7" t="str">
        <f>工事一般情報!B572</f>
        <v>遠藤商事 新野菜工場</v>
      </c>
      <c r="C572" s="63"/>
      <c r="D572" s="63"/>
      <c r="E572" s="63"/>
      <c r="F572" s="1" t="s">
        <v>1903</v>
      </c>
      <c r="G572" s="1" t="s">
        <v>1903</v>
      </c>
      <c r="H572" s="1" t="s">
        <v>1903</v>
      </c>
      <c r="I572" s="1" t="s">
        <v>1903</v>
      </c>
      <c r="J572" s="1" t="s">
        <v>1903</v>
      </c>
      <c r="K572" s="1"/>
      <c r="L572" s="3"/>
      <c r="M572" s="3"/>
      <c r="N572" s="3"/>
      <c r="O572" s="3"/>
      <c r="P572" s="3"/>
    </row>
    <row r="573" spans="1:16">
      <c r="A573" s="27">
        <f>工事一般情報!A573</f>
        <v>150410</v>
      </c>
      <c r="B573" s="7" t="str">
        <f>工事一般情報!B573</f>
        <v>御所野物流センター(秋田物流倉庫)</v>
      </c>
      <c r="C573" s="63"/>
      <c r="D573" s="63"/>
      <c r="E573" s="63"/>
      <c r="F573" s="1" t="s">
        <v>1903</v>
      </c>
      <c r="G573" s="1" t="s">
        <v>1903</v>
      </c>
      <c r="H573" s="1" t="s">
        <v>1903</v>
      </c>
      <c r="I573" s="1" t="s">
        <v>1903</v>
      </c>
      <c r="J573" s="1" t="s">
        <v>1903</v>
      </c>
      <c r="K573" s="1"/>
      <c r="L573" s="3"/>
      <c r="M573" s="3"/>
      <c r="N573" s="3"/>
      <c r="O573" s="3"/>
      <c r="P573" s="3"/>
    </row>
    <row r="574" spans="1:16">
      <c r="A574" s="27">
        <f>工事一般情報!A574</f>
        <v>150431</v>
      </c>
      <c r="B574" s="7" t="str">
        <f>工事一般情報!B574</f>
        <v>中部薬品 武豊店</v>
      </c>
      <c r="C574" s="63"/>
      <c r="D574" s="63"/>
      <c r="E574" s="63"/>
      <c r="F574" s="1" t="s">
        <v>1903</v>
      </c>
      <c r="G574" s="1" t="s">
        <v>1903</v>
      </c>
      <c r="H574" s="1" t="s">
        <v>1903</v>
      </c>
      <c r="I574" s="1" t="s">
        <v>1903</v>
      </c>
      <c r="J574" s="1" t="s">
        <v>1903</v>
      </c>
      <c r="K574" s="1"/>
      <c r="L574" s="3"/>
      <c r="M574" s="3"/>
      <c r="N574" s="3"/>
      <c r="O574" s="3"/>
      <c r="P574" s="3"/>
    </row>
    <row r="575" spans="1:16">
      <c r="A575" s="27">
        <f>工事一般情報!A575</f>
        <v>150446</v>
      </c>
      <c r="B575" s="7" t="str">
        <f>工事一般情報!B575</f>
        <v>河原木保育園</v>
      </c>
      <c r="C575" s="63"/>
      <c r="D575" s="63"/>
      <c r="E575" s="63"/>
      <c r="F575" s="1" t="s">
        <v>1903</v>
      </c>
      <c r="G575" s="1" t="s">
        <v>1903</v>
      </c>
      <c r="H575" s="1" t="s">
        <v>1903</v>
      </c>
      <c r="I575" s="1" t="s">
        <v>1903</v>
      </c>
      <c r="J575" s="1" t="s">
        <v>1903</v>
      </c>
      <c r="K575" s="1"/>
      <c r="L575" s="3"/>
      <c r="M575" s="3"/>
      <c r="N575" s="3"/>
      <c r="O575" s="3"/>
      <c r="P575" s="3"/>
    </row>
    <row r="576" spans="1:16">
      <c r="A576" s="27">
        <f>工事一般情報!A576</f>
        <v>150465</v>
      </c>
      <c r="B576" s="7" t="str">
        <f>工事一般情報!B576</f>
        <v>石井製作所</v>
      </c>
      <c r="C576" s="63"/>
      <c r="D576" s="63"/>
      <c r="E576" s="63"/>
      <c r="F576" s="1" t="s">
        <v>1903</v>
      </c>
      <c r="G576" s="1" t="s">
        <v>1903</v>
      </c>
      <c r="H576" s="1" t="s">
        <v>1903</v>
      </c>
      <c r="I576" s="1" t="s">
        <v>1903</v>
      </c>
      <c r="J576" s="1" t="s">
        <v>1903</v>
      </c>
      <c r="K576" s="1"/>
      <c r="L576" s="3"/>
      <c r="M576" s="3"/>
      <c r="N576" s="3"/>
      <c r="O576" s="3"/>
      <c r="P576" s="3"/>
    </row>
    <row r="577" spans="1:16">
      <c r="A577" s="27">
        <f>工事一般情報!A577</f>
        <v>150467</v>
      </c>
      <c r="B577" s="7" t="str">
        <f>工事一般情報!B577</f>
        <v>薬王堂由利本荘大内</v>
      </c>
      <c r="C577" s="63"/>
      <c r="D577" s="63"/>
      <c r="E577" s="63"/>
      <c r="F577" s="1" t="s">
        <v>1903</v>
      </c>
      <c r="G577" s="1" t="s">
        <v>1903</v>
      </c>
      <c r="H577" s="1" t="s">
        <v>1903</v>
      </c>
      <c r="I577" s="1" t="s">
        <v>1903</v>
      </c>
      <c r="J577" s="1" t="s">
        <v>1903</v>
      </c>
      <c r="K577" s="1"/>
      <c r="L577" s="3"/>
      <c r="M577" s="3"/>
      <c r="N577" s="3"/>
      <c r="O577" s="3"/>
      <c r="P577" s="3"/>
    </row>
    <row r="578" spans="1:16">
      <c r="A578" s="27">
        <f>工事一般情報!A578</f>
        <v>150469</v>
      </c>
      <c r="B578" s="7" t="str">
        <f>工事一般情報!B578</f>
        <v>みたけ老人福祉センター</v>
      </c>
      <c r="C578" s="63"/>
      <c r="D578" s="63"/>
      <c r="E578" s="63"/>
      <c r="F578" s="1" t="s">
        <v>1903</v>
      </c>
      <c r="G578" s="1" t="s">
        <v>1903</v>
      </c>
      <c r="H578" s="1" t="s">
        <v>1903</v>
      </c>
      <c r="I578" s="1" t="s">
        <v>1903</v>
      </c>
      <c r="J578" s="1" t="s">
        <v>1903</v>
      </c>
      <c r="K578" s="1"/>
      <c r="L578" s="3"/>
      <c r="M578" s="3"/>
      <c r="N578" s="3"/>
      <c r="O578" s="3"/>
      <c r="P578" s="3"/>
    </row>
    <row r="579" spans="1:16">
      <c r="A579" s="27">
        <f>工事一般情報!A579</f>
        <v>150477</v>
      </c>
      <c r="B579" s="7" t="str">
        <f>工事一般情報!B579</f>
        <v>ラ・ムー和歌山直川</v>
      </c>
      <c r="C579" s="63"/>
      <c r="D579" s="63"/>
      <c r="E579" s="63"/>
      <c r="F579" s="1" t="s">
        <v>1903</v>
      </c>
      <c r="G579" s="1" t="s">
        <v>1903</v>
      </c>
      <c r="H579" s="1" t="s">
        <v>1903</v>
      </c>
      <c r="I579" s="1" t="s">
        <v>1903</v>
      </c>
      <c r="J579" s="1" t="s">
        <v>1903</v>
      </c>
      <c r="K579" s="1"/>
      <c r="L579" s="3"/>
      <c r="M579" s="3"/>
      <c r="N579" s="3"/>
      <c r="O579" s="3"/>
      <c r="P579" s="3"/>
    </row>
    <row r="580" spans="1:16">
      <c r="A580" s="27">
        <f>工事一般情報!A580</f>
        <v>150478</v>
      </c>
      <c r="B580" s="7" t="str">
        <f>工事一般情報!B580</f>
        <v>ツルハドラッグ直川</v>
      </c>
      <c r="C580" s="63"/>
      <c r="D580" s="63"/>
      <c r="E580" s="63"/>
      <c r="F580" s="1" t="s">
        <v>1903</v>
      </c>
      <c r="G580" s="1" t="s">
        <v>1903</v>
      </c>
      <c r="H580" s="1" t="s">
        <v>1903</v>
      </c>
      <c r="I580" s="1" t="s">
        <v>1903</v>
      </c>
      <c r="J580" s="1" t="s">
        <v>1903</v>
      </c>
      <c r="K580" s="1"/>
      <c r="L580" s="3"/>
      <c r="M580" s="3"/>
      <c r="N580" s="3"/>
      <c r="O580" s="3"/>
      <c r="P580" s="3"/>
    </row>
    <row r="581" spans="1:16">
      <c r="A581" s="27">
        <f>工事一般情報!A581</f>
        <v>150481</v>
      </c>
      <c r="B581" s="7" t="str">
        <f>工事一般情報!B581</f>
        <v>光洋 駒川中野</v>
      </c>
      <c r="C581" s="63"/>
      <c r="D581" s="63"/>
      <c r="E581" s="63"/>
      <c r="F581" s="1" t="s">
        <v>1903</v>
      </c>
      <c r="G581" s="1" t="s">
        <v>1903</v>
      </c>
      <c r="H581" s="1" t="s">
        <v>1903</v>
      </c>
      <c r="I581" s="1" t="s">
        <v>1903</v>
      </c>
      <c r="J581" s="1" t="s">
        <v>1903</v>
      </c>
      <c r="K581" s="1"/>
      <c r="L581" s="3"/>
      <c r="M581" s="3"/>
      <c r="N581" s="3"/>
      <c r="O581" s="3"/>
      <c r="P581" s="3"/>
    </row>
    <row r="582" spans="1:16">
      <c r="A582" s="27">
        <f>工事一般情報!A582</f>
        <v>150484</v>
      </c>
      <c r="B582" s="7" t="str">
        <f>工事一般情報!B582</f>
        <v>橋本様 貸事務所(郡山クリエイト)</v>
      </c>
      <c r="C582" s="63"/>
      <c r="D582" s="63"/>
      <c r="E582" s="63"/>
      <c r="F582" s="1" t="s">
        <v>1903</v>
      </c>
      <c r="G582" s="1" t="s">
        <v>1903</v>
      </c>
      <c r="H582" s="1" t="s">
        <v>1903</v>
      </c>
      <c r="I582" s="1" t="s">
        <v>1903</v>
      </c>
      <c r="J582" s="1" t="s">
        <v>1903</v>
      </c>
      <c r="K582" s="1"/>
      <c r="L582" s="3"/>
      <c r="M582" s="3"/>
      <c r="N582" s="3"/>
      <c r="O582" s="3"/>
      <c r="P582" s="3"/>
    </row>
    <row r="583" spans="1:16">
      <c r="A583" s="27">
        <f>工事一般情報!A583</f>
        <v>150486</v>
      </c>
      <c r="B583" s="7" t="str">
        <f>工事一般情報!B583</f>
        <v>竹原火力</v>
      </c>
      <c r="C583" s="63"/>
      <c r="D583" s="63"/>
      <c r="E583" s="63"/>
      <c r="F583" s="1" t="s">
        <v>1903</v>
      </c>
      <c r="G583" s="1" t="s">
        <v>1903</v>
      </c>
      <c r="H583" s="1" t="s">
        <v>1903</v>
      </c>
      <c r="I583" s="1" t="s">
        <v>1903</v>
      </c>
      <c r="J583" s="1" t="s">
        <v>1903</v>
      </c>
      <c r="K583" s="1"/>
      <c r="L583" s="3"/>
      <c r="M583" s="3"/>
      <c r="N583" s="3"/>
      <c r="O583" s="3"/>
      <c r="P583" s="3"/>
    </row>
    <row r="584" spans="1:16">
      <c r="A584" s="27">
        <f>工事一般情報!A584</f>
        <v>150488</v>
      </c>
      <c r="B584" s="7" t="str">
        <f>工事一般情報!B584</f>
        <v>バロー上越寺</v>
      </c>
      <c r="C584" s="63"/>
      <c r="D584" s="63"/>
      <c r="E584" s="63"/>
      <c r="F584" s="1" t="s">
        <v>1903</v>
      </c>
      <c r="G584" s="1" t="s">
        <v>1903</v>
      </c>
      <c r="H584" s="1" t="s">
        <v>1903</v>
      </c>
      <c r="I584" s="1" t="s">
        <v>1903</v>
      </c>
      <c r="J584" s="1" t="s">
        <v>1903</v>
      </c>
      <c r="K584" s="1"/>
      <c r="L584" s="3"/>
      <c r="M584" s="3"/>
      <c r="N584" s="3"/>
      <c r="O584" s="3"/>
      <c r="P584" s="3"/>
    </row>
    <row r="585" spans="1:16">
      <c r="A585" s="27">
        <f>工事一般情報!A585</f>
        <v>150490</v>
      </c>
      <c r="B585" s="7" t="str">
        <f>工事一般情報!B585</f>
        <v>中部薬品越前</v>
      </c>
      <c r="C585" s="63"/>
      <c r="D585" s="63"/>
      <c r="E585" s="63"/>
      <c r="F585" s="1" t="s">
        <v>1903</v>
      </c>
      <c r="G585" s="1" t="s">
        <v>1903</v>
      </c>
      <c r="H585" s="1" t="s">
        <v>1903</v>
      </c>
      <c r="I585" s="1" t="s">
        <v>1903</v>
      </c>
      <c r="J585" s="1" t="s">
        <v>1903</v>
      </c>
      <c r="K585" s="1"/>
      <c r="L585" s="3"/>
      <c r="M585" s="3"/>
      <c r="N585" s="3"/>
      <c r="O585" s="3"/>
      <c r="P585" s="3"/>
    </row>
    <row r="586" spans="1:16">
      <c r="A586" s="27">
        <f>工事一般情報!A586</f>
        <v>150491</v>
      </c>
      <c r="B586" s="7" t="str">
        <f>工事一般情報!B586</f>
        <v>赤野の家</v>
      </c>
      <c r="C586" s="63"/>
      <c r="D586" s="63"/>
      <c r="E586" s="63"/>
      <c r="F586" s="1" t="s">
        <v>1903</v>
      </c>
      <c r="G586" s="1" t="s">
        <v>1903</v>
      </c>
      <c r="H586" s="1" t="s">
        <v>1903</v>
      </c>
      <c r="I586" s="1" t="s">
        <v>1903</v>
      </c>
      <c r="J586" s="1" t="s">
        <v>1903</v>
      </c>
      <c r="K586" s="1"/>
      <c r="L586" s="3"/>
      <c r="M586" s="3"/>
      <c r="N586" s="3"/>
      <c r="O586" s="3"/>
      <c r="P586" s="3"/>
    </row>
    <row r="587" spans="1:16">
      <c r="A587" s="27">
        <f>工事一般情報!A587</f>
        <v>150492</v>
      </c>
      <c r="B587" s="7" t="str">
        <f>工事一般情報!B587</f>
        <v>KI-HOUSE</v>
      </c>
      <c r="C587" s="63"/>
      <c r="D587" s="63"/>
      <c r="E587" s="63"/>
      <c r="F587" s="1" t="s">
        <v>1903</v>
      </c>
      <c r="G587" s="1" t="s">
        <v>1903</v>
      </c>
      <c r="H587" s="1" t="s">
        <v>1903</v>
      </c>
      <c r="I587" s="1" t="s">
        <v>1903</v>
      </c>
      <c r="J587" s="1" t="s">
        <v>1903</v>
      </c>
      <c r="K587" s="1"/>
      <c r="L587" s="3"/>
      <c r="M587" s="3"/>
      <c r="N587" s="3"/>
      <c r="O587" s="3"/>
      <c r="P587" s="3"/>
    </row>
    <row r="588" spans="1:16">
      <c r="A588" s="27">
        <f>工事一般情報!A588</f>
        <v>150495</v>
      </c>
      <c r="B588" s="7" t="str">
        <f>工事一般情報!B588</f>
        <v>ホーマック室蘭</v>
      </c>
      <c r="C588" s="63"/>
      <c r="D588" s="63"/>
      <c r="E588" s="63"/>
      <c r="F588" s="1" t="s">
        <v>1903</v>
      </c>
      <c r="G588" s="1" t="s">
        <v>1903</v>
      </c>
      <c r="H588" s="1" t="s">
        <v>1903</v>
      </c>
      <c r="I588" s="1" t="s">
        <v>1903</v>
      </c>
      <c r="J588" s="1" t="s">
        <v>1903</v>
      </c>
      <c r="K588" s="1"/>
      <c r="L588" s="3"/>
      <c r="M588" s="3"/>
      <c r="N588" s="3"/>
      <c r="O588" s="3"/>
      <c r="P588" s="3"/>
    </row>
    <row r="589" spans="1:16">
      <c r="A589" s="27">
        <f>工事一般情報!A589</f>
        <v>150496</v>
      </c>
      <c r="B589" s="7" t="str">
        <f>工事一般情報!B589</f>
        <v>十文字チキンカンパニー久慈工場</v>
      </c>
      <c r="C589" s="63"/>
      <c r="D589" s="63"/>
      <c r="E589" s="63"/>
      <c r="F589" s="1" t="s">
        <v>1903</v>
      </c>
      <c r="G589" s="1" t="s">
        <v>1903</v>
      </c>
      <c r="H589" s="1" t="s">
        <v>1903</v>
      </c>
      <c r="I589" s="1" t="s">
        <v>1903</v>
      </c>
      <c r="J589" s="1" t="s">
        <v>1903</v>
      </c>
      <c r="K589" s="1"/>
      <c r="L589" s="3"/>
      <c r="M589" s="3"/>
      <c r="N589" s="3"/>
      <c r="O589" s="3"/>
      <c r="P589" s="3"/>
    </row>
    <row r="590" spans="1:16">
      <c r="A590" s="27">
        <f>工事一般情報!A590</f>
        <v>150497</v>
      </c>
      <c r="B590" s="7" t="str">
        <f>工事一般情報!B590</f>
        <v>GU三川</v>
      </c>
      <c r="C590" s="63"/>
      <c r="D590" s="63"/>
      <c r="E590" s="63"/>
      <c r="F590" s="1" t="s">
        <v>1903</v>
      </c>
      <c r="G590" s="1" t="s">
        <v>1903</v>
      </c>
      <c r="H590" s="1" t="s">
        <v>1903</v>
      </c>
      <c r="I590" s="1" t="s">
        <v>1903</v>
      </c>
      <c r="J590" s="1" t="s">
        <v>1903</v>
      </c>
      <c r="K590" s="1"/>
      <c r="L590" s="3"/>
      <c r="M590" s="3"/>
      <c r="N590" s="3"/>
      <c r="O590" s="3"/>
      <c r="P590" s="3"/>
    </row>
    <row r="591" spans="1:16">
      <c r="A591" s="27">
        <f>工事一般情報!A591</f>
        <v>150501</v>
      </c>
      <c r="B591" s="7" t="str">
        <f>工事一般情報!B591</f>
        <v>三和鋲螺</v>
      </c>
      <c r="C591" s="63"/>
      <c r="D591" s="63"/>
      <c r="E591" s="63"/>
      <c r="F591" s="1" t="s">
        <v>1903</v>
      </c>
      <c r="G591" s="1" t="s">
        <v>1903</v>
      </c>
      <c r="H591" s="1" t="s">
        <v>1903</v>
      </c>
      <c r="I591" s="1" t="s">
        <v>1903</v>
      </c>
      <c r="J591" s="1" t="s">
        <v>1903</v>
      </c>
      <c r="K591" s="1"/>
      <c r="L591" s="3"/>
      <c r="M591" s="3"/>
      <c r="N591" s="3"/>
      <c r="O591" s="3"/>
      <c r="P591" s="3"/>
    </row>
    <row r="592" spans="1:16">
      <c r="A592" s="27">
        <f>工事一般情報!A592</f>
        <v>150502</v>
      </c>
      <c r="B592" s="7" t="str">
        <f>工事一般情報!B592</f>
        <v>大潟村同友会</v>
      </c>
      <c r="C592" s="63"/>
      <c r="D592" s="63"/>
      <c r="E592" s="63"/>
      <c r="F592" s="1" t="s">
        <v>1903</v>
      </c>
      <c r="G592" s="1" t="s">
        <v>1903</v>
      </c>
      <c r="H592" s="1" t="s">
        <v>1903</v>
      </c>
      <c r="I592" s="1" t="s">
        <v>1903</v>
      </c>
      <c r="J592" s="1" t="s">
        <v>1903</v>
      </c>
      <c r="K592" s="1"/>
      <c r="L592" s="3"/>
      <c r="M592" s="3"/>
      <c r="N592" s="3"/>
      <c r="O592" s="3"/>
      <c r="P592" s="3"/>
    </row>
    <row r="593" spans="1:16">
      <c r="A593" s="27">
        <f>工事一般情報!A593</f>
        <v>150504</v>
      </c>
      <c r="B593" s="7" t="str">
        <f>工事一般情報!B593</f>
        <v>大進創寫館</v>
      </c>
      <c r="C593" s="63"/>
      <c r="D593" s="63"/>
      <c r="E593" s="63"/>
      <c r="F593" s="1" t="s">
        <v>1903</v>
      </c>
      <c r="G593" s="1" t="s">
        <v>1903</v>
      </c>
      <c r="H593" s="1" t="s">
        <v>1903</v>
      </c>
      <c r="I593" s="1" t="s">
        <v>1903</v>
      </c>
      <c r="J593" s="1" t="s">
        <v>1903</v>
      </c>
      <c r="K593" s="1"/>
      <c r="L593" s="3"/>
      <c r="M593" s="3"/>
      <c r="N593" s="3"/>
      <c r="O593" s="3"/>
      <c r="P593" s="3"/>
    </row>
    <row r="594" spans="1:16">
      <c r="A594" s="27">
        <f>工事一般情報!A594</f>
        <v>150508</v>
      </c>
      <c r="B594" s="7" t="str">
        <f>工事一般情報!B594</f>
        <v>東田店舗計画</v>
      </c>
      <c r="C594" s="63"/>
      <c r="D594" s="63"/>
      <c r="E594" s="63"/>
      <c r="F594" s="1" t="s">
        <v>1903</v>
      </c>
      <c r="G594" s="1" t="s">
        <v>1903</v>
      </c>
      <c r="H594" s="1" t="s">
        <v>1903</v>
      </c>
      <c r="I594" s="1" t="s">
        <v>1903</v>
      </c>
      <c r="J594" s="1" t="s">
        <v>1903</v>
      </c>
      <c r="K594" s="1"/>
      <c r="L594" s="3"/>
      <c r="M594" s="3"/>
      <c r="N594" s="3"/>
      <c r="O594" s="3"/>
      <c r="P594" s="3"/>
    </row>
    <row r="595" spans="1:16">
      <c r="A595" s="27">
        <f>工事一般情報!A595</f>
        <v>150509</v>
      </c>
      <c r="B595" s="7" t="str">
        <f>工事一般情報!B595</f>
        <v>女川中央</v>
      </c>
      <c r="C595" s="63"/>
      <c r="D595" s="63"/>
      <c r="E595" s="63"/>
      <c r="F595" s="1" t="s">
        <v>1903</v>
      </c>
      <c r="G595" s="1" t="s">
        <v>1903</v>
      </c>
      <c r="H595" s="1" t="s">
        <v>1903</v>
      </c>
      <c r="I595" s="1" t="s">
        <v>1903</v>
      </c>
      <c r="J595" s="1" t="s">
        <v>1903</v>
      </c>
      <c r="K595" s="1"/>
      <c r="L595" s="3"/>
      <c r="M595" s="3"/>
      <c r="N595" s="3"/>
      <c r="O595" s="3"/>
      <c r="P595" s="3"/>
    </row>
    <row r="596" spans="1:16">
      <c r="A596" s="27">
        <f>工事一般情報!A596</f>
        <v>150516</v>
      </c>
      <c r="B596" s="7" t="str">
        <f>工事一般情報!B596</f>
        <v>境港海陸運送</v>
      </c>
      <c r="C596" s="63"/>
      <c r="D596" s="63"/>
      <c r="E596" s="63"/>
      <c r="F596" s="1" t="s">
        <v>1903</v>
      </c>
      <c r="G596" s="1" t="s">
        <v>1903</v>
      </c>
      <c r="H596" s="1" t="s">
        <v>1903</v>
      </c>
      <c r="I596" s="1" t="s">
        <v>1903</v>
      </c>
      <c r="J596" s="1" t="s">
        <v>1903</v>
      </c>
      <c r="K596" s="1"/>
      <c r="L596" s="3"/>
      <c r="M596" s="3"/>
      <c r="N596" s="3"/>
      <c r="O596" s="3"/>
      <c r="P596" s="3"/>
    </row>
    <row r="597" spans="1:16">
      <c r="A597" s="27">
        <f>工事一般情報!A597</f>
        <v>150536</v>
      </c>
      <c r="B597" s="7" t="str">
        <f>工事一般情報!B597</f>
        <v>出雲ｹｰﾌﾞﾙﾋﾞｼﾞｮﾝ</v>
      </c>
      <c r="C597" s="63"/>
      <c r="D597" s="63"/>
      <c r="E597" s="63"/>
      <c r="F597" s="1" t="s">
        <v>1903</v>
      </c>
      <c r="G597" s="1" t="s">
        <v>1903</v>
      </c>
      <c r="H597" s="1" t="s">
        <v>1903</v>
      </c>
      <c r="I597" s="1" t="s">
        <v>1903</v>
      </c>
      <c r="J597" s="1" t="s">
        <v>1903</v>
      </c>
      <c r="K597" s="1"/>
      <c r="L597" s="3"/>
      <c r="M597" s="3"/>
      <c r="N597" s="3"/>
      <c r="O597" s="3"/>
      <c r="P597" s="3"/>
    </row>
    <row r="598" spans="1:16">
      <c r="A598" s="27">
        <f>工事一般情報!A598</f>
        <v>150544</v>
      </c>
      <c r="B598" s="7" t="str">
        <f>工事一般情報!B598</f>
        <v>DCMｶｰﾏ豊田五ヶ丘</v>
      </c>
      <c r="C598" s="63"/>
      <c r="D598" s="63"/>
      <c r="E598" s="63"/>
      <c r="F598" s="1" t="s">
        <v>1903</v>
      </c>
      <c r="G598" s="1" t="s">
        <v>1903</v>
      </c>
      <c r="H598" s="1" t="s">
        <v>1903</v>
      </c>
      <c r="I598" s="1" t="s">
        <v>1903</v>
      </c>
      <c r="J598" s="1" t="s">
        <v>1903</v>
      </c>
      <c r="K598" s="1"/>
      <c r="L598" s="3"/>
      <c r="M598" s="3"/>
      <c r="N598" s="3"/>
      <c r="O598" s="3"/>
      <c r="P598" s="3"/>
    </row>
    <row r="599" spans="1:16">
      <c r="A599" s="27">
        <f>工事一般情報!A599</f>
        <v>150546</v>
      </c>
      <c r="B599" s="7" t="str">
        <f>工事一般情報!B599</f>
        <v>ヤマザワ荒井南</v>
      </c>
      <c r="C599" s="63"/>
      <c r="D599" s="63"/>
      <c r="E599" s="63"/>
      <c r="F599" s="1" t="s">
        <v>1903</v>
      </c>
      <c r="G599" s="1" t="s">
        <v>1903</v>
      </c>
      <c r="H599" s="1" t="s">
        <v>1903</v>
      </c>
      <c r="I599" s="1" t="s">
        <v>1903</v>
      </c>
      <c r="J599" s="1" t="s">
        <v>1903</v>
      </c>
      <c r="K599" s="1"/>
      <c r="L599" s="3"/>
      <c r="M599" s="3"/>
      <c r="N599" s="3"/>
      <c r="O599" s="3"/>
      <c r="P599" s="3"/>
    </row>
    <row r="600" spans="1:16">
      <c r="A600" s="27">
        <f>工事一般情報!A600</f>
        <v>150554</v>
      </c>
      <c r="B600" s="7" t="str">
        <f>工事一般情報!B600</f>
        <v>直方保線所 社屋</v>
      </c>
      <c r="C600" s="63"/>
      <c r="D600" s="63"/>
      <c r="E600" s="63"/>
      <c r="F600" s="1" t="s">
        <v>1903</v>
      </c>
      <c r="G600" s="1" t="s">
        <v>1903</v>
      </c>
      <c r="H600" s="1" t="s">
        <v>1903</v>
      </c>
      <c r="I600" s="1" t="s">
        <v>1903</v>
      </c>
      <c r="J600" s="1" t="s">
        <v>1903</v>
      </c>
      <c r="K600" s="1"/>
      <c r="L600" s="3"/>
      <c r="M600" s="3"/>
      <c r="N600" s="3"/>
      <c r="O600" s="3"/>
      <c r="P600" s="3"/>
    </row>
    <row r="601" spans="1:16">
      <c r="A601" s="27">
        <f>工事一般情報!A601</f>
        <v>150555</v>
      </c>
      <c r="B601" s="7" t="str">
        <f>工事一般情報!B601</f>
        <v>ホーマックニコット藤代</v>
      </c>
      <c r="C601" s="63"/>
      <c r="D601" s="63"/>
      <c r="E601" s="63"/>
      <c r="F601" s="1" t="s">
        <v>1903</v>
      </c>
      <c r="G601" s="1" t="s">
        <v>1903</v>
      </c>
      <c r="H601" s="1" t="s">
        <v>1903</v>
      </c>
      <c r="I601" s="1" t="s">
        <v>1903</v>
      </c>
      <c r="J601" s="1" t="s">
        <v>1903</v>
      </c>
      <c r="K601" s="1"/>
      <c r="L601" s="3"/>
      <c r="M601" s="3"/>
      <c r="N601" s="3"/>
      <c r="O601" s="3"/>
      <c r="P601" s="3"/>
    </row>
    <row r="602" spans="1:16">
      <c r="A602" s="27">
        <f>工事一般情報!A602</f>
        <v>150566</v>
      </c>
      <c r="B602" s="7" t="str">
        <f>工事一般情報!B602</f>
        <v>ｲｰｱﾝﾄﾞｴﾑ発寒ﾌﾟﾗｽﾃｨｯｸ破砕施設</v>
      </c>
      <c r="C602" s="63"/>
      <c r="D602" s="63"/>
      <c r="E602" s="63"/>
      <c r="F602" s="1" t="s">
        <v>1903</v>
      </c>
      <c r="G602" s="1" t="s">
        <v>1903</v>
      </c>
      <c r="H602" s="1" t="s">
        <v>1903</v>
      </c>
      <c r="I602" s="1" t="s">
        <v>1903</v>
      </c>
      <c r="J602" s="1" t="s">
        <v>1903</v>
      </c>
      <c r="K602" s="1"/>
      <c r="L602" s="3"/>
      <c r="M602" s="3"/>
      <c r="N602" s="3"/>
      <c r="O602" s="3"/>
      <c r="P602" s="3"/>
    </row>
    <row r="603" spans="1:16">
      <c r="A603" s="27">
        <f>工事一般情報!A603</f>
        <v>150576</v>
      </c>
      <c r="B603" s="7" t="str">
        <f>工事一般情報!B603</f>
        <v>バロー寝屋川</v>
      </c>
      <c r="C603" s="63"/>
      <c r="D603" s="63"/>
      <c r="E603" s="63"/>
      <c r="F603" s="1" t="s">
        <v>1903</v>
      </c>
      <c r="G603" s="1" t="s">
        <v>1903</v>
      </c>
      <c r="H603" s="1" t="s">
        <v>1903</v>
      </c>
      <c r="I603" s="1" t="s">
        <v>1903</v>
      </c>
      <c r="J603" s="1" t="s">
        <v>1903</v>
      </c>
      <c r="K603" s="1"/>
      <c r="L603" s="3"/>
      <c r="M603" s="3"/>
      <c r="N603" s="3"/>
      <c r="O603" s="3"/>
      <c r="P603" s="3"/>
    </row>
    <row r="604" spans="1:16">
      <c r="A604" s="27">
        <f>工事一般情報!A604</f>
        <v>150580</v>
      </c>
      <c r="B604" s="7" t="str">
        <f>工事一般情報!B604</f>
        <v>東北マツダ柴田</v>
      </c>
      <c r="C604" s="63"/>
      <c r="D604" s="63"/>
      <c r="E604" s="63"/>
      <c r="F604" s="1" t="s">
        <v>1903</v>
      </c>
      <c r="G604" s="1" t="s">
        <v>1903</v>
      </c>
      <c r="H604" s="1" t="s">
        <v>1903</v>
      </c>
      <c r="I604" s="1" t="s">
        <v>1903</v>
      </c>
      <c r="J604" s="1" t="s">
        <v>1903</v>
      </c>
      <c r="K604" s="1"/>
      <c r="L604" s="3"/>
      <c r="M604" s="3"/>
      <c r="N604" s="3"/>
      <c r="O604" s="3"/>
      <c r="P604" s="3"/>
    </row>
    <row r="605" spans="1:16">
      <c r="A605" s="27">
        <f>工事一般情報!A605</f>
        <v>150581</v>
      </c>
      <c r="B605" s="7" t="str">
        <f>工事一般情報!B605</f>
        <v>東北マツダ北上</v>
      </c>
      <c r="C605" s="63"/>
      <c r="D605" s="63"/>
      <c r="E605" s="63"/>
      <c r="F605" s="1" t="s">
        <v>1903</v>
      </c>
      <c r="G605" s="1" t="s">
        <v>1903</v>
      </c>
      <c r="H605" s="1" t="s">
        <v>1903</v>
      </c>
      <c r="I605" s="1" t="s">
        <v>1903</v>
      </c>
      <c r="J605" s="1" t="s">
        <v>1903</v>
      </c>
      <c r="K605" s="1"/>
      <c r="L605" s="3"/>
      <c r="M605" s="3"/>
      <c r="N605" s="3"/>
      <c r="O605" s="3"/>
      <c r="P605" s="3"/>
    </row>
    <row r="606" spans="1:16">
      <c r="A606" s="27">
        <f>工事一般情報!A606</f>
        <v>150582</v>
      </c>
      <c r="B606" s="7" t="str">
        <f>工事一般情報!B606</f>
        <v>臨港バス駐車場</v>
      </c>
      <c r="C606" s="63"/>
      <c r="D606" s="63"/>
      <c r="E606" s="63"/>
      <c r="F606" s="1" t="s">
        <v>1903</v>
      </c>
      <c r="G606" s="1" t="s">
        <v>1903</v>
      </c>
      <c r="H606" s="1" t="s">
        <v>1903</v>
      </c>
      <c r="I606" s="1" t="s">
        <v>1903</v>
      </c>
      <c r="J606" s="1" t="s">
        <v>1903</v>
      </c>
      <c r="K606" s="1"/>
      <c r="L606" s="3"/>
      <c r="M606" s="3"/>
      <c r="N606" s="3"/>
      <c r="O606" s="3"/>
      <c r="P606" s="3"/>
    </row>
    <row r="607" spans="1:16">
      <c r="A607" s="27">
        <f>工事一般情報!A607</f>
        <v>150585</v>
      </c>
      <c r="B607" s="7" t="str">
        <f>工事一般情報!B607</f>
        <v>サンライズ産業㈱ 浪岡第三倉庫</v>
      </c>
      <c r="C607" s="63"/>
      <c r="D607" s="63"/>
      <c r="E607" s="63"/>
      <c r="F607" s="1" t="s">
        <v>1903</v>
      </c>
      <c r="G607" s="1" t="s">
        <v>1903</v>
      </c>
      <c r="H607" s="1" t="s">
        <v>1903</v>
      </c>
      <c r="I607" s="1" t="s">
        <v>1903</v>
      </c>
      <c r="J607" s="1" t="s">
        <v>1903</v>
      </c>
      <c r="K607" s="1"/>
      <c r="L607" s="3"/>
      <c r="M607" s="3"/>
      <c r="N607" s="3"/>
      <c r="O607" s="3"/>
      <c r="P607" s="3"/>
    </row>
    <row r="608" spans="1:16">
      <c r="A608" s="27">
        <f>工事一般情報!A608</f>
        <v>150588</v>
      </c>
      <c r="B608" s="7" t="str">
        <f>工事一般情報!B608</f>
        <v>コメリPW佐沼店</v>
      </c>
      <c r="C608" s="63"/>
      <c r="D608" s="63"/>
      <c r="E608" s="63"/>
      <c r="F608" s="1" t="s">
        <v>1903</v>
      </c>
      <c r="G608" s="1" t="s">
        <v>1903</v>
      </c>
      <c r="H608" s="1" t="s">
        <v>1903</v>
      </c>
      <c r="I608" s="1" t="s">
        <v>1903</v>
      </c>
      <c r="J608" s="1" t="s">
        <v>1903</v>
      </c>
      <c r="K608" s="1"/>
      <c r="L608" s="3"/>
      <c r="M608" s="3"/>
      <c r="N608" s="3"/>
      <c r="O608" s="3"/>
      <c r="P608" s="3"/>
    </row>
    <row r="609" spans="1:16">
      <c r="A609" s="27">
        <f>工事一般情報!A609</f>
        <v>150592</v>
      </c>
      <c r="B609" s="7" t="str">
        <f>工事一般情報!B609</f>
        <v>高砂医科工業</v>
      </c>
      <c r="C609" s="63"/>
      <c r="D609" s="63"/>
      <c r="E609" s="63"/>
      <c r="F609" s="1" t="s">
        <v>1903</v>
      </c>
      <c r="G609" s="1" t="s">
        <v>1903</v>
      </c>
      <c r="H609" s="1" t="s">
        <v>1903</v>
      </c>
      <c r="I609" s="1" t="s">
        <v>1903</v>
      </c>
      <c r="J609" s="1" t="s">
        <v>1903</v>
      </c>
      <c r="K609" s="1"/>
      <c r="L609" s="3"/>
      <c r="M609" s="3"/>
      <c r="N609" s="3"/>
      <c r="O609" s="3"/>
      <c r="P609" s="3"/>
    </row>
    <row r="610" spans="1:16">
      <c r="A610" s="27">
        <f>工事一般情報!A610</f>
        <v>150595</v>
      </c>
      <c r="B610" s="7" t="str">
        <f>工事一般情報!B610</f>
        <v>ﾌｨｰﾙﾄﾞﾒﾝﾃﾅﾝｽ倉庫棟</v>
      </c>
      <c r="C610" s="63"/>
      <c r="D610" s="63"/>
      <c r="E610" s="63"/>
      <c r="F610" s="1" t="s">
        <v>1903</v>
      </c>
      <c r="G610" s="1" t="s">
        <v>1903</v>
      </c>
      <c r="H610" s="1" t="s">
        <v>1903</v>
      </c>
      <c r="I610" s="1" t="s">
        <v>1903</v>
      </c>
      <c r="J610" s="1" t="s">
        <v>1903</v>
      </c>
      <c r="K610" s="1"/>
      <c r="L610" s="3"/>
      <c r="M610" s="3"/>
      <c r="N610" s="3"/>
      <c r="O610" s="3"/>
      <c r="P610" s="3"/>
    </row>
    <row r="611" spans="1:16">
      <c r="A611" s="27">
        <f>工事一般情報!A611</f>
        <v>150598</v>
      </c>
      <c r="B611" s="7" t="str">
        <f>工事一般情報!B611</f>
        <v>エンドレス・テック棟 丘珠配送センター</v>
      </c>
      <c r="C611" s="63"/>
      <c r="D611" s="63"/>
      <c r="E611" s="63"/>
      <c r="F611" s="1" t="s">
        <v>1903</v>
      </c>
      <c r="G611" s="1" t="s">
        <v>1903</v>
      </c>
      <c r="H611" s="1" t="s">
        <v>1903</v>
      </c>
      <c r="I611" s="1" t="s">
        <v>1903</v>
      </c>
      <c r="J611" s="1" t="s">
        <v>1903</v>
      </c>
      <c r="K611" s="1"/>
      <c r="L611" s="3"/>
      <c r="M611" s="3"/>
      <c r="N611" s="3"/>
      <c r="O611" s="3"/>
      <c r="P611" s="3"/>
    </row>
    <row r="612" spans="1:16">
      <c r="A612" s="27" t="str">
        <f>工事一般情報!A612</f>
        <v>150604-1</v>
      </c>
      <c r="B612" s="7" t="str">
        <f>工事一般情報!B612</f>
        <v>新発寒2条1丁目計画(ﾏｯｸｽﾊﾞﾘｭ棟)</v>
      </c>
      <c r="C612" s="63"/>
      <c r="D612" s="63"/>
      <c r="E612" s="63"/>
      <c r="F612" s="1" t="s">
        <v>1903</v>
      </c>
      <c r="G612" s="1" t="s">
        <v>1903</v>
      </c>
      <c r="H612" s="1" t="s">
        <v>1903</v>
      </c>
      <c r="I612" s="1" t="s">
        <v>1903</v>
      </c>
      <c r="J612" s="1" t="s">
        <v>1903</v>
      </c>
      <c r="K612" s="1"/>
      <c r="L612" s="3"/>
      <c r="M612" s="3"/>
      <c r="N612" s="3"/>
      <c r="O612" s="3"/>
      <c r="P612" s="3"/>
    </row>
    <row r="613" spans="1:16">
      <c r="A613" s="27" t="str">
        <f>工事一般情報!A613</f>
        <v>150604-2</v>
      </c>
      <c r="B613" s="7" t="str">
        <f>工事一般情報!B613</f>
        <v>新発寒2条1丁目計画(ｻﾂﾄﾞﾗﾀﾞｲｿｰ棟)</v>
      </c>
      <c r="C613" s="63"/>
      <c r="D613" s="63"/>
      <c r="E613" s="63"/>
      <c r="F613" s="1" t="s">
        <v>1903</v>
      </c>
      <c r="G613" s="1" t="s">
        <v>1903</v>
      </c>
      <c r="H613" s="1" t="s">
        <v>1903</v>
      </c>
      <c r="I613" s="1" t="s">
        <v>1903</v>
      </c>
      <c r="J613" s="1" t="s">
        <v>1903</v>
      </c>
      <c r="K613" s="1"/>
      <c r="L613" s="3"/>
      <c r="M613" s="3"/>
      <c r="N613" s="3"/>
      <c r="O613" s="3"/>
      <c r="P613" s="3"/>
    </row>
    <row r="614" spans="1:16">
      <c r="A614" s="27">
        <f>工事一般情報!A614</f>
        <v>150616</v>
      </c>
      <c r="B614" s="7" t="str">
        <f>工事一般情報!B614</f>
        <v>コメリPW岩見沢</v>
      </c>
      <c r="C614" s="63"/>
      <c r="D614" s="63"/>
      <c r="E614" s="63"/>
      <c r="F614" s="1" t="s">
        <v>1903</v>
      </c>
      <c r="G614" s="1" t="s">
        <v>1903</v>
      </c>
      <c r="H614" s="1" t="s">
        <v>1903</v>
      </c>
      <c r="I614" s="1" t="s">
        <v>1903</v>
      </c>
      <c r="J614" s="1" t="s">
        <v>1903</v>
      </c>
      <c r="K614" s="1"/>
      <c r="L614" s="3"/>
      <c r="M614" s="3"/>
      <c r="N614" s="3"/>
      <c r="O614" s="3"/>
      <c r="P614" s="3"/>
    </row>
    <row r="615" spans="1:16">
      <c r="A615" s="27">
        <f>工事一般情報!A615</f>
        <v>150627</v>
      </c>
      <c r="B615" s="7" t="str">
        <f>工事一般情報!B615</f>
        <v>100満ボルト東苗穂</v>
      </c>
      <c r="C615" s="63"/>
      <c r="D615" s="63"/>
      <c r="E615" s="63"/>
      <c r="F615" s="1" t="s">
        <v>1903</v>
      </c>
      <c r="G615" s="1" t="s">
        <v>1903</v>
      </c>
      <c r="H615" s="1" t="s">
        <v>1904</v>
      </c>
      <c r="I615" s="1" t="s">
        <v>1903</v>
      </c>
      <c r="J615" s="1" t="s">
        <v>1903</v>
      </c>
      <c r="K615" s="1"/>
      <c r="L615" s="3"/>
      <c r="M615" s="3"/>
      <c r="N615" s="3"/>
      <c r="O615" s="3"/>
      <c r="P615" s="3"/>
    </row>
    <row r="616" spans="1:16">
      <c r="A616" s="27">
        <f>工事一般情報!A616</f>
        <v>150627</v>
      </c>
      <c r="B616" s="7" t="str">
        <f>工事一般情報!B616</f>
        <v>ホーマック東苗穂</v>
      </c>
      <c r="C616" s="63"/>
      <c r="D616" s="63"/>
      <c r="E616" s="63"/>
      <c r="F616" s="1" t="s">
        <v>1903</v>
      </c>
      <c r="G616" s="1" t="s">
        <v>1903</v>
      </c>
      <c r="H616" s="1" t="s">
        <v>1904</v>
      </c>
      <c r="I616" s="1" t="s">
        <v>1903</v>
      </c>
      <c r="J616" s="1" t="s">
        <v>1903</v>
      </c>
      <c r="K616" s="1"/>
      <c r="L616" s="3"/>
      <c r="M616" s="3"/>
      <c r="N616" s="3"/>
      <c r="O616" s="3"/>
      <c r="P616" s="3"/>
    </row>
    <row r="617" spans="1:16">
      <c r="A617" s="27">
        <f>工事一般情報!A617</f>
        <v>150630</v>
      </c>
      <c r="B617" s="7" t="str">
        <f>工事一般情報!B617</f>
        <v>山形飛鳥 水産加工施設</v>
      </c>
      <c r="C617" s="63"/>
      <c r="D617" s="63"/>
      <c r="E617" s="63"/>
      <c r="F617" s="1" t="s">
        <v>1903</v>
      </c>
      <c r="G617" s="1" t="s">
        <v>1903</v>
      </c>
      <c r="H617" s="1" t="s">
        <v>1903</v>
      </c>
      <c r="I617" s="1" t="s">
        <v>1903</v>
      </c>
      <c r="J617" s="1" t="s">
        <v>1903</v>
      </c>
      <c r="K617" s="1"/>
      <c r="L617" s="3"/>
      <c r="M617" s="3"/>
      <c r="N617" s="3"/>
      <c r="O617" s="3"/>
      <c r="P617" s="3"/>
    </row>
    <row r="618" spans="1:16">
      <c r="A618" s="27">
        <f>工事一般情報!A618</f>
        <v>150631</v>
      </c>
      <c r="B618" s="7" t="str">
        <f>工事一般情報!B618</f>
        <v>亀岡大井町ストックヤード(整備場棟)</v>
      </c>
      <c r="C618" s="63"/>
      <c r="D618" s="63"/>
      <c r="E618" s="63"/>
      <c r="F618" s="1" t="s">
        <v>1903</v>
      </c>
      <c r="G618" s="1" t="s">
        <v>1903</v>
      </c>
      <c r="H618" s="1" t="s">
        <v>1903</v>
      </c>
      <c r="I618" s="1" t="s">
        <v>1903</v>
      </c>
      <c r="J618" s="1" t="s">
        <v>1903</v>
      </c>
      <c r="K618" s="1"/>
      <c r="L618" s="3"/>
      <c r="M618" s="3"/>
      <c r="N618" s="3"/>
      <c r="O618" s="3"/>
      <c r="P618" s="3"/>
    </row>
    <row r="619" spans="1:16">
      <c r="A619" s="27">
        <f>工事一般情報!A619</f>
        <v>150631</v>
      </c>
      <c r="B619" s="7" t="str">
        <f>工事一般情報!B619</f>
        <v>亀岡大井町ストックヤード(駐車場棟)</v>
      </c>
      <c r="C619" s="63"/>
      <c r="D619" s="63"/>
      <c r="E619" s="63"/>
      <c r="F619" s="1" t="s">
        <v>1903</v>
      </c>
      <c r="G619" s="1" t="s">
        <v>1903</v>
      </c>
      <c r="H619" s="1" t="s">
        <v>1903</v>
      </c>
      <c r="I619" s="1" t="s">
        <v>1903</v>
      </c>
      <c r="J619" s="1" t="s">
        <v>1903</v>
      </c>
      <c r="K619" s="1"/>
      <c r="L619" s="3"/>
      <c r="M619" s="3"/>
      <c r="N619" s="3"/>
      <c r="O619" s="3"/>
      <c r="P619" s="3"/>
    </row>
    <row r="620" spans="1:16">
      <c r="A620" s="27">
        <f>工事一般情報!A620</f>
        <v>150634</v>
      </c>
      <c r="B620" s="7" t="str">
        <f>工事一般情報!B620</f>
        <v>羽田倉庫</v>
      </c>
      <c r="C620" s="63"/>
      <c r="D620" s="63"/>
      <c r="E620" s="63"/>
      <c r="F620" s="1" t="s">
        <v>1903</v>
      </c>
      <c r="G620" s="1" t="s">
        <v>1903</v>
      </c>
      <c r="H620" s="1" t="s">
        <v>1903</v>
      </c>
      <c r="I620" s="1" t="s">
        <v>1903</v>
      </c>
      <c r="J620" s="1" t="s">
        <v>1903</v>
      </c>
      <c r="K620" s="1"/>
      <c r="L620" s="3"/>
      <c r="M620" s="3"/>
      <c r="N620" s="3"/>
      <c r="O620" s="3"/>
      <c r="P620" s="3"/>
    </row>
    <row r="621" spans="1:16">
      <c r="A621" s="27">
        <f>工事一般情報!A621</f>
        <v>150635</v>
      </c>
      <c r="B621" s="7" t="str">
        <f>工事一般情報!B621</f>
        <v>羽田営業所</v>
      </c>
      <c r="C621" s="63"/>
      <c r="D621" s="63"/>
      <c r="E621" s="63"/>
      <c r="F621" s="1" t="s">
        <v>1903</v>
      </c>
      <c r="G621" s="1" t="s">
        <v>1903</v>
      </c>
      <c r="H621" s="1" t="s">
        <v>1903</v>
      </c>
      <c r="I621" s="1" t="s">
        <v>1903</v>
      </c>
      <c r="J621" s="1" t="s">
        <v>1903</v>
      </c>
      <c r="K621" s="1"/>
      <c r="L621" s="3"/>
      <c r="M621" s="3"/>
      <c r="N621" s="3"/>
      <c r="O621" s="3"/>
      <c r="P621" s="3"/>
    </row>
    <row r="622" spans="1:16">
      <c r="A622" s="27">
        <f>工事一般情報!A622</f>
        <v>160006</v>
      </c>
      <c r="B622" s="7" t="str">
        <f>工事一般情報!B622</f>
        <v>おおぼし保育園</v>
      </c>
      <c r="C622" s="63"/>
      <c r="D622" s="63"/>
      <c r="E622" s="63"/>
      <c r="F622" s="1" t="s">
        <v>1903</v>
      </c>
      <c r="G622" s="1" t="s">
        <v>1903</v>
      </c>
      <c r="H622" s="1" t="s">
        <v>1903</v>
      </c>
      <c r="I622" s="1" t="s">
        <v>1903</v>
      </c>
      <c r="J622" s="1" t="s">
        <v>1903</v>
      </c>
      <c r="K622" s="1"/>
      <c r="L622" s="3"/>
      <c r="M622" s="3"/>
      <c r="N622" s="3"/>
      <c r="O622" s="3"/>
      <c r="P622" s="3"/>
    </row>
    <row r="623" spans="1:16">
      <c r="A623" s="27">
        <f>工事一般情報!A623</f>
        <v>160008</v>
      </c>
      <c r="B623" s="7" t="str">
        <f>工事一般情報!B623</f>
        <v>協同組合八戸青果センター野菜加工施設</v>
      </c>
      <c r="C623" s="63"/>
      <c r="D623" s="63"/>
      <c r="E623" s="63"/>
      <c r="F623" s="1" t="s">
        <v>1903</v>
      </c>
      <c r="G623" s="1" t="s">
        <v>1903</v>
      </c>
      <c r="H623" s="1" t="s">
        <v>1903</v>
      </c>
      <c r="I623" s="1" t="s">
        <v>1903</v>
      </c>
      <c r="J623" s="1" t="s">
        <v>1903</v>
      </c>
      <c r="K623" s="1"/>
      <c r="L623" s="3"/>
      <c r="M623" s="3"/>
      <c r="N623" s="3"/>
      <c r="O623" s="3"/>
      <c r="P623" s="3"/>
    </row>
    <row r="624" spans="1:16">
      <c r="A624" s="27">
        <f>工事一般情報!A624</f>
        <v>160010</v>
      </c>
      <c r="B624" s="7" t="str">
        <f>工事一般情報!B624</f>
        <v>西四国マツダ中村</v>
      </c>
      <c r="C624" s="63"/>
      <c r="D624" s="63"/>
      <c r="E624" s="63"/>
      <c r="F624" s="1" t="s">
        <v>1903</v>
      </c>
      <c r="G624" s="1" t="s">
        <v>1903</v>
      </c>
      <c r="H624" s="1" t="s">
        <v>1903</v>
      </c>
      <c r="I624" s="1" t="s">
        <v>1903</v>
      </c>
      <c r="J624" s="1" t="s">
        <v>1903</v>
      </c>
      <c r="K624" s="1"/>
      <c r="L624" s="3"/>
      <c r="M624" s="3"/>
      <c r="N624" s="3"/>
      <c r="O624" s="3"/>
      <c r="P624" s="3"/>
    </row>
    <row r="625" spans="1:16">
      <c r="A625" s="27">
        <f>工事一般情報!A625</f>
        <v>160011</v>
      </c>
      <c r="B625" s="7" t="str">
        <f>工事一般情報!B625</f>
        <v>山傳商店仙台港工場</v>
      </c>
      <c r="C625" s="63"/>
      <c r="D625" s="63"/>
      <c r="E625" s="63"/>
      <c r="F625" s="1" t="s">
        <v>1903</v>
      </c>
      <c r="G625" s="1" t="s">
        <v>1903</v>
      </c>
      <c r="H625" s="1" t="s">
        <v>1903</v>
      </c>
      <c r="I625" s="1" t="s">
        <v>1903</v>
      </c>
      <c r="J625" s="1" t="s">
        <v>1903</v>
      </c>
      <c r="K625" s="1"/>
      <c r="L625" s="3"/>
      <c r="M625" s="3"/>
      <c r="N625" s="3"/>
      <c r="O625" s="3"/>
      <c r="P625" s="3"/>
    </row>
    <row r="626" spans="1:16">
      <c r="A626" s="27">
        <f>工事一般情報!A626</f>
        <v>160015</v>
      </c>
      <c r="B626" s="7" t="str">
        <f>工事一般情報!B626</f>
        <v>徳力商業施設</v>
      </c>
      <c r="C626" s="63"/>
      <c r="D626" s="63"/>
      <c r="E626" s="63"/>
      <c r="F626" s="1" t="s">
        <v>1903</v>
      </c>
      <c r="G626" s="1" t="s">
        <v>1903</v>
      </c>
      <c r="H626" s="1" t="s">
        <v>1903</v>
      </c>
      <c r="I626" s="1" t="s">
        <v>1903</v>
      </c>
      <c r="J626" s="1" t="s">
        <v>1903</v>
      </c>
      <c r="K626" s="1"/>
      <c r="L626" s="3"/>
      <c r="M626" s="3"/>
      <c r="N626" s="3"/>
      <c r="O626" s="3"/>
      <c r="P626" s="3"/>
    </row>
    <row r="627" spans="1:16">
      <c r="A627" s="27">
        <f>工事一般情報!A627</f>
        <v>160027</v>
      </c>
      <c r="B627" s="7" t="str">
        <f>工事一般情報!B627</f>
        <v>ツルハドラッグ中田7丁目</v>
      </c>
      <c r="C627" s="63"/>
      <c r="D627" s="63"/>
      <c r="E627" s="63"/>
      <c r="F627" s="1" t="s">
        <v>1903</v>
      </c>
      <c r="G627" s="1" t="s">
        <v>1903</v>
      </c>
      <c r="H627" s="1" t="s">
        <v>1903</v>
      </c>
      <c r="I627" s="1" t="s">
        <v>1903</v>
      </c>
      <c r="J627" s="1" t="s">
        <v>1903</v>
      </c>
      <c r="K627" s="1"/>
      <c r="L627" s="3"/>
      <c r="M627" s="3"/>
      <c r="N627" s="3"/>
      <c r="O627" s="3"/>
      <c r="P627" s="3"/>
    </row>
    <row r="628" spans="1:16">
      <c r="A628" s="27">
        <f>工事一般情報!A628</f>
        <v>160031</v>
      </c>
      <c r="B628" s="7" t="str">
        <f>工事一般情報!B628</f>
        <v>ダイナム福岡川崎</v>
      </c>
      <c r="C628" s="63"/>
      <c r="D628" s="63"/>
      <c r="E628" s="63"/>
      <c r="F628" s="1" t="s">
        <v>1903</v>
      </c>
      <c r="G628" s="1" t="s">
        <v>1903</v>
      </c>
      <c r="H628" s="1" t="s">
        <v>1903</v>
      </c>
      <c r="I628" s="1" t="s">
        <v>1903</v>
      </c>
      <c r="J628" s="1" t="s">
        <v>1903</v>
      </c>
      <c r="K628" s="1"/>
      <c r="L628" s="3"/>
      <c r="M628" s="3"/>
      <c r="N628" s="3"/>
      <c r="O628" s="3"/>
      <c r="P628" s="3"/>
    </row>
    <row r="629" spans="1:16">
      <c r="A629" s="27">
        <f>工事一般情報!A629</f>
        <v>160035</v>
      </c>
      <c r="B629" s="7" t="str">
        <f>工事一般情報!B629</f>
        <v>ヨークベニマル山形落合</v>
      </c>
      <c r="C629" s="63"/>
      <c r="D629" s="63"/>
      <c r="E629" s="63"/>
      <c r="F629" s="1" t="s">
        <v>1903</v>
      </c>
      <c r="G629" s="1" t="s">
        <v>1903</v>
      </c>
      <c r="H629" s="1" t="s">
        <v>1903</v>
      </c>
      <c r="I629" s="1" t="s">
        <v>1903</v>
      </c>
      <c r="J629" s="1" t="s">
        <v>1903</v>
      </c>
      <c r="K629" s="1"/>
      <c r="L629" s="3"/>
      <c r="M629" s="3"/>
      <c r="N629" s="3"/>
      <c r="O629" s="3"/>
      <c r="P629" s="3"/>
    </row>
    <row r="630" spans="1:16">
      <c r="A630" s="27">
        <f>工事一般情報!A630</f>
        <v>160038</v>
      </c>
      <c r="B630" s="7" t="str">
        <f>工事一般情報!B630</f>
        <v>東大阪営業所</v>
      </c>
      <c r="C630" s="63"/>
      <c r="D630" s="63"/>
      <c r="E630" s="63"/>
      <c r="F630" s="1" t="s">
        <v>1903</v>
      </c>
      <c r="G630" s="1" t="s">
        <v>1903</v>
      </c>
      <c r="H630" s="1" t="s">
        <v>1903</v>
      </c>
      <c r="I630" s="1" t="s">
        <v>1904</v>
      </c>
      <c r="J630" s="1" t="s">
        <v>1903</v>
      </c>
      <c r="K630" s="1"/>
      <c r="L630" s="3"/>
      <c r="M630" s="3"/>
      <c r="N630" s="3"/>
      <c r="O630" s="3"/>
      <c r="P630" s="3"/>
    </row>
    <row r="631" spans="1:16">
      <c r="A631" s="27">
        <f>工事一般情報!A631</f>
        <v>160039</v>
      </c>
      <c r="B631" s="7" t="str">
        <f>工事一般情報!B631</f>
        <v>北総鉄道東松戸駅高架下店舗</v>
      </c>
      <c r="C631" s="63"/>
      <c r="D631" s="63"/>
      <c r="E631" s="63"/>
      <c r="F631" s="1" t="s">
        <v>1903</v>
      </c>
      <c r="G631" s="1" t="s">
        <v>1903</v>
      </c>
      <c r="H631" s="1" t="s">
        <v>1903</v>
      </c>
      <c r="I631" s="1" t="s">
        <v>1903</v>
      </c>
      <c r="J631" s="1" t="s">
        <v>1903</v>
      </c>
      <c r="K631" s="1"/>
      <c r="L631" s="3"/>
      <c r="M631" s="3"/>
      <c r="N631" s="3"/>
      <c r="O631" s="3"/>
      <c r="P631" s="3"/>
    </row>
    <row r="632" spans="1:16">
      <c r="A632" s="27">
        <f>工事一般情報!A632</f>
        <v>160040</v>
      </c>
      <c r="B632" s="7" t="str">
        <f>工事一般情報!B632</f>
        <v>㈱南木曽発条 田立工場</v>
      </c>
      <c r="C632" s="63"/>
      <c r="D632" s="63"/>
      <c r="E632" s="63"/>
      <c r="F632" s="1" t="s">
        <v>1903</v>
      </c>
      <c r="G632" s="1" t="s">
        <v>1903</v>
      </c>
      <c r="H632" s="1" t="s">
        <v>1903</v>
      </c>
      <c r="I632" s="1" t="s">
        <v>1903</v>
      </c>
      <c r="J632" s="1" t="s">
        <v>1903</v>
      </c>
      <c r="K632" s="1"/>
      <c r="L632" s="3"/>
      <c r="M632" s="3"/>
      <c r="N632" s="3"/>
      <c r="O632" s="3"/>
      <c r="P632" s="3"/>
    </row>
    <row r="633" spans="1:16">
      <c r="A633" s="27">
        <f>工事一般情報!A633</f>
        <v>160042</v>
      </c>
      <c r="B633" s="7" t="str">
        <f>工事一般情報!B633</f>
        <v>Honda Cars熊本東 新車置場</v>
      </c>
      <c r="C633" s="63"/>
      <c r="D633" s="63"/>
      <c r="E633" s="63"/>
      <c r="F633" s="1" t="s">
        <v>1903</v>
      </c>
      <c r="G633" s="1" t="s">
        <v>1903</v>
      </c>
      <c r="H633" s="1" t="s">
        <v>1903</v>
      </c>
      <c r="I633" s="1" t="s">
        <v>1903</v>
      </c>
      <c r="J633" s="1" t="s">
        <v>1903</v>
      </c>
      <c r="K633" s="1"/>
      <c r="L633" s="3"/>
      <c r="M633" s="3"/>
      <c r="N633" s="3"/>
      <c r="O633" s="3"/>
      <c r="P633" s="3"/>
    </row>
    <row r="634" spans="1:16">
      <c r="A634" s="27">
        <f>工事一般情報!A634</f>
        <v>160048</v>
      </c>
      <c r="B634" s="7" t="str">
        <f>工事一般情報!B634</f>
        <v>助任学童保育会館</v>
      </c>
      <c r="C634" s="63"/>
      <c r="D634" s="63"/>
      <c r="E634" s="63"/>
      <c r="F634" s="1" t="s">
        <v>1903</v>
      </c>
      <c r="G634" s="1" t="s">
        <v>1903</v>
      </c>
      <c r="H634" s="1" t="s">
        <v>1903</v>
      </c>
      <c r="I634" s="1" t="s">
        <v>1903</v>
      </c>
      <c r="J634" s="1" t="s">
        <v>1903</v>
      </c>
      <c r="K634" s="1"/>
      <c r="L634" s="3"/>
      <c r="M634" s="3"/>
      <c r="N634" s="3"/>
      <c r="O634" s="3"/>
      <c r="P634" s="3"/>
    </row>
    <row r="635" spans="1:16">
      <c r="A635" s="27">
        <f>工事一般情報!A635</f>
        <v>160054</v>
      </c>
      <c r="B635" s="7" t="str">
        <f>工事一般情報!B635</f>
        <v>バロー大津茶が崎</v>
      </c>
      <c r="C635" s="63"/>
      <c r="D635" s="63"/>
      <c r="E635" s="63"/>
      <c r="F635" s="1" t="s">
        <v>1903</v>
      </c>
      <c r="G635" s="1" t="s">
        <v>1903</v>
      </c>
      <c r="H635" s="1" t="s">
        <v>1903</v>
      </c>
      <c r="I635" s="1" t="s">
        <v>1903</v>
      </c>
      <c r="J635" s="1" t="s">
        <v>1903</v>
      </c>
      <c r="K635" s="1"/>
      <c r="L635" s="3"/>
      <c r="M635" s="3"/>
      <c r="N635" s="3"/>
      <c r="O635" s="3"/>
      <c r="P635" s="3"/>
    </row>
    <row r="636" spans="1:16">
      <c r="A636" s="27">
        <f>工事一般情報!A636</f>
        <v>160055</v>
      </c>
      <c r="B636" s="7" t="str">
        <f>工事一般情報!B636</f>
        <v>ナイス苫小牧</v>
      </c>
      <c r="C636" s="63"/>
      <c r="D636" s="63"/>
      <c r="E636" s="63"/>
      <c r="F636" s="1" t="s">
        <v>1903</v>
      </c>
      <c r="G636" s="1" t="s">
        <v>1903</v>
      </c>
      <c r="H636" s="1" t="s">
        <v>1903</v>
      </c>
      <c r="I636" s="1" t="s">
        <v>1903</v>
      </c>
      <c r="J636" s="1" t="s">
        <v>1903</v>
      </c>
      <c r="K636" s="1"/>
      <c r="L636" s="3"/>
      <c r="M636" s="3"/>
      <c r="N636" s="3"/>
      <c r="O636" s="3"/>
      <c r="P636" s="3"/>
    </row>
    <row r="637" spans="1:16">
      <c r="A637" s="27">
        <f>工事一般情報!A637</f>
        <v>160064</v>
      </c>
      <c r="B637" s="7" t="str">
        <f>工事一般情報!B637</f>
        <v>平安神宮</v>
      </c>
      <c r="C637" s="63"/>
      <c r="D637" s="63"/>
      <c r="E637" s="63"/>
      <c r="F637" s="1" t="s">
        <v>1903</v>
      </c>
      <c r="G637" s="1" t="s">
        <v>1904</v>
      </c>
      <c r="H637" s="1" t="s">
        <v>1903</v>
      </c>
      <c r="I637" s="1" t="s">
        <v>1903</v>
      </c>
      <c r="J637" s="1" t="s">
        <v>1903</v>
      </c>
      <c r="K637" s="1"/>
      <c r="L637" s="3"/>
      <c r="M637" s="3"/>
      <c r="N637" s="3"/>
      <c r="O637" s="3"/>
      <c r="P637" s="3"/>
    </row>
    <row r="638" spans="1:16">
      <c r="A638" s="27">
        <f>工事一般情報!A638</f>
        <v>160068</v>
      </c>
      <c r="B638" s="7" t="str">
        <f>工事一般情報!B638</f>
        <v>観音地区グループホーム</v>
      </c>
      <c r="C638" s="63"/>
      <c r="D638" s="63"/>
      <c r="E638" s="63"/>
      <c r="F638" s="1" t="s">
        <v>1903</v>
      </c>
      <c r="G638" s="1" t="s">
        <v>1903</v>
      </c>
      <c r="H638" s="1" t="s">
        <v>1903</v>
      </c>
      <c r="I638" s="1" t="s">
        <v>1903</v>
      </c>
      <c r="J638" s="1" t="s">
        <v>1903</v>
      </c>
      <c r="K638" s="1"/>
      <c r="L638" s="3"/>
      <c r="M638" s="3"/>
      <c r="N638" s="3"/>
      <c r="O638" s="3"/>
      <c r="P638" s="3"/>
    </row>
    <row r="639" spans="1:16">
      <c r="A639" s="27">
        <f>工事一般情報!A639</f>
        <v>160070</v>
      </c>
      <c r="B639" s="7" t="str">
        <f>工事一般情報!B639</f>
        <v>ランプロジェクト</v>
      </c>
      <c r="C639" s="63"/>
      <c r="D639" s="63"/>
      <c r="E639" s="63"/>
      <c r="F639" s="1" t="s">
        <v>1903</v>
      </c>
      <c r="G639" s="1" t="s">
        <v>1903</v>
      </c>
      <c r="H639" s="1" t="s">
        <v>1903</v>
      </c>
      <c r="I639" s="1" t="s">
        <v>1903</v>
      </c>
      <c r="J639" s="1" t="s">
        <v>1903</v>
      </c>
      <c r="K639" s="1"/>
      <c r="L639" s="3"/>
      <c r="M639" s="3"/>
      <c r="N639" s="3"/>
      <c r="O639" s="3"/>
      <c r="P639" s="3"/>
    </row>
    <row r="640" spans="1:16">
      <c r="A640" s="27">
        <f>工事一般情報!A640</f>
        <v>160080</v>
      </c>
      <c r="B640" s="7" t="str">
        <f>工事一般情報!B640</f>
        <v>インテルノ新工場</v>
      </c>
      <c r="C640" s="63"/>
      <c r="D640" s="63"/>
      <c r="E640" s="63"/>
      <c r="F640" s="1" t="s">
        <v>1903</v>
      </c>
      <c r="G640" s="1" t="s">
        <v>1903</v>
      </c>
      <c r="H640" s="1" t="s">
        <v>1903</v>
      </c>
      <c r="I640" s="1" t="s">
        <v>1903</v>
      </c>
      <c r="J640" s="1" t="s">
        <v>1903</v>
      </c>
      <c r="K640" s="1"/>
      <c r="L640" s="3"/>
      <c r="M640" s="3"/>
      <c r="N640" s="3"/>
      <c r="O640" s="3"/>
      <c r="P640" s="3"/>
    </row>
    <row r="641" spans="1:16">
      <c r="A641" s="27">
        <f>工事一般情報!A641</f>
        <v>160082</v>
      </c>
      <c r="B641" s="7" t="str">
        <f>工事一般情報!B641</f>
        <v>稲田製作所</v>
      </c>
      <c r="C641" s="63"/>
      <c r="D641" s="63"/>
      <c r="E641" s="63"/>
      <c r="F641" s="1" t="s">
        <v>1903</v>
      </c>
      <c r="G641" s="1" t="s">
        <v>1903</v>
      </c>
      <c r="H641" s="1" t="s">
        <v>1904</v>
      </c>
      <c r="I641" s="1" t="s">
        <v>1903</v>
      </c>
      <c r="J641" s="1" t="s">
        <v>1903</v>
      </c>
      <c r="K641" s="1"/>
      <c r="L641" s="3"/>
      <c r="M641" s="3"/>
      <c r="N641" s="3"/>
      <c r="O641" s="3"/>
      <c r="P641" s="3"/>
    </row>
    <row r="642" spans="1:16">
      <c r="A642" s="27">
        <f>工事一般情報!A642</f>
        <v>160089</v>
      </c>
      <c r="B642" s="7" t="str">
        <f>工事一般情報!B642</f>
        <v>石巻かわまち商業施設</v>
      </c>
      <c r="C642" s="63"/>
      <c r="D642" s="63"/>
      <c r="E642" s="63"/>
      <c r="F642" s="1" t="s">
        <v>1903</v>
      </c>
      <c r="G642" s="1" t="s">
        <v>1903</v>
      </c>
      <c r="H642" s="1" t="s">
        <v>1903</v>
      </c>
      <c r="I642" s="1" t="s">
        <v>1903</v>
      </c>
      <c r="J642" s="1" t="s">
        <v>1903</v>
      </c>
      <c r="K642" s="1"/>
      <c r="L642" s="3"/>
      <c r="M642" s="3"/>
      <c r="N642" s="3"/>
      <c r="O642" s="3"/>
      <c r="P642" s="3"/>
    </row>
    <row r="643" spans="1:16">
      <c r="A643" s="27">
        <f>工事一般情報!A643</f>
        <v>160095</v>
      </c>
      <c r="B643" s="7" t="str">
        <f>工事一般情報!B643</f>
        <v>山進運輸㈱配送センター</v>
      </c>
      <c r="C643" s="63"/>
      <c r="D643" s="63"/>
      <c r="E643" s="63"/>
      <c r="F643" s="1" t="s">
        <v>1903</v>
      </c>
      <c r="G643" s="1" t="s">
        <v>1903</v>
      </c>
      <c r="H643" s="1" t="s">
        <v>1903</v>
      </c>
      <c r="I643" s="1" t="s">
        <v>1903</v>
      </c>
      <c r="J643" s="1" t="s">
        <v>1903</v>
      </c>
      <c r="K643" s="1"/>
      <c r="L643" s="3"/>
      <c r="M643" s="3"/>
      <c r="N643" s="3"/>
      <c r="O643" s="3"/>
      <c r="P643" s="3"/>
    </row>
    <row r="644" spans="1:16">
      <c r="A644" s="27">
        <f>工事一般情報!A644</f>
        <v>160113</v>
      </c>
      <c r="B644" s="7" t="str">
        <f>工事一般情報!B644</f>
        <v>セレモニーホール篠原</v>
      </c>
      <c r="C644" s="63"/>
      <c r="D644" s="63"/>
      <c r="E644" s="63"/>
      <c r="F644" s="1" t="s">
        <v>1903</v>
      </c>
      <c r="G644" s="1" t="s">
        <v>1903</v>
      </c>
      <c r="H644" s="1" t="s">
        <v>1903</v>
      </c>
      <c r="I644" s="1" t="s">
        <v>1903</v>
      </c>
      <c r="J644" s="1" t="s">
        <v>1903</v>
      </c>
      <c r="K644" s="1"/>
      <c r="L644" s="3"/>
      <c r="M644" s="3"/>
      <c r="N644" s="3"/>
      <c r="O644" s="3"/>
      <c r="P644" s="3"/>
    </row>
    <row r="645" spans="1:16">
      <c r="A645" s="27">
        <f>工事一般情報!A645</f>
        <v>160118</v>
      </c>
      <c r="B645" s="7" t="str">
        <f>工事一般情報!B645</f>
        <v>佐野寛様貸店舗(ローソン清水)</v>
      </c>
      <c r="C645" s="63"/>
      <c r="D645" s="63"/>
      <c r="E645" s="63"/>
      <c r="F645" s="1" t="s">
        <v>1903</v>
      </c>
      <c r="G645" s="1" t="s">
        <v>1903</v>
      </c>
      <c r="H645" s="1" t="s">
        <v>1903</v>
      </c>
      <c r="I645" s="1" t="s">
        <v>1903</v>
      </c>
      <c r="J645" s="1" t="s">
        <v>1903</v>
      </c>
      <c r="K645" s="1"/>
      <c r="L645" s="3"/>
      <c r="M645" s="3"/>
      <c r="N645" s="3"/>
      <c r="O645" s="3"/>
      <c r="P645" s="3"/>
    </row>
    <row r="646" spans="1:16">
      <c r="A646" s="27">
        <f>工事一般情報!A646</f>
        <v>160120</v>
      </c>
      <c r="B646" s="7" t="str">
        <f>工事一般情報!B646</f>
        <v>マルハン高槻</v>
      </c>
      <c r="C646" s="63"/>
      <c r="D646" s="63"/>
      <c r="E646" s="63"/>
      <c r="F646" s="1" t="s">
        <v>1903</v>
      </c>
      <c r="G646" s="1" t="s">
        <v>1903</v>
      </c>
      <c r="H646" s="1" t="s">
        <v>1903</v>
      </c>
      <c r="I646" s="1" t="s">
        <v>1903</v>
      </c>
      <c r="J646" s="1" t="s">
        <v>1903</v>
      </c>
      <c r="K646" s="1"/>
      <c r="L646" s="3"/>
      <c r="M646" s="3"/>
      <c r="N646" s="3"/>
      <c r="O646" s="3"/>
      <c r="P646" s="3"/>
    </row>
    <row r="647" spans="1:16">
      <c r="A647" s="27">
        <f>工事一般情報!A647</f>
        <v>160121</v>
      </c>
      <c r="B647" s="7" t="str">
        <f>工事一般情報!B647</f>
        <v>特別養護老人ホーム 偕生園</v>
      </c>
      <c r="C647" s="63"/>
      <c r="D647" s="63"/>
      <c r="E647" s="63"/>
      <c r="F647" s="1" t="s">
        <v>1903</v>
      </c>
      <c r="G647" s="1" t="s">
        <v>1903</v>
      </c>
      <c r="H647" s="1" t="s">
        <v>1903</v>
      </c>
      <c r="I647" s="1" t="s">
        <v>1903</v>
      </c>
      <c r="J647" s="1" t="s">
        <v>1903</v>
      </c>
      <c r="K647" s="1"/>
      <c r="L647" s="3"/>
      <c r="M647" s="3"/>
      <c r="N647" s="3"/>
      <c r="O647" s="3"/>
      <c r="P647" s="3"/>
    </row>
    <row r="648" spans="1:16">
      <c r="A648" s="27">
        <f>工事一般情報!A648</f>
        <v>160123</v>
      </c>
      <c r="B648" s="7" t="str">
        <f>工事一般情報!B648</f>
        <v>JSSスイミングスクール立石</v>
      </c>
      <c r="C648" s="63"/>
      <c r="D648" s="63"/>
      <c r="E648" s="63"/>
      <c r="F648" s="1" t="s">
        <v>1903</v>
      </c>
      <c r="G648" s="1" t="s">
        <v>1903</v>
      </c>
      <c r="H648" s="1" t="s">
        <v>1903</v>
      </c>
      <c r="I648" s="1" t="s">
        <v>1903</v>
      </c>
      <c r="J648" s="1" t="s">
        <v>1903</v>
      </c>
      <c r="K648" s="1"/>
      <c r="L648" s="3"/>
      <c r="M648" s="3"/>
      <c r="N648" s="3"/>
      <c r="O648" s="3"/>
      <c r="P648" s="3"/>
    </row>
    <row r="649" spans="1:16">
      <c r="A649" s="27">
        <f>工事一般情報!A649</f>
        <v>160124</v>
      </c>
      <c r="B649" s="7" t="str">
        <f>工事一般情報!B649</f>
        <v>ケーズデンキ佐沼</v>
      </c>
      <c r="C649" s="63"/>
      <c r="D649" s="63"/>
      <c r="E649" s="63"/>
      <c r="F649" s="1" t="s">
        <v>1903</v>
      </c>
      <c r="G649" s="1" t="s">
        <v>1903</v>
      </c>
      <c r="H649" s="1" t="s">
        <v>1903</v>
      </c>
      <c r="I649" s="1" t="s">
        <v>1903</v>
      </c>
      <c r="J649" s="1" t="s">
        <v>1903</v>
      </c>
      <c r="K649" s="1"/>
      <c r="L649" s="3"/>
      <c r="M649" s="3"/>
      <c r="N649" s="3"/>
      <c r="O649" s="3"/>
      <c r="P649" s="3"/>
    </row>
    <row r="650" spans="1:16">
      <c r="A650" s="27">
        <f>工事一般情報!A650</f>
        <v>160136</v>
      </c>
      <c r="B650" s="7" t="str">
        <f>工事一般情報!B650</f>
        <v>薬王堂由利本荘荒町</v>
      </c>
      <c r="C650" s="63"/>
      <c r="D650" s="63"/>
      <c r="E650" s="63"/>
      <c r="F650" s="1" t="s">
        <v>1903</v>
      </c>
      <c r="G650" s="1" t="s">
        <v>1903</v>
      </c>
      <c r="H650" s="1" t="s">
        <v>1903</v>
      </c>
      <c r="I650" s="1" t="s">
        <v>1903</v>
      </c>
      <c r="J650" s="1" t="s">
        <v>1903</v>
      </c>
      <c r="K650" s="1"/>
      <c r="L650" s="3"/>
      <c r="M650" s="3"/>
      <c r="N650" s="3"/>
      <c r="O650" s="3"/>
      <c r="P650" s="3"/>
    </row>
    <row r="651" spans="1:16">
      <c r="A651" s="27">
        <f>工事一般情報!A651</f>
        <v>160154</v>
      </c>
      <c r="B651" s="7" t="str">
        <f>工事一般情報!B651</f>
        <v>シシドモータース塗装工場</v>
      </c>
      <c r="C651" s="63"/>
      <c r="D651" s="63"/>
      <c r="E651" s="63"/>
      <c r="F651" s="1" t="s">
        <v>1903</v>
      </c>
      <c r="G651" s="1" t="s">
        <v>1903</v>
      </c>
      <c r="H651" s="1" t="s">
        <v>1903</v>
      </c>
      <c r="I651" s="1" t="s">
        <v>1903</v>
      </c>
      <c r="J651" s="1" t="s">
        <v>1903</v>
      </c>
      <c r="K651" s="1"/>
      <c r="L651" s="3"/>
      <c r="M651" s="3"/>
      <c r="N651" s="3"/>
      <c r="O651" s="3"/>
      <c r="P651" s="3"/>
    </row>
    <row r="652" spans="1:16">
      <c r="A652" s="27">
        <f>工事一般情報!A652</f>
        <v>160155</v>
      </c>
      <c r="B652" s="7" t="str">
        <f>工事一般情報!B652</f>
        <v>V・drug中部薬品大垣西</v>
      </c>
      <c r="C652" s="63"/>
      <c r="D652" s="63"/>
      <c r="E652" s="63"/>
      <c r="F652" s="1" t="s">
        <v>1903</v>
      </c>
      <c r="G652" s="1" t="s">
        <v>1903</v>
      </c>
      <c r="H652" s="1" t="s">
        <v>1903</v>
      </c>
      <c r="I652" s="1" t="s">
        <v>1903</v>
      </c>
      <c r="J652" s="1" t="s">
        <v>1903</v>
      </c>
      <c r="K652" s="1"/>
      <c r="L652" s="3"/>
      <c r="M652" s="3"/>
      <c r="N652" s="3"/>
      <c r="O652" s="3"/>
      <c r="P652" s="3"/>
    </row>
    <row r="653" spans="1:16">
      <c r="A653" s="27">
        <f>工事一般情報!A653</f>
        <v>160156</v>
      </c>
      <c r="B653" s="7" t="str">
        <f>工事一般情報!B653</f>
        <v>バロー春江</v>
      </c>
      <c r="C653" s="63"/>
      <c r="D653" s="63"/>
      <c r="E653" s="63"/>
      <c r="F653" s="1" t="s">
        <v>1903</v>
      </c>
      <c r="G653" s="1" t="s">
        <v>1903</v>
      </c>
      <c r="H653" s="1" t="s">
        <v>1903</v>
      </c>
      <c r="I653" s="1" t="s">
        <v>1903</v>
      </c>
      <c r="J653" s="1" t="s">
        <v>1903</v>
      </c>
      <c r="K653" s="1"/>
      <c r="L653" s="3"/>
      <c r="M653" s="3"/>
      <c r="N653" s="3"/>
      <c r="O653" s="3"/>
      <c r="P653" s="3"/>
    </row>
    <row r="654" spans="1:16">
      <c r="A654" s="27">
        <f>工事一般情報!A654</f>
        <v>160157</v>
      </c>
      <c r="B654" s="7" t="str">
        <f>工事一般情報!B654</f>
        <v>アンフィニ福島工場</v>
      </c>
      <c r="C654" s="63"/>
      <c r="D654" s="63"/>
      <c r="E654" s="63"/>
      <c r="F654" s="1" t="s">
        <v>1903</v>
      </c>
      <c r="G654" s="1" t="s">
        <v>1903</v>
      </c>
      <c r="H654" s="1" t="s">
        <v>1903</v>
      </c>
      <c r="I654" s="1" t="s">
        <v>1903</v>
      </c>
      <c r="J654" s="1" t="s">
        <v>1903</v>
      </c>
      <c r="K654" s="1"/>
      <c r="L654" s="3"/>
      <c r="M654" s="3"/>
      <c r="N654" s="3"/>
      <c r="O654" s="3"/>
      <c r="P654" s="3"/>
    </row>
    <row r="655" spans="1:16">
      <c r="A655" s="27">
        <f>工事一般情報!A655</f>
        <v>160185</v>
      </c>
      <c r="B655" s="7" t="str">
        <f>工事一般情報!B655</f>
        <v>丸一ゴム工業</v>
      </c>
      <c r="C655" s="63"/>
      <c r="D655" s="63"/>
      <c r="E655" s="63"/>
      <c r="F655" s="1" t="s">
        <v>1903</v>
      </c>
      <c r="G655" s="1" t="s">
        <v>1903</v>
      </c>
      <c r="H655" s="1" t="s">
        <v>1904</v>
      </c>
      <c r="I655" s="1" t="s">
        <v>1903</v>
      </c>
      <c r="J655" s="1" t="s">
        <v>1903</v>
      </c>
      <c r="K655" s="1"/>
      <c r="L655" s="3"/>
      <c r="M655" s="3"/>
      <c r="N655" s="3"/>
      <c r="O655" s="3"/>
      <c r="P655" s="3"/>
    </row>
    <row r="656" spans="1:16">
      <c r="A656" s="27">
        <f>工事一般情報!A656</f>
        <v>160196</v>
      </c>
      <c r="B656" s="7" t="str">
        <f>工事一般情報!B656</f>
        <v>関西マツダ鳳BPセンター</v>
      </c>
      <c r="C656" s="63"/>
      <c r="D656" s="63"/>
      <c r="E656" s="63"/>
      <c r="F656" s="1" t="s">
        <v>1903</v>
      </c>
      <c r="G656" s="1" t="s">
        <v>1903</v>
      </c>
      <c r="H656" s="1" t="s">
        <v>1903</v>
      </c>
      <c r="I656" s="1" t="s">
        <v>1903</v>
      </c>
      <c r="J656" s="1" t="s">
        <v>1903</v>
      </c>
      <c r="K656" s="1"/>
      <c r="L656" s="3"/>
      <c r="M656" s="3"/>
      <c r="N656" s="3"/>
      <c r="O656" s="3"/>
      <c r="P656" s="3"/>
    </row>
    <row r="657" spans="1:16">
      <c r="A657" s="27">
        <f>工事一般情報!A657</f>
        <v>160201</v>
      </c>
      <c r="B657" s="7" t="str">
        <f>工事一般情報!B657</f>
        <v>巽冷凍食品</v>
      </c>
      <c r="C657" s="63"/>
      <c r="D657" s="63"/>
      <c r="E657" s="63"/>
      <c r="F657" s="1" t="s">
        <v>1903</v>
      </c>
      <c r="G657" s="1" t="s">
        <v>1903</v>
      </c>
      <c r="H657" s="1" t="s">
        <v>1903</v>
      </c>
      <c r="I657" s="1" t="s">
        <v>1903</v>
      </c>
      <c r="J657" s="1" t="s">
        <v>1903</v>
      </c>
      <c r="K657" s="1"/>
      <c r="L657" s="3"/>
      <c r="M657" s="3"/>
      <c r="N657" s="3"/>
      <c r="O657" s="3"/>
      <c r="P657" s="3"/>
    </row>
    <row r="658" spans="1:16">
      <c r="A658" s="27">
        <f>工事一般情報!A658</f>
        <v>160202</v>
      </c>
      <c r="B658" s="7" t="str">
        <f>工事一般情報!B658</f>
        <v>じゃんじゃん亭環七梅島</v>
      </c>
      <c r="C658" s="63"/>
      <c r="D658" s="63"/>
      <c r="E658" s="63"/>
      <c r="F658" s="1" t="s">
        <v>1903</v>
      </c>
      <c r="G658" s="1" t="s">
        <v>1903</v>
      </c>
      <c r="H658" s="1" t="s">
        <v>1903</v>
      </c>
      <c r="I658" s="1" t="s">
        <v>1903</v>
      </c>
      <c r="J658" s="1" t="s">
        <v>1903</v>
      </c>
      <c r="K658" s="1"/>
      <c r="L658" s="3"/>
      <c r="M658" s="3"/>
      <c r="N658" s="3"/>
      <c r="O658" s="3"/>
      <c r="P658" s="3"/>
    </row>
    <row r="659" spans="1:16">
      <c r="A659" s="27">
        <f>工事一般情報!A659</f>
        <v>160218</v>
      </c>
      <c r="B659" s="7" t="str">
        <f>工事一般情報!B659</f>
        <v>福相食品工業小高第２工場</v>
      </c>
      <c r="C659" s="63"/>
      <c r="D659" s="63"/>
      <c r="E659" s="63"/>
      <c r="F659" s="1" t="s">
        <v>1903</v>
      </c>
      <c r="G659" s="1" t="s">
        <v>1904</v>
      </c>
      <c r="H659" s="1" t="s">
        <v>1903</v>
      </c>
      <c r="I659" s="1" t="s">
        <v>1903</v>
      </c>
      <c r="J659" s="1" t="s">
        <v>1903</v>
      </c>
      <c r="K659" s="1"/>
      <c r="L659" s="3"/>
      <c r="M659" s="3"/>
      <c r="N659" s="3"/>
      <c r="O659" s="3"/>
      <c r="P659" s="3"/>
    </row>
    <row r="660" spans="1:16">
      <c r="A660" s="27">
        <f>工事一般情報!A660</f>
        <v>160219</v>
      </c>
      <c r="B660" s="7" t="str">
        <f>工事一般情報!B660</f>
        <v>島根電工(株)出雲支店</v>
      </c>
      <c r="C660" s="63"/>
      <c r="D660" s="63"/>
      <c r="E660" s="63"/>
      <c r="F660" s="1" t="s">
        <v>1903</v>
      </c>
      <c r="G660" s="1" t="s">
        <v>1903</v>
      </c>
      <c r="H660" s="1" t="s">
        <v>1903</v>
      </c>
      <c r="I660" s="1" t="s">
        <v>1903</v>
      </c>
      <c r="J660" s="1" t="s">
        <v>1903</v>
      </c>
      <c r="K660" s="1"/>
      <c r="L660" s="3"/>
      <c r="M660" s="3"/>
      <c r="N660" s="3"/>
      <c r="O660" s="3"/>
      <c r="P660" s="3"/>
    </row>
    <row r="661" spans="1:16">
      <c r="A661" s="27">
        <f>工事一般情報!A661</f>
        <v>160222</v>
      </c>
      <c r="B661" s="7" t="str">
        <f>工事一般情報!B661</f>
        <v>M-CLINIC</v>
      </c>
      <c r="C661" s="63"/>
      <c r="D661" s="63"/>
      <c r="E661" s="63"/>
      <c r="F661" s="1" t="s">
        <v>1903</v>
      </c>
      <c r="G661" s="1" t="s">
        <v>1903</v>
      </c>
      <c r="H661" s="1" t="s">
        <v>1903</v>
      </c>
      <c r="I661" s="1" t="s">
        <v>1903</v>
      </c>
      <c r="J661" s="1" t="s">
        <v>1903</v>
      </c>
      <c r="K661" s="1"/>
      <c r="L661" s="3"/>
      <c r="M661" s="3"/>
      <c r="N661" s="3"/>
      <c r="O661" s="3"/>
      <c r="P661" s="3"/>
    </row>
    <row r="662" spans="1:16">
      <c r="A662" s="27">
        <f>工事一般情報!A662</f>
        <v>160225</v>
      </c>
      <c r="B662" s="7" t="str">
        <f>工事一般情報!B662</f>
        <v>マルハン光明池</v>
      </c>
      <c r="C662" s="63"/>
      <c r="D662" s="63"/>
      <c r="E662" s="63"/>
      <c r="F662" s="1" t="s">
        <v>1903</v>
      </c>
      <c r="G662" s="1" t="s">
        <v>1903</v>
      </c>
      <c r="H662" s="1" t="s">
        <v>1903</v>
      </c>
      <c r="I662" s="1" t="s">
        <v>1903</v>
      </c>
      <c r="J662" s="1" t="s">
        <v>1903</v>
      </c>
      <c r="K662" s="1"/>
      <c r="L662" s="3"/>
      <c r="M662" s="3"/>
      <c r="N662" s="3"/>
      <c r="O662" s="3"/>
      <c r="P662" s="3"/>
    </row>
    <row r="663" spans="1:16">
      <c r="A663" s="27">
        <f>工事一般情報!A663</f>
        <v>160226</v>
      </c>
      <c r="B663" s="7" t="str">
        <f>工事一般情報!B663</f>
        <v>長浜事業所</v>
      </c>
      <c r="C663" s="63"/>
      <c r="D663" s="63"/>
      <c r="E663" s="63"/>
      <c r="F663" s="1" t="s">
        <v>1903</v>
      </c>
      <c r="G663" s="1" t="s">
        <v>1904</v>
      </c>
      <c r="H663" s="1" t="s">
        <v>1903</v>
      </c>
      <c r="I663" s="1" t="s">
        <v>1903</v>
      </c>
      <c r="J663" s="1" t="s">
        <v>1903</v>
      </c>
      <c r="K663" s="1"/>
      <c r="L663" s="3"/>
      <c r="M663" s="3"/>
      <c r="N663" s="3"/>
      <c r="O663" s="3"/>
      <c r="P663" s="3"/>
    </row>
    <row r="664" spans="1:16">
      <c r="A664" s="27">
        <f>工事一般情報!A664</f>
        <v>160256</v>
      </c>
      <c r="B664" s="7" t="str">
        <f>工事一般情報!B664</f>
        <v>マツダ平野</v>
      </c>
      <c r="C664" s="63"/>
      <c r="D664" s="63"/>
      <c r="E664" s="63"/>
      <c r="F664" s="1" t="s">
        <v>1903</v>
      </c>
      <c r="G664" s="1" t="s">
        <v>1903</v>
      </c>
      <c r="H664" s="1" t="s">
        <v>1903</v>
      </c>
      <c r="I664" s="1" t="s">
        <v>1903</v>
      </c>
      <c r="J664" s="1" t="s">
        <v>1903</v>
      </c>
      <c r="K664" s="1"/>
      <c r="L664" s="3"/>
      <c r="M664" s="3"/>
      <c r="N664" s="3"/>
      <c r="O664" s="3"/>
      <c r="P664" s="3"/>
    </row>
    <row r="665" spans="1:16">
      <c r="A665" s="27">
        <f>工事一般情報!A665</f>
        <v>160261</v>
      </c>
      <c r="B665" s="7" t="str">
        <f>工事一般情報!B665</f>
        <v>マツダ金岡</v>
      </c>
      <c r="C665" s="63"/>
      <c r="D665" s="63"/>
      <c r="E665" s="63"/>
      <c r="F665" s="1" t="s">
        <v>1903</v>
      </c>
      <c r="G665" s="1" t="s">
        <v>1903</v>
      </c>
      <c r="H665" s="1" t="s">
        <v>1903</v>
      </c>
      <c r="I665" s="1" t="s">
        <v>1903</v>
      </c>
      <c r="J665" s="1" t="s">
        <v>1903</v>
      </c>
      <c r="K665" s="1"/>
      <c r="L665" s="3"/>
      <c r="M665" s="3"/>
      <c r="N665" s="3"/>
      <c r="O665" s="3"/>
      <c r="P665" s="3"/>
    </row>
    <row r="666" spans="1:16">
      <c r="A666" s="27">
        <f>工事一般情報!A666</f>
        <v>160263</v>
      </c>
      <c r="B666" s="7" t="str">
        <f>工事一般情報!B666</f>
        <v>ラムー和歌山紀三井寺</v>
      </c>
      <c r="C666" s="63"/>
      <c r="D666" s="63"/>
      <c r="E666" s="63"/>
      <c r="F666" s="1" t="s">
        <v>1903</v>
      </c>
      <c r="G666" s="1" t="s">
        <v>1903</v>
      </c>
      <c r="H666" s="1" t="s">
        <v>1903</v>
      </c>
      <c r="I666" s="1" t="s">
        <v>1903</v>
      </c>
      <c r="J666" s="1" t="s">
        <v>1903</v>
      </c>
      <c r="K666" s="1"/>
      <c r="L666" s="3"/>
      <c r="M666" s="3"/>
      <c r="N666" s="3"/>
      <c r="O666" s="3"/>
      <c r="P666" s="3"/>
    </row>
    <row r="667" spans="1:16">
      <c r="A667" s="27">
        <f>工事一般情報!A667</f>
        <v>160264</v>
      </c>
      <c r="B667" s="7" t="str">
        <f>工事一般情報!B667</f>
        <v>マルイ国府</v>
      </c>
      <c r="C667" s="63"/>
      <c r="D667" s="63"/>
      <c r="E667" s="63"/>
      <c r="F667" s="1" t="s">
        <v>1903</v>
      </c>
      <c r="G667" s="1" t="s">
        <v>1903</v>
      </c>
      <c r="H667" s="1" t="s">
        <v>1903</v>
      </c>
      <c r="I667" s="1" t="s">
        <v>1903</v>
      </c>
      <c r="J667" s="1" t="s">
        <v>1903</v>
      </c>
      <c r="K667" s="1"/>
      <c r="L667" s="3"/>
      <c r="M667" s="3"/>
      <c r="N667" s="3"/>
      <c r="O667" s="3"/>
      <c r="P667" s="3"/>
    </row>
    <row r="668" spans="1:16">
      <c r="A668" s="27">
        <f>工事一般情報!A668</f>
        <v>160265</v>
      </c>
      <c r="B668" s="7" t="str">
        <f>工事一般情報!B668</f>
        <v>バロー春江 ﾃﾅﾝﾄ棟</v>
      </c>
      <c r="C668" s="63"/>
      <c r="D668" s="63"/>
      <c r="E668" s="63"/>
      <c r="F668" s="1" t="s">
        <v>1903</v>
      </c>
      <c r="G668" s="1" t="s">
        <v>1903</v>
      </c>
      <c r="H668" s="1" t="s">
        <v>1903</v>
      </c>
      <c r="I668" s="1" t="s">
        <v>1903</v>
      </c>
      <c r="J668" s="1" t="s">
        <v>1903</v>
      </c>
      <c r="K668" s="1"/>
      <c r="L668" s="3"/>
      <c r="M668" s="3"/>
      <c r="N668" s="3"/>
      <c r="O668" s="3"/>
      <c r="P668" s="3"/>
    </row>
    <row r="669" spans="1:16">
      <c r="A669" s="27">
        <f>工事一般情報!A669</f>
        <v>160266</v>
      </c>
      <c r="B669" s="7" t="str">
        <f>工事一般情報!B669</f>
        <v>ヤマザワ寒河江 テナント棟</v>
      </c>
      <c r="C669" s="63"/>
      <c r="D669" s="63"/>
      <c r="E669" s="63"/>
      <c r="F669" s="1" t="s">
        <v>1903</v>
      </c>
      <c r="G669" s="1" t="s">
        <v>1903</v>
      </c>
      <c r="H669" s="1" t="s">
        <v>1903</v>
      </c>
      <c r="I669" s="1" t="s">
        <v>1903</v>
      </c>
      <c r="J669" s="1" t="s">
        <v>1903</v>
      </c>
      <c r="K669" s="1"/>
      <c r="L669" s="3"/>
      <c r="M669" s="3"/>
      <c r="N669" s="3"/>
      <c r="O669" s="3"/>
      <c r="P669" s="3"/>
    </row>
    <row r="670" spans="1:16">
      <c r="A670" s="27">
        <f>工事一般情報!A670</f>
        <v>160278</v>
      </c>
      <c r="B670" s="7" t="str">
        <f>工事一般情報!B670</f>
        <v>小池えのき栽培施設</v>
      </c>
      <c r="C670" s="63"/>
      <c r="D670" s="63"/>
      <c r="E670" s="63"/>
      <c r="F670" s="1" t="s">
        <v>1903</v>
      </c>
      <c r="G670" s="1" t="s">
        <v>1903</v>
      </c>
      <c r="H670" s="1" t="s">
        <v>1903</v>
      </c>
      <c r="I670" s="1" t="s">
        <v>1903</v>
      </c>
      <c r="J670" s="1" t="s">
        <v>1903</v>
      </c>
      <c r="K670" s="1"/>
      <c r="L670" s="3"/>
      <c r="M670" s="3"/>
      <c r="N670" s="3"/>
      <c r="O670" s="3"/>
      <c r="P670" s="3"/>
    </row>
    <row r="671" spans="1:16">
      <c r="A671" s="27">
        <f>工事一般情報!A671</f>
        <v>160279</v>
      </c>
      <c r="B671" s="7" t="str">
        <f>工事一般情報!B671</f>
        <v>悦和産業</v>
      </c>
      <c r="C671" s="63"/>
      <c r="D671" s="63"/>
      <c r="E671" s="63"/>
      <c r="F671" s="1" t="s">
        <v>1903</v>
      </c>
      <c r="G671" s="1" t="s">
        <v>1903</v>
      </c>
      <c r="H671" s="1" t="s">
        <v>1903</v>
      </c>
      <c r="I671" s="1" t="s">
        <v>1903</v>
      </c>
      <c r="J671" s="1" t="s">
        <v>1903</v>
      </c>
      <c r="K671" s="1"/>
      <c r="L671" s="3"/>
      <c r="M671" s="3"/>
      <c r="N671" s="3"/>
      <c r="O671" s="3"/>
      <c r="P671" s="3"/>
    </row>
    <row r="672" spans="1:16">
      <c r="A672" s="27">
        <f>工事一般情報!A672</f>
        <v>160280</v>
      </c>
      <c r="B672" s="7" t="str">
        <f>工事一般情報!B672</f>
        <v>原きのこ園</v>
      </c>
      <c r="C672" s="63"/>
      <c r="D672" s="63"/>
      <c r="E672" s="63"/>
      <c r="F672" s="1" t="s">
        <v>1903</v>
      </c>
      <c r="G672" s="1" t="s">
        <v>1903</v>
      </c>
      <c r="H672" s="1" t="s">
        <v>1904</v>
      </c>
      <c r="I672" s="1" t="s">
        <v>1903</v>
      </c>
      <c r="J672" s="1" t="s">
        <v>1903</v>
      </c>
      <c r="K672" s="1"/>
      <c r="L672" s="3"/>
      <c r="M672" s="3"/>
      <c r="N672" s="3"/>
      <c r="O672" s="3"/>
      <c r="P672" s="3"/>
    </row>
    <row r="673" spans="1:16">
      <c r="A673" s="27">
        <f>工事一般情報!A673</f>
        <v>160281</v>
      </c>
      <c r="B673" s="7" t="str">
        <f>工事一般情報!B673</f>
        <v>荻原きのこ園</v>
      </c>
      <c r="C673" s="63"/>
      <c r="D673" s="63"/>
      <c r="E673" s="63"/>
      <c r="F673" s="1" t="s">
        <v>1903</v>
      </c>
      <c r="G673" s="1" t="s">
        <v>1903</v>
      </c>
      <c r="H673" s="1" t="s">
        <v>1904</v>
      </c>
      <c r="I673" s="1" t="s">
        <v>1903</v>
      </c>
      <c r="J673" s="1" t="s">
        <v>1903</v>
      </c>
      <c r="K673" s="1"/>
      <c r="L673" s="3"/>
      <c r="M673" s="3"/>
      <c r="N673" s="3"/>
      <c r="O673" s="3"/>
      <c r="P673" s="3"/>
    </row>
    <row r="674" spans="1:16">
      <c r="A674" s="27">
        <f>工事一般情報!A674</f>
        <v>160282</v>
      </c>
      <c r="B674" s="7" t="str">
        <f>工事一般情報!B674</f>
        <v>大熊きのこ園</v>
      </c>
      <c r="C674" s="63"/>
      <c r="D674" s="63"/>
      <c r="E674" s="63"/>
      <c r="F674" s="1" t="s">
        <v>1903</v>
      </c>
      <c r="G674" s="1" t="s">
        <v>1903</v>
      </c>
      <c r="H674" s="1" t="s">
        <v>1904</v>
      </c>
      <c r="I674" s="1" t="s">
        <v>1903</v>
      </c>
      <c r="J674" s="1" t="s">
        <v>1903</v>
      </c>
      <c r="K674" s="1"/>
      <c r="L674" s="3"/>
      <c r="M674" s="3"/>
      <c r="N674" s="3"/>
      <c r="O674" s="3"/>
      <c r="P674" s="3"/>
    </row>
    <row r="675" spans="1:16">
      <c r="A675" s="27">
        <f>工事一般情報!A675</f>
        <v>160286</v>
      </c>
      <c r="B675" s="7" t="str">
        <f>工事一般情報!B675</f>
        <v>室通北広島3号倉庫</v>
      </c>
      <c r="C675" s="63"/>
      <c r="D675" s="63"/>
      <c r="E675" s="63"/>
      <c r="F675" s="1" t="s">
        <v>1903</v>
      </c>
      <c r="G675" s="1" t="s">
        <v>1903</v>
      </c>
      <c r="H675" s="1" t="s">
        <v>1903</v>
      </c>
      <c r="I675" s="1" t="s">
        <v>1903</v>
      </c>
      <c r="J675" s="1" t="s">
        <v>1903</v>
      </c>
      <c r="K675" s="1"/>
      <c r="L675" s="3"/>
      <c r="M675" s="3"/>
      <c r="N675" s="3"/>
      <c r="O675" s="3"/>
      <c r="P675" s="3"/>
    </row>
    <row r="676" spans="1:16">
      <c r="A676" s="27">
        <f>工事一般情報!A676</f>
        <v>160287</v>
      </c>
      <c r="B676" s="7" t="str">
        <f>工事一般情報!B676</f>
        <v>城陽工場(日建ﾘｰｽ工業)</v>
      </c>
      <c r="C676" s="63"/>
      <c r="D676" s="63"/>
      <c r="E676" s="63"/>
      <c r="F676" s="1" t="s">
        <v>1903</v>
      </c>
      <c r="G676" s="1" t="s">
        <v>1903</v>
      </c>
      <c r="H676" s="1" t="s">
        <v>1903</v>
      </c>
      <c r="I676" s="1" t="s">
        <v>1903</v>
      </c>
      <c r="J676" s="1" t="s">
        <v>1903</v>
      </c>
      <c r="K676" s="1"/>
      <c r="L676" s="3"/>
      <c r="M676" s="3"/>
      <c r="N676" s="3"/>
      <c r="O676" s="3"/>
      <c r="P676" s="3"/>
    </row>
    <row r="677" spans="1:16">
      <c r="A677" s="27">
        <f>工事一般情報!A677</f>
        <v>160289</v>
      </c>
      <c r="B677" s="7" t="str">
        <f>工事一般情報!B677</f>
        <v>錦町アピタ太陽2</v>
      </c>
      <c r="C677" s="63"/>
      <c r="D677" s="63"/>
      <c r="E677" s="63"/>
      <c r="F677" s="1" t="s">
        <v>1903</v>
      </c>
      <c r="G677" s="1" t="s">
        <v>1903</v>
      </c>
      <c r="H677" s="1" t="s">
        <v>1903</v>
      </c>
      <c r="I677" s="1" t="s">
        <v>1903</v>
      </c>
      <c r="J677" s="1" t="s">
        <v>1903</v>
      </c>
      <c r="K677" s="1"/>
      <c r="L677" s="3"/>
      <c r="M677" s="3"/>
      <c r="N677" s="3"/>
      <c r="O677" s="3"/>
      <c r="P677" s="3"/>
    </row>
    <row r="678" spans="1:16">
      <c r="A678" s="27">
        <f>工事一般情報!A678</f>
        <v>160290</v>
      </c>
      <c r="B678" s="7" t="str">
        <f>工事一般情報!B678</f>
        <v>ハローズ住吉</v>
      </c>
      <c r="C678" s="63"/>
      <c r="D678" s="63"/>
      <c r="E678" s="63"/>
      <c r="F678" s="1" t="s">
        <v>1903</v>
      </c>
      <c r="G678" s="1" t="s">
        <v>1903</v>
      </c>
      <c r="H678" s="1" t="s">
        <v>1903</v>
      </c>
      <c r="I678" s="1" t="s">
        <v>1903</v>
      </c>
      <c r="J678" s="1" t="s">
        <v>1903</v>
      </c>
      <c r="K678" s="1"/>
      <c r="L678" s="3"/>
      <c r="M678" s="3"/>
      <c r="N678" s="3"/>
      <c r="O678" s="3"/>
      <c r="P678" s="3"/>
    </row>
    <row r="679" spans="1:16">
      <c r="A679" s="27">
        <f>工事一般情報!A679</f>
        <v>160291</v>
      </c>
      <c r="B679" s="7" t="str">
        <f>工事一般情報!B679</f>
        <v>バロー湖西古見</v>
      </c>
      <c r="C679" s="63"/>
      <c r="D679" s="63"/>
      <c r="E679" s="63"/>
      <c r="F679" s="1" t="s">
        <v>1903</v>
      </c>
      <c r="G679" s="1" t="s">
        <v>1903</v>
      </c>
      <c r="H679" s="1" t="s">
        <v>1903</v>
      </c>
      <c r="I679" s="1" t="s">
        <v>1903</v>
      </c>
      <c r="J679" s="1" t="s">
        <v>1903</v>
      </c>
      <c r="K679" s="1"/>
      <c r="L679" s="3"/>
      <c r="M679" s="3"/>
      <c r="N679" s="3"/>
      <c r="O679" s="3"/>
      <c r="P679" s="3"/>
    </row>
    <row r="680" spans="1:16">
      <c r="A680" s="27">
        <f>工事一般情報!A680</f>
        <v>160292</v>
      </c>
      <c r="B680" s="7" t="str">
        <f>工事一般情報!B680</f>
        <v>中部薬品二瀬</v>
      </c>
      <c r="C680" s="63"/>
      <c r="D680" s="63"/>
      <c r="E680" s="63"/>
      <c r="F680" s="1" t="s">
        <v>1903</v>
      </c>
      <c r="G680" s="1" t="s">
        <v>1903</v>
      </c>
      <c r="H680" s="1" t="s">
        <v>1903</v>
      </c>
      <c r="I680" s="1" t="s">
        <v>1903</v>
      </c>
      <c r="J680" s="1" t="s">
        <v>1903</v>
      </c>
      <c r="K680" s="1"/>
      <c r="L680" s="3"/>
      <c r="M680" s="3"/>
      <c r="N680" s="3"/>
      <c r="O680" s="3"/>
      <c r="P680" s="3"/>
    </row>
    <row r="681" spans="1:16">
      <c r="A681" s="27">
        <f>工事一般情報!A681</f>
        <v>160293</v>
      </c>
      <c r="B681" s="7" t="str">
        <f>工事一般情報!B681</f>
        <v>中部薬品笠松</v>
      </c>
      <c r="C681" s="63"/>
      <c r="D681" s="63"/>
      <c r="E681" s="63"/>
      <c r="F681" s="1" t="s">
        <v>1903</v>
      </c>
      <c r="G681" s="1" t="s">
        <v>1903</v>
      </c>
      <c r="H681" s="1" t="s">
        <v>1903</v>
      </c>
      <c r="I681" s="1" t="s">
        <v>1903</v>
      </c>
      <c r="J681" s="1" t="s">
        <v>1903</v>
      </c>
      <c r="K681" s="1"/>
      <c r="L681" s="3"/>
      <c r="M681" s="3"/>
      <c r="N681" s="3"/>
      <c r="O681" s="3"/>
      <c r="P681" s="3"/>
    </row>
    <row r="682" spans="1:16">
      <c r="A682" s="27">
        <f>工事一般情報!A682</f>
        <v>160295</v>
      </c>
      <c r="B682" s="7" t="str">
        <f>工事一般情報!B682</f>
        <v>酔鯨酒造</v>
      </c>
      <c r="C682" s="63"/>
      <c r="D682" s="63"/>
      <c r="E682" s="63"/>
      <c r="F682" s="1" t="s">
        <v>1903</v>
      </c>
      <c r="G682" s="1" t="s">
        <v>1903</v>
      </c>
      <c r="H682" s="1" t="s">
        <v>1903</v>
      </c>
      <c r="I682" s="1" t="s">
        <v>1903</v>
      </c>
      <c r="J682" s="1" t="s">
        <v>1903</v>
      </c>
      <c r="K682" s="1"/>
      <c r="L682" s="3"/>
      <c r="M682" s="3"/>
      <c r="N682" s="3"/>
      <c r="O682" s="3"/>
      <c r="P682" s="3"/>
    </row>
    <row r="683" spans="1:16">
      <c r="A683" s="27">
        <f>工事一般情報!A683</f>
        <v>160296</v>
      </c>
      <c r="B683" s="7" t="str">
        <f>工事一般情報!B683</f>
        <v>矢賀新町マンション</v>
      </c>
      <c r="C683" s="63"/>
      <c r="D683" s="63"/>
      <c r="E683" s="63"/>
      <c r="F683" s="1" t="s">
        <v>1903</v>
      </c>
      <c r="G683" s="1" t="s">
        <v>1903</v>
      </c>
      <c r="H683" s="1" t="s">
        <v>1903</v>
      </c>
      <c r="I683" s="1" t="s">
        <v>1903</v>
      </c>
      <c r="J683" s="1" t="s">
        <v>1903</v>
      </c>
      <c r="K683" s="1"/>
      <c r="L683" s="3"/>
      <c r="M683" s="3"/>
      <c r="N683" s="3"/>
      <c r="O683" s="3"/>
      <c r="P683" s="3"/>
    </row>
    <row r="684" spans="1:16">
      <c r="A684" s="27">
        <f>工事一般情報!A684</f>
        <v>160297</v>
      </c>
      <c r="B684" s="7" t="str">
        <f>工事一般情報!B684</f>
        <v>スズキショールーム鹿の子台(増築)</v>
      </c>
      <c r="C684" s="63"/>
      <c r="D684" s="63"/>
      <c r="E684" s="63"/>
      <c r="F684" s="1" t="s">
        <v>1903</v>
      </c>
      <c r="G684" s="1" t="s">
        <v>1903</v>
      </c>
      <c r="H684" s="1" t="s">
        <v>1903</v>
      </c>
      <c r="I684" s="1" t="s">
        <v>1903</v>
      </c>
      <c r="J684" s="1" t="s">
        <v>1903</v>
      </c>
      <c r="K684" s="1"/>
      <c r="L684" s="3"/>
      <c r="M684" s="3"/>
      <c r="N684" s="3"/>
      <c r="O684" s="3"/>
      <c r="P684" s="3"/>
    </row>
    <row r="685" spans="1:16">
      <c r="A685" s="27">
        <f>工事一般情報!A685</f>
        <v>160298</v>
      </c>
      <c r="B685" s="7" t="str">
        <f>工事一般情報!B685</f>
        <v>バロー北寺島</v>
      </c>
      <c r="C685" s="63"/>
      <c r="D685" s="63"/>
      <c r="E685" s="63"/>
      <c r="F685" s="1" t="s">
        <v>1903</v>
      </c>
      <c r="G685" s="1" t="s">
        <v>1903</v>
      </c>
      <c r="H685" s="1" t="s">
        <v>1903</v>
      </c>
      <c r="I685" s="1" t="s">
        <v>1903</v>
      </c>
      <c r="J685" s="1" t="s">
        <v>1903</v>
      </c>
      <c r="K685" s="1"/>
      <c r="L685" s="3"/>
      <c r="M685" s="3"/>
      <c r="N685" s="3"/>
      <c r="O685" s="3"/>
      <c r="P685" s="3"/>
    </row>
    <row r="686" spans="1:16">
      <c r="A686" s="27">
        <f>工事一般情報!A686</f>
        <v>160300</v>
      </c>
      <c r="B686" s="7" t="str">
        <f>工事一般情報!B686</f>
        <v>ツルハドラッグ村山河島</v>
      </c>
      <c r="C686" s="63"/>
      <c r="D686" s="63"/>
      <c r="E686" s="63"/>
      <c r="F686" s="1" t="s">
        <v>1903</v>
      </c>
      <c r="G686" s="1" t="s">
        <v>1903</v>
      </c>
      <c r="H686" s="1" t="s">
        <v>1903</v>
      </c>
      <c r="I686" s="1" t="s">
        <v>1903</v>
      </c>
      <c r="J686" s="1" t="s">
        <v>1903</v>
      </c>
      <c r="K686" s="1"/>
      <c r="L686" s="3"/>
      <c r="M686" s="3"/>
      <c r="N686" s="3"/>
      <c r="O686" s="3"/>
      <c r="P686" s="3"/>
    </row>
    <row r="687" spans="1:16">
      <c r="A687" s="27">
        <f>工事一般情報!A687</f>
        <v>160301</v>
      </c>
      <c r="B687" s="7" t="str">
        <f>工事一般情報!B687</f>
        <v>サン・サポート岡宮</v>
      </c>
      <c r="C687" s="63"/>
      <c r="D687" s="63"/>
      <c r="E687" s="63"/>
      <c r="F687" s="1" t="s">
        <v>1903</v>
      </c>
      <c r="G687" s="1" t="s">
        <v>1903</v>
      </c>
      <c r="H687" s="1" t="s">
        <v>1903</v>
      </c>
      <c r="I687" s="1" t="s">
        <v>1903</v>
      </c>
      <c r="J687" s="1" t="s">
        <v>1903</v>
      </c>
      <c r="K687" s="1"/>
      <c r="L687" s="3"/>
      <c r="M687" s="3"/>
      <c r="N687" s="3"/>
      <c r="O687" s="3"/>
      <c r="P687" s="3"/>
    </row>
    <row r="688" spans="1:16">
      <c r="A688" s="27">
        <f>工事一般情報!A688</f>
        <v>160302</v>
      </c>
      <c r="B688" s="7" t="str">
        <f>工事一般情報!B688</f>
        <v>今井運送</v>
      </c>
      <c r="C688" s="63"/>
      <c r="D688" s="63"/>
      <c r="E688" s="63"/>
      <c r="F688" s="1" t="s">
        <v>1903</v>
      </c>
      <c r="G688" s="1" t="s">
        <v>1903</v>
      </c>
      <c r="H688" s="1" t="s">
        <v>1903</v>
      </c>
      <c r="I688" s="1" t="s">
        <v>1903</v>
      </c>
      <c r="J688" s="1" t="s">
        <v>1903</v>
      </c>
      <c r="K688" s="1"/>
      <c r="L688" s="3"/>
      <c r="M688" s="3"/>
      <c r="N688" s="3"/>
      <c r="O688" s="3"/>
      <c r="P688" s="3"/>
    </row>
    <row r="689" spans="1:16">
      <c r="A689" s="27">
        <f>工事一般情報!A689</f>
        <v>160303</v>
      </c>
      <c r="B689" s="7" t="str">
        <f>工事一般情報!B689</f>
        <v>新子安方面保育所</v>
      </c>
      <c r="C689" s="63"/>
      <c r="D689" s="63"/>
      <c r="E689" s="63"/>
      <c r="F689" s="1" t="s">
        <v>1903</v>
      </c>
      <c r="G689" s="1" t="s">
        <v>1903</v>
      </c>
      <c r="H689" s="1" t="s">
        <v>1903</v>
      </c>
      <c r="I689" s="1" t="s">
        <v>1903</v>
      </c>
      <c r="J689" s="1" t="s">
        <v>1903</v>
      </c>
      <c r="K689" s="1"/>
      <c r="L689" s="3"/>
      <c r="M689" s="3"/>
      <c r="N689" s="3"/>
      <c r="O689" s="3"/>
      <c r="P689" s="3"/>
    </row>
    <row r="690" spans="1:16">
      <c r="A690" s="27">
        <f>工事一般情報!A690</f>
        <v>160308</v>
      </c>
      <c r="B690" s="7" t="str">
        <f>工事一般情報!B690</f>
        <v>イズモホール根堅</v>
      </c>
      <c r="C690" s="63"/>
      <c r="D690" s="63"/>
      <c r="E690" s="63"/>
      <c r="F690" s="1" t="s">
        <v>1903</v>
      </c>
      <c r="G690" s="1" t="s">
        <v>1903</v>
      </c>
      <c r="H690" s="1" t="s">
        <v>1903</v>
      </c>
      <c r="I690" s="1" t="s">
        <v>1903</v>
      </c>
      <c r="J690" s="1" t="s">
        <v>1903</v>
      </c>
      <c r="K690" s="1"/>
      <c r="L690" s="3"/>
      <c r="M690" s="3"/>
      <c r="N690" s="3"/>
      <c r="O690" s="3"/>
      <c r="P690" s="3"/>
    </row>
    <row r="691" spans="1:16">
      <c r="A691" s="27">
        <f>工事一般情報!A691</f>
        <v>160309</v>
      </c>
      <c r="B691" s="7" t="str">
        <f>工事一般情報!B691</f>
        <v>協立エアテック</v>
      </c>
      <c r="C691" s="63"/>
      <c r="D691" s="63"/>
      <c r="E691" s="63"/>
      <c r="F691" s="1" t="s">
        <v>1903</v>
      </c>
      <c r="G691" s="1" t="s">
        <v>1903</v>
      </c>
      <c r="H691" s="1" t="s">
        <v>1903</v>
      </c>
      <c r="I691" s="1" t="s">
        <v>1903</v>
      </c>
      <c r="J691" s="1" t="s">
        <v>1903</v>
      </c>
      <c r="K691" s="1"/>
      <c r="L691" s="3"/>
      <c r="M691" s="3"/>
      <c r="N691" s="3"/>
      <c r="O691" s="3"/>
      <c r="P691" s="3"/>
    </row>
    <row r="692" spans="1:16">
      <c r="A692" s="27">
        <f>工事一般情報!A692</f>
        <v>160311</v>
      </c>
      <c r="B692" s="7" t="str">
        <f>工事一般情報!B692</f>
        <v>阪神自動車</v>
      </c>
      <c r="C692" s="63"/>
      <c r="D692" s="63"/>
      <c r="E692" s="63"/>
      <c r="F692" s="1" t="s">
        <v>1903</v>
      </c>
      <c r="G692" s="1" t="s">
        <v>1903</v>
      </c>
      <c r="H692" s="1" t="s">
        <v>1903</v>
      </c>
      <c r="I692" s="1" t="s">
        <v>1903</v>
      </c>
      <c r="J692" s="1" t="s">
        <v>1903</v>
      </c>
      <c r="K692" s="1"/>
      <c r="L692" s="3"/>
      <c r="M692" s="3"/>
      <c r="N692" s="3"/>
      <c r="O692" s="3"/>
      <c r="P692" s="3"/>
    </row>
    <row r="693" spans="1:16">
      <c r="A693" s="27">
        <f>工事一般情報!A693</f>
        <v>160312</v>
      </c>
      <c r="B693" s="7" t="str">
        <f>工事一般情報!B693</f>
        <v>静岡銀行</v>
      </c>
      <c r="C693" s="63"/>
      <c r="D693" s="63"/>
      <c r="E693" s="63"/>
      <c r="F693" s="1" t="s">
        <v>1903</v>
      </c>
      <c r="G693" s="1" t="s">
        <v>1903</v>
      </c>
      <c r="H693" s="1" t="s">
        <v>1903</v>
      </c>
      <c r="I693" s="1" t="s">
        <v>1903</v>
      </c>
      <c r="J693" s="1" t="s">
        <v>1903</v>
      </c>
      <c r="K693" s="1"/>
      <c r="L693" s="3"/>
      <c r="M693" s="3"/>
      <c r="N693" s="3"/>
      <c r="O693" s="3"/>
      <c r="P693" s="3"/>
    </row>
    <row r="694" spans="1:16">
      <c r="A694" s="27">
        <f>工事一般情報!A694</f>
        <v>160313</v>
      </c>
      <c r="B694" s="7" t="str">
        <f>工事一般情報!B694</f>
        <v>アルス(株)工場</v>
      </c>
      <c r="C694" s="63"/>
      <c r="D694" s="63"/>
      <c r="E694" s="63"/>
      <c r="F694" s="1" t="s">
        <v>1903</v>
      </c>
      <c r="G694" s="1" t="s">
        <v>1903</v>
      </c>
      <c r="H694" s="1" t="s">
        <v>1903</v>
      </c>
      <c r="I694" s="1" t="s">
        <v>1903</v>
      </c>
      <c r="J694" s="1" t="s">
        <v>1903</v>
      </c>
      <c r="K694" s="1"/>
      <c r="L694" s="3"/>
      <c r="M694" s="3"/>
      <c r="N694" s="3"/>
      <c r="O694" s="3"/>
      <c r="P694" s="3"/>
    </row>
    <row r="695" spans="1:16">
      <c r="A695" s="27">
        <f>工事一般情報!A695</f>
        <v>160314</v>
      </c>
      <c r="B695" s="7" t="str">
        <f>工事一般情報!B695</f>
        <v>福島県買取型復興公営住宅</v>
      </c>
      <c r="C695" s="63"/>
      <c r="D695" s="63"/>
      <c r="E695" s="63"/>
      <c r="F695" s="1" t="s">
        <v>1903</v>
      </c>
      <c r="G695" s="1" t="s">
        <v>1903</v>
      </c>
      <c r="H695" s="1" t="s">
        <v>1903</v>
      </c>
      <c r="I695" s="1" t="s">
        <v>1903</v>
      </c>
      <c r="J695" s="1" t="s">
        <v>1903</v>
      </c>
      <c r="K695" s="1"/>
      <c r="L695" s="3"/>
      <c r="M695" s="3"/>
      <c r="N695" s="3"/>
      <c r="O695" s="3"/>
      <c r="P695" s="3"/>
    </row>
    <row r="696" spans="1:16">
      <c r="A696" s="27">
        <f>工事一般情報!A696</f>
        <v>160315</v>
      </c>
      <c r="B696" s="7" t="str">
        <f>工事一般情報!B696</f>
        <v>中央変電所</v>
      </c>
      <c r="C696" s="63"/>
      <c r="D696" s="63"/>
      <c r="E696" s="63"/>
      <c r="F696" s="1" t="s">
        <v>1903</v>
      </c>
      <c r="G696" s="1" t="s">
        <v>1903</v>
      </c>
      <c r="H696" s="1" t="s">
        <v>1903</v>
      </c>
      <c r="I696" s="1" t="s">
        <v>1903</v>
      </c>
      <c r="J696" s="1" t="s">
        <v>1903</v>
      </c>
      <c r="K696" s="1"/>
      <c r="L696" s="3"/>
      <c r="M696" s="3"/>
      <c r="N696" s="3"/>
      <c r="O696" s="3"/>
      <c r="P696" s="3"/>
    </row>
    <row r="697" spans="1:16">
      <c r="A697" s="27">
        <f>工事一般情報!A697</f>
        <v>160316</v>
      </c>
      <c r="B697" s="7" t="str">
        <f>工事一般情報!B697</f>
        <v>ヤマザワ村山駅西町</v>
      </c>
      <c r="C697" s="63"/>
      <c r="D697" s="63"/>
      <c r="E697" s="63"/>
      <c r="F697" s="1" t="s">
        <v>1903</v>
      </c>
      <c r="G697" s="1" t="s">
        <v>1903</v>
      </c>
      <c r="H697" s="1" t="s">
        <v>1903</v>
      </c>
      <c r="I697" s="1" t="s">
        <v>1903</v>
      </c>
      <c r="J697" s="1" t="s">
        <v>1903</v>
      </c>
      <c r="K697" s="1"/>
      <c r="L697" s="3"/>
      <c r="M697" s="3"/>
      <c r="N697" s="3"/>
      <c r="O697" s="3"/>
      <c r="P697" s="3"/>
    </row>
    <row r="698" spans="1:16">
      <c r="A698" s="27">
        <f>工事一般情報!A698</f>
        <v>160317</v>
      </c>
      <c r="B698" s="7" t="str">
        <f>工事一般情報!B698</f>
        <v>ヤマイシ水産加工施設</v>
      </c>
      <c r="C698" s="63"/>
      <c r="D698" s="63"/>
      <c r="E698" s="63"/>
      <c r="F698" s="1" t="s">
        <v>1903</v>
      </c>
      <c r="G698" s="1" t="s">
        <v>1903</v>
      </c>
      <c r="H698" s="1" t="s">
        <v>1903</v>
      </c>
      <c r="I698" s="1" t="s">
        <v>1903</v>
      </c>
      <c r="J698" s="1" t="s">
        <v>1903</v>
      </c>
      <c r="K698" s="1"/>
      <c r="L698" s="3"/>
      <c r="M698" s="3"/>
      <c r="N698" s="3"/>
      <c r="O698" s="3"/>
      <c r="P698" s="3"/>
    </row>
    <row r="699" spans="1:16">
      <c r="A699" s="27">
        <f>工事一般情報!A699</f>
        <v>160318</v>
      </c>
      <c r="B699" s="7" t="str">
        <f>工事一般情報!B699</f>
        <v>ハローズ三原</v>
      </c>
      <c r="C699" s="63"/>
      <c r="D699" s="63"/>
      <c r="E699" s="63"/>
      <c r="F699" s="1" t="s">
        <v>1903</v>
      </c>
      <c r="G699" s="1" t="s">
        <v>1903</v>
      </c>
      <c r="H699" s="1" t="s">
        <v>1903</v>
      </c>
      <c r="I699" s="1" t="s">
        <v>1903</v>
      </c>
      <c r="J699" s="1" t="s">
        <v>1903</v>
      </c>
      <c r="K699" s="1"/>
      <c r="L699" s="3"/>
      <c r="M699" s="3"/>
      <c r="N699" s="3"/>
      <c r="O699" s="3"/>
      <c r="P699" s="3"/>
    </row>
    <row r="700" spans="1:16">
      <c r="A700" s="27">
        <f>工事一般情報!A700</f>
        <v>160319</v>
      </c>
      <c r="B700" s="7" t="str">
        <f>工事一般情報!B700</f>
        <v>岩国錦帯橋空港立体駐車場整備工場</v>
      </c>
      <c r="C700" s="63"/>
      <c r="D700" s="63"/>
      <c r="E700" s="63"/>
      <c r="F700" s="1" t="s">
        <v>1903</v>
      </c>
      <c r="G700" s="1" t="s">
        <v>1903</v>
      </c>
      <c r="H700" s="1" t="s">
        <v>1903</v>
      </c>
      <c r="I700" s="1" t="s">
        <v>1903</v>
      </c>
      <c r="J700" s="1" t="s">
        <v>1903</v>
      </c>
      <c r="K700" s="1"/>
      <c r="L700" s="3"/>
      <c r="M700" s="3"/>
      <c r="N700" s="3"/>
      <c r="O700" s="3"/>
      <c r="P700" s="3"/>
    </row>
    <row r="701" spans="1:16">
      <c r="A701" s="27">
        <f>工事一般情報!A701</f>
        <v>160321</v>
      </c>
      <c r="B701" s="7" t="str">
        <f>工事一般情報!B701</f>
        <v>ツルハドラッグ岩見沢鉄北</v>
      </c>
      <c r="C701" s="63"/>
      <c r="D701" s="63"/>
      <c r="E701" s="63"/>
      <c r="F701" s="1" t="s">
        <v>1903</v>
      </c>
      <c r="G701" s="1" t="s">
        <v>1903</v>
      </c>
      <c r="H701" s="1" t="s">
        <v>1903</v>
      </c>
      <c r="I701" s="1" t="s">
        <v>1903</v>
      </c>
      <c r="J701" s="1" t="s">
        <v>1903</v>
      </c>
      <c r="K701" s="1"/>
      <c r="L701" s="3"/>
      <c r="M701" s="3"/>
      <c r="N701" s="3"/>
      <c r="O701" s="3"/>
      <c r="P701" s="3"/>
    </row>
    <row r="702" spans="1:16">
      <c r="A702" s="27">
        <f>工事一般情報!A702</f>
        <v>160322</v>
      </c>
      <c r="B702" s="7" t="str">
        <f>工事一般情報!B702</f>
        <v>和幸セントラルハウス</v>
      </c>
      <c r="C702" s="63"/>
      <c r="D702" s="63"/>
      <c r="E702" s="63"/>
      <c r="F702" s="1" t="s">
        <v>1903</v>
      </c>
      <c r="G702" s="1" t="s">
        <v>1903</v>
      </c>
      <c r="H702" s="1" t="s">
        <v>1903</v>
      </c>
      <c r="I702" s="1" t="s">
        <v>1903</v>
      </c>
      <c r="J702" s="1" t="s">
        <v>1903</v>
      </c>
      <c r="K702" s="1"/>
      <c r="L702" s="3"/>
      <c r="M702" s="3"/>
      <c r="N702" s="3"/>
      <c r="O702" s="3"/>
      <c r="P702" s="3"/>
    </row>
    <row r="703" spans="1:16">
      <c r="A703" s="27">
        <f>工事一般情報!A703</f>
        <v>160323</v>
      </c>
      <c r="B703" s="7" t="str">
        <f>工事一般情報!B703</f>
        <v>東和食品(株)鮭フィレー工場</v>
      </c>
      <c r="C703" s="63"/>
      <c r="D703" s="63"/>
      <c r="E703" s="63"/>
      <c r="F703" s="1" t="s">
        <v>1903</v>
      </c>
      <c r="G703" s="1" t="s">
        <v>1903</v>
      </c>
      <c r="H703" s="1" t="s">
        <v>1903</v>
      </c>
      <c r="I703" s="1" t="s">
        <v>1903</v>
      </c>
      <c r="J703" s="1" t="s">
        <v>1903</v>
      </c>
      <c r="K703" s="1"/>
      <c r="L703" s="3"/>
      <c r="M703" s="3"/>
      <c r="N703" s="3"/>
      <c r="O703" s="3"/>
      <c r="P703" s="3"/>
    </row>
    <row r="704" spans="1:16">
      <c r="A704" s="27">
        <f>工事一般情報!A704</f>
        <v>160324</v>
      </c>
      <c r="B704" s="7" t="str">
        <f>工事一般情報!B704</f>
        <v>地域密着型介護老人福祉施設(石木医院)</v>
      </c>
      <c r="C704" s="63"/>
      <c r="D704" s="63"/>
      <c r="E704" s="63"/>
      <c r="F704" s="1" t="s">
        <v>1903</v>
      </c>
      <c r="G704" s="1" t="s">
        <v>1903</v>
      </c>
      <c r="H704" s="1" t="s">
        <v>1903</v>
      </c>
      <c r="I704" s="1" t="s">
        <v>1903</v>
      </c>
      <c r="J704" s="1" t="s">
        <v>1903</v>
      </c>
      <c r="K704" s="1"/>
      <c r="L704" s="3"/>
      <c r="M704" s="3"/>
      <c r="N704" s="3"/>
      <c r="O704" s="3"/>
      <c r="P704" s="3"/>
    </row>
    <row r="705" spans="1:16">
      <c r="A705" s="27">
        <f>工事一般情報!A705</f>
        <v>160325</v>
      </c>
      <c r="B705" s="7" t="str">
        <f>工事一般情報!B705</f>
        <v>なないろ芥見</v>
      </c>
      <c r="C705" s="63"/>
      <c r="D705" s="63"/>
      <c r="E705" s="63"/>
      <c r="F705" s="1" t="s">
        <v>1903</v>
      </c>
      <c r="G705" s="1" t="s">
        <v>1903</v>
      </c>
      <c r="H705" s="1" t="s">
        <v>1903</v>
      </c>
      <c r="I705" s="1" t="s">
        <v>1903</v>
      </c>
      <c r="J705" s="1" t="s">
        <v>1903</v>
      </c>
      <c r="K705" s="1"/>
      <c r="L705" s="3"/>
      <c r="M705" s="3"/>
      <c r="N705" s="3"/>
      <c r="O705" s="3"/>
      <c r="P705" s="3"/>
    </row>
    <row r="706" spans="1:16">
      <c r="A706" s="27">
        <f>工事一般情報!A706</f>
        <v>160327</v>
      </c>
      <c r="B706" s="7" t="str">
        <f>工事一般情報!B706</f>
        <v>スーパーサンシ</v>
      </c>
      <c r="C706" s="63"/>
      <c r="D706" s="63"/>
      <c r="E706" s="63"/>
      <c r="F706" s="1" t="s">
        <v>1903</v>
      </c>
      <c r="G706" s="1" t="s">
        <v>1903</v>
      </c>
      <c r="H706" s="1" t="s">
        <v>1903</v>
      </c>
      <c r="I706" s="1" t="s">
        <v>1903</v>
      </c>
      <c r="J706" s="1" t="s">
        <v>1903</v>
      </c>
      <c r="K706" s="1"/>
      <c r="L706" s="3"/>
      <c r="M706" s="3"/>
      <c r="N706" s="3"/>
      <c r="O706" s="3"/>
      <c r="P706" s="3"/>
    </row>
    <row r="707" spans="1:16">
      <c r="A707" s="27">
        <f>工事一般情報!A707</f>
        <v>160328</v>
      </c>
      <c r="B707" s="7" t="str">
        <f>工事一般情報!B707</f>
        <v>スシロー西大津</v>
      </c>
      <c r="C707" s="63"/>
      <c r="D707" s="63"/>
      <c r="E707" s="63"/>
      <c r="F707" s="1" t="s">
        <v>1903</v>
      </c>
      <c r="G707" s="1" t="s">
        <v>1903</v>
      </c>
      <c r="H707" s="1" t="s">
        <v>1903</v>
      </c>
      <c r="I707" s="1" t="s">
        <v>1903</v>
      </c>
      <c r="J707" s="1" t="s">
        <v>1903</v>
      </c>
      <c r="K707" s="1"/>
      <c r="L707" s="3"/>
      <c r="M707" s="3"/>
      <c r="N707" s="3"/>
      <c r="O707" s="3"/>
      <c r="P707" s="3"/>
    </row>
    <row r="708" spans="1:16">
      <c r="A708" s="27">
        <f>工事一般情報!A708</f>
        <v>160329</v>
      </c>
      <c r="B708" s="7" t="str">
        <f>工事一般情報!B708</f>
        <v>福松屋運送</v>
      </c>
      <c r="C708" s="63"/>
      <c r="D708" s="63"/>
      <c r="E708" s="63"/>
      <c r="F708" s="1" t="s">
        <v>1903</v>
      </c>
      <c r="G708" s="1" t="s">
        <v>1903</v>
      </c>
      <c r="H708" s="1" t="s">
        <v>1903</v>
      </c>
      <c r="I708" s="1" t="s">
        <v>1903</v>
      </c>
      <c r="J708" s="1" t="s">
        <v>1903</v>
      </c>
      <c r="K708" s="1"/>
      <c r="L708" s="3"/>
      <c r="M708" s="3"/>
      <c r="N708" s="3"/>
      <c r="O708" s="3"/>
      <c r="P708" s="3"/>
    </row>
    <row r="709" spans="1:16">
      <c r="A709" s="27">
        <f>工事一般情報!A709</f>
        <v>160333</v>
      </c>
      <c r="B709" s="7" t="str">
        <f>工事一般情報!B709</f>
        <v>スズキショールーム御国野町国分寺</v>
      </c>
      <c r="C709" s="63"/>
      <c r="D709" s="63"/>
      <c r="E709" s="63"/>
      <c r="F709" s="1" t="s">
        <v>1903</v>
      </c>
      <c r="G709" s="1" t="s">
        <v>1903</v>
      </c>
      <c r="H709" s="1" t="s">
        <v>1903</v>
      </c>
      <c r="I709" s="1" t="s">
        <v>1903</v>
      </c>
      <c r="J709" s="1" t="s">
        <v>1903</v>
      </c>
      <c r="K709" s="1"/>
      <c r="L709" s="3"/>
      <c r="M709" s="3"/>
      <c r="N709" s="3"/>
      <c r="O709" s="3"/>
      <c r="P709" s="3"/>
    </row>
    <row r="710" spans="1:16">
      <c r="A710" s="27">
        <f>工事一般情報!A710</f>
        <v>160334</v>
      </c>
      <c r="B710" s="7" t="str">
        <f>工事一般情報!B710</f>
        <v>山陰ヤクルト</v>
      </c>
      <c r="C710" s="63"/>
      <c r="D710" s="63"/>
      <c r="E710" s="63"/>
      <c r="F710" s="1" t="s">
        <v>1903</v>
      </c>
      <c r="G710" s="1" t="s">
        <v>1903</v>
      </c>
      <c r="H710" s="1" t="s">
        <v>1903</v>
      </c>
      <c r="I710" s="1" t="s">
        <v>1903</v>
      </c>
      <c r="J710" s="1" t="s">
        <v>1903</v>
      </c>
      <c r="K710" s="1"/>
      <c r="L710" s="3"/>
      <c r="M710" s="3"/>
      <c r="N710" s="3"/>
      <c r="O710" s="3"/>
      <c r="P710" s="3"/>
    </row>
    <row r="711" spans="1:16">
      <c r="A711" s="27">
        <f>工事一般情報!A711</f>
        <v>160335</v>
      </c>
      <c r="B711" s="7" t="str">
        <f>工事一般情報!B711</f>
        <v>エムジーホールディング株式会社事務所</v>
      </c>
      <c r="C711" s="63"/>
      <c r="D711" s="63"/>
      <c r="E711" s="63"/>
      <c r="F711" s="1" t="s">
        <v>1903</v>
      </c>
      <c r="G711" s="1" t="s">
        <v>1903</v>
      </c>
      <c r="H711" s="1" t="s">
        <v>1903</v>
      </c>
      <c r="I711" s="1" t="s">
        <v>1903</v>
      </c>
      <c r="J711" s="1" t="s">
        <v>1903</v>
      </c>
      <c r="K711" s="1"/>
      <c r="L711" s="3"/>
      <c r="M711" s="3"/>
      <c r="N711" s="3"/>
      <c r="O711" s="3"/>
      <c r="P711" s="3"/>
    </row>
    <row r="712" spans="1:16">
      <c r="A712" s="27">
        <f>工事一般情報!A712</f>
        <v>160336</v>
      </c>
      <c r="B712" s="7" t="str">
        <f>工事一般情報!B712</f>
        <v>ネッツトヨタ島根浜田</v>
      </c>
      <c r="C712" s="63"/>
      <c r="D712" s="63"/>
      <c r="E712" s="63"/>
      <c r="F712" s="1" t="s">
        <v>1903</v>
      </c>
      <c r="G712" s="1" t="s">
        <v>1903</v>
      </c>
      <c r="H712" s="1" t="s">
        <v>1903</v>
      </c>
      <c r="I712" s="1" t="s">
        <v>1903</v>
      </c>
      <c r="J712" s="1" t="s">
        <v>1903</v>
      </c>
      <c r="K712" s="1"/>
      <c r="L712" s="3"/>
      <c r="M712" s="3"/>
      <c r="N712" s="3"/>
      <c r="O712" s="3"/>
      <c r="P712" s="3"/>
    </row>
    <row r="713" spans="1:16">
      <c r="A713" s="27">
        <f>工事一般情報!A713</f>
        <v>160337</v>
      </c>
      <c r="B713" s="7" t="str">
        <f>工事一般情報!B713</f>
        <v>JA呉 高須支店</v>
      </c>
      <c r="C713" s="63"/>
      <c r="D713" s="63"/>
      <c r="E713" s="63"/>
      <c r="F713" s="1" t="s">
        <v>1903</v>
      </c>
      <c r="G713" s="1" t="s">
        <v>1903</v>
      </c>
      <c r="H713" s="1" t="s">
        <v>1903</v>
      </c>
      <c r="I713" s="1" t="s">
        <v>1903</v>
      </c>
      <c r="J713" s="1" t="s">
        <v>1903</v>
      </c>
      <c r="K713" s="1"/>
      <c r="L713" s="3"/>
      <c r="M713" s="3"/>
      <c r="N713" s="3"/>
      <c r="O713" s="3"/>
      <c r="P713" s="3"/>
    </row>
    <row r="714" spans="1:16">
      <c r="A714" s="27">
        <f>工事一般情報!A714</f>
        <v>160338</v>
      </c>
      <c r="B714" s="7" t="str">
        <f>工事一般情報!B714</f>
        <v>ツルハドラッグ石巻新蛇田南</v>
      </c>
      <c r="C714" s="63"/>
      <c r="D714" s="63"/>
      <c r="E714" s="63"/>
      <c r="F714" s="1" t="s">
        <v>1903</v>
      </c>
      <c r="G714" s="1" t="s">
        <v>1903</v>
      </c>
      <c r="H714" s="1" t="s">
        <v>1903</v>
      </c>
      <c r="I714" s="1" t="s">
        <v>1903</v>
      </c>
      <c r="J714" s="1" t="s">
        <v>1903</v>
      </c>
      <c r="K714" s="1"/>
      <c r="L714" s="3"/>
      <c r="M714" s="3"/>
      <c r="N714" s="3"/>
      <c r="O714" s="3"/>
      <c r="P714" s="3"/>
    </row>
    <row r="715" spans="1:16">
      <c r="A715" s="27">
        <f>工事一般情報!A715</f>
        <v>160339</v>
      </c>
      <c r="B715" s="7" t="str">
        <f>工事一般情報!B715</f>
        <v>ｽﾀｰﾊﾞｯｸｽｺｰﾋｰ神戸ﾒﾘｹﾝﾊﾟｰｸ</v>
      </c>
      <c r="C715" s="63"/>
      <c r="D715" s="63"/>
      <c r="E715" s="63"/>
      <c r="F715" s="1" t="s">
        <v>1903</v>
      </c>
      <c r="G715" s="1" t="s">
        <v>1903</v>
      </c>
      <c r="H715" s="1" t="s">
        <v>1903</v>
      </c>
      <c r="I715" s="1" t="s">
        <v>1903</v>
      </c>
      <c r="J715" s="1" t="s">
        <v>1903</v>
      </c>
      <c r="K715" s="1"/>
      <c r="L715" s="3"/>
      <c r="M715" s="3"/>
      <c r="N715" s="3"/>
      <c r="O715" s="3"/>
      <c r="P715" s="3"/>
    </row>
    <row r="716" spans="1:16">
      <c r="A716" s="27">
        <f>工事一般情報!A716</f>
        <v>160341</v>
      </c>
      <c r="B716" s="7" t="str">
        <f>工事一般情報!B716</f>
        <v>こと京野菜 亀岡工場</v>
      </c>
      <c r="C716" s="63"/>
      <c r="D716" s="63"/>
      <c r="E716" s="63"/>
      <c r="F716" s="1" t="s">
        <v>1903</v>
      </c>
      <c r="G716" s="1" t="s">
        <v>1903</v>
      </c>
      <c r="H716" s="1" t="s">
        <v>1903</v>
      </c>
      <c r="I716" s="1" t="s">
        <v>1903</v>
      </c>
      <c r="J716" s="1" t="s">
        <v>1903</v>
      </c>
      <c r="K716" s="1"/>
      <c r="L716" s="3"/>
      <c r="M716" s="3"/>
      <c r="N716" s="3"/>
      <c r="O716" s="3"/>
      <c r="P716" s="3"/>
    </row>
    <row r="717" spans="1:16">
      <c r="A717" s="27">
        <f>工事一般情報!A717</f>
        <v>160342</v>
      </c>
      <c r="B717" s="7" t="str">
        <f>工事一般情報!B717</f>
        <v>西新井七丁目(ベルクス)</v>
      </c>
      <c r="C717" s="63"/>
      <c r="D717" s="63"/>
      <c r="E717" s="63"/>
      <c r="F717" s="1" t="s">
        <v>1903</v>
      </c>
      <c r="G717" s="1" t="s">
        <v>1903</v>
      </c>
      <c r="H717" s="1" t="s">
        <v>1903</v>
      </c>
      <c r="I717" s="1" t="s">
        <v>1903</v>
      </c>
      <c r="J717" s="1" t="s">
        <v>1903</v>
      </c>
      <c r="K717" s="1"/>
      <c r="L717" s="3"/>
      <c r="M717" s="3"/>
      <c r="N717" s="3"/>
      <c r="O717" s="3"/>
      <c r="P717" s="3"/>
    </row>
    <row r="718" spans="1:16">
      <c r="A718" s="27">
        <f>工事一般情報!A718</f>
        <v>160343</v>
      </c>
      <c r="B718" s="7" t="str">
        <f>工事一般情報!B718</f>
        <v>九州産廃 焼却施設</v>
      </c>
      <c r="C718" s="63"/>
      <c r="D718" s="63"/>
      <c r="E718" s="63"/>
      <c r="F718" s="1" t="s">
        <v>1903</v>
      </c>
      <c r="G718" s="1" t="s">
        <v>1903</v>
      </c>
      <c r="H718" s="1" t="s">
        <v>1903</v>
      </c>
      <c r="I718" s="1" t="s">
        <v>1903</v>
      </c>
      <c r="J718" s="1" t="s">
        <v>1903</v>
      </c>
      <c r="K718" s="1"/>
      <c r="L718" s="3"/>
      <c r="M718" s="3"/>
      <c r="N718" s="3"/>
      <c r="O718" s="3"/>
      <c r="P718" s="3"/>
    </row>
    <row r="719" spans="1:16">
      <c r="A719" s="27">
        <f>工事一般情報!A719</f>
        <v>160347</v>
      </c>
      <c r="B719" s="7" t="str">
        <f>工事一般情報!B719</f>
        <v>ヤマナカ水産加工場</v>
      </c>
      <c r="C719" s="63"/>
      <c r="D719" s="63"/>
      <c r="E719" s="63"/>
      <c r="F719" s="1" t="s">
        <v>1903</v>
      </c>
      <c r="G719" s="1" t="s">
        <v>1903</v>
      </c>
      <c r="H719" s="1" t="s">
        <v>1903</v>
      </c>
      <c r="I719" s="1" t="s">
        <v>1903</v>
      </c>
      <c r="J719" s="1" t="s">
        <v>1903</v>
      </c>
      <c r="K719" s="1"/>
      <c r="L719" s="3"/>
      <c r="M719" s="3"/>
      <c r="N719" s="3"/>
      <c r="O719" s="3"/>
      <c r="P719" s="3"/>
    </row>
    <row r="720" spans="1:16">
      <c r="A720" s="27">
        <f>工事一般情報!A720</f>
        <v>160348</v>
      </c>
      <c r="B720" s="7" t="str">
        <f>工事一般情報!B720</f>
        <v>酒田酒造</v>
      </c>
      <c r="C720" s="63"/>
      <c r="D720" s="63"/>
      <c r="E720" s="63"/>
      <c r="F720" s="1" t="s">
        <v>1903</v>
      </c>
      <c r="G720" s="1" t="s">
        <v>1903</v>
      </c>
      <c r="H720" s="1" t="s">
        <v>1903</v>
      </c>
      <c r="I720" s="1" t="s">
        <v>1903</v>
      </c>
      <c r="J720" s="1" t="s">
        <v>1903</v>
      </c>
      <c r="K720" s="1"/>
      <c r="L720" s="3"/>
      <c r="M720" s="3"/>
      <c r="N720" s="3"/>
      <c r="O720" s="3"/>
      <c r="P720" s="3"/>
    </row>
    <row r="721" spans="1:16">
      <c r="A721" s="27">
        <f>工事一般情報!A721</f>
        <v>160355</v>
      </c>
      <c r="B721" s="7" t="str">
        <f>工事一般情報!B721</f>
        <v>信州培養センター資材置場</v>
      </c>
      <c r="C721" s="63"/>
      <c r="D721" s="63"/>
      <c r="E721" s="63"/>
      <c r="F721" s="1" t="s">
        <v>1903</v>
      </c>
      <c r="G721" s="1" t="s">
        <v>1903</v>
      </c>
      <c r="H721" s="1" t="s">
        <v>1903</v>
      </c>
      <c r="I721" s="1" t="s">
        <v>1903</v>
      </c>
      <c r="J721" s="1" t="s">
        <v>1903</v>
      </c>
      <c r="K721" s="1"/>
      <c r="L721" s="3"/>
      <c r="M721" s="3"/>
      <c r="N721" s="3"/>
      <c r="O721" s="3"/>
      <c r="P721" s="3"/>
    </row>
    <row r="722" spans="1:16">
      <c r="A722" s="27">
        <f>工事一般情報!A722</f>
        <v>160356</v>
      </c>
      <c r="B722" s="7" t="str">
        <f>工事一般情報!B722</f>
        <v>キタセキ蓮野</v>
      </c>
      <c r="C722" s="63"/>
      <c r="D722" s="63"/>
      <c r="E722" s="63"/>
      <c r="F722" s="1" t="s">
        <v>1903</v>
      </c>
      <c r="G722" s="1" t="s">
        <v>1903</v>
      </c>
      <c r="H722" s="1" t="s">
        <v>1903</v>
      </c>
      <c r="I722" s="1" t="s">
        <v>1903</v>
      </c>
      <c r="J722" s="1" t="s">
        <v>1903</v>
      </c>
      <c r="K722" s="1"/>
      <c r="L722" s="3"/>
      <c r="M722" s="3"/>
      <c r="N722" s="3"/>
      <c r="O722" s="3"/>
      <c r="P722" s="3"/>
    </row>
    <row r="723" spans="1:16">
      <c r="A723" s="27">
        <f>工事一般情報!A723</f>
        <v>160357</v>
      </c>
      <c r="B723" s="7" t="str">
        <f>工事一般情報!B723</f>
        <v>ボーネルンドキドキド学園南</v>
      </c>
      <c r="C723" s="63"/>
      <c r="D723" s="63"/>
      <c r="E723" s="63"/>
      <c r="F723" s="1" t="s">
        <v>1903</v>
      </c>
      <c r="G723" s="1" t="s">
        <v>1903</v>
      </c>
      <c r="H723" s="1" t="s">
        <v>1903</v>
      </c>
      <c r="I723" s="1" t="s">
        <v>1903</v>
      </c>
      <c r="J723" s="1" t="s">
        <v>1903</v>
      </c>
      <c r="K723" s="1"/>
      <c r="L723" s="3"/>
      <c r="M723" s="3"/>
      <c r="N723" s="3"/>
      <c r="O723" s="3"/>
      <c r="P723" s="3"/>
    </row>
    <row r="724" spans="1:16">
      <c r="A724" s="27">
        <f>工事一般情報!A724</f>
        <v>160358</v>
      </c>
      <c r="B724" s="7" t="str">
        <f>工事一般情報!B724</f>
        <v>濃飛西濃運輸上越支店 自家用給油所</v>
      </c>
      <c r="C724" s="63"/>
      <c r="D724" s="63"/>
      <c r="E724" s="63"/>
      <c r="F724" s="1" t="s">
        <v>1903</v>
      </c>
      <c r="G724" s="1" t="s">
        <v>1903</v>
      </c>
      <c r="H724" s="1" t="s">
        <v>1903</v>
      </c>
      <c r="I724" s="1" t="s">
        <v>1904</v>
      </c>
      <c r="J724" s="1" t="s">
        <v>1903</v>
      </c>
      <c r="K724" s="1"/>
      <c r="L724" s="3"/>
      <c r="M724" s="3"/>
      <c r="N724" s="3"/>
      <c r="O724" s="3"/>
      <c r="P724" s="3"/>
    </row>
    <row r="725" spans="1:16">
      <c r="A725" s="27">
        <f>工事一般情報!A725</f>
        <v>160360</v>
      </c>
      <c r="B725" s="7" t="str">
        <f>工事一般情報!B725</f>
        <v>三共ゴム平林営業所</v>
      </c>
      <c r="C725" s="63"/>
      <c r="D725" s="63"/>
      <c r="E725" s="63"/>
      <c r="F725" s="1" t="s">
        <v>1903</v>
      </c>
      <c r="G725" s="1" t="s">
        <v>1903</v>
      </c>
      <c r="H725" s="1" t="s">
        <v>1903</v>
      </c>
      <c r="I725" s="1" t="s">
        <v>1903</v>
      </c>
      <c r="J725" s="1" t="s">
        <v>1903</v>
      </c>
      <c r="K725" s="1"/>
      <c r="L725" s="3"/>
      <c r="M725" s="3"/>
      <c r="N725" s="3"/>
      <c r="O725" s="3"/>
      <c r="P725" s="3"/>
    </row>
    <row r="726" spans="1:16">
      <c r="A726" s="27">
        <f>工事一般情報!A726</f>
        <v>160363</v>
      </c>
      <c r="B726" s="7" t="str">
        <f>工事一般情報!B726</f>
        <v>農事組合法人U.M.A.S.I穀類乾燥調製・育苗施設</v>
      </c>
      <c r="C726" s="63"/>
      <c r="D726" s="63"/>
      <c r="E726" s="63"/>
      <c r="F726" s="1" t="s">
        <v>1903</v>
      </c>
      <c r="G726" s="1" t="s">
        <v>1903</v>
      </c>
      <c r="H726" s="1" t="s">
        <v>1903</v>
      </c>
      <c r="I726" s="1" t="s">
        <v>1903</v>
      </c>
      <c r="J726" s="1" t="s">
        <v>1903</v>
      </c>
      <c r="K726" s="1"/>
      <c r="L726" s="3"/>
      <c r="M726" s="3"/>
      <c r="N726" s="3"/>
      <c r="O726" s="3"/>
      <c r="P726" s="3"/>
    </row>
    <row r="727" spans="1:16">
      <c r="A727" s="27">
        <f>工事一般情報!A727</f>
        <v>160364</v>
      </c>
      <c r="B727" s="7" t="str">
        <f>工事一般情報!B727</f>
        <v>内村電機工務店 倉庫</v>
      </c>
      <c r="C727" s="63"/>
      <c r="D727" s="63"/>
      <c r="E727" s="63"/>
      <c r="F727" s="1" t="s">
        <v>1903</v>
      </c>
      <c r="G727" s="1" t="s">
        <v>1903</v>
      </c>
      <c r="H727" s="1" t="s">
        <v>1903</v>
      </c>
      <c r="I727" s="1" t="s">
        <v>1903</v>
      </c>
      <c r="J727" s="1" t="s">
        <v>1903</v>
      </c>
      <c r="K727" s="1"/>
      <c r="L727" s="3"/>
      <c r="M727" s="3"/>
      <c r="N727" s="3"/>
      <c r="O727" s="3"/>
      <c r="P727" s="3"/>
    </row>
    <row r="728" spans="1:16">
      <c r="A728" s="27">
        <f>工事一般情報!A728</f>
        <v>160365</v>
      </c>
      <c r="B728" s="7" t="str">
        <f>工事一般情報!B728</f>
        <v>鶴見ファッションモール</v>
      </c>
      <c r="C728" s="63"/>
      <c r="D728" s="63"/>
      <c r="E728" s="63"/>
      <c r="F728" s="1" t="s">
        <v>1903</v>
      </c>
      <c r="G728" s="1" t="s">
        <v>1903</v>
      </c>
      <c r="H728" s="1" t="s">
        <v>1903</v>
      </c>
      <c r="I728" s="1" t="s">
        <v>1903</v>
      </c>
      <c r="J728" s="1" t="s">
        <v>1903</v>
      </c>
      <c r="K728" s="1"/>
      <c r="L728" s="3"/>
      <c r="M728" s="3"/>
      <c r="N728" s="3"/>
      <c r="O728" s="3"/>
      <c r="P728" s="3"/>
    </row>
    <row r="729" spans="1:16">
      <c r="A729" s="27">
        <f>工事一般情報!A729</f>
        <v>160366</v>
      </c>
      <c r="B729" s="7" t="str">
        <f>工事一般情報!B729</f>
        <v>ナイス山手台</v>
      </c>
      <c r="C729" s="63"/>
      <c r="D729" s="63"/>
      <c r="E729" s="63"/>
      <c r="F729" s="1" t="s">
        <v>1903</v>
      </c>
      <c r="G729" s="1" t="s">
        <v>1903</v>
      </c>
      <c r="H729" s="1" t="s">
        <v>1903</v>
      </c>
      <c r="I729" s="1" t="s">
        <v>1903</v>
      </c>
      <c r="J729" s="1" t="s">
        <v>1903</v>
      </c>
      <c r="K729" s="1"/>
      <c r="L729" s="3"/>
      <c r="M729" s="3"/>
      <c r="N729" s="3"/>
      <c r="O729" s="3"/>
      <c r="P729" s="3"/>
    </row>
    <row r="730" spans="1:16">
      <c r="A730" s="27">
        <f>工事一般情報!A730</f>
        <v>160367</v>
      </c>
      <c r="B730" s="7" t="str">
        <f>工事一般情報!B730</f>
        <v>ネッツトヨタ高知 駅前通り</v>
      </c>
      <c r="C730" s="63"/>
      <c r="D730" s="63"/>
      <c r="E730" s="63"/>
      <c r="F730" s="1" t="s">
        <v>1903</v>
      </c>
      <c r="G730" s="1" t="s">
        <v>1903</v>
      </c>
      <c r="H730" s="1" t="s">
        <v>1903</v>
      </c>
      <c r="I730" s="1" t="s">
        <v>1903</v>
      </c>
      <c r="J730" s="1" t="s">
        <v>1903</v>
      </c>
      <c r="K730" s="1"/>
      <c r="L730" s="3"/>
      <c r="M730" s="3"/>
      <c r="N730" s="3"/>
      <c r="O730" s="3"/>
      <c r="P730" s="3"/>
    </row>
    <row r="731" spans="1:16">
      <c r="A731" s="27">
        <f>工事一般情報!A731</f>
        <v>160368</v>
      </c>
      <c r="B731" s="7" t="str">
        <f>工事一般情報!B731</f>
        <v>カインズ相模原当麻</v>
      </c>
      <c r="C731" s="63"/>
      <c r="D731" s="63"/>
      <c r="E731" s="63"/>
      <c r="F731" s="1" t="s">
        <v>1903</v>
      </c>
      <c r="G731" s="1" t="s">
        <v>1903</v>
      </c>
      <c r="H731" s="1" t="s">
        <v>1903</v>
      </c>
      <c r="I731" s="1" t="s">
        <v>1903</v>
      </c>
      <c r="J731" s="1" t="s">
        <v>1903</v>
      </c>
      <c r="K731" s="1"/>
      <c r="L731" s="3"/>
      <c r="M731" s="3"/>
      <c r="N731" s="3"/>
      <c r="O731" s="3"/>
      <c r="P731" s="3"/>
    </row>
    <row r="732" spans="1:16">
      <c r="A732" s="27">
        <f>工事一般情報!A732</f>
        <v>160370</v>
      </c>
      <c r="B732" s="7" t="str">
        <f>工事一般情報!B732</f>
        <v>V・drug日進赤池</v>
      </c>
      <c r="C732" s="63"/>
      <c r="D732" s="63"/>
      <c r="E732" s="63"/>
      <c r="F732" s="1" t="s">
        <v>1903</v>
      </c>
      <c r="G732" s="1" t="s">
        <v>1903</v>
      </c>
      <c r="H732" s="1" t="s">
        <v>1903</v>
      </c>
      <c r="I732" s="1" t="s">
        <v>1903</v>
      </c>
      <c r="J732" s="1" t="s">
        <v>1903</v>
      </c>
      <c r="K732" s="1"/>
      <c r="L732" s="3"/>
      <c r="M732" s="3"/>
      <c r="N732" s="3"/>
      <c r="O732" s="3"/>
      <c r="P732" s="3"/>
    </row>
    <row r="733" spans="1:16">
      <c r="A733" s="27">
        <f>工事一般情報!A733</f>
        <v>160371</v>
      </c>
      <c r="B733" s="7" t="str">
        <f>工事一般情報!B733</f>
        <v>マルセン食品</v>
      </c>
      <c r="C733" s="63"/>
      <c r="D733" s="63"/>
      <c r="E733" s="63"/>
      <c r="F733" s="1" t="s">
        <v>1903</v>
      </c>
      <c r="G733" s="1" t="s">
        <v>1903</v>
      </c>
      <c r="H733" s="1" t="s">
        <v>1903</v>
      </c>
      <c r="I733" s="1" t="s">
        <v>1903</v>
      </c>
      <c r="J733" s="1" t="s">
        <v>1903</v>
      </c>
      <c r="K733" s="1"/>
      <c r="L733" s="3"/>
      <c r="M733" s="3"/>
      <c r="N733" s="3"/>
      <c r="O733" s="3"/>
      <c r="P733" s="3"/>
    </row>
    <row r="734" spans="1:16">
      <c r="A734" s="27">
        <f>工事一般情報!A734</f>
        <v>160372</v>
      </c>
      <c r="B734" s="7" t="str">
        <f>工事一般情報!B734</f>
        <v>ホーマックニコット当別太美</v>
      </c>
      <c r="C734" s="63"/>
      <c r="D734" s="63"/>
      <c r="E734" s="63"/>
      <c r="F734" s="1" t="s">
        <v>1903</v>
      </c>
      <c r="G734" s="1" t="s">
        <v>1903</v>
      </c>
      <c r="H734" s="1" t="s">
        <v>1903</v>
      </c>
      <c r="I734" s="1" t="s">
        <v>1903</v>
      </c>
      <c r="J734" s="1" t="s">
        <v>1903</v>
      </c>
      <c r="K734" s="1"/>
      <c r="L734" s="3"/>
      <c r="M734" s="3"/>
      <c r="N734" s="3"/>
      <c r="O734" s="3"/>
      <c r="P734" s="3"/>
    </row>
    <row r="735" spans="1:16">
      <c r="A735" s="27">
        <f>工事一般情報!A735</f>
        <v>160373</v>
      </c>
      <c r="B735" s="7" t="str">
        <f>工事一般情報!B735</f>
        <v>ヨークベニマルいわき泉下川</v>
      </c>
      <c r="C735" s="63"/>
      <c r="D735" s="63"/>
      <c r="E735" s="63"/>
      <c r="F735" s="1" t="s">
        <v>1903</v>
      </c>
      <c r="G735" s="1" t="s">
        <v>1903</v>
      </c>
      <c r="H735" s="1" t="s">
        <v>1903</v>
      </c>
      <c r="I735" s="1" t="s">
        <v>1903</v>
      </c>
      <c r="J735" s="1" t="s">
        <v>1903</v>
      </c>
      <c r="K735" s="1"/>
      <c r="L735" s="3"/>
      <c r="M735" s="3"/>
      <c r="N735" s="3"/>
      <c r="O735" s="3"/>
      <c r="P735" s="3"/>
    </row>
    <row r="736" spans="1:16">
      <c r="A736" s="27">
        <f>工事一般情報!A736</f>
        <v>160374</v>
      </c>
      <c r="B736" s="7" t="str">
        <f>工事一般情報!B736</f>
        <v>フレスポいわき泉(ﾏﾂｷﾖ)</v>
      </c>
      <c r="C736" s="63"/>
      <c r="D736" s="63"/>
      <c r="E736" s="63"/>
      <c r="F736" s="1" t="s">
        <v>1903</v>
      </c>
      <c r="G736" s="1" t="s">
        <v>1903</v>
      </c>
      <c r="H736" s="1" t="s">
        <v>1903</v>
      </c>
      <c r="I736" s="1" t="s">
        <v>1903</v>
      </c>
      <c r="J736" s="1" t="s">
        <v>1903</v>
      </c>
      <c r="K736" s="1"/>
      <c r="L736" s="3"/>
      <c r="M736" s="3"/>
      <c r="N736" s="3"/>
      <c r="O736" s="3"/>
      <c r="P736" s="3"/>
    </row>
    <row r="737" spans="1:16">
      <c r="A737" s="27">
        <f>工事一般情報!A737</f>
        <v>160375</v>
      </c>
      <c r="B737" s="7" t="str">
        <f>工事一般情報!B737</f>
        <v>多機能型事業所ふれんず</v>
      </c>
      <c r="C737" s="63"/>
      <c r="D737" s="63"/>
      <c r="E737" s="63"/>
      <c r="F737" s="1" t="s">
        <v>1903</v>
      </c>
      <c r="G737" s="1" t="s">
        <v>1903</v>
      </c>
      <c r="H737" s="1" t="s">
        <v>1903</v>
      </c>
      <c r="I737" s="1" t="s">
        <v>1903</v>
      </c>
      <c r="J737" s="1" t="s">
        <v>1903</v>
      </c>
      <c r="K737" s="1"/>
      <c r="L737" s="3"/>
      <c r="M737" s="3"/>
      <c r="N737" s="3"/>
      <c r="O737" s="3"/>
      <c r="P737" s="3"/>
    </row>
    <row r="738" spans="1:16">
      <c r="A738" s="27">
        <f>工事一般情報!A738</f>
        <v>160376</v>
      </c>
      <c r="B738" s="7" t="str">
        <f>工事一般情報!B738</f>
        <v>カインズ宇土</v>
      </c>
      <c r="C738" s="63"/>
      <c r="D738" s="63"/>
      <c r="E738" s="63"/>
      <c r="F738" s="1" t="s">
        <v>1903</v>
      </c>
      <c r="G738" s="1" t="s">
        <v>1903</v>
      </c>
      <c r="H738" s="1" t="s">
        <v>1903</v>
      </c>
      <c r="I738" s="1" t="s">
        <v>1903</v>
      </c>
      <c r="J738" s="1" t="s">
        <v>1903</v>
      </c>
      <c r="K738" s="1"/>
      <c r="L738" s="3"/>
      <c r="M738" s="3"/>
      <c r="N738" s="3"/>
      <c r="O738" s="3"/>
      <c r="P738" s="3"/>
    </row>
    <row r="739" spans="1:16">
      <c r="A739" s="27">
        <f>工事一般情報!A739</f>
        <v>160377</v>
      </c>
      <c r="B739" s="7" t="str">
        <f>工事一般情報!B739</f>
        <v>ツルハドラッグ登米加賀野</v>
      </c>
      <c r="C739" s="63"/>
      <c r="D739" s="63"/>
      <c r="E739" s="63"/>
      <c r="F739" s="1" t="s">
        <v>1903</v>
      </c>
      <c r="G739" s="1" t="s">
        <v>1903</v>
      </c>
      <c r="H739" s="1" t="s">
        <v>1903</v>
      </c>
      <c r="I739" s="1" t="s">
        <v>1903</v>
      </c>
      <c r="J739" s="1" t="s">
        <v>1903</v>
      </c>
      <c r="K739" s="1"/>
      <c r="L739" s="3"/>
      <c r="M739" s="3"/>
      <c r="N739" s="3"/>
      <c r="O739" s="3"/>
      <c r="P739" s="3"/>
    </row>
    <row r="740" spans="1:16">
      <c r="A740" s="27">
        <f>工事一般情報!A740</f>
        <v>160379</v>
      </c>
      <c r="B740" s="7" t="str">
        <f>工事一般情報!B740</f>
        <v>ｼﾝｼｮｳﾄﾞｳ広島事務所・倉庫</v>
      </c>
      <c r="C740" s="63"/>
      <c r="D740" s="63"/>
      <c r="E740" s="63"/>
      <c r="F740" s="1" t="s">
        <v>1903</v>
      </c>
      <c r="G740" s="1" t="s">
        <v>1903</v>
      </c>
      <c r="H740" s="1" t="s">
        <v>1903</v>
      </c>
      <c r="I740" s="1" t="s">
        <v>1903</v>
      </c>
      <c r="J740" s="1" t="s">
        <v>1903</v>
      </c>
      <c r="K740" s="1"/>
      <c r="L740" s="3"/>
      <c r="M740" s="3"/>
      <c r="N740" s="3"/>
      <c r="O740" s="3"/>
      <c r="P740" s="3"/>
    </row>
    <row r="741" spans="1:16">
      <c r="A741" s="27" t="str">
        <f>工事一般情報!A741</f>
        <v>160378-1</v>
      </c>
      <c r="B741" s="7" t="str">
        <f>工事一般情報!B741</f>
        <v>新高岡ストックヤード(ﾌﾟﾗｯﾄﾎｰﾑ)</v>
      </c>
      <c r="C741" s="63"/>
      <c r="D741" s="63"/>
      <c r="E741" s="63"/>
      <c r="F741" s="1" t="s">
        <v>1903</v>
      </c>
      <c r="G741" s="1" t="s">
        <v>1903</v>
      </c>
      <c r="H741" s="1" t="s">
        <v>1903</v>
      </c>
      <c r="I741" s="1" t="s">
        <v>1903</v>
      </c>
      <c r="J741" s="1" t="s">
        <v>1903</v>
      </c>
      <c r="K741" s="1"/>
      <c r="L741" s="3"/>
      <c r="M741" s="3"/>
      <c r="N741" s="3"/>
      <c r="O741" s="3"/>
      <c r="P741" s="3"/>
    </row>
    <row r="742" spans="1:16">
      <c r="A742" s="27" t="str">
        <f>工事一般情報!A742</f>
        <v>160378-2</v>
      </c>
      <c r="B742" s="7" t="str">
        <f>工事一般情報!B742</f>
        <v>新高岡ストックヤード(ｽﾄｯｸﾔｰﾄﾞA)</v>
      </c>
      <c r="C742" s="63"/>
      <c r="D742" s="63"/>
      <c r="E742" s="63"/>
      <c r="F742" s="1" t="s">
        <v>1903</v>
      </c>
      <c r="G742" s="1" t="s">
        <v>1903</v>
      </c>
      <c r="H742" s="1" t="s">
        <v>1903</v>
      </c>
      <c r="I742" s="1" t="s">
        <v>1903</v>
      </c>
      <c r="J742" s="1" t="s">
        <v>1903</v>
      </c>
      <c r="K742" s="1"/>
      <c r="L742" s="3"/>
      <c r="M742" s="3"/>
      <c r="N742" s="3"/>
      <c r="O742" s="3"/>
      <c r="P742" s="3"/>
    </row>
    <row r="743" spans="1:16">
      <c r="A743" s="27" t="str">
        <f>工事一般情報!A743</f>
        <v>160378-3</v>
      </c>
      <c r="B743" s="7" t="str">
        <f>工事一般情報!B743</f>
        <v>新高岡ストックヤード(ｽﾄｯｸﾔｰﾄﾞB)</v>
      </c>
      <c r="C743" s="63"/>
      <c r="D743" s="63"/>
      <c r="E743" s="63"/>
      <c r="F743" s="1" t="s">
        <v>1903</v>
      </c>
      <c r="G743" s="1" t="s">
        <v>1903</v>
      </c>
      <c r="H743" s="1" t="s">
        <v>1903</v>
      </c>
      <c r="I743" s="1" t="s">
        <v>1903</v>
      </c>
      <c r="J743" s="1" t="s">
        <v>1903</v>
      </c>
      <c r="K743" s="1"/>
      <c r="L743" s="3"/>
      <c r="M743" s="3"/>
      <c r="N743" s="3"/>
      <c r="O743" s="3"/>
      <c r="P743" s="3"/>
    </row>
    <row r="744" spans="1:16">
      <c r="A744" s="27" t="str">
        <f>工事一般情報!A744</f>
        <v>160378-4</v>
      </c>
      <c r="B744" s="7" t="str">
        <f>工事一般情報!B744</f>
        <v>新高岡ストックヤード(受付棟)</v>
      </c>
      <c r="C744" s="63"/>
      <c r="D744" s="63"/>
      <c r="E744" s="63"/>
      <c r="F744" s="1" t="s">
        <v>1903</v>
      </c>
      <c r="G744" s="1" t="s">
        <v>1903</v>
      </c>
      <c r="H744" s="1" t="s">
        <v>1903</v>
      </c>
      <c r="I744" s="1" t="s">
        <v>1903</v>
      </c>
      <c r="J744" s="1" t="s">
        <v>1903</v>
      </c>
      <c r="K744" s="1"/>
      <c r="L744" s="3"/>
      <c r="M744" s="3"/>
      <c r="N744" s="3"/>
      <c r="O744" s="3"/>
      <c r="P744" s="3"/>
    </row>
    <row r="745" spans="1:16">
      <c r="A745" s="27">
        <f>工事一般情報!A745</f>
        <v>160380</v>
      </c>
      <c r="B745" s="7" t="str">
        <f>工事一般情報!B745</f>
        <v>V・drug安城今池</v>
      </c>
      <c r="C745" s="63"/>
      <c r="D745" s="63"/>
      <c r="E745" s="63"/>
      <c r="F745" s="1" t="s">
        <v>1903</v>
      </c>
      <c r="G745" s="1" t="s">
        <v>1903</v>
      </c>
      <c r="H745" s="1" t="s">
        <v>1903</v>
      </c>
      <c r="I745" s="1" t="s">
        <v>1903</v>
      </c>
      <c r="J745" s="1" t="s">
        <v>1903</v>
      </c>
      <c r="K745" s="1"/>
      <c r="L745" s="3"/>
      <c r="M745" s="3"/>
      <c r="N745" s="3"/>
      <c r="O745" s="3"/>
      <c r="P745" s="3"/>
    </row>
    <row r="746" spans="1:16">
      <c r="A746" s="27">
        <f>工事一般情報!A746</f>
        <v>160381</v>
      </c>
      <c r="B746" s="7" t="str">
        <f>工事一般情報!B746</f>
        <v>ﾃﾝﾎｳ・ﾌｰｽﾞ工場</v>
      </c>
      <c r="C746" s="63"/>
      <c r="D746" s="63"/>
      <c r="E746" s="63"/>
      <c r="F746" s="1" t="s">
        <v>1903</v>
      </c>
      <c r="G746" s="1" t="s">
        <v>1903</v>
      </c>
      <c r="H746" s="1" t="s">
        <v>1904</v>
      </c>
      <c r="I746" s="1" t="s">
        <v>1903</v>
      </c>
      <c r="J746" s="1" t="s">
        <v>1903</v>
      </c>
      <c r="K746" s="1"/>
      <c r="L746" s="3"/>
      <c r="M746" s="3"/>
      <c r="N746" s="3"/>
      <c r="O746" s="3"/>
      <c r="P746" s="3"/>
    </row>
    <row r="747" spans="1:16">
      <c r="A747" s="27">
        <f>工事一般情報!A747</f>
        <v>160382</v>
      </c>
      <c r="B747" s="7" t="str">
        <f>工事一般情報!B747</f>
        <v>ヤンマーアグリジャパン(株)白石支店倉庫</v>
      </c>
      <c r="C747" s="63"/>
      <c r="D747" s="63"/>
      <c r="E747" s="63"/>
      <c r="F747" s="1" t="s">
        <v>1903</v>
      </c>
      <c r="G747" s="1" t="s">
        <v>1903</v>
      </c>
      <c r="H747" s="1" t="s">
        <v>1903</v>
      </c>
      <c r="I747" s="1" t="s">
        <v>1903</v>
      </c>
      <c r="J747" s="1" t="s">
        <v>1903</v>
      </c>
      <c r="K747" s="1"/>
      <c r="L747" s="3"/>
      <c r="M747" s="3"/>
      <c r="N747" s="3"/>
      <c r="O747" s="3"/>
      <c r="P747" s="3"/>
    </row>
    <row r="748" spans="1:16">
      <c r="A748" s="27">
        <f>工事一般情報!A748</f>
        <v>160384</v>
      </c>
      <c r="B748" s="7" t="str">
        <f>工事一般情報!B748</f>
        <v>四日市海運(株)霞事務所</v>
      </c>
      <c r="C748" s="63"/>
      <c r="D748" s="63"/>
      <c r="E748" s="63"/>
      <c r="F748" s="1" t="s">
        <v>1903</v>
      </c>
      <c r="G748" s="1" t="s">
        <v>1903</v>
      </c>
      <c r="H748" s="1" t="s">
        <v>1903</v>
      </c>
      <c r="I748" s="1" t="s">
        <v>1903</v>
      </c>
      <c r="J748" s="1" t="s">
        <v>1903</v>
      </c>
      <c r="K748" s="1"/>
      <c r="L748" s="3"/>
      <c r="M748" s="3"/>
      <c r="N748" s="3"/>
      <c r="O748" s="3"/>
      <c r="P748" s="3"/>
    </row>
    <row r="749" spans="1:16">
      <c r="A749" s="27">
        <f>工事一般情報!A749</f>
        <v>160385</v>
      </c>
      <c r="B749" s="7" t="str">
        <f>工事一般情報!B749</f>
        <v>赤田運輸産業様 倉庫・事務所</v>
      </c>
      <c r="C749" s="63"/>
      <c r="D749" s="63"/>
      <c r="E749" s="63"/>
      <c r="F749" s="1" t="s">
        <v>1903</v>
      </c>
      <c r="G749" s="1" t="s">
        <v>1903</v>
      </c>
      <c r="H749" s="1" t="s">
        <v>1903</v>
      </c>
      <c r="I749" s="1" t="s">
        <v>1903</v>
      </c>
      <c r="J749" s="1" t="s">
        <v>1903</v>
      </c>
      <c r="K749" s="1"/>
      <c r="L749" s="3"/>
      <c r="M749" s="3"/>
      <c r="N749" s="3"/>
      <c r="O749" s="3"/>
      <c r="P749" s="3"/>
    </row>
    <row r="750" spans="1:16">
      <c r="A750" s="27">
        <f>工事一般情報!A750</f>
        <v>160386</v>
      </c>
      <c r="B750" s="7" t="str">
        <f>工事一般情報!B750</f>
        <v>ライオンズ平野町北</v>
      </c>
      <c r="C750" s="63"/>
      <c r="D750" s="63"/>
      <c r="E750" s="63"/>
      <c r="F750" s="1" t="s">
        <v>1903</v>
      </c>
      <c r="G750" s="1" t="s">
        <v>1903</v>
      </c>
      <c r="H750" s="1" t="s">
        <v>1903</v>
      </c>
      <c r="I750" s="1" t="s">
        <v>1903</v>
      </c>
      <c r="J750" s="1" t="s">
        <v>1903</v>
      </c>
      <c r="K750" s="1"/>
      <c r="L750" s="3"/>
      <c r="M750" s="3"/>
      <c r="N750" s="3"/>
      <c r="O750" s="3"/>
      <c r="P750" s="3"/>
    </row>
    <row r="751" spans="1:16">
      <c r="A751" s="27">
        <f>工事一般情報!A751</f>
        <v>160387</v>
      </c>
      <c r="B751" s="7" t="str">
        <f>工事一般情報!B751</f>
        <v>上組 名古屋支店 飛鳥ｺﾝﾃﾅｾﾝﾀｰ</v>
      </c>
      <c r="C751" s="63"/>
      <c r="D751" s="63"/>
      <c r="E751" s="63"/>
      <c r="F751" s="1" t="s">
        <v>1903</v>
      </c>
      <c r="G751" s="1" t="s">
        <v>1903</v>
      </c>
      <c r="H751" s="1" t="s">
        <v>1903</v>
      </c>
      <c r="I751" s="1" t="s">
        <v>1903</v>
      </c>
      <c r="J751" s="1" t="s">
        <v>1903</v>
      </c>
      <c r="K751" s="1"/>
      <c r="L751" s="3"/>
      <c r="M751" s="3"/>
      <c r="N751" s="3"/>
      <c r="O751" s="3"/>
      <c r="P751" s="3"/>
    </row>
    <row r="752" spans="1:16">
      <c r="A752" s="27">
        <f>工事一般情報!A752</f>
        <v>160388</v>
      </c>
      <c r="B752" s="7" t="str">
        <f>工事一般情報!B752</f>
        <v>バロー勝川</v>
      </c>
      <c r="C752" s="63"/>
      <c r="D752" s="63"/>
      <c r="E752" s="63"/>
      <c r="F752" s="1" t="s">
        <v>1903</v>
      </c>
      <c r="G752" s="1" t="s">
        <v>1903</v>
      </c>
      <c r="H752" s="1" t="s">
        <v>1903</v>
      </c>
      <c r="I752" s="1" t="s">
        <v>1903</v>
      </c>
      <c r="J752" s="1" t="s">
        <v>1903</v>
      </c>
      <c r="K752" s="1"/>
      <c r="L752" s="3"/>
      <c r="M752" s="3"/>
      <c r="N752" s="3"/>
      <c r="O752" s="3"/>
      <c r="P752" s="3"/>
    </row>
    <row r="753" spans="1:16">
      <c r="A753" s="27">
        <f>工事一般情報!A753</f>
        <v>160389</v>
      </c>
      <c r="B753" s="7" t="str">
        <f>工事一般情報!B753</f>
        <v>内山商事 東京営業所</v>
      </c>
      <c r="C753" s="63"/>
      <c r="D753" s="63"/>
      <c r="E753" s="63"/>
      <c r="F753" s="1" t="s">
        <v>1903</v>
      </c>
      <c r="G753" s="1" t="s">
        <v>1903</v>
      </c>
      <c r="H753" s="1" t="s">
        <v>1903</v>
      </c>
      <c r="I753" s="1" t="s">
        <v>1903</v>
      </c>
      <c r="J753" s="1" t="s">
        <v>1903</v>
      </c>
      <c r="K753" s="1"/>
      <c r="L753" s="3"/>
      <c r="M753" s="3"/>
      <c r="N753" s="3"/>
      <c r="O753" s="3"/>
      <c r="P753" s="3"/>
    </row>
    <row r="754" spans="1:16">
      <c r="A754" s="27">
        <f>工事一般情報!A754</f>
        <v>160390</v>
      </c>
      <c r="B754" s="7" t="str">
        <f>工事一般情報!B754</f>
        <v>ドラッグコスモス八幡屋</v>
      </c>
      <c r="C754" s="63"/>
      <c r="D754" s="63"/>
      <c r="E754" s="63"/>
      <c r="F754" s="1" t="s">
        <v>1903</v>
      </c>
      <c r="G754" s="1" t="s">
        <v>1903</v>
      </c>
      <c r="H754" s="1" t="s">
        <v>1903</v>
      </c>
      <c r="I754" s="1" t="s">
        <v>1903</v>
      </c>
      <c r="J754" s="1" t="s">
        <v>1903</v>
      </c>
      <c r="K754" s="1"/>
      <c r="L754" s="3"/>
      <c r="M754" s="3"/>
      <c r="N754" s="3"/>
      <c r="O754" s="3"/>
      <c r="P754" s="3"/>
    </row>
    <row r="755" spans="1:16">
      <c r="A755" s="27">
        <f>工事一般情報!A755</f>
        <v>160391</v>
      </c>
      <c r="B755" s="7" t="str">
        <f>工事一般情報!B755</f>
        <v>ハローズ万代</v>
      </c>
      <c r="C755" s="63"/>
      <c r="D755" s="63"/>
      <c r="E755" s="63"/>
      <c r="F755" s="1" t="s">
        <v>1903</v>
      </c>
      <c r="G755" s="1" t="s">
        <v>1903</v>
      </c>
      <c r="H755" s="1" t="s">
        <v>1903</v>
      </c>
      <c r="I755" s="1" t="s">
        <v>1903</v>
      </c>
      <c r="J755" s="1" t="s">
        <v>1903</v>
      </c>
      <c r="K755" s="1"/>
      <c r="L755" s="3"/>
      <c r="M755" s="3"/>
      <c r="N755" s="3"/>
      <c r="O755" s="3"/>
      <c r="P755" s="3"/>
    </row>
    <row r="756" spans="1:16">
      <c r="A756" s="27">
        <f>工事一般情報!A756</f>
        <v>160392</v>
      </c>
      <c r="B756" s="7" t="str">
        <f>工事一般情報!B756</f>
        <v>益田乙吉町(ｾﾌﾞﾝｲﾚﾌﾞﾝ)</v>
      </c>
      <c r="C756" s="63"/>
      <c r="D756" s="63"/>
      <c r="E756" s="63"/>
      <c r="F756" s="1" t="s">
        <v>1903</v>
      </c>
      <c r="G756" s="1" t="s">
        <v>1903</v>
      </c>
      <c r="H756" s="1" t="s">
        <v>1903</v>
      </c>
      <c r="I756" s="1" t="s">
        <v>1903</v>
      </c>
      <c r="J756" s="1" t="s">
        <v>1903</v>
      </c>
      <c r="K756" s="1"/>
      <c r="L756" s="3"/>
      <c r="M756" s="3"/>
      <c r="N756" s="3"/>
      <c r="O756" s="3"/>
      <c r="P756" s="3"/>
    </row>
    <row r="757" spans="1:16">
      <c r="A757" s="27">
        <f>工事一般情報!A757</f>
        <v>160393</v>
      </c>
      <c r="B757" s="7" t="str">
        <f>工事一般情報!B757</f>
        <v>ﾄﾖﾀｶﾛｰﾗ帯広</v>
      </c>
      <c r="C757" s="63"/>
      <c r="D757" s="63"/>
      <c r="E757" s="63"/>
      <c r="F757" s="1" t="s">
        <v>1903</v>
      </c>
      <c r="G757" s="1" t="s">
        <v>1903</v>
      </c>
      <c r="H757" s="1" t="s">
        <v>1903</v>
      </c>
      <c r="I757" s="1" t="s">
        <v>1903</v>
      </c>
      <c r="J757" s="1" t="s">
        <v>1903</v>
      </c>
      <c r="K757" s="1"/>
      <c r="L757" s="3"/>
      <c r="M757" s="3"/>
      <c r="N757" s="3"/>
      <c r="O757" s="3"/>
      <c r="P757" s="3"/>
    </row>
    <row r="758" spans="1:16">
      <c r="A758" s="27">
        <f>工事一般情報!A758</f>
        <v>160394</v>
      </c>
      <c r="B758" s="7" t="str">
        <f>工事一般情報!B758</f>
        <v>阿久津医院</v>
      </c>
      <c r="C758" s="63"/>
      <c r="D758" s="63"/>
      <c r="E758" s="63"/>
      <c r="F758" s="1" t="s">
        <v>1903</v>
      </c>
      <c r="G758" s="1" t="s">
        <v>1903</v>
      </c>
      <c r="H758" s="1" t="s">
        <v>1903</v>
      </c>
      <c r="I758" s="1" t="s">
        <v>1903</v>
      </c>
      <c r="J758" s="1" t="s">
        <v>1903</v>
      </c>
      <c r="K758" s="1"/>
      <c r="L758" s="3"/>
      <c r="M758" s="3"/>
      <c r="N758" s="3"/>
      <c r="O758" s="3"/>
      <c r="P758" s="3"/>
    </row>
    <row r="759" spans="1:16">
      <c r="A759" s="27">
        <f>工事一般情報!A759</f>
        <v>160395</v>
      </c>
      <c r="B759" s="7" t="str">
        <f>工事一般情報!B759</f>
        <v>東名電機 株式会社 事務所</v>
      </c>
      <c r="C759" s="63"/>
      <c r="D759" s="63"/>
      <c r="E759" s="63"/>
      <c r="F759" s="1" t="s">
        <v>1903</v>
      </c>
      <c r="G759" s="1" t="s">
        <v>1903</v>
      </c>
      <c r="H759" s="1" t="s">
        <v>1903</v>
      </c>
      <c r="I759" s="1" t="s">
        <v>1903</v>
      </c>
      <c r="J759" s="1" t="s">
        <v>1903</v>
      </c>
      <c r="K759" s="1"/>
      <c r="L759" s="3"/>
      <c r="M759" s="3"/>
      <c r="N759" s="3"/>
      <c r="O759" s="3"/>
      <c r="P759" s="3"/>
    </row>
    <row r="760" spans="1:16">
      <c r="A760" s="27">
        <f>工事一般情報!A760</f>
        <v>160396</v>
      </c>
      <c r="B760" s="7" t="str">
        <f>工事一般情報!B760</f>
        <v>ヨークタウン落合2号棟(ﾎｰﾏｯｸ)</v>
      </c>
      <c r="C760" s="63"/>
      <c r="D760" s="63"/>
      <c r="E760" s="63"/>
      <c r="F760" s="1" t="s">
        <v>1903</v>
      </c>
      <c r="G760" s="1" t="s">
        <v>1903</v>
      </c>
      <c r="H760" s="1" t="s">
        <v>1903</v>
      </c>
      <c r="I760" s="1" t="s">
        <v>1903</v>
      </c>
      <c r="J760" s="1" t="s">
        <v>1903</v>
      </c>
      <c r="K760" s="1"/>
      <c r="L760" s="3"/>
      <c r="M760" s="3"/>
      <c r="N760" s="3"/>
      <c r="O760" s="3"/>
      <c r="P760" s="3"/>
    </row>
    <row r="761" spans="1:16">
      <c r="A761" s="27">
        <f>工事一般情報!A761</f>
        <v>160397</v>
      </c>
      <c r="B761" s="7" t="str">
        <f>工事一般情報!B761</f>
        <v>三和シャッター工業(株)広島工場塗装ライン</v>
      </c>
      <c r="C761" s="63"/>
      <c r="D761" s="63"/>
      <c r="E761" s="63"/>
      <c r="F761" s="1" t="s">
        <v>1903</v>
      </c>
      <c r="G761" s="1" t="s">
        <v>1903</v>
      </c>
      <c r="H761" s="1" t="s">
        <v>1903</v>
      </c>
      <c r="I761" s="1" t="s">
        <v>1903</v>
      </c>
      <c r="J761" s="1" t="s">
        <v>1903</v>
      </c>
      <c r="K761" s="1"/>
      <c r="L761" s="3"/>
      <c r="M761" s="3"/>
      <c r="N761" s="3"/>
      <c r="O761" s="3"/>
      <c r="P761" s="3"/>
    </row>
    <row r="762" spans="1:16">
      <c r="A762" s="27">
        <f>工事一般情報!A762</f>
        <v>160399</v>
      </c>
      <c r="B762" s="7" t="str">
        <f>工事一般情報!B762</f>
        <v>「いわて純情米」県北広域集出荷施設</v>
      </c>
      <c r="C762" s="63"/>
      <c r="D762" s="63"/>
      <c r="E762" s="63"/>
      <c r="F762" s="1" t="s">
        <v>1903</v>
      </c>
      <c r="G762" s="1" t="s">
        <v>1903</v>
      </c>
      <c r="H762" s="1" t="s">
        <v>1903</v>
      </c>
      <c r="I762" s="1" t="s">
        <v>1903</v>
      </c>
      <c r="J762" s="1" t="s">
        <v>1903</v>
      </c>
      <c r="K762" s="1"/>
      <c r="L762" s="3"/>
      <c r="M762" s="3"/>
      <c r="N762" s="3"/>
      <c r="O762" s="3"/>
      <c r="P762" s="3"/>
    </row>
    <row r="763" spans="1:16">
      <c r="A763" s="27">
        <f>工事一般情報!A763</f>
        <v>160400</v>
      </c>
      <c r="B763" s="7" t="str">
        <f>工事一般情報!B763</f>
        <v>介護付き有料老人ﾎｰﾑ さわやかあおい館</v>
      </c>
      <c r="C763" s="63"/>
      <c r="D763" s="63"/>
      <c r="E763" s="63"/>
      <c r="F763" s="1" t="s">
        <v>1903</v>
      </c>
      <c r="G763" s="1" t="s">
        <v>1903</v>
      </c>
      <c r="H763" s="1" t="s">
        <v>1903</v>
      </c>
      <c r="I763" s="1" t="s">
        <v>1903</v>
      </c>
      <c r="J763" s="1" t="s">
        <v>1903</v>
      </c>
      <c r="K763" s="1"/>
      <c r="L763" s="3"/>
      <c r="M763" s="3"/>
      <c r="N763" s="3"/>
      <c r="O763" s="3"/>
      <c r="P763" s="3"/>
    </row>
    <row r="764" spans="1:16">
      <c r="A764" s="27">
        <f>工事一般情報!A764</f>
        <v>160401</v>
      </c>
      <c r="B764" s="7" t="str">
        <f>工事一般情報!B764</f>
        <v>ゆうび苑</v>
      </c>
      <c r="C764" s="63"/>
      <c r="D764" s="63"/>
      <c r="E764" s="63"/>
      <c r="F764" s="1" t="s">
        <v>1903</v>
      </c>
      <c r="G764" s="1" t="s">
        <v>1903</v>
      </c>
      <c r="H764" s="1" t="s">
        <v>1903</v>
      </c>
      <c r="I764" s="1" t="s">
        <v>1903</v>
      </c>
      <c r="J764" s="1" t="s">
        <v>1903</v>
      </c>
      <c r="K764" s="1"/>
      <c r="L764" s="3"/>
      <c r="M764" s="3"/>
      <c r="N764" s="3"/>
      <c r="O764" s="3"/>
      <c r="P764" s="3"/>
    </row>
    <row r="765" spans="1:16">
      <c r="A765" s="27">
        <f>工事一般情報!A765</f>
        <v>160401</v>
      </c>
      <c r="B765" s="7" t="str">
        <f>工事一般情報!B765</f>
        <v>造道複合物販店舗</v>
      </c>
      <c r="C765" s="63"/>
      <c r="D765" s="63"/>
      <c r="E765" s="63"/>
      <c r="F765" s="1" t="s">
        <v>1903</v>
      </c>
      <c r="G765" s="1" t="s">
        <v>1903</v>
      </c>
      <c r="H765" s="1" t="s">
        <v>1903</v>
      </c>
      <c r="I765" s="1" t="s">
        <v>1903</v>
      </c>
      <c r="J765" s="1" t="s">
        <v>1903</v>
      </c>
      <c r="K765" s="1"/>
      <c r="L765" s="3"/>
      <c r="M765" s="3"/>
      <c r="N765" s="3"/>
      <c r="O765" s="3"/>
      <c r="P765" s="3"/>
    </row>
    <row r="766" spans="1:16">
      <c r="A766" s="27">
        <f>工事一般情報!A766</f>
        <v>170001</v>
      </c>
      <c r="B766" s="7" t="str">
        <f>工事一般情報!B766</f>
        <v>SDTソーラーパワー山口発電所</v>
      </c>
      <c r="C766" s="63"/>
      <c r="D766" s="63"/>
      <c r="E766" s="63"/>
      <c r="F766" s="1" t="s">
        <v>1903</v>
      </c>
      <c r="G766" s="1" t="s">
        <v>1903</v>
      </c>
      <c r="H766" s="1" t="s">
        <v>1903</v>
      </c>
      <c r="I766" s="1" t="s">
        <v>1903</v>
      </c>
      <c r="J766" s="1" t="s">
        <v>1903</v>
      </c>
      <c r="K766" s="1"/>
      <c r="L766" s="3"/>
      <c r="M766" s="3"/>
      <c r="N766" s="3"/>
      <c r="O766" s="3"/>
      <c r="P766" s="3"/>
    </row>
    <row r="767" spans="1:16">
      <c r="A767" s="27">
        <f>工事一般情報!A767</f>
        <v>170002</v>
      </c>
      <c r="B767" s="7" t="str">
        <f>工事一般情報!B767</f>
        <v>薬王堂青森五所川原稲実</v>
      </c>
      <c r="C767" s="63"/>
      <c r="D767" s="63"/>
      <c r="E767" s="63"/>
      <c r="F767" s="1" t="s">
        <v>1903</v>
      </c>
      <c r="G767" s="1" t="s">
        <v>1903</v>
      </c>
      <c r="H767" s="1" t="s">
        <v>1903</v>
      </c>
      <c r="I767" s="1" t="s">
        <v>1903</v>
      </c>
      <c r="J767" s="1" t="s">
        <v>1903</v>
      </c>
      <c r="K767" s="1"/>
      <c r="L767" s="3"/>
      <c r="M767" s="3"/>
      <c r="N767" s="3"/>
      <c r="O767" s="3"/>
      <c r="P767" s="3"/>
    </row>
    <row r="768" spans="1:16">
      <c r="A768" s="27">
        <f>工事一般情報!A768</f>
        <v>170003</v>
      </c>
      <c r="B768" s="7" t="str">
        <f>工事一般情報!B768</f>
        <v>南小泉複合施設</v>
      </c>
      <c r="C768" s="63"/>
      <c r="D768" s="63"/>
      <c r="E768" s="63"/>
      <c r="F768" s="1" t="s">
        <v>1903</v>
      </c>
      <c r="G768" s="1" t="s">
        <v>1903</v>
      </c>
      <c r="H768" s="1" t="s">
        <v>1903</v>
      </c>
      <c r="I768" s="1" t="s">
        <v>1903</v>
      </c>
      <c r="J768" s="1" t="s">
        <v>1903</v>
      </c>
      <c r="K768" s="1"/>
      <c r="L768" s="3"/>
      <c r="M768" s="3"/>
      <c r="N768" s="3"/>
      <c r="O768" s="3"/>
      <c r="P768" s="3"/>
    </row>
    <row r="769" spans="1:16">
      <c r="A769" s="27">
        <f>工事一般情報!A769</f>
        <v>170006</v>
      </c>
      <c r="B769" s="7" t="str">
        <f>工事一般情報!B769</f>
        <v xml:space="preserve">ｽｰﾊﾟｰﾊﾞﾘｭｰ </v>
      </c>
      <c r="C769" s="63"/>
      <c r="D769" s="63"/>
      <c r="E769" s="63"/>
      <c r="F769" s="1" t="s">
        <v>1903</v>
      </c>
      <c r="G769" s="1" t="s">
        <v>1903</v>
      </c>
      <c r="H769" s="1" t="s">
        <v>1904</v>
      </c>
      <c r="I769" s="1" t="s">
        <v>1903</v>
      </c>
      <c r="J769" s="1" t="s">
        <v>1903</v>
      </c>
      <c r="K769" s="1"/>
      <c r="L769" s="3"/>
      <c r="M769" s="3"/>
      <c r="N769" s="3"/>
      <c r="O769" s="3"/>
      <c r="P769" s="3"/>
    </row>
    <row r="770" spans="1:16">
      <c r="A770" s="27">
        <f>工事一般情報!A770</f>
        <v>170008</v>
      </c>
      <c r="B770" s="7" t="str">
        <f>工事一般情報!B770</f>
        <v>V・drug刈谷下重原</v>
      </c>
      <c r="C770" s="63"/>
      <c r="D770" s="63"/>
      <c r="E770" s="63"/>
      <c r="F770" s="1" t="s">
        <v>1903</v>
      </c>
      <c r="G770" s="1" t="s">
        <v>1903</v>
      </c>
      <c r="H770" s="1" t="s">
        <v>1903</v>
      </c>
      <c r="I770" s="1" t="s">
        <v>1903</v>
      </c>
      <c r="J770" s="1" t="s">
        <v>1903</v>
      </c>
      <c r="K770" s="1"/>
      <c r="L770" s="3"/>
      <c r="M770" s="3"/>
      <c r="N770" s="3"/>
      <c r="O770" s="3"/>
      <c r="P770" s="3"/>
    </row>
    <row r="771" spans="1:16">
      <c r="A771" s="27">
        <f>工事一般情報!A771</f>
        <v>170009</v>
      </c>
      <c r="B771" s="7" t="str">
        <f>工事一般情報!B771</f>
        <v>V・drug中部薬品岐阜県庁西</v>
      </c>
      <c r="C771" s="63"/>
      <c r="D771" s="63"/>
      <c r="E771" s="63"/>
      <c r="F771" s="1" t="s">
        <v>1903</v>
      </c>
      <c r="G771" s="1" t="s">
        <v>1903</v>
      </c>
      <c r="H771" s="1" t="s">
        <v>1903</v>
      </c>
      <c r="I771" s="1" t="s">
        <v>1903</v>
      </c>
      <c r="J771" s="1" t="s">
        <v>1903</v>
      </c>
      <c r="K771" s="1"/>
      <c r="L771" s="3"/>
      <c r="M771" s="3"/>
      <c r="N771" s="3"/>
      <c r="O771" s="3"/>
      <c r="P771" s="3"/>
    </row>
    <row r="772" spans="1:16">
      <c r="A772" s="27">
        <f>工事一般情報!A772</f>
        <v>170010</v>
      </c>
      <c r="B772" s="7" t="str">
        <f>工事一般情報!B772</f>
        <v>ヤマザワ村山駅西町 ダイソー棟</v>
      </c>
      <c r="C772" s="63"/>
      <c r="D772" s="63"/>
      <c r="E772" s="63"/>
      <c r="F772" s="1" t="s">
        <v>1903</v>
      </c>
      <c r="G772" s="1" t="s">
        <v>1903</v>
      </c>
      <c r="H772" s="1" t="s">
        <v>1903</v>
      </c>
      <c r="I772" s="1" t="s">
        <v>1903</v>
      </c>
      <c r="J772" s="1" t="s">
        <v>1903</v>
      </c>
      <c r="K772" s="1"/>
      <c r="L772" s="3"/>
      <c r="M772" s="3"/>
      <c r="N772" s="3"/>
      <c r="O772" s="3"/>
      <c r="P772" s="3"/>
    </row>
    <row r="773" spans="1:16">
      <c r="A773" s="27">
        <f>工事一般情報!A773</f>
        <v>170012</v>
      </c>
      <c r="B773" s="7" t="str">
        <f>工事一般情報!B773</f>
        <v>安楽亭 加平</v>
      </c>
      <c r="C773" s="63"/>
      <c r="D773" s="63"/>
      <c r="E773" s="63"/>
      <c r="F773" s="1" t="s">
        <v>1903</v>
      </c>
      <c r="G773" s="1" t="s">
        <v>1903</v>
      </c>
      <c r="H773" s="1" t="s">
        <v>1903</v>
      </c>
      <c r="I773" s="1" t="s">
        <v>1903</v>
      </c>
      <c r="J773" s="1" t="s">
        <v>1903</v>
      </c>
      <c r="K773" s="1"/>
      <c r="L773" s="3"/>
      <c r="M773" s="3"/>
      <c r="N773" s="3"/>
      <c r="O773" s="3"/>
      <c r="P773" s="3"/>
    </row>
    <row r="774" spans="1:16">
      <c r="A774" s="27">
        <f>工事一般情報!A774</f>
        <v>170013</v>
      </c>
      <c r="B774" s="7" t="str">
        <f>工事一般情報!B774</f>
        <v>SVH大垣</v>
      </c>
      <c r="C774" s="63"/>
      <c r="D774" s="63"/>
      <c r="E774" s="63"/>
      <c r="F774" s="1" t="s">
        <v>1903</v>
      </c>
      <c r="G774" s="1" t="s">
        <v>1903</v>
      </c>
      <c r="H774" s="1" t="s">
        <v>1903</v>
      </c>
      <c r="I774" s="1" t="s">
        <v>1903</v>
      </c>
      <c r="J774" s="1" t="s">
        <v>1903</v>
      </c>
      <c r="K774" s="1"/>
      <c r="L774" s="3"/>
      <c r="M774" s="3"/>
      <c r="N774" s="3"/>
      <c r="O774" s="3"/>
      <c r="P774" s="3"/>
    </row>
    <row r="775" spans="1:16">
      <c r="A775" s="27">
        <f>工事一般情報!A775</f>
        <v>170014</v>
      </c>
      <c r="B775" s="7" t="str">
        <f>工事一般情報!B775</f>
        <v>仙北信用組合迫</v>
      </c>
      <c r="C775" s="63"/>
      <c r="D775" s="63"/>
      <c r="E775" s="63"/>
      <c r="F775" s="1" t="s">
        <v>1903</v>
      </c>
      <c r="G775" s="1" t="s">
        <v>1903</v>
      </c>
      <c r="H775" s="1" t="s">
        <v>1903</v>
      </c>
      <c r="I775" s="1" t="s">
        <v>1903</v>
      </c>
      <c r="J775" s="1" t="s">
        <v>1903</v>
      </c>
      <c r="K775" s="1"/>
      <c r="L775" s="3"/>
      <c r="M775" s="3"/>
      <c r="N775" s="3"/>
      <c r="O775" s="3"/>
      <c r="P775" s="3"/>
    </row>
    <row r="776" spans="1:16">
      <c r="A776" s="27">
        <f>工事一般情報!A776</f>
        <v>170015</v>
      </c>
      <c r="B776" s="7" t="str">
        <f>工事一般情報!B776</f>
        <v>クリハラ工場</v>
      </c>
      <c r="C776" s="63"/>
      <c r="D776" s="63"/>
      <c r="E776" s="63"/>
      <c r="F776" s="1" t="s">
        <v>1903</v>
      </c>
      <c r="G776" s="1" t="s">
        <v>1903</v>
      </c>
      <c r="H776" s="1" t="s">
        <v>1903</v>
      </c>
      <c r="I776" s="1" t="s">
        <v>1903</v>
      </c>
      <c r="J776" s="1" t="s">
        <v>1903</v>
      </c>
      <c r="K776" s="1"/>
      <c r="L776" s="3"/>
      <c r="M776" s="3"/>
      <c r="N776" s="3"/>
      <c r="O776" s="3"/>
      <c r="P776" s="3"/>
    </row>
    <row r="777" spans="1:16">
      <c r="A777" s="27">
        <f>工事一般情報!A777</f>
        <v>170017</v>
      </c>
      <c r="B777" s="7" t="str">
        <f>工事一般情報!B777</f>
        <v>ツルハドラッグ紀三井寺</v>
      </c>
      <c r="C777" s="63"/>
      <c r="D777" s="63"/>
      <c r="E777" s="63"/>
      <c r="F777" s="1" t="s">
        <v>1903</v>
      </c>
      <c r="G777" s="1" t="s">
        <v>1903</v>
      </c>
      <c r="H777" s="1" t="s">
        <v>1903</v>
      </c>
      <c r="I777" s="1" t="s">
        <v>1903</v>
      </c>
      <c r="J777" s="1" t="s">
        <v>1903</v>
      </c>
      <c r="K777" s="1"/>
      <c r="L777" s="3"/>
      <c r="M777" s="3"/>
      <c r="N777" s="3"/>
      <c r="O777" s="3"/>
      <c r="P777" s="3"/>
    </row>
    <row r="778" spans="1:16">
      <c r="A778" s="27">
        <f>工事一般情報!A778</f>
        <v>170018</v>
      </c>
      <c r="B778" s="7" t="str">
        <f>工事一般情報!B778</f>
        <v>錦織運送(株)倉庫</v>
      </c>
      <c r="C778" s="63"/>
      <c r="D778" s="63"/>
      <c r="E778" s="63"/>
      <c r="F778" s="1" t="s">
        <v>1903</v>
      </c>
      <c r="G778" s="1" t="s">
        <v>1903</v>
      </c>
      <c r="H778" s="1" t="s">
        <v>1903</v>
      </c>
      <c r="I778" s="1" t="s">
        <v>1903</v>
      </c>
      <c r="J778" s="1" t="s">
        <v>1903</v>
      </c>
      <c r="K778" s="1"/>
      <c r="L778" s="3"/>
      <c r="M778" s="3"/>
      <c r="N778" s="3"/>
      <c r="O778" s="3"/>
      <c r="P778" s="3"/>
    </row>
    <row r="779" spans="1:16">
      <c r="A779" s="27">
        <f>工事一般情報!A779</f>
        <v>170019</v>
      </c>
      <c r="B779" s="7" t="str">
        <f>工事一般情報!B779</f>
        <v>ﾊﾆｰｽﾞ物流ｾﾝﾀｰ倉庫</v>
      </c>
      <c r="C779" s="63"/>
      <c r="D779" s="63"/>
      <c r="E779" s="63"/>
      <c r="F779" s="1" t="s">
        <v>1903</v>
      </c>
      <c r="G779" s="1" t="s">
        <v>1903</v>
      </c>
      <c r="H779" s="1" t="s">
        <v>1903</v>
      </c>
      <c r="I779" s="1" t="s">
        <v>1903</v>
      </c>
      <c r="J779" s="1" t="s">
        <v>1903</v>
      </c>
      <c r="K779" s="1"/>
      <c r="L779" s="3"/>
      <c r="M779" s="3"/>
      <c r="N779" s="3"/>
      <c r="O779" s="3"/>
      <c r="P779" s="3"/>
    </row>
    <row r="780" spans="1:16">
      <c r="A780" s="27">
        <f>工事一般情報!A780</f>
        <v>170021</v>
      </c>
      <c r="B780" s="7" t="str">
        <f>工事一般情報!B780</f>
        <v>ﾌｧｰｽﾄｷｬﾋﾞﾝ西梅田</v>
      </c>
      <c r="C780" s="63"/>
      <c r="D780" s="63"/>
      <c r="E780" s="63"/>
      <c r="F780" s="1" t="s">
        <v>1903</v>
      </c>
      <c r="G780" s="1" t="s">
        <v>1903</v>
      </c>
      <c r="H780" s="1" t="s">
        <v>1903</v>
      </c>
      <c r="I780" s="1" t="s">
        <v>1903</v>
      </c>
      <c r="J780" s="1" t="s">
        <v>1903</v>
      </c>
      <c r="K780" s="1"/>
      <c r="L780" s="3"/>
      <c r="M780" s="3"/>
      <c r="N780" s="3"/>
      <c r="O780" s="3"/>
      <c r="P780" s="3"/>
    </row>
    <row r="781" spans="1:16">
      <c r="A781" s="27">
        <f>工事一般情報!A781</f>
        <v>170022</v>
      </c>
      <c r="B781" s="7" t="str">
        <f>工事一般情報!B781</f>
        <v>清光 新工場</v>
      </c>
      <c r="C781" s="63"/>
      <c r="D781" s="63"/>
      <c r="E781" s="63"/>
      <c r="F781" s="1" t="s">
        <v>1903</v>
      </c>
      <c r="G781" s="1" t="s">
        <v>1903</v>
      </c>
      <c r="H781" s="1" t="s">
        <v>1903</v>
      </c>
      <c r="I781" s="1" t="s">
        <v>1903</v>
      </c>
      <c r="J781" s="1" t="s">
        <v>1903</v>
      </c>
      <c r="K781" s="1"/>
      <c r="L781" s="3"/>
      <c r="M781" s="3"/>
      <c r="N781" s="3"/>
      <c r="O781" s="3"/>
      <c r="P781" s="3"/>
    </row>
    <row r="782" spans="1:16">
      <c r="A782" s="27">
        <f>工事一般情報!A782</f>
        <v>170023</v>
      </c>
      <c r="B782" s="7" t="str">
        <f>工事一般情報!B782</f>
        <v>みどりｻｰﾋﾞｽやすらぎﾎｰﾙさかた</v>
      </c>
      <c r="C782" s="63"/>
      <c r="D782" s="63"/>
      <c r="E782" s="63"/>
      <c r="F782" s="1" t="s">
        <v>1903</v>
      </c>
      <c r="G782" s="1" t="s">
        <v>1903</v>
      </c>
      <c r="H782" s="1" t="s">
        <v>1903</v>
      </c>
      <c r="I782" s="1" t="s">
        <v>1903</v>
      </c>
      <c r="J782" s="1" t="s">
        <v>1903</v>
      </c>
      <c r="K782" s="1"/>
      <c r="L782" s="3"/>
      <c r="M782" s="3"/>
      <c r="N782" s="3"/>
      <c r="O782" s="3"/>
      <c r="P782" s="3"/>
    </row>
    <row r="783" spans="1:16">
      <c r="A783" s="27">
        <f>工事一般情報!A783</f>
        <v>170024</v>
      </c>
      <c r="B783" s="7" t="str">
        <f>工事一般情報!B783</f>
        <v>辻徳産業</v>
      </c>
      <c r="C783" s="63"/>
      <c r="D783" s="63"/>
      <c r="E783" s="63"/>
      <c r="F783" s="1" t="s">
        <v>1903</v>
      </c>
      <c r="G783" s="1" t="s">
        <v>1903</v>
      </c>
      <c r="H783" s="1" t="s">
        <v>1903</v>
      </c>
      <c r="I783" s="1" t="s">
        <v>1903</v>
      </c>
      <c r="J783" s="1" t="s">
        <v>1903</v>
      </c>
      <c r="K783" s="1"/>
      <c r="L783" s="3"/>
      <c r="M783" s="3"/>
      <c r="N783" s="3"/>
      <c r="O783" s="3"/>
      <c r="P783" s="3"/>
    </row>
    <row r="784" spans="1:16">
      <c r="A784" s="27">
        <f>工事一般情報!A784</f>
        <v>170025</v>
      </c>
      <c r="B784" s="7" t="str">
        <f>工事一般情報!B784</f>
        <v>ｹｲｽﾞﾍﾞﾙﾃｯｸ</v>
      </c>
      <c r="C784" s="63"/>
      <c r="D784" s="63"/>
      <c r="E784" s="63"/>
      <c r="F784" s="1" t="s">
        <v>1903</v>
      </c>
      <c r="G784" s="1" t="s">
        <v>1903</v>
      </c>
      <c r="H784" s="1" t="s">
        <v>1903</v>
      </c>
      <c r="I784" s="1" t="s">
        <v>1903</v>
      </c>
      <c r="J784" s="1" t="s">
        <v>1903</v>
      </c>
      <c r="K784" s="1"/>
      <c r="L784" s="3"/>
      <c r="M784" s="3"/>
      <c r="N784" s="3"/>
      <c r="O784" s="3"/>
      <c r="P784" s="3"/>
    </row>
    <row r="785" spans="1:16">
      <c r="A785" s="27">
        <f>工事一般情報!A785</f>
        <v>170027</v>
      </c>
      <c r="B785" s="7" t="str">
        <f>工事一般情報!B785</f>
        <v>田川商運(株)定温倉庫</v>
      </c>
      <c r="C785" s="63"/>
      <c r="D785" s="63"/>
      <c r="E785" s="63"/>
      <c r="F785" s="1" t="s">
        <v>1903</v>
      </c>
      <c r="G785" s="1" t="s">
        <v>1903</v>
      </c>
      <c r="H785" s="1" t="s">
        <v>1903</v>
      </c>
      <c r="I785" s="1" t="s">
        <v>1903</v>
      </c>
      <c r="J785" s="1" t="s">
        <v>1903</v>
      </c>
      <c r="K785" s="1"/>
      <c r="L785" s="3"/>
      <c r="M785" s="3"/>
      <c r="N785" s="3"/>
      <c r="O785" s="3"/>
      <c r="P785" s="3"/>
    </row>
    <row r="786" spans="1:16">
      <c r="A786" s="27">
        <f>工事一般情報!A786</f>
        <v>170028</v>
      </c>
      <c r="B786" s="7" t="str">
        <f>工事一般情報!B786</f>
        <v>薬王堂気仙沼鹿折</v>
      </c>
      <c r="C786" s="63"/>
      <c r="D786" s="63"/>
      <c r="E786" s="63"/>
      <c r="F786" s="1" t="s">
        <v>1903</v>
      </c>
      <c r="G786" s="1" t="s">
        <v>1903</v>
      </c>
      <c r="H786" s="1" t="s">
        <v>1903</v>
      </c>
      <c r="I786" s="1" t="s">
        <v>1903</v>
      </c>
      <c r="J786" s="1" t="s">
        <v>1903</v>
      </c>
      <c r="K786" s="1"/>
      <c r="L786" s="3"/>
      <c r="M786" s="3"/>
      <c r="N786" s="3"/>
      <c r="O786" s="3"/>
      <c r="P786" s="3"/>
    </row>
    <row r="787" spans="1:16">
      <c r="A787" s="27">
        <f>工事一般情報!A787</f>
        <v>170029</v>
      </c>
      <c r="B787" s="7" t="str">
        <f>工事一般情報!B787</f>
        <v>味の素Customer Technology Center</v>
      </c>
      <c r="C787" s="63"/>
      <c r="D787" s="63"/>
      <c r="E787" s="63"/>
      <c r="F787" s="1" t="s">
        <v>1903</v>
      </c>
      <c r="G787" s="1" t="s">
        <v>1903</v>
      </c>
      <c r="H787" s="1" t="s">
        <v>1903</v>
      </c>
      <c r="I787" s="1" t="s">
        <v>1903</v>
      </c>
      <c r="J787" s="1" t="s">
        <v>1903</v>
      </c>
      <c r="K787" s="1"/>
      <c r="L787" s="3"/>
      <c r="M787" s="3"/>
      <c r="N787" s="3"/>
      <c r="O787" s="3"/>
      <c r="P787" s="3"/>
    </row>
    <row r="788" spans="1:16">
      <c r="A788" s="27">
        <f>工事一般情報!A788</f>
        <v>170030</v>
      </c>
      <c r="B788" s="7" t="str">
        <f>工事一般情報!B788</f>
        <v>ﾎｸｽｲ工場</v>
      </c>
      <c r="C788" s="63"/>
      <c r="D788" s="63"/>
      <c r="E788" s="63"/>
      <c r="F788" s="1" t="s">
        <v>1903</v>
      </c>
      <c r="G788" s="1" t="s">
        <v>1903</v>
      </c>
      <c r="H788" s="1" t="s">
        <v>1903</v>
      </c>
      <c r="I788" s="1" t="s">
        <v>1903</v>
      </c>
      <c r="J788" s="1" t="s">
        <v>1903</v>
      </c>
      <c r="K788" s="1"/>
      <c r="L788" s="3"/>
      <c r="M788" s="3"/>
      <c r="N788" s="3"/>
      <c r="O788" s="3"/>
      <c r="P788" s="3"/>
    </row>
    <row r="789" spans="1:16">
      <c r="A789" s="27">
        <f>工事一般情報!A789</f>
        <v>170031</v>
      </c>
      <c r="B789" s="7" t="str">
        <f>工事一般情報!B789</f>
        <v>V・drug北丸子</v>
      </c>
      <c r="C789" s="63"/>
      <c r="D789" s="63"/>
      <c r="E789" s="63"/>
      <c r="F789" s="1" t="s">
        <v>1903</v>
      </c>
      <c r="G789" s="1" t="s">
        <v>1903</v>
      </c>
      <c r="H789" s="1" t="s">
        <v>1903</v>
      </c>
      <c r="I789" s="1" t="s">
        <v>1903</v>
      </c>
      <c r="J789" s="1" t="s">
        <v>1903</v>
      </c>
      <c r="K789" s="1"/>
      <c r="L789" s="3"/>
      <c r="M789" s="3"/>
      <c r="N789" s="3"/>
      <c r="O789" s="3"/>
      <c r="P789" s="3"/>
    </row>
    <row r="790" spans="1:16">
      <c r="A790" s="27">
        <f>工事一般情報!A790</f>
        <v>170033</v>
      </c>
      <c r="B790" s="7" t="str">
        <f>工事一般情報!B790</f>
        <v>ヨークベニマル古川</v>
      </c>
      <c r="C790" s="63"/>
      <c r="D790" s="63"/>
      <c r="E790" s="63"/>
      <c r="F790" s="1" t="s">
        <v>1903</v>
      </c>
      <c r="G790" s="1" t="s">
        <v>1903</v>
      </c>
      <c r="H790" s="1" t="s">
        <v>1903</v>
      </c>
      <c r="I790" s="1" t="s">
        <v>1903</v>
      </c>
      <c r="J790" s="1" t="s">
        <v>1903</v>
      </c>
      <c r="K790" s="1"/>
      <c r="L790" s="3"/>
      <c r="M790" s="3"/>
      <c r="N790" s="3"/>
      <c r="O790" s="3"/>
      <c r="P790" s="3"/>
    </row>
    <row r="791" spans="1:16">
      <c r="A791" s="27">
        <f>工事一般情報!A791</f>
        <v>170034</v>
      </c>
      <c r="B791" s="7" t="str">
        <f>工事一般情報!B791</f>
        <v>ハローズ向島</v>
      </c>
      <c r="C791" s="63"/>
      <c r="D791" s="63"/>
      <c r="E791" s="63"/>
      <c r="F791" s="1" t="s">
        <v>1903</v>
      </c>
      <c r="G791" s="1" t="s">
        <v>1903</v>
      </c>
      <c r="H791" s="1" t="s">
        <v>1903</v>
      </c>
      <c r="I791" s="1" t="s">
        <v>1903</v>
      </c>
      <c r="J791" s="1" t="s">
        <v>1903</v>
      </c>
      <c r="K791" s="1"/>
      <c r="L791" s="3"/>
      <c r="M791" s="3"/>
      <c r="N791" s="3"/>
      <c r="O791" s="3"/>
      <c r="P791" s="3"/>
    </row>
    <row r="792" spans="1:16">
      <c r="A792" s="27">
        <f>工事一般情報!A792</f>
        <v>170034</v>
      </c>
      <c r="B792" s="7" t="str">
        <f>工事一般情報!B792</f>
        <v>ハローズ向島 テナント棟</v>
      </c>
      <c r="C792" s="63"/>
      <c r="D792" s="63"/>
      <c r="E792" s="63"/>
      <c r="F792" s="1" t="s">
        <v>1903</v>
      </c>
      <c r="G792" s="1" t="s">
        <v>1903</v>
      </c>
      <c r="H792" s="1" t="s">
        <v>1903</v>
      </c>
      <c r="I792" s="1" t="s">
        <v>1903</v>
      </c>
      <c r="J792" s="1" t="s">
        <v>1903</v>
      </c>
      <c r="K792" s="1"/>
      <c r="L792" s="3"/>
      <c r="M792" s="3"/>
      <c r="N792" s="3"/>
      <c r="O792" s="3"/>
      <c r="P792" s="3"/>
    </row>
    <row r="793" spans="1:16">
      <c r="A793" s="27">
        <f>工事一般情報!A793</f>
        <v>170036</v>
      </c>
      <c r="B793" s="7" t="str">
        <f>工事一般情報!B793</f>
        <v>中国醸造 蒸留酒製造工場</v>
      </c>
      <c r="C793" s="63"/>
      <c r="D793" s="63"/>
      <c r="E793" s="63"/>
      <c r="F793" s="1" t="s">
        <v>1903</v>
      </c>
      <c r="G793" s="1" t="s">
        <v>1903</v>
      </c>
      <c r="H793" s="1" t="s">
        <v>1903</v>
      </c>
      <c r="I793" s="1" t="s">
        <v>1903</v>
      </c>
      <c r="J793" s="1" t="s">
        <v>1903</v>
      </c>
      <c r="K793" s="1"/>
      <c r="L793" s="3"/>
      <c r="M793" s="3"/>
      <c r="N793" s="3"/>
      <c r="O793" s="3"/>
      <c r="P793" s="3"/>
    </row>
    <row r="794" spans="1:16">
      <c r="A794" s="27">
        <f>工事一般情報!A794</f>
        <v>170037</v>
      </c>
      <c r="B794" s="7" t="str">
        <f>工事一般情報!B794</f>
        <v>THE GARDEN ORIENTAL OSAKA 西庭プロジェクト</v>
      </c>
      <c r="C794" s="63"/>
      <c r="D794" s="63"/>
      <c r="E794" s="63"/>
      <c r="F794" s="1" t="s">
        <v>1903</v>
      </c>
      <c r="G794" s="1" t="s">
        <v>1903</v>
      </c>
      <c r="H794" s="1" t="s">
        <v>1903</v>
      </c>
      <c r="I794" s="1" t="s">
        <v>1903</v>
      </c>
      <c r="J794" s="1" t="s">
        <v>1903</v>
      </c>
      <c r="K794" s="1"/>
      <c r="L794" s="3"/>
      <c r="M794" s="3"/>
      <c r="N794" s="3"/>
      <c r="O794" s="3"/>
      <c r="P794" s="3"/>
    </row>
    <row r="795" spans="1:16">
      <c r="A795" s="27" t="str">
        <f>工事一般情報!A795</f>
        <v>170038-1</v>
      </c>
      <c r="B795" s="7" t="str">
        <f>工事一般情報!B795</f>
        <v>関西トランスウェイA棟(冷蔵)</v>
      </c>
      <c r="C795" s="63"/>
      <c r="D795" s="63"/>
      <c r="E795" s="63"/>
      <c r="F795" s="1" t="s">
        <v>1903</v>
      </c>
      <c r="G795" s="1" t="s">
        <v>1903</v>
      </c>
      <c r="H795" s="1" t="s">
        <v>1903</v>
      </c>
      <c r="I795" s="1" t="s">
        <v>1903</v>
      </c>
      <c r="J795" s="1" t="s">
        <v>1903</v>
      </c>
      <c r="K795" s="1"/>
      <c r="L795" s="3"/>
      <c r="M795" s="3"/>
      <c r="N795" s="3"/>
      <c r="O795" s="3"/>
      <c r="P795" s="3"/>
    </row>
    <row r="796" spans="1:16">
      <c r="A796" s="27" t="str">
        <f>工事一般情報!A796</f>
        <v>170038-2</v>
      </c>
      <c r="B796" s="7" t="str">
        <f>工事一般情報!B796</f>
        <v>関西トランスウェイB棟(常温)</v>
      </c>
      <c r="C796" s="63"/>
      <c r="D796" s="63"/>
      <c r="E796" s="63"/>
      <c r="F796" s="1" t="s">
        <v>1903</v>
      </c>
      <c r="G796" s="1" t="s">
        <v>1903</v>
      </c>
      <c r="H796" s="1" t="s">
        <v>1903</v>
      </c>
      <c r="I796" s="1" t="s">
        <v>1903</v>
      </c>
      <c r="J796" s="1" t="s">
        <v>1903</v>
      </c>
      <c r="K796" s="1"/>
      <c r="L796" s="3"/>
      <c r="M796" s="3"/>
      <c r="N796" s="3"/>
      <c r="O796" s="3"/>
      <c r="P796" s="3"/>
    </row>
    <row r="797" spans="1:16">
      <c r="A797" s="27">
        <f>工事一般情報!A797</f>
        <v>170039</v>
      </c>
      <c r="B797" s="7" t="str">
        <f>工事一般情報!B797</f>
        <v>三岐通運</v>
      </c>
      <c r="C797" s="63"/>
      <c r="D797" s="63"/>
      <c r="E797" s="63"/>
      <c r="F797" s="1" t="s">
        <v>1903</v>
      </c>
      <c r="G797" s="1" t="s">
        <v>1903</v>
      </c>
      <c r="H797" s="1" t="s">
        <v>1903</v>
      </c>
      <c r="I797" s="1" t="s">
        <v>1903</v>
      </c>
      <c r="J797" s="1" t="s">
        <v>1903</v>
      </c>
      <c r="K797" s="1"/>
      <c r="L797" s="3"/>
      <c r="M797" s="3"/>
      <c r="N797" s="3"/>
      <c r="O797" s="3"/>
      <c r="P797" s="3"/>
    </row>
    <row r="798" spans="1:16">
      <c r="A798" s="27">
        <f>工事一般情報!A798</f>
        <v>170040</v>
      </c>
      <c r="B798" s="7" t="str">
        <f>工事一般情報!B798</f>
        <v>ｱﾄﾞ・ﾜﾝ・ﾌｧｰﾑ丘珠農場</v>
      </c>
      <c r="C798" s="63"/>
      <c r="D798" s="63"/>
      <c r="E798" s="63"/>
      <c r="F798" s="1" t="s">
        <v>1903</v>
      </c>
      <c r="G798" s="1" t="s">
        <v>1903</v>
      </c>
      <c r="H798" s="1" t="s">
        <v>1903</v>
      </c>
      <c r="I798" s="1" t="s">
        <v>1903</v>
      </c>
      <c r="J798" s="1" t="s">
        <v>1903</v>
      </c>
      <c r="K798" s="1"/>
      <c r="L798" s="3"/>
      <c r="M798" s="3"/>
      <c r="N798" s="3"/>
      <c r="O798" s="3"/>
      <c r="P798" s="3"/>
    </row>
    <row r="799" spans="1:16">
      <c r="A799" s="27">
        <f>工事一般情報!A799</f>
        <v>170048</v>
      </c>
      <c r="B799" s="7" t="str">
        <f>工事一般情報!B799</f>
        <v>企業主導型保育所ｷｯｽﾞﾙｰﾑにこにこ</v>
      </c>
      <c r="C799" s="63"/>
      <c r="D799" s="63"/>
      <c r="E799" s="63"/>
      <c r="F799" s="1" t="s">
        <v>1903</v>
      </c>
      <c r="G799" s="1" t="s">
        <v>1903</v>
      </c>
      <c r="H799" s="1" t="s">
        <v>1903</v>
      </c>
      <c r="I799" s="1" t="s">
        <v>1903</v>
      </c>
      <c r="J799" s="1" t="s">
        <v>1903</v>
      </c>
      <c r="K799" s="1"/>
      <c r="L799" s="3"/>
      <c r="M799" s="3"/>
      <c r="N799" s="3"/>
      <c r="O799" s="3"/>
      <c r="P799" s="3"/>
    </row>
    <row r="800" spans="1:16">
      <c r="A800" s="27">
        <f>工事一般情報!A800</f>
        <v>170049</v>
      </c>
      <c r="B800" s="7" t="str">
        <f>工事一般情報!B800</f>
        <v>豊頃町農業協同組合種子馬鈴薯選別貯蔵施設</v>
      </c>
      <c r="C800" s="63"/>
      <c r="D800" s="63"/>
      <c r="E800" s="63"/>
      <c r="F800" s="1" t="s">
        <v>1903</v>
      </c>
      <c r="G800" s="1" t="s">
        <v>1903</v>
      </c>
      <c r="H800" s="1" t="s">
        <v>1903</v>
      </c>
      <c r="I800" s="1" t="s">
        <v>1903</v>
      </c>
      <c r="J800" s="1" t="s">
        <v>1903</v>
      </c>
      <c r="K800" s="1"/>
      <c r="L800" s="3"/>
      <c r="M800" s="3"/>
      <c r="N800" s="3"/>
      <c r="O800" s="3"/>
      <c r="P800" s="3"/>
    </row>
    <row r="801" spans="1:16">
      <c r="A801" s="27">
        <f>工事一般情報!A801</f>
        <v>170050</v>
      </c>
      <c r="B801" s="7" t="str">
        <f>工事一般情報!B801</f>
        <v>奈良日産自動車</v>
      </c>
      <c r="C801" s="63"/>
      <c r="D801" s="63"/>
      <c r="E801" s="63"/>
      <c r="F801" s="1" t="s">
        <v>1903</v>
      </c>
      <c r="G801" s="1" t="s">
        <v>1903</v>
      </c>
      <c r="H801" s="1" t="s">
        <v>1903</v>
      </c>
      <c r="I801" s="1" t="s">
        <v>1903</v>
      </c>
      <c r="J801" s="1" t="s">
        <v>1903</v>
      </c>
      <c r="K801" s="1"/>
      <c r="L801" s="3"/>
      <c r="M801" s="3"/>
      <c r="N801" s="3"/>
      <c r="O801" s="3"/>
      <c r="P801" s="3"/>
    </row>
    <row r="802" spans="1:16">
      <c r="A802" s="27">
        <f>工事一般情報!A802</f>
        <v>170051</v>
      </c>
      <c r="B802" s="7" t="str">
        <f>工事一般情報!B802</f>
        <v>東北マツダ横手</v>
      </c>
      <c r="C802" s="63"/>
      <c r="D802" s="63"/>
      <c r="E802" s="63"/>
      <c r="F802" s="1" t="s">
        <v>1903</v>
      </c>
      <c r="G802" s="1" t="s">
        <v>1903</v>
      </c>
      <c r="H802" s="1" t="s">
        <v>1903</v>
      </c>
      <c r="I802" s="1" t="s">
        <v>1903</v>
      </c>
      <c r="J802" s="1" t="s">
        <v>1903</v>
      </c>
      <c r="K802" s="1"/>
      <c r="L802" s="3"/>
      <c r="M802" s="3"/>
      <c r="N802" s="3"/>
      <c r="O802" s="3"/>
      <c r="P802" s="3"/>
    </row>
    <row r="803" spans="1:16">
      <c r="A803" s="27">
        <f>工事一般情報!A803</f>
        <v>170052</v>
      </c>
      <c r="B803" s="7" t="str">
        <f>工事一般情報!B803</f>
        <v>事務所北側倉庫</v>
      </c>
      <c r="C803" s="63"/>
      <c r="D803" s="63"/>
      <c r="E803" s="63"/>
      <c r="F803" s="1" t="s">
        <v>1903</v>
      </c>
      <c r="G803" s="1" t="s">
        <v>1903</v>
      </c>
      <c r="H803" s="1" t="s">
        <v>1903</v>
      </c>
      <c r="I803" s="1" t="s">
        <v>1903</v>
      </c>
      <c r="J803" s="1" t="s">
        <v>1903</v>
      </c>
      <c r="K803" s="1"/>
      <c r="L803" s="3"/>
      <c r="M803" s="3"/>
      <c r="N803" s="3"/>
      <c r="O803" s="3"/>
      <c r="P803" s="3"/>
    </row>
    <row r="804" spans="1:16">
      <c r="A804" s="27">
        <f>工事一般情報!A804</f>
        <v>170073</v>
      </c>
      <c r="B804" s="7" t="str">
        <f>工事一般情報!B804</f>
        <v>関西マツダ松原</v>
      </c>
      <c r="C804" s="63"/>
      <c r="D804" s="63"/>
      <c r="E804" s="63"/>
      <c r="F804" s="1" t="s">
        <v>1903</v>
      </c>
      <c r="G804" s="1" t="s">
        <v>1903</v>
      </c>
      <c r="H804" s="1" t="s">
        <v>1903</v>
      </c>
      <c r="I804" s="1" t="s">
        <v>1903</v>
      </c>
      <c r="J804" s="1" t="s">
        <v>1903</v>
      </c>
      <c r="K804" s="1"/>
      <c r="L804" s="3"/>
      <c r="M804" s="3"/>
      <c r="N804" s="3"/>
      <c r="O804" s="3"/>
      <c r="P804" s="3"/>
    </row>
    <row r="805" spans="1:16">
      <c r="A805" s="27">
        <f>工事一般情報!A805</f>
        <v>170074</v>
      </c>
      <c r="B805" s="7" t="str">
        <f>工事一般情報!B805</f>
        <v>特別養護老人ホーム「真砂寮」</v>
      </c>
      <c r="C805" s="63"/>
      <c r="D805" s="63"/>
      <c r="E805" s="63"/>
      <c r="F805" s="1" t="s">
        <v>1903</v>
      </c>
      <c r="G805" s="1" t="s">
        <v>1903</v>
      </c>
      <c r="H805" s="1" t="s">
        <v>1903</v>
      </c>
      <c r="I805" s="1" t="s">
        <v>1903</v>
      </c>
      <c r="J805" s="1" t="s">
        <v>1903</v>
      </c>
      <c r="K805" s="1"/>
      <c r="L805" s="3"/>
      <c r="M805" s="3"/>
      <c r="N805" s="3"/>
      <c r="O805" s="3"/>
      <c r="P805" s="3"/>
    </row>
    <row r="806" spans="1:16">
      <c r="A806" s="27">
        <f>工事一般情報!A806</f>
        <v>170075</v>
      </c>
      <c r="B806" s="7" t="str">
        <f>工事一般情報!B806</f>
        <v>日立建機日本(株)徳島南営業所</v>
      </c>
      <c r="C806" s="63"/>
      <c r="D806" s="63"/>
      <c r="E806" s="63"/>
      <c r="F806" s="1" t="s">
        <v>1903</v>
      </c>
      <c r="G806" s="1" t="s">
        <v>1903</v>
      </c>
      <c r="H806" s="1" t="s">
        <v>1903</v>
      </c>
      <c r="I806" s="1" t="s">
        <v>1903</v>
      </c>
      <c r="J806" s="1" t="s">
        <v>1903</v>
      </c>
      <c r="K806" s="1"/>
      <c r="L806" s="3"/>
      <c r="M806" s="3"/>
      <c r="N806" s="3"/>
      <c r="O806" s="3"/>
      <c r="P806" s="3"/>
    </row>
    <row r="807" spans="1:16">
      <c r="A807" s="27">
        <f>工事一般情報!A807</f>
        <v>170076</v>
      </c>
      <c r="B807" s="7" t="str">
        <f>工事一般情報!B807</f>
        <v>豊田車両 工場棟</v>
      </c>
      <c r="C807" s="63"/>
      <c r="D807" s="63"/>
      <c r="E807" s="63"/>
      <c r="F807" s="1" t="s">
        <v>1903</v>
      </c>
      <c r="G807" s="1" t="s">
        <v>1903</v>
      </c>
      <c r="H807" s="1" t="s">
        <v>1903</v>
      </c>
      <c r="I807" s="1" t="s">
        <v>1903</v>
      </c>
      <c r="J807" s="1" t="s">
        <v>1903</v>
      </c>
      <c r="K807" s="1"/>
      <c r="L807" s="3"/>
      <c r="M807" s="3"/>
      <c r="N807" s="3"/>
      <c r="O807" s="3"/>
      <c r="P807" s="3"/>
    </row>
    <row r="808" spans="1:16">
      <c r="A808" s="27">
        <f>工事一般情報!A808</f>
        <v>170077</v>
      </c>
      <c r="B808" s="7" t="str">
        <f>工事一般情報!B808</f>
        <v>ﾗﾝﾎﾞﾙｷﾞｰﾆ名古屋</v>
      </c>
      <c r="C808" s="63"/>
      <c r="D808" s="63"/>
      <c r="E808" s="63"/>
      <c r="F808" s="1" t="s">
        <v>1903</v>
      </c>
      <c r="G808" s="1" t="s">
        <v>1903</v>
      </c>
      <c r="H808" s="1" t="s">
        <v>1903</v>
      </c>
      <c r="I808" s="1" t="s">
        <v>1903</v>
      </c>
      <c r="J808" s="1" t="s">
        <v>1903</v>
      </c>
      <c r="K808" s="1"/>
      <c r="L808" s="3"/>
      <c r="M808" s="3"/>
      <c r="N808" s="3"/>
      <c r="O808" s="3"/>
      <c r="P808" s="3"/>
    </row>
    <row r="809" spans="1:16">
      <c r="A809" s="27">
        <f>工事一般情報!A809</f>
        <v>170078</v>
      </c>
      <c r="B809" s="7" t="str">
        <f>工事一般情報!B809</f>
        <v>伊豆長岡学園</v>
      </c>
      <c r="C809" s="63"/>
      <c r="D809" s="63"/>
      <c r="E809" s="63"/>
      <c r="F809" s="1" t="s">
        <v>1903</v>
      </c>
      <c r="G809" s="1" t="s">
        <v>1903</v>
      </c>
      <c r="H809" s="1" t="s">
        <v>1903</v>
      </c>
      <c r="I809" s="1" t="s">
        <v>1903</v>
      </c>
      <c r="J809" s="1" t="s">
        <v>1903</v>
      </c>
      <c r="K809" s="1"/>
      <c r="L809" s="3"/>
      <c r="M809" s="3"/>
      <c r="N809" s="3"/>
      <c r="O809" s="3"/>
      <c r="P809" s="3"/>
    </row>
    <row r="810" spans="1:16">
      <c r="A810" s="27">
        <f>工事一般情報!A810</f>
        <v>170079</v>
      </c>
      <c r="B810" s="7" t="str">
        <f>工事一般情報!B810</f>
        <v>ヤマザワ漆山</v>
      </c>
      <c r="C810" s="63"/>
      <c r="D810" s="63"/>
      <c r="E810" s="63"/>
      <c r="F810" s="1" t="s">
        <v>1903</v>
      </c>
      <c r="G810" s="1" t="s">
        <v>1903</v>
      </c>
      <c r="H810" s="1" t="s">
        <v>1903</v>
      </c>
      <c r="I810" s="1" t="s">
        <v>1903</v>
      </c>
      <c r="J810" s="1" t="s">
        <v>1903</v>
      </c>
      <c r="K810" s="1"/>
      <c r="L810" s="3"/>
      <c r="M810" s="3"/>
      <c r="N810" s="3"/>
      <c r="O810" s="3"/>
      <c r="P810" s="3"/>
    </row>
    <row r="811" spans="1:16">
      <c r="A811" s="27">
        <f>工事一般情報!A811</f>
        <v>170080</v>
      </c>
      <c r="B811" s="7" t="str">
        <f>工事一般情報!B811</f>
        <v>下田部FM</v>
      </c>
      <c r="C811" s="63"/>
      <c r="D811" s="63"/>
      <c r="E811" s="63"/>
      <c r="F811" s="1" t="s">
        <v>1903</v>
      </c>
      <c r="G811" s="1" t="s">
        <v>1903</v>
      </c>
      <c r="H811" s="1" t="s">
        <v>1903</v>
      </c>
      <c r="I811" s="1" t="s">
        <v>1903</v>
      </c>
      <c r="J811" s="1" t="s">
        <v>1903</v>
      </c>
      <c r="K811" s="1"/>
      <c r="L811" s="3"/>
      <c r="M811" s="3"/>
      <c r="N811" s="3"/>
      <c r="O811" s="3"/>
      <c r="P811" s="3"/>
    </row>
    <row r="812" spans="1:16">
      <c r="A812" s="27">
        <f>工事一般情報!A812</f>
        <v>170081</v>
      </c>
      <c r="B812" s="7" t="str">
        <f>工事一般情報!B812</f>
        <v>京伸精機</v>
      </c>
      <c r="C812" s="63"/>
      <c r="D812" s="63"/>
      <c r="E812" s="63"/>
      <c r="F812" s="1" t="s">
        <v>1903</v>
      </c>
      <c r="G812" s="1" t="s">
        <v>1903</v>
      </c>
      <c r="H812" s="1" t="s">
        <v>1903</v>
      </c>
      <c r="I812" s="1" t="s">
        <v>1903</v>
      </c>
      <c r="J812" s="1" t="s">
        <v>1904</v>
      </c>
      <c r="K812" s="1"/>
      <c r="L812" s="3"/>
      <c r="M812" s="3"/>
      <c r="N812" s="3"/>
      <c r="O812" s="3"/>
      <c r="P812" s="3"/>
    </row>
    <row r="813" spans="1:16">
      <c r="A813" s="27">
        <f>工事一般情報!A813</f>
        <v>170082</v>
      </c>
      <c r="B813" s="7" t="str">
        <f>工事一般情報!B813</f>
        <v>山幸物流</v>
      </c>
      <c r="C813" s="63"/>
      <c r="D813" s="63"/>
      <c r="E813" s="63"/>
      <c r="F813" s="1" t="s">
        <v>1903</v>
      </c>
      <c r="G813" s="1" t="s">
        <v>1904</v>
      </c>
      <c r="H813" s="1" t="s">
        <v>1903</v>
      </c>
      <c r="I813" s="1" t="s">
        <v>1903</v>
      </c>
      <c r="J813" s="1" t="s">
        <v>1903</v>
      </c>
      <c r="K813" s="1"/>
      <c r="L813" s="3"/>
      <c r="M813" s="3"/>
      <c r="N813" s="3"/>
      <c r="O813" s="3"/>
      <c r="P813" s="3"/>
    </row>
    <row r="814" spans="1:16">
      <c r="A814" s="27">
        <f>工事一般情報!A814</f>
        <v>170085</v>
      </c>
      <c r="B814" s="7" t="str">
        <f>工事一般情報!B814</f>
        <v>ツルハドラッグ南幌</v>
      </c>
      <c r="C814" s="63"/>
      <c r="D814" s="63"/>
      <c r="E814" s="63"/>
      <c r="F814" s="1" t="s">
        <v>1903</v>
      </c>
      <c r="G814" s="1" t="s">
        <v>1903</v>
      </c>
      <c r="H814" s="1" t="s">
        <v>1903</v>
      </c>
      <c r="I814" s="1" t="s">
        <v>1903</v>
      </c>
      <c r="J814" s="1" t="s">
        <v>1903</v>
      </c>
      <c r="K814" s="1"/>
      <c r="L814" s="3"/>
      <c r="M814" s="3"/>
      <c r="N814" s="3"/>
      <c r="O814" s="3"/>
      <c r="P814" s="3"/>
    </row>
    <row r="815" spans="1:16">
      <c r="A815" s="27">
        <f>工事一般情報!A815</f>
        <v>170086</v>
      </c>
      <c r="B815" s="7" t="str">
        <f>工事一般情報!B815</f>
        <v>四国ｽﾊﾞﾙ(株)高知桟橋通</v>
      </c>
      <c r="C815" s="63"/>
      <c r="D815" s="63"/>
      <c r="E815" s="63"/>
      <c r="F815" s="1" t="s">
        <v>1903</v>
      </c>
      <c r="G815" s="1" t="s">
        <v>1903</v>
      </c>
      <c r="H815" s="1" t="s">
        <v>1903</v>
      </c>
      <c r="I815" s="1" t="s">
        <v>1903</v>
      </c>
      <c r="J815" s="1" t="s">
        <v>1903</v>
      </c>
      <c r="K815" s="1"/>
      <c r="L815" s="3"/>
      <c r="M815" s="3"/>
      <c r="N815" s="3"/>
      <c r="O815" s="3"/>
      <c r="P815" s="3"/>
    </row>
    <row r="816" spans="1:16">
      <c r="A816" s="27">
        <f>工事一般情報!A816</f>
        <v>170087</v>
      </c>
      <c r="B816" s="7" t="str">
        <f>工事一般情報!B816</f>
        <v>いりあいﾌｧｰﾑ滝の頭 ﾗｲｽｾﾝﾀｰ</v>
      </c>
      <c r="C816" s="63"/>
      <c r="D816" s="63"/>
      <c r="E816" s="63"/>
      <c r="F816" s="1" t="s">
        <v>1903</v>
      </c>
      <c r="G816" s="1" t="s">
        <v>1903</v>
      </c>
      <c r="H816" s="1" t="s">
        <v>1903</v>
      </c>
      <c r="I816" s="1" t="s">
        <v>1903</v>
      </c>
      <c r="J816" s="1" t="s">
        <v>1903</v>
      </c>
      <c r="K816" s="1"/>
      <c r="L816" s="3"/>
      <c r="M816" s="3"/>
      <c r="N816" s="3"/>
      <c r="O816" s="3"/>
      <c r="P816" s="3"/>
    </row>
    <row r="817" spans="1:16">
      <c r="A817" s="27" t="str">
        <f>工事一般情報!A817</f>
        <v>170088-1</v>
      </c>
      <c r="B817" s="7" t="str">
        <f>工事一般情報!B817</f>
        <v>新星工業社出島第二工場(工場棟)</v>
      </c>
      <c r="C817" s="63"/>
      <c r="D817" s="63"/>
      <c r="E817" s="63"/>
      <c r="F817" s="1" t="s">
        <v>1903</v>
      </c>
      <c r="G817" s="1" t="s">
        <v>1903</v>
      </c>
      <c r="H817" s="1" t="s">
        <v>1903</v>
      </c>
      <c r="I817" s="1" t="s">
        <v>1903</v>
      </c>
      <c r="J817" s="1" t="s">
        <v>1903</v>
      </c>
      <c r="K817" s="1"/>
      <c r="L817" s="3"/>
      <c r="M817" s="3"/>
      <c r="N817" s="3"/>
      <c r="O817" s="3"/>
      <c r="P817" s="3"/>
    </row>
    <row r="818" spans="1:16">
      <c r="A818" s="27" t="str">
        <f>工事一般情報!A818</f>
        <v>170088-2</v>
      </c>
      <c r="B818" s="7" t="str">
        <f>工事一般情報!B818</f>
        <v>新星工業社出島第二工場(事務所棟)</v>
      </c>
      <c r="C818" s="63"/>
      <c r="D818" s="63"/>
      <c r="E818" s="63"/>
      <c r="F818" s="1" t="s">
        <v>1903</v>
      </c>
      <c r="G818" s="1" t="s">
        <v>1903</v>
      </c>
      <c r="H818" s="1" t="s">
        <v>1903</v>
      </c>
      <c r="I818" s="1" t="s">
        <v>1903</v>
      </c>
      <c r="J818" s="1" t="s">
        <v>1903</v>
      </c>
      <c r="K818" s="1"/>
      <c r="L818" s="3"/>
      <c r="M818" s="3"/>
      <c r="N818" s="3"/>
      <c r="O818" s="3"/>
      <c r="P818" s="3"/>
    </row>
    <row r="819" spans="1:16">
      <c r="A819" s="27">
        <f>工事一般情報!A819</f>
        <v>170089</v>
      </c>
      <c r="B819" s="7" t="str">
        <f>工事一般情報!B819</f>
        <v>西二区事務所兼倉庫</v>
      </c>
      <c r="C819" s="63"/>
      <c r="D819" s="63"/>
      <c r="E819" s="63"/>
      <c r="F819" s="1" t="s">
        <v>1903</v>
      </c>
      <c r="G819" s="1" t="s">
        <v>1903</v>
      </c>
      <c r="H819" s="1" t="s">
        <v>1903</v>
      </c>
      <c r="I819" s="1" t="s">
        <v>1903</v>
      </c>
      <c r="J819" s="1" t="s">
        <v>1903</v>
      </c>
      <c r="K819" s="1"/>
      <c r="L819" s="3"/>
      <c r="M819" s="3"/>
      <c r="N819" s="3"/>
      <c r="O819" s="3"/>
      <c r="P819" s="3"/>
    </row>
    <row r="820" spans="1:16">
      <c r="A820" s="27">
        <f>工事一般情報!A820</f>
        <v>170090</v>
      </c>
      <c r="B820" s="7" t="str">
        <f>工事一般情報!B820</f>
        <v>東区丘珠流通施設</v>
      </c>
      <c r="C820" s="63"/>
      <c r="D820" s="63"/>
      <c r="E820" s="63"/>
      <c r="F820" s="1" t="s">
        <v>1903</v>
      </c>
      <c r="G820" s="1" t="s">
        <v>1903</v>
      </c>
      <c r="H820" s="1" t="s">
        <v>1903</v>
      </c>
      <c r="I820" s="1" t="s">
        <v>1903</v>
      </c>
      <c r="J820" s="1" t="s">
        <v>1903</v>
      </c>
      <c r="K820" s="1"/>
      <c r="L820" s="3"/>
      <c r="M820" s="3"/>
      <c r="N820" s="3"/>
      <c r="O820" s="3"/>
      <c r="P820" s="3"/>
    </row>
    <row r="821" spans="1:16">
      <c r="A821" s="27">
        <f>工事一般情報!A821</f>
        <v>170091</v>
      </c>
      <c r="B821" s="7" t="str">
        <f>工事一般情報!B821</f>
        <v>空調技研工業様倉庫</v>
      </c>
      <c r="C821" s="63"/>
      <c r="D821" s="63"/>
      <c r="E821" s="63"/>
      <c r="F821" s="1" t="s">
        <v>1903</v>
      </c>
      <c r="G821" s="1" t="s">
        <v>1903</v>
      </c>
      <c r="H821" s="1" t="s">
        <v>1903</v>
      </c>
      <c r="I821" s="1" t="s">
        <v>1903</v>
      </c>
      <c r="J821" s="1" t="s">
        <v>1903</v>
      </c>
      <c r="K821" s="1"/>
      <c r="L821" s="3"/>
      <c r="M821" s="3"/>
      <c r="N821" s="3"/>
      <c r="O821" s="3"/>
      <c r="P821" s="3"/>
    </row>
    <row r="822" spans="1:16">
      <c r="A822" s="27">
        <f>工事一般情報!A822</f>
        <v>170092</v>
      </c>
      <c r="B822" s="7" t="str">
        <f>工事一般情報!B822</f>
        <v>弘前貨物米倉庫</v>
      </c>
      <c r="C822" s="63"/>
      <c r="D822" s="63"/>
      <c r="E822" s="63"/>
      <c r="F822" s="1" t="s">
        <v>1903</v>
      </c>
      <c r="G822" s="1" t="s">
        <v>1903</v>
      </c>
      <c r="H822" s="1" t="s">
        <v>1903</v>
      </c>
      <c r="I822" s="1" t="s">
        <v>1903</v>
      </c>
      <c r="J822" s="1" t="s">
        <v>1903</v>
      </c>
      <c r="K822" s="1"/>
      <c r="L822" s="3"/>
      <c r="M822" s="3"/>
      <c r="N822" s="3"/>
      <c r="O822" s="3"/>
      <c r="P822" s="3"/>
    </row>
    <row r="823" spans="1:16">
      <c r="A823" s="27">
        <f>工事一般情報!A823</f>
        <v>170093</v>
      </c>
      <c r="B823" s="7" t="str">
        <f>工事一般情報!B823</f>
        <v>はま寿司 益田</v>
      </c>
      <c r="C823" s="63"/>
      <c r="D823" s="63"/>
      <c r="E823" s="63"/>
      <c r="F823" s="1" t="s">
        <v>1903</v>
      </c>
      <c r="G823" s="1" t="s">
        <v>1903</v>
      </c>
      <c r="H823" s="1" t="s">
        <v>1903</v>
      </c>
      <c r="I823" s="1" t="s">
        <v>1903</v>
      </c>
      <c r="J823" s="1" t="s">
        <v>1903</v>
      </c>
      <c r="K823" s="1"/>
      <c r="L823" s="3"/>
      <c r="M823" s="3"/>
      <c r="N823" s="3"/>
      <c r="O823" s="3"/>
      <c r="P823" s="3"/>
    </row>
    <row r="824" spans="1:16">
      <c r="A824" s="27">
        <f>工事一般情報!A824</f>
        <v>170094</v>
      </c>
      <c r="B824" s="7" t="str">
        <f>工事一般情報!B824</f>
        <v>JA山形おきたま営農ｾﾝﾀｰ</v>
      </c>
      <c r="C824" s="63"/>
      <c r="D824" s="63"/>
      <c r="E824" s="63"/>
      <c r="F824" s="1" t="s">
        <v>1903</v>
      </c>
      <c r="G824" s="1" t="s">
        <v>1903</v>
      </c>
      <c r="H824" s="1" t="s">
        <v>1903</v>
      </c>
      <c r="I824" s="1" t="s">
        <v>1903</v>
      </c>
      <c r="J824" s="1" t="s">
        <v>1903</v>
      </c>
      <c r="K824" s="1"/>
      <c r="L824" s="3"/>
      <c r="M824" s="3"/>
      <c r="N824" s="3"/>
      <c r="O824" s="3"/>
      <c r="P824" s="3"/>
    </row>
    <row r="825" spans="1:16">
      <c r="A825" s="27">
        <f>工事一般情報!A825</f>
        <v>170095</v>
      </c>
      <c r="B825" s="7" t="str">
        <f>工事一般情報!B825</f>
        <v>秋田市広面診療所</v>
      </c>
      <c r="C825" s="63"/>
      <c r="D825" s="63"/>
      <c r="E825" s="63"/>
      <c r="F825" s="1" t="s">
        <v>1903</v>
      </c>
      <c r="G825" s="1" t="s">
        <v>1903</v>
      </c>
      <c r="H825" s="1" t="s">
        <v>1903</v>
      </c>
      <c r="I825" s="1" t="s">
        <v>1903</v>
      </c>
      <c r="J825" s="1" t="s">
        <v>1903</v>
      </c>
      <c r="K825" s="1"/>
      <c r="L825" s="3"/>
      <c r="M825" s="3"/>
      <c r="N825" s="3"/>
      <c r="O825" s="3"/>
      <c r="P825" s="3"/>
    </row>
    <row r="826" spans="1:16">
      <c r="A826" s="27">
        <f>工事一般情報!A826</f>
        <v>170096</v>
      </c>
      <c r="B826" s="7" t="str">
        <f>工事一般情報!B826</f>
        <v>ツルハドラッグ鹿島台</v>
      </c>
      <c r="C826" s="63"/>
      <c r="D826" s="63"/>
      <c r="E826" s="63"/>
      <c r="F826" s="1" t="s">
        <v>1903</v>
      </c>
      <c r="G826" s="1" t="s">
        <v>1903</v>
      </c>
      <c r="H826" s="1" t="s">
        <v>1903</v>
      </c>
      <c r="I826" s="1" t="s">
        <v>1903</v>
      </c>
      <c r="J826" s="1" t="s">
        <v>1903</v>
      </c>
      <c r="K826" s="1"/>
      <c r="L826" s="3"/>
      <c r="M826" s="3"/>
      <c r="N826" s="3"/>
      <c r="O826" s="3"/>
      <c r="P826" s="3"/>
    </row>
    <row r="827" spans="1:16">
      <c r="A827" s="27">
        <f>工事一般情報!A827</f>
        <v>170098</v>
      </c>
      <c r="B827" s="7" t="str">
        <f>工事一般情報!B827</f>
        <v>BPS上甲子園</v>
      </c>
      <c r="C827" s="63"/>
      <c r="D827" s="63"/>
      <c r="E827" s="63"/>
      <c r="F827" s="1" t="s">
        <v>1903</v>
      </c>
      <c r="G827" s="1" t="s">
        <v>1903</v>
      </c>
      <c r="H827" s="1" t="s">
        <v>1903</v>
      </c>
      <c r="I827" s="1" t="s">
        <v>1903</v>
      </c>
      <c r="J827" s="1" t="s">
        <v>1903</v>
      </c>
      <c r="K827" s="1"/>
      <c r="L827" s="3"/>
      <c r="M827" s="3"/>
      <c r="N827" s="3"/>
      <c r="O827" s="3"/>
      <c r="P827" s="3"/>
    </row>
    <row r="828" spans="1:16">
      <c r="A828" s="27">
        <f>工事一般情報!A828</f>
        <v>170101</v>
      </c>
      <c r="B828" s="7" t="str">
        <f>工事一般情報!B828</f>
        <v>ｻﾂﾄﾞﾗ倶知安</v>
      </c>
      <c r="C828" s="63"/>
      <c r="D828" s="63"/>
      <c r="E828" s="63"/>
      <c r="F828" s="1" t="s">
        <v>1903</v>
      </c>
      <c r="G828" s="1" t="s">
        <v>1903</v>
      </c>
      <c r="H828" s="1" t="s">
        <v>1903</v>
      </c>
      <c r="I828" s="1" t="s">
        <v>1903</v>
      </c>
      <c r="J828" s="1" t="s">
        <v>1903</v>
      </c>
      <c r="K828" s="1"/>
      <c r="L828" s="3"/>
      <c r="M828" s="3"/>
      <c r="N828" s="3"/>
      <c r="O828" s="3"/>
      <c r="P828" s="3"/>
    </row>
    <row r="829" spans="1:16">
      <c r="A829" s="27">
        <f>工事一般情報!A829</f>
        <v>170102</v>
      </c>
      <c r="B829" s="7" t="str">
        <f>工事一般情報!B829</f>
        <v>フレスポいわき泉(ｻｰﾋﾞｽ棟)</v>
      </c>
      <c r="C829" s="63"/>
      <c r="D829" s="63"/>
      <c r="E829" s="63"/>
      <c r="F829" s="1" t="s">
        <v>1903</v>
      </c>
      <c r="G829" s="1" t="s">
        <v>1903</v>
      </c>
      <c r="H829" s="1" t="s">
        <v>1903</v>
      </c>
      <c r="I829" s="1" t="s">
        <v>1903</v>
      </c>
      <c r="J829" s="1" t="s">
        <v>1903</v>
      </c>
      <c r="K829" s="1"/>
      <c r="L829" s="3"/>
      <c r="M829" s="3"/>
      <c r="N829" s="3"/>
      <c r="O829" s="3"/>
      <c r="P829" s="3"/>
    </row>
    <row r="830" spans="1:16">
      <c r="A830" s="27">
        <f>工事一般情報!A830</f>
        <v>170103</v>
      </c>
      <c r="B830" s="7" t="str">
        <f>工事一般情報!B830</f>
        <v>九州薬品工業 山鹿工場</v>
      </c>
      <c r="C830" s="63"/>
      <c r="D830" s="63"/>
      <c r="E830" s="63"/>
      <c r="F830" s="1" t="s">
        <v>1903</v>
      </c>
      <c r="G830" s="1" t="s">
        <v>1903</v>
      </c>
      <c r="H830" s="1" t="s">
        <v>1903</v>
      </c>
      <c r="I830" s="1" t="s">
        <v>1903</v>
      </c>
      <c r="J830" s="1" t="s">
        <v>1903</v>
      </c>
      <c r="K830" s="1"/>
      <c r="L830" s="3"/>
      <c r="M830" s="3"/>
      <c r="N830" s="3"/>
      <c r="O830" s="3"/>
      <c r="P830" s="3"/>
    </row>
    <row r="831" spans="1:16">
      <c r="A831" s="27">
        <f>工事一般情報!A831</f>
        <v>170112</v>
      </c>
      <c r="B831" s="7" t="str">
        <f>工事一般情報!B831</f>
        <v>仁平自動車工場・事務所</v>
      </c>
      <c r="C831" s="63"/>
      <c r="D831" s="63"/>
      <c r="E831" s="63"/>
      <c r="F831" s="1" t="s">
        <v>1903</v>
      </c>
      <c r="G831" s="1" t="s">
        <v>1903</v>
      </c>
      <c r="H831" s="1" t="s">
        <v>1903</v>
      </c>
      <c r="I831" s="1" t="s">
        <v>1903</v>
      </c>
      <c r="J831" s="1" t="s">
        <v>1903</v>
      </c>
      <c r="K831" s="1"/>
      <c r="L831" s="3"/>
      <c r="M831" s="3"/>
      <c r="N831" s="3"/>
      <c r="O831" s="3"/>
      <c r="P831" s="3"/>
    </row>
    <row r="832" spans="1:16">
      <c r="A832" s="27">
        <f>工事一般情報!A832</f>
        <v>170113</v>
      </c>
      <c r="B832" s="7" t="str">
        <f>工事一般情報!B832</f>
        <v>仁徳砂利社屋</v>
      </c>
      <c r="C832" s="63"/>
      <c r="D832" s="63"/>
      <c r="E832" s="63"/>
      <c r="F832" s="1" t="s">
        <v>1903</v>
      </c>
      <c r="G832" s="1" t="s">
        <v>1903</v>
      </c>
      <c r="H832" s="1" t="s">
        <v>1903</v>
      </c>
      <c r="I832" s="1" t="s">
        <v>1903</v>
      </c>
      <c r="J832" s="1" t="s">
        <v>1903</v>
      </c>
      <c r="K832" s="1"/>
      <c r="L832" s="3"/>
      <c r="M832" s="3"/>
      <c r="N832" s="3"/>
      <c r="O832" s="3"/>
      <c r="P832" s="3"/>
    </row>
    <row r="833" spans="1:16">
      <c r="A833" s="27">
        <f>工事一般情報!A833</f>
        <v>170115</v>
      </c>
      <c r="B833" s="7" t="str">
        <f>工事一般情報!B833</f>
        <v>日本通運株式会社 士別倉庫</v>
      </c>
      <c r="C833" s="63"/>
      <c r="D833" s="63"/>
      <c r="E833" s="63"/>
      <c r="F833" s="1" t="s">
        <v>1903</v>
      </c>
      <c r="G833" s="1" t="s">
        <v>1903</v>
      </c>
      <c r="H833" s="1" t="s">
        <v>1903</v>
      </c>
      <c r="I833" s="1" t="s">
        <v>1903</v>
      </c>
      <c r="J833" s="1" t="s">
        <v>1903</v>
      </c>
      <c r="K833" s="1"/>
      <c r="L833" s="3"/>
      <c r="M833" s="3"/>
      <c r="N833" s="3"/>
      <c r="O833" s="3"/>
      <c r="P833" s="3"/>
    </row>
    <row r="834" spans="1:16">
      <c r="A834" s="27">
        <f>工事一般情報!A834</f>
        <v>170116</v>
      </c>
      <c r="B834" s="7" t="str">
        <f>工事一般情報!B834</f>
        <v>認定こども園</v>
      </c>
      <c r="C834" s="63"/>
      <c r="D834" s="63"/>
      <c r="E834" s="63"/>
      <c r="F834" s="1" t="s">
        <v>1903</v>
      </c>
      <c r="G834" s="1" t="s">
        <v>1903</v>
      </c>
      <c r="H834" s="1" t="s">
        <v>1903</v>
      </c>
      <c r="I834" s="1" t="s">
        <v>1903</v>
      </c>
      <c r="J834" s="1" t="s">
        <v>1903</v>
      </c>
      <c r="K834" s="1"/>
      <c r="L834" s="3"/>
      <c r="M834" s="3"/>
      <c r="N834" s="3"/>
      <c r="O834" s="3"/>
      <c r="P834" s="3"/>
    </row>
    <row r="835" spans="1:16">
      <c r="A835" s="27">
        <f>工事一般情報!A835</f>
        <v>170117</v>
      </c>
      <c r="B835" s="7" t="str">
        <f>工事一般情報!B835</f>
        <v>㈱ARCA新社屋</v>
      </c>
      <c r="C835" s="63"/>
      <c r="D835" s="63"/>
      <c r="E835" s="63"/>
      <c r="F835" s="1" t="s">
        <v>1903</v>
      </c>
      <c r="G835" s="1" t="s">
        <v>1903</v>
      </c>
      <c r="H835" s="1" t="s">
        <v>1903</v>
      </c>
      <c r="I835" s="1" t="s">
        <v>1903</v>
      </c>
      <c r="J835" s="1" t="s">
        <v>1903</v>
      </c>
      <c r="K835" s="1"/>
      <c r="L835" s="3"/>
      <c r="M835" s="3"/>
      <c r="N835" s="3"/>
      <c r="O835" s="3"/>
      <c r="P835" s="3"/>
    </row>
    <row r="836" spans="1:16">
      <c r="A836" s="27">
        <f>工事一般情報!A836</f>
        <v>170120</v>
      </c>
      <c r="B836" s="7" t="str">
        <f>工事一般情報!B836</f>
        <v>ｻﾂﾄﾞﾗﾆｾｺ</v>
      </c>
      <c r="C836" s="63"/>
      <c r="D836" s="63"/>
      <c r="E836" s="63"/>
      <c r="F836" s="1" t="s">
        <v>1903</v>
      </c>
      <c r="G836" s="1" t="s">
        <v>1903</v>
      </c>
      <c r="H836" s="1" t="s">
        <v>1903</v>
      </c>
      <c r="I836" s="1" t="s">
        <v>1903</v>
      </c>
      <c r="J836" s="1" t="s">
        <v>1903</v>
      </c>
      <c r="K836" s="1"/>
      <c r="L836" s="3"/>
      <c r="M836" s="3"/>
      <c r="N836" s="3"/>
      <c r="O836" s="3"/>
      <c r="P836" s="3"/>
    </row>
    <row r="837" spans="1:16">
      <c r="A837" s="27">
        <f>工事一般情報!A837</f>
        <v>170121</v>
      </c>
      <c r="B837" s="7" t="str">
        <f>工事一般情報!B837</f>
        <v>富山産業</v>
      </c>
      <c r="C837" s="63"/>
      <c r="D837" s="63"/>
      <c r="E837" s="63"/>
      <c r="F837" s="1" t="s">
        <v>1903</v>
      </c>
      <c r="G837" s="1" t="s">
        <v>1903</v>
      </c>
      <c r="H837" s="1" t="s">
        <v>1903</v>
      </c>
      <c r="I837" s="1" t="s">
        <v>1903</v>
      </c>
      <c r="J837" s="1" t="s">
        <v>1903</v>
      </c>
      <c r="K837" s="1"/>
      <c r="L837" s="3"/>
      <c r="M837" s="3"/>
      <c r="N837" s="3"/>
      <c r="O837" s="3"/>
      <c r="P837" s="3"/>
    </row>
    <row r="838" spans="1:16">
      <c r="A838" s="27">
        <f>工事一般情報!A838</f>
        <v>170122</v>
      </c>
      <c r="B838" s="7" t="str">
        <f>工事一般情報!B838</f>
        <v>北陸マツダ開発</v>
      </c>
      <c r="C838" s="63"/>
      <c r="D838" s="63"/>
      <c r="E838" s="63"/>
      <c r="F838" s="1" t="s">
        <v>1903</v>
      </c>
      <c r="G838" s="1" t="s">
        <v>1903</v>
      </c>
      <c r="H838" s="1" t="s">
        <v>1903</v>
      </c>
      <c r="I838" s="1" t="s">
        <v>1903</v>
      </c>
      <c r="J838" s="1" t="s">
        <v>1903</v>
      </c>
      <c r="K838" s="1"/>
      <c r="L838" s="3"/>
      <c r="M838" s="3"/>
      <c r="N838" s="3"/>
      <c r="O838" s="3"/>
      <c r="P838" s="3"/>
    </row>
    <row r="839" spans="1:16">
      <c r="A839" s="27">
        <f>工事一般情報!A839</f>
        <v>170123</v>
      </c>
      <c r="B839" s="7" t="str">
        <f>工事一般情報!B839</f>
        <v>ホーマックニコット磯原木皿</v>
      </c>
      <c r="C839" s="63"/>
      <c r="D839" s="63"/>
      <c r="E839" s="63"/>
      <c r="F839" s="1" t="s">
        <v>1903</v>
      </c>
      <c r="G839" s="1" t="s">
        <v>1903</v>
      </c>
      <c r="H839" s="1" t="s">
        <v>1904</v>
      </c>
      <c r="I839" s="1" t="s">
        <v>1903</v>
      </c>
      <c r="J839" s="1" t="s">
        <v>1903</v>
      </c>
      <c r="K839" s="1"/>
      <c r="L839" s="3"/>
      <c r="M839" s="3"/>
      <c r="N839" s="3"/>
      <c r="O839" s="3"/>
      <c r="P839" s="3"/>
    </row>
    <row r="840" spans="1:16">
      <c r="A840" s="27">
        <f>工事一般情報!A840</f>
        <v>170124</v>
      </c>
      <c r="B840" s="7" t="str">
        <f>工事一般情報!B840</f>
        <v>JAにしみの上多度農業倉庫</v>
      </c>
      <c r="C840" s="63"/>
      <c r="D840" s="63"/>
      <c r="E840" s="63"/>
      <c r="F840" s="1" t="s">
        <v>1903</v>
      </c>
      <c r="G840" s="1" t="s">
        <v>1903</v>
      </c>
      <c r="H840" s="1" t="s">
        <v>1903</v>
      </c>
      <c r="I840" s="1" t="s">
        <v>1903</v>
      </c>
      <c r="J840" s="1" t="s">
        <v>1903</v>
      </c>
      <c r="K840" s="1"/>
      <c r="L840" s="3"/>
      <c r="M840" s="3"/>
      <c r="N840" s="3"/>
      <c r="O840" s="3"/>
      <c r="P840" s="3"/>
    </row>
    <row r="841" spans="1:16">
      <c r="A841" s="27">
        <f>工事一般情報!A841</f>
        <v>170125</v>
      </c>
      <c r="B841" s="7" t="str">
        <f>工事一般情報!B841</f>
        <v>株式会社上組名古屋支店飛島埠頭内野積場及び事務所</v>
      </c>
      <c r="C841" s="63"/>
      <c r="D841" s="63"/>
      <c r="E841" s="63"/>
      <c r="F841" s="1" t="s">
        <v>1903</v>
      </c>
      <c r="G841" s="1" t="s">
        <v>1903</v>
      </c>
      <c r="H841" s="1" t="s">
        <v>1903</v>
      </c>
      <c r="I841" s="1" t="s">
        <v>1903</v>
      </c>
      <c r="J841" s="1" t="s">
        <v>1903</v>
      </c>
      <c r="K841" s="1"/>
      <c r="L841" s="3"/>
      <c r="M841" s="3"/>
      <c r="N841" s="3"/>
      <c r="O841" s="3"/>
      <c r="P841" s="3"/>
    </row>
    <row r="842" spans="1:16">
      <c r="A842" s="27">
        <f>工事一般情報!A842</f>
        <v>170126</v>
      </c>
      <c r="B842" s="7" t="str">
        <f>工事一般情報!B842</f>
        <v>セイムス古川東</v>
      </c>
      <c r="C842" s="63"/>
      <c r="D842" s="63"/>
      <c r="E842" s="63"/>
      <c r="F842" s="1" t="s">
        <v>1903</v>
      </c>
      <c r="G842" s="1" t="s">
        <v>1903</v>
      </c>
      <c r="H842" s="1" t="s">
        <v>1903</v>
      </c>
      <c r="I842" s="1" t="s">
        <v>1903</v>
      </c>
      <c r="J842" s="1" t="s">
        <v>1903</v>
      </c>
      <c r="K842" s="1"/>
      <c r="L842" s="3"/>
      <c r="M842" s="3"/>
      <c r="N842" s="3"/>
      <c r="O842" s="3"/>
      <c r="P842" s="3"/>
    </row>
    <row r="843" spans="1:16">
      <c r="A843" s="27">
        <f>工事一般情報!A843</f>
        <v>170127</v>
      </c>
      <c r="B843" s="7" t="str">
        <f>工事一般情報!B843</f>
        <v>ケーズデンキ下関</v>
      </c>
      <c r="C843" s="63"/>
      <c r="D843" s="63"/>
      <c r="E843" s="63"/>
      <c r="F843" s="1" t="s">
        <v>1903</v>
      </c>
      <c r="G843" s="1" t="s">
        <v>1903</v>
      </c>
      <c r="H843" s="1" t="s">
        <v>1903</v>
      </c>
      <c r="I843" s="1" t="s">
        <v>1903</v>
      </c>
      <c r="J843" s="1" t="s">
        <v>1903</v>
      </c>
      <c r="K843" s="1"/>
      <c r="L843" s="3"/>
      <c r="M843" s="3"/>
      <c r="N843" s="3"/>
      <c r="O843" s="3"/>
      <c r="P843" s="3"/>
    </row>
    <row r="844" spans="1:16">
      <c r="A844" s="27">
        <f>工事一般情報!A844</f>
        <v>170128</v>
      </c>
      <c r="B844" s="7" t="str">
        <f>工事一般情報!B844</f>
        <v>関西マツダ池田</v>
      </c>
      <c r="C844" s="63"/>
      <c r="D844" s="63"/>
      <c r="E844" s="63"/>
      <c r="F844" s="1" t="s">
        <v>1903</v>
      </c>
      <c r="G844" s="1" t="s">
        <v>1903</v>
      </c>
      <c r="H844" s="1" t="s">
        <v>1903</v>
      </c>
      <c r="I844" s="1" t="s">
        <v>1903</v>
      </c>
      <c r="J844" s="1" t="s">
        <v>1903</v>
      </c>
      <c r="K844" s="1"/>
      <c r="L844" s="3"/>
      <c r="M844" s="3"/>
      <c r="N844" s="3"/>
      <c r="O844" s="3"/>
      <c r="P844" s="3"/>
    </row>
    <row r="845" spans="1:16">
      <c r="A845" s="27">
        <f>工事一般情報!A845</f>
        <v>170129</v>
      </c>
      <c r="B845" s="7" t="str">
        <f>工事一般情報!B845</f>
        <v>テニスコート東側倉庫</v>
      </c>
      <c r="C845" s="63"/>
      <c r="D845" s="63"/>
      <c r="E845" s="63"/>
      <c r="F845" s="1" t="s">
        <v>1903</v>
      </c>
      <c r="G845" s="1" t="s">
        <v>1903</v>
      </c>
      <c r="H845" s="1" t="s">
        <v>1903</v>
      </c>
      <c r="I845" s="1" t="s">
        <v>1903</v>
      </c>
      <c r="J845" s="1" t="s">
        <v>1903</v>
      </c>
      <c r="K845" s="1"/>
      <c r="L845" s="3"/>
      <c r="M845" s="3"/>
      <c r="N845" s="3"/>
      <c r="O845" s="3"/>
      <c r="P845" s="3"/>
    </row>
    <row r="846" spans="1:16">
      <c r="A846" s="27">
        <f>工事一般情報!A846</f>
        <v>170130</v>
      </c>
      <c r="B846" s="7" t="str">
        <f>工事一般情報!B846</f>
        <v>ふじよし川崎工場</v>
      </c>
      <c r="C846" s="63"/>
      <c r="D846" s="63"/>
      <c r="E846" s="63"/>
      <c r="F846" s="1" t="s">
        <v>1903</v>
      </c>
      <c r="G846" s="1" t="s">
        <v>1903</v>
      </c>
      <c r="H846" s="1" t="s">
        <v>1903</v>
      </c>
      <c r="I846" s="1" t="s">
        <v>1903</v>
      </c>
      <c r="J846" s="1" t="s">
        <v>1903</v>
      </c>
      <c r="K846" s="1"/>
      <c r="L846" s="3"/>
      <c r="M846" s="3"/>
      <c r="N846" s="3"/>
      <c r="O846" s="3"/>
      <c r="P846" s="3"/>
    </row>
    <row r="847" spans="1:16">
      <c r="A847" s="27">
        <f>工事一般情報!A847</f>
        <v>170131</v>
      </c>
      <c r="B847" s="7" t="str">
        <f>工事一般情報!B847</f>
        <v>ヤンマー船用システム</v>
      </c>
      <c r="C847" s="63"/>
      <c r="D847" s="63"/>
      <c r="E847" s="63"/>
      <c r="F847" s="1" t="s">
        <v>1903</v>
      </c>
      <c r="G847" s="1" t="s">
        <v>1903</v>
      </c>
      <c r="H847" s="1" t="s">
        <v>1903</v>
      </c>
      <c r="I847" s="1" t="s">
        <v>1903</v>
      </c>
      <c r="J847" s="1" t="s">
        <v>1903</v>
      </c>
      <c r="K847" s="1"/>
      <c r="L847" s="3"/>
      <c r="M847" s="3"/>
      <c r="N847" s="3"/>
      <c r="O847" s="3"/>
      <c r="P847" s="3"/>
    </row>
    <row r="848" spans="1:16">
      <c r="A848" s="27">
        <f>工事一般情報!A848</f>
        <v>170132</v>
      </c>
      <c r="B848" s="7" t="str">
        <f>工事一般情報!B848</f>
        <v>太陽鉱油㈱4号線庄和SS</v>
      </c>
      <c r="C848" s="63"/>
      <c r="D848" s="63"/>
      <c r="E848" s="63"/>
      <c r="F848" s="1" t="s">
        <v>1903</v>
      </c>
      <c r="G848" s="1" t="s">
        <v>1903</v>
      </c>
      <c r="H848" s="1" t="s">
        <v>1903</v>
      </c>
      <c r="I848" s="1" t="s">
        <v>1904</v>
      </c>
      <c r="J848" s="1" t="s">
        <v>1903</v>
      </c>
      <c r="K848" s="1"/>
      <c r="L848" s="3"/>
      <c r="M848" s="3"/>
      <c r="N848" s="3"/>
      <c r="O848" s="3"/>
      <c r="P848" s="3"/>
    </row>
    <row r="849" spans="1:16">
      <c r="A849" s="27">
        <f>工事一般情報!A849</f>
        <v>170133</v>
      </c>
      <c r="B849" s="7" t="str">
        <f>工事一般情報!B849</f>
        <v>エスキー工機㈱組立工場</v>
      </c>
      <c r="C849" s="63"/>
      <c r="D849" s="63"/>
      <c r="E849" s="63"/>
      <c r="F849" s="1" t="s">
        <v>1903</v>
      </c>
      <c r="G849" s="1" t="s">
        <v>1903</v>
      </c>
      <c r="H849" s="1" t="s">
        <v>1903</v>
      </c>
      <c r="I849" s="1" t="s">
        <v>1903</v>
      </c>
      <c r="J849" s="1" t="s">
        <v>1903</v>
      </c>
      <c r="K849" s="1"/>
      <c r="L849" s="3"/>
      <c r="M849" s="3"/>
      <c r="N849" s="3"/>
      <c r="O849" s="3"/>
      <c r="P849" s="3"/>
    </row>
    <row r="850" spans="1:16">
      <c r="A850" s="27">
        <f>工事一般情報!A850</f>
        <v>170134</v>
      </c>
      <c r="B850" s="7" t="str">
        <f>工事一般情報!B850</f>
        <v>大和製作所</v>
      </c>
      <c r="C850" s="63"/>
      <c r="D850" s="63"/>
      <c r="E850" s="63"/>
      <c r="F850" s="1" t="s">
        <v>1903</v>
      </c>
      <c r="G850" s="1" t="s">
        <v>1903</v>
      </c>
      <c r="H850" s="1" t="s">
        <v>1903</v>
      </c>
      <c r="I850" s="1" t="s">
        <v>1903</v>
      </c>
      <c r="J850" s="1" t="s">
        <v>1903</v>
      </c>
      <c r="K850" s="1"/>
      <c r="L850" s="3"/>
      <c r="M850" s="3"/>
      <c r="N850" s="3"/>
      <c r="O850" s="3"/>
      <c r="P850" s="3"/>
    </row>
    <row r="851" spans="1:16">
      <c r="A851" s="27">
        <f>工事一般情報!A851</f>
        <v>170135</v>
      </c>
      <c r="B851" s="7" t="str">
        <f>工事一般情報!B851</f>
        <v>スギモト生肉冷凍倉庫</v>
      </c>
      <c r="C851" s="63"/>
      <c r="D851" s="63"/>
      <c r="E851" s="63"/>
      <c r="F851" s="1" t="s">
        <v>1903</v>
      </c>
      <c r="G851" s="1" t="s">
        <v>1903</v>
      </c>
      <c r="H851" s="1" t="s">
        <v>1903</v>
      </c>
      <c r="I851" s="1" t="s">
        <v>1903</v>
      </c>
      <c r="J851" s="1" t="s">
        <v>1903</v>
      </c>
      <c r="K851" s="1"/>
      <c r="L851" s="3"/>
      <c r="M851" s="3"/>
      <c r="N851" s="3"/>
      <c r="O851" s="3"/>
      <c r="P851" s="3"/>
    </row>
    <row r="852" spans="1:16">
      <c r="A852" s="27">
        <f>工事一般情報!A852</f>
        <v>170136</v>
      </c>
      <c r="B852" s="7" t="str">
        <f>工事一般情報!B852</f>
        <v>日本テクノロジーソリューション</v>
      </c>
      <c r="C852" s="63"/>
      <c r="D852" s="63"/>
      <c r="E852" s="63"/>
      <c r="F852" s="1" t="s">
        <v>1903</v>
      </c>
      <c r="G852" s="1" t="s">
        <v>1903</v>
      </c>
      <c r="H852" s="1" t="s">
        <v>1903</v>
      </c>
      <c r="I852" s="1" t="s">
        <v>1903</v>
      </c>
      <c r="J852" s="1" t="s">
        <v>1903</v>
      </c>
      <c r="K852" s="1"/>
      <c r="L852" s="3"/>
      <c r="M852" s="3"/>
      <c r="N852" s="3"/>
      <c r="O852" s="3"/>
      <c r="P852" s="3"/>
    </row>
    <row r="853" spans="1:16">
      <c r="A853" s="27">
        <f>工事一般情報!A853</f>
        <v>170137</v>
      </c>
      <c r="B853" s="7" t="str">
        <f>工事一般情報!B853</f>
        <v>釧路厚生社 発酵2号棟</v>
      </c>
      <c r="C853" s="63"/>
      <c r="D853" s="63"/>
      <c r="E853" s="63"/>
      <c r="F853" s="1" t="s">
        <v>1903</v>
      </c>
      <c r="G853" s="1" t="s">
        <v>1903</v>
      </c>
      <c r="H853" s="1" t="s">
        <v>1903</v>
      </c>
      <c r="I853" s="1" t="s">
        <v>1903</v>
      </c>
      <c r="J853" s="1" t="s">
        <v>1903</v>
      </c>
      <c r="K853" s="1"/>
      <c r="L853" s="3"/>
      <c r="M853" s="3"/>
      <c r="N853" s="3"/>
      <c r="O853" s="3"/>
      <c r="P853" s="3"/>
    </row>
    <row r="854" spans="1:16">
      <c r="A854" s="27">
        <f>工事一般情報!A854</f>
        <v>170138</v>
      </c>
      <c r="B854" s="7" t="str">
        <f>工事一般情報!B854</f>
        <v>アクティオ千葉</v>
      </c>
      <c r="C854" s="63"/>
      <c r="D854" s="63"/>
      <c r="E854" s="63"/>
      <c r="F854" s="1" t="s">
        <v>1903</v>
      </c>
      <c r="G854" s="1" t="s">
        <v>1903</v>
      </c>
      <c r="H854" s="1" t="s">
        <v>1903</v>
      </c>
      <c r="I854" s="1" t="s">
        <v>1903</v>
      </c>
      <c r="J854" s="1" t="s">
        <v>1903</v>
      </c>
      <c r="K854" s="1"/>
      <c r="L854" s="3"/>
      <c r="M854" s="3"/>
      <c r="N854" s="3"/>
      <c r="O854" s="3"/>
      <c r="P854" s="3"/>
    </row>
    <row r="855" spans="1:16">
      <c r="A855" s="27">
        <f>工事一般情報!A855</f>
        <v>170139</v>
      </c>
      <c r="B855" s="7" t="str">
        <f>工事一般情報!B855</f>
        <v>西四国マツダ高知中央</v>
      </c>
      <c r="C855" s="63"/>
      <c r="D855" s="63"/>
      <c r="E855" s="63"/>
      <c r="F855" s="1" t="s">
        <v>1903</v>
      </c>
      <c r="G855" s="1" t="s">
        <v>1903</v>
      </c>
      <c r="H855" s="1" t="s">
        <v>1903</v>
      </c>
      <c r="I855" s="1" t="s">
        <v>1903</v>
      </c>
      <c r="J855" s="1" t="s">
        <v>1904</v>
      </c>
      <c r="K855" s="1"/>
      <c r="L855" s="3"/>
      <c r="M855" s="3"/>
      <c r="N855" s="3"/>
      <c r="O855" s="3"/>
      <c r="P855" s="3"/>
    </row>
    <row r="856" spans="1:16">
      <c r="A856" s="27">
        <f>工事一般情報!A856</f>
        <v>170140</v>
      </c>
      <c r="B856" s="7" t="str">
        <f>工事一般情報!B856</f>
        <v>大勢シェル工場</v>
      </c>
      <c r="C856" s="63"/>
      <c r="D856" s="63"/>
      <c r="E856" s="63"/>
      <c r="F856" s="1" t="s">
        <v>1903</v>
      </c>
      <c r="G856" s="1" t="s">
        <v>1903</v>
      </c>
      <c r="H856" s="1" t="s">
        <v>1903</v>
      </c>
      <c r="I856" s="1" t="s">
        <v>1903</v>
      </c>
      <c r="J856" s="1" t="s">
        <v>1903</v>
      </c>
      <c r="K856" s="1"/>
      <c r="L856" s="3"/>
      <c r="M856" s="3"/>
      <c r="N856" s="3"/>
      <c r="O856" s="3"/>
      <c r="P856" s="3"/>
    </row>
    <row r="857" spans="1:16">
      <c r="A857" s="27">
        <f>工事一般情報!A857</f>
        <v>170141</v>
      </c>
      <c r="B857" s="7" t="str">
        <f>工事一般情報!B857</f>
        <v>かどや製油㈱小豆島工場焙煎工場</v>
      </c>
      <c r="C857" s="63"/>
      <c r="D857" s="63"/>
      <c r="E857" s="63"/>
      <c r="F857" s="1" t="s">
        <v>1903</v>
      </c>
      <c r="G857" s="1" t="s">
        <v>1903</v>
      </c>
      <c r="H857" s="1" t="s">
        <v>1903</v>
      </c>
      <c r="I857" s="1" t="s">
        <v>1903</v>
      </c>
      <c r="J857" s="1" t="s">
        <v>1903</v>
      </c>
      <c r="K857" s="1"/>
      <c r="L857" s="3"/>
      <c r="M857" s="3"/>
      <c r="N857" s="3"/>
      <c r="O857" s="3"/>
      <c r="P857" s="3"/>
    </row>
    <row r="858" spans="1:16">
      <c r="A858" s="27">
        <f>工事一般情報!A858</f>
        <v>170142</v>
      </c>
      <c r="B858" s="7" t="str">
        <f>工事一般情報!B858</f>
        <v>久保田工業 本社工場【工場棟】</v>
      </c>
      <c r="C858" s="63"/>
      <c r="D858" s="63"/>
      <c r="E858" s="63"/>
      <c r="F858" s="1" t="s">
        <v>1903</v>
      </c>
      <c r="G858" s="1" t="s">
        <v>1903</v>
      </c>
      <c r="H858" s="1" t="s">
        <v>1903</v>
      </c>
      <c r="I858" s="1" t="s">
        <v>1903</v>
      </c>
      <c r="J858" s="1" t="s">
        <v>1903</v>
      </c>
      <c r="K858" s="1"/>
      <c r="L858" s="3"/>
      <c r="M858" s="3"/>
      <c r="N858" s="3"/>
      <c r="O858" s="3"/>
      <c r="P858" s="3"/>
    </row>
    <row r="859" spans="1:16">
      <c r="A859" s="27" t="str">
        <f>工事一般情報!A859</f>
        <v>170142-2</v>
      </c>
      <c r="B859" s="7" t="str">
        <f>工事一般情報!B859</f>
        <v>久保田工業 本社工場【事務所棟】</v>
      </c>
      <c r="C859" s="63"/>
      <c r="D859" s="63"/>
      <c r="E859" s="63"/>
      <c r="F859" s="1" t="s">
        <v>1903</v>
      </c>
      <c r="G859" s="1" t="s">
        <v>1903</v>
      </c>
      <c r="H859" s="1" t="s">
        <v>1903</v>
      </c>
      <c r="I859" s="1" t="s">
        <v>1903</v>
      </c>
      <c r="J859" s="1" t="s">
        <v>1903</v>
      </c>
      <c r="K859" s="1"/>
      <c r="L859" s="3"/>
      <c r="M859" s="3"/>
      <c r="N859" s="3"/>
      <c r="O859" s="3"/>
      <c r="P859" s="3"/>
    </row>
    <row r="860" spans="1:16">
      <c r="A860" s="27">
        <f>工事一般情報!A860</f>
        <v>170143</v>
      </c>
      <c r="B860" s="7" t="str">
        <f>工事一般情報!B860</f>
        <v>ﾎﾟﾙｼｪｾﾝﾀｰ岡山ｼｮｰﾙｰﾑ</v>
      </c>
      <c r="C860" s="63"/>
      <c r="D860" s="63"/>
      <c r="E860" s="63"/>
      <c r="F860" s="1" t="s">
        <v>1903</v>
      </c>
      <c r="G860" s="1" t="s">
        <v>1903</v>
      </c>
      <c r="H860" s="1" t="s">
        <v>1904</v>
      </c>
      <c r="I860" s="1" t="s">
        <v>1903</v>
      </c>
      <c r="J860" s="1" t="s">
        <v>1903</v>
      </c>
      <c r="K860" s="1"/>
      <c r="L860" s="3"/>
      <c r="M860" s="3"/>
      <c r="N860" s="3"/>
      <c r="O860" s="3"/>
      <c r="P860" s="3"/>
    </row>
    <row r="861" spans="1:16">
      <c r="A861" s="27">
        <f>工事一般情報!A861</f>
        <v>170146</v>
      </c>
      <c r="B861" s="7" t="str">
        <f>工事一般情報!B861</f>
        <v>枚方信用金庫</v>
      </c>
      <c r="C861" s="63"/>
      <c r="D861" s="63"/>
      <c r="E861" s="63"/>
      <c r="F861" s="1" t="s">
        <v>1903</v>
      </c>
      <c r="G861" s="1" t="s">
        <v>1903</v>
      </c>
      <c r="H861" s="1" t="s">
        <v>1903</v>
      </c>
      <c r="I861" s="1" t="s">
        <v>1903</v>
      </c>
      <c r="J861" s="1" t="s">
        <v>1903</v>
      </c>
      <c r="K861" s="1"/>
      <c r="L861" s="3"/>
      <c r="M861" s="3"/>
      <c r="N861" s="3"/>
      <c r="O861" s="3"/>
      <c r="P861" s="3"/>
    </row>
    <row r="862" spans="1:16">
      <c r="A862" s="27">
        <f>工事一般情報!A862</f>
        <v>170147</v>
      </c>
      <c r="B862" s="7" t="str">
        <f>工事一般情報!B862</f>
        <v>キャリオン第2期倉庫</v>
      </c>
      <c r="C862" s="63"/>
      <c r="D862" s="63"/>
      <c r="E862" s="63"/>
      <c r="F862" s="1" t="s">
        <v>1903</v>
      </c>
      <c r="G862" s="1" t="s">
        <v>1903</v>
      </c>
      <c r="H862" s="1" t="s">
        <v>1903</v>
      </c>
      <c r="I862" s="1" t="s">
        <v>1903</v>
      </c>
      <c r="J862" s="1" t="s">
        <v>1904</v>
      </c>
      <c r="K862" s="1"/>
      <c r="L862" s="3"/>
      <c r="M862" s="3"/>
      <c r="N862" s="3"/>
      <c r="O862" s="3"/>
      <c r="P862" s="3"/>
    </row>
    <row r="863" spans="1:16">
      <c r="A863" s="27">
        <f>工事一般情報!A863</f>
        <v>170148</v>
      </c>
      <c r="B863" s="7" t="str">
        <f>工事一般情報!B863</f>
        <v>プラージュ古川駅東</v>
      </c>
      <c r="C863" s="63"/>
      <c r="D863" s="63"/>
      <c r="E863" s="63"/>
      <c r="F863" s="1" t="s">
        <v>1903</v>
      </c>
      <c r="G863" s="1" t="s">
        <v>1903</v>
      </c>
      <c r="H863" s="1" t="s">
        <v>1903</v>
      </c>
      <c r="I863" s="1" t="s">
        <v>1903</v>
      </c>
      <c r="J863" s="1" t="s">
        <v>1903</v>
      </c>
      <c r="K863" s="1"/>
      <c r="L863" s="3"/>
      <c r="M863" s="3"/>
      <c r="N863" s="3"/>
      <c r="O863" s="3"/>
      <c r="P863" s="3"/>
    </row>
    <row r="864" spans="1:16">
      <c r="A864" s="27">
        <f>工事一般情報!A864</f>
        <v>170149</v>
      </c>
      <c r="B864" s="7" t="str">
        <f>工事一般情報!B864</f>
        <v>早坂牧場 牛舎</v>
      </c>
      <c r="C864" s="63"/>
      <c r="D864" s="63"/>
      <c r="E864" s="63"/>
      <c r="F864" s="1" t="s">
        <v>1903</v>
      </c>
      <c r="G864" s="1" t="s">
        <v>1903</v>
      </c>
      <c r="H864" s="1" t="s">
        <v>1903</v>
      </c>
      <c r="I864" s="1" t="s">
        <v>1903</v>
      </c>
      <c r="J864" s="1" t="s">
        <v>1903</v>
      </c>
      <c r="K864" s="1"/>
      <c r="L864" s="3"/>
      <c r="M864" s="3"/>
      <c r="N864" s="3"/>
      <c r="O864" s="3"/>
      <c r="P864" s="3"/>
    </row>
    <row r="865" spans="1:16">
      <c r="A865" s="27">
        <f>工事一般情報!A865</f>
        <v>170150</v>
      </c>
      <c r="B865" s="7" t="str">
        <f>工事一般情報!B865</f>
        <v>島根大学医学部付属病院ｱﾒﾆﾃｨｰ施設</v>
      </c>
      <c r="C865" s="63"/>
      <c r="D865" s="63"/>
      <c r="E865" s="63"/>
      <c r="F865" s="1" t="s">
        <v>1903</v>
      </c>
      <c r="G865" s="1" t="s">
        <v>1903</v>
      </c>
      <c r="H865" s="1" t="s">
        <v>1903</v>
      </c>
      <c r="I865" s="1" t="s">
        <v>1903</v>
      </c>
      <c r="J865" s="1" t="s">
        <v>1903</v>
      </c>
      <c r="K865" s="1"/>
      <c r="L865" s="3"/>
      <c r="M865" s="3"/>
      <c r="N865" s="3"/>
      <c r="O865" s="3"/>
      <c r="P865" s="3"/>
    </row>
    <row r="866" spans="1:16">
      <c r="A866" s="27">
        <f>工事一般情報!A866</f>
        <v>170151</v>
      </c>
      <c r="B866" s="7" t="str">
        <f>工事一般情報!B866</f>
        <v>福島FRC製造設備</v>
      </c>
      <c r="C866" s="63"/>
      <c r="D866" s="63"/>
      <c r="E866" s="63"/>
      <c r="F866" s="1" t="s">
        <v>1903</v>
      </c>
      <c r="G866" s="1" t="s">
        <v>1903</v>
      </c>
      <c r="H866" s="1" t="s">
        <v>1903</v>
      </c>
      <c r="I866" s="1" t="s">
        <v>1903</v>
      </c>
      <c r="J866" s="1" t="s">
        <v>1903</v>
      </c>
      <c r="K866" s="1"/>
      <c r="L866" s="3"/>
      <c r="M866" s="3"/>
      <c r="N866" s="3"/>
      <c r="O866" s="3"/>
      <c r="P866" s="3"/>
    </row>
    <row r="867" spans="1:16">
      <c r="A867" s="27">
        <f>工事一般情報!A867</f>
        <v>170152</v>
      </c>
      <c r="B867" s="7" t="str">
        <f>工事一般情報!B867</f>
        <v>東北マツダ本荘</v>
      </c>
      <c r="C867" s="63"/>
      <c r="D867" s="63"/>
      <c r="E867" s="63"/>
      <c r="F867" s="1" t="s">
        <v>1903</v>
      </c>
      <c r="G867" s="1" t="s">
        <v>1903</v>
      </c>
      <c r="H867" s="1" t="s">
        <v>1903</v>
      </c>
      <c r="I867" s="1" t="s">
        <v>1903</v>
      </c>
      <c r="J867" s="1" t="s">
        <v>1903</v>
      </c>
      <c r="K867" s="1"/>
      <c r="L867" s="3"/>
      <c r="M867" s="3"/>
      <c r="N867" s="3"/>
      <c r="O867" s="3"/>
      <c r="P867" s="3"/>
    </row>
    <row r="868" spans="1:16">
      <c r="A868" s="27">
        <f>工事一般情報!A868</f>
        <v>170153</v>
      </c>
      <c r="B868" s="7" t="str">
        <f>工事一般情報!B868</f>
        <v>三昇新工場</v>
      </c>
      <c r="C868" s="63"/>
      <c r="D868" s="63"/>
      <c r="E868" s="63"/>
      <c r="F868" s="1" t="s">
        <v>1903</v>
      </c>
      <c r="G868" s="1" t="s">
        <v>1903</v>
      </c>
      <c r="H868" s="1" t="s">
        <v>1903</v>
      </c>
      <c r="I868" s="1" t="s">
        <v>1903</v>
      </c>
      <c r="J868" s="1" t="s">
        <v>1903</v>
      </c>
      <c r="K868" s="1"/>
      <c r="L868" s="3"/>
      <c r="M868" s="3"/>
      <c r="N868" s="3"/>
      <c r="O868" s="3"/>
      <c r="P868" s="3"/>
    </row>
    <row r="869" spans="1:16">
      <c r="A869" s="27">
        <f>工事一般情報!A869</f>
        <v>170154</v>
      </c>
      <c r="B869" s="7" t="str">
        <f>工事一般情報!B869</f>
        <v>バロー国高</v>
      </c>
      <c r="C869" s="63"/>
      <c r="D869" s="63"/>
      <c r="E869" s="63"/>
      <c r="F869" s="1" t="s">
        <v>1903</v>
      </c>
      <c r="G869" s="1" t="s">
        <v>1903</v>
      </c>
      <c r="H869" s="1" t="s">
        <v>1903</v>
      </c>
      <c r="I869" s="1" t="s">
        <v>1903</v>
      </c>
      <c r="J869" s="1" t="s">
        <v>1904</v>
      </c>
      <c r="K869" s="1"/>
      <c r="L869" s="3"/>
      <c r="M869" s="3"/>
      <c r="N869" s="3"/>
      <c r="O869" s="3"/>
      <c r="P869" s="3"/>
    </row>
    <row r="870" spans="1:16">
      <c r="A870" s="27">
        <f>工事一般情報!A870</f>
        <v>170155</v>
      </c>
      <c r="B870" s="7" t="str">
        <f>工事一般情報!B870</f>
        <v>豊洲プロジェクト</v>
      </c>
      <c r="C870" s="63"/>
      <c r="D870" s="63"/>
      <c r="E870" s="63"/>
      <c r="F870" s="1" t="s">
        <v>1903</v>
      </c>
      <c r="G870" s="1" t="s">
        <v>1903</v>
      </c>
      <c r="H870" s="1" t="s">
        <v>1903</v>
      </c>
      <c r="I870" s="1" t="s">
        <v>1903</v>
      </c>
      <c r="J870" s="1" t="s">
        <v>1904</v>
      </c>
      <c r="K870" s="1"/>
      <c r="L870" s="3"/>
      <c r="M870" s="3"/>
      <c r="N870" s="3"/>
      <c r="O870" s="3"/>
      <c r="P870" s="3"/>
    </row>
    <row r="871" spans="1:16">
      <c r="A871" s="27">
        <f>工事一般情報!A871</f>
        <v>170156</v>
      </c>
      <c r="B871" s="7" t="str">
        <f>工事一般情報!B871</f>
        <v>ｶﾈｷﾝ川村水産 虻田工場</v>
      </c>
      <c r="C871" s="63"/>
      <c r="D871" s="63"/>
      <c r="E871" s="63"/>
      <c r="F871" s="1" t="s">
        <v>1903</v>
      </c>
      <c r="G871" s="1" t="s">
        <v>1904</v>
      </c>
      <c r="H871" s="1" t="s">
        <v>1903</v>
      </c>
      <c r="I871" s="1" t="s">
        <v>1903</v>
      </c>
      <c r="J871" s="1" t="s">
        <v>1903</v>
      </c>
      <c r="K871" s="1"/>
      <c r="L871" s="3"/>
      <c r="M871" s="3"/>
      <c r="N871" s="3"/>
      <c r="O871" s="3"/>
      <c r="P871" s="3"/>
    </row>
    <row r="872" spans="1:16">
      <c r="A872" s="27">
        <f>工事一般情報!A872</f>
        <v>170157</v>
      </c>
      <c r="B872" s="7" t="str">
        <f>工事一般情報!B872</f>
        <v>KO-HOUSE</v>
      </c>
      <c r="C872" s="63"/>
      <c r="D872" s="63"/>
      <c r="E872" s="63"/>
      <c r="F872" s="1" t="s">
        <v>1903</v>
      </c>
      <c r="G872" s="1" t="s">
        <v>1904</v>
      </c>
      <c r="H872" s="1" t="s">
        <v>1903</v>
      </c>
      <c r="I872" s="1" t="s">
        <v>1903</v>
      </c>
      <c r="J872" s="1" t="s">
        <v>1903</v>
      </c>
      <c r="K872" s="1"/>
      <c r="L872" s="3"/>
      <c r="M872" s="3"/>
      <c r="N872" s="3"/>
      <c r="O872" s="3"/>
      <c r="P872" s="3"/>
    </row>
    <row r="873" spans="1:16">
      <c r="A873" s="27">
        <f>工事一般情報!A873</f>
        <v>170161</v>
      </c>
      <c r="B873" s="7" t="str">
        <f>工事一般情報!B873</f>
        <v>林建設工業 新社屋</v>
      </c>
      <c r="C873" s="63"/>
      <c r="D873" s="63"/>
      <c r="E873" s="63"/>
      <c r="F873" s="1" t="s">
        <v>1903</v>
      </c>
      <c r="G873" s="1" t="s">
        <v>1903</v>
      </c>
      <c r="H873" s="1" t="s">
        <v>1903</v>
      </c>
      <c r="I873" s="1" t="s">
        <v>1903</v>
      </c>
      <c r="J873" s="1" t="s">
        <v>1904</v>
      </c>
      <c r="K873" s="1"/>
      <c r="L873" s="3"/>
      <c r="M873" s="3"/>
      <c r="N873" s="3"/>
      <c r="O873" s="3"/>
      <c r="P873" s="3"/>
    </row>
    <row r="874" spans="1:16">
      <c r="A874" s="27">
        <f>工事一般情報!A874</f>
        <v>170162</v>
      </c>
      <c r="B874" s="7" t="str">
        <f>工事一般情報!B874</f>
        <v>若杉幼稚園</v>
      </c>
      <c r="C874" s="63"/>
      <c r="D874" s="63"/>
      <c r="E874" s="63"/>
      <c r="F874" s="1" t="s">
        <v>1903</v>
      </c>
      <c r="G874" s="1" t="s">
        <v>1903</v>
      </c>
      <c r="H874" s="1" t="s">
        <v>1903</v>
      </c>
      <c r="I874" s="1" t="s">
        <v>1903</v>
      </c>
      <c r="J874" s="1" t="s">
        <v>1903</v>
      </c>
      <c r="K874" s="1"/>
      <c r="L874" s="3"/>
      <c r="M874" s="3"/>
      <c r="N874" s="3"/>
      <c r="O874" s="3"/>
      <c r="P874" s="3"/>
    </row>
    <row r="875" spans="1:16">
      <c r="A875" s="27">
        <f>工事一般情報!A875</f>
        <v>170163</v>
      </c>
      <c r="B875" s="7" t="str">
        <f>工事一般情報!B875</f>
        <v>モンクール北浦和</v>
      </c>
      <c r="C875" s="63"/>
      <c r="D875" s="63"/>
      <c r="E875" s="63"/>
      <c r="F875" s="1" t="s">
        <v>1903</v>
      </c>
      <c r="G875" s="1" t="s">
        <v>1903</v>
      </c>
      <c r="H875" s="1" t="s">
        <v>1903</v>
      </c>
      <c r="I875" s="1" t="s">
        <v>1903</v>
      </c>
      <c r="J875" s="1" t="s">
        <v>1903</v>
      </c>
      <c r="K875" s="1"/>
      <c r="L875" s="3"/>
      <c r="M875" s="3"/>
      <c r="N875" s="3"/>
      <c r="O875" s="3"/>
      <c r="P875" s="3"/>
    </row>
    <row r="876" spans="1:16">
      <c r="A876" s="27">
        <f>工事一般情報!A876</f>
        <v>170164</v>
      </c>
      <c r="B876" s="7" t="str">
        <f>工事一般情報!B876</f>
        <v>三岐通運 増築工事【二期】</v>
      </c>
      <c r="C876" s="63"/>
      <c r="D876" s="63"/>
      <c r="E876" s="63"/>
      <c r="F876" s="1" t="s">
        <v>1903</v>
      </c>
      <c r="G876" s="1" t="s">
        <v>1903</v>
      </c>
      <c r="H876" s="1" t="s">
        <v>1903</v>
      </c>
      <c r="I876" s="1" t="s">
        <v>1903</v>
      </c>
      <c r="J876" s="1" t="s">
        <v>1903</v>
      </c>
      <c r="K876" s="1"/>
      <c r="L876" s="3"/>
      <c r="M876" s="3"/>
      <c r="N876" s="3"/>
      <c r="O876" s="3"/>
      <c r="P876" s="3"/>
    </row>
    <row r="877" spans="1:16">
      <c r="A877" s="27">
        <f>工事一般情報!A877</f>
        <v>170165</v>
      </c>
      <c r="B877" s="7" t="str">
        <f>工事一般情報!B877</f>
        <v>丸運ロジステック</v>
      </c>
      <c r="C877" s="63"/>
      <c r="D877" s="63"/>
      <c r="E877" s="63"/>
      <c r="F877" s="1" t="s">
        <v>1903</v>
      </c>
      <c r="G877" s="1" t="s">
        <v>1903</v>
      </c>
      <c r="H877" s="1" t="s">
        <v>1903</v>
      </c>
      <c r="I877" s="1" t="s">
        <v>1903</v>
      </c>
      <c r="J877" s="1" t="s">
        <v>1903</v>
      </c>
      <c r="K877" s="1"/>
      <c r="L877" s="3"/>
      <c r="M877" s="3"/>
      <c r="N877" s="3"/>
      <c r="O877" s="3"/>
      <c r="P877" s="3"/>
    </row>
    <row r="878" spans="1:16">
      <c r="A878" s="27">
        <f>工事一般情報!A878</f>
        <v>170166</v>
      </c>
      <c r="B878" s="7" t="str">
        <f>工事一般情報!B878</f>
        <v>アクティオ千葉 テント倉庫</v>
      </c>
      <c r="C878" s="63"/>
      <c r="D878" s="63"/>
      <c r="E878" s="63"/>
      <c r="F878" s="1" t="s">
        <v>1903</v>
      </c>
      <c r="G878" s="1" t="s">
        <v>1903</v>
      </c>
      <c r="H878" s="1" t="s">
        <v>1903</v>
      </c>
      <c r="I878" s="1" t="s">
        <v>1903</v>
      </c>
      <c r="J878" s="1" t="s">
        <v>1903</v>
      </c>
      <c r="K878" s="1"/>
      <c r="L878" s="3"/>
      <c r="M878" s="3"/>
      <c r="N878" s="3"/>
      <c r="O878" s="3"/>
      <c r="P878" s="3"/>
    </row>
    <row r="879" spans="1:16">
      <c r="A879" s="27">
        <f>工事一般情報!A879</f>
        <v>170167</v>
      </c>
      <c r="B879" s="7" t="str">
        <f>工事一般情報!B879</f>
        <v>薬王堂能代寺向</v>
      </c>
      <c r="C879" s="63"/>
      <c r="D879" s="63"/>
      <c r="E879" s="63"/>
      <c r="F879" s="1" t="s">
        <v>1903</v>
      </c>
      <c r="G879" s="1" t="s">
        <v>1903</v>
      </c>
      <c r="H879" s="1" t="s">
        <v>1903</v>
      </c>
      <c r="I879" s="1" t="s">
        <v>1903</v>
      </c>
      <c r="J879" s="1" t="s">
        <v>1903</v>
      </c>
      <c r="K879" s="1"/>
      <c r="L879" s="3"/>
      <c r="M879" s="3"/>
      <c r="N879" s="3"/>
      <c r="O879" s="3"/>
      <c r="P879" s="3"/>
    </row>
    <row r="880" spans="1:16">
      <c r="A880" s="27">
        <f>工事一般情報!A880</f>
        <v>170168</v>
      </c>
      <c r="B880" s="7" t="str">
        <f>工事一般情報!B880</f>
        <v>清水産業株式会社 佐賀事業所</v>
      </c>
      <c r="C880" s="63"/>
      <c r="D880" s="63"/>
      <c r="E880" s="63"/>
      <c r="F880" s="1" t="s">
        <v>1903</v>
      </c>
      <c r="G880" s="1" t="s">
        <v>1903</v>
      </c>
      <c r="H880" s="1" t="s">
        <v>1903</v>
      </c>
      <c r="I880" s="1" t="s">
        <v>1903</v>
      </c>
      <c r="J880" s="1" t="s">
        <v>1904</v>
      </c>
      <c r="K880" s="1"/>
      <c r="L880" s="3"/>
      <c r="M880" s="3"/>
      <c r="N880" s="3"/>
      <c r="O880" s="3"/>
      <c r="P880" s="3"/>
    </row>
    <row r="881" spans="1:16">
      <c r="A881" s="27">
        <f>工事一般情報!A881</f>
        <v>170169</v>
      </c>
      <c r="B881" s="7" t="str">
        <f>工事一般情報!B881</f>
        <v>花のまちマリナヴィラ駐車場</v>
      </c>
      <c r="C881" s="63"/>
      <c r="D881" s="63"/>
      <c r="E881" s="63"/>
      <c r="F881" s="1" t="s">
        <v>1903</v>
      </c>
      <c r="G881" s="1" t="s">
        <v>1903</v>
      </c>
      <c r="H881" s="1" t="s">
        <v>1903</v>
      </c>
      <c r="I881" s="1" t="s">
        <v>1903</v>
      </c>
      <c r="J881" s="1" t="s">
        <v>1904</v>
      </c>
      <c r="K881" s="1"/>
      <c r="L881" s="3"/>
      <c r="M881" s="3"/>
      <c r="N881" s="3"/>
      <c r="O881" s="3"/>
      <c r="P881" s="3"/>
    </row>
    <row r="882" spans="1:16">
      <c r="A882" s="27">
        <f>工事一般情報!A882</f>
        <v>170170</v>
      </c>
      <c r="B882" s="7" t="str">
        <f>工事一般情報!B882</f>
        <v>ニシムラ倉庫</v>
      </c>
      <c r="C882" s="63"/>
      <c r="D882" s="63"/>
      <c r="E882" s="63"/>
      <c r="F882" s="1" t="s">
        <v>1903</v>
      </c>
      <c r="G882" s="1" t="s">
        <v>1903</v>
      </c>
      <c r="H882" s="1" t="s">
        <v>1903</v>
      </c>
      <c r="I882" s="1" t="s">
        <v>1903</v>
      </c>
      <c r="J882" s="1" t="s">
        <v>1904</v>
      </c>
      <c r="K882" s="1"/>
      <c r="L882" s="3"/>
      <c r="M882" s="3"/>
      <c r="N882" s="3"/>
      <c r="O882" s="3"/>
      <c r="P882" s="3"/>
    </row>
    <row r="883" spans="1:16">
      <c r="A883" s="27">
        <f>工事一般情報!A883</f>
        <v>170171</v>
      </c>
      <c r="B883" s="7" t="str">
        <f>工事一般情報!B883</f>
        <v>伊藤様六町ﾀｶﾗｽﾀﾝﾀﾞｰﾄﾞｼｮｰﾙｰﾑ</v>
      </c>
      <c r="C883" s="63"/>
      <c r="D883" s="63"/>
      <c r="E883" s="63"/>
      <c r="F883" s="1" t="s">
        <v>1903</v>
      </c>
      <c r="G883" s="1" t="s">
        <v>1903</v>
      </c>
      <c r="H883" s="1" t="s">
        <v>1903</v>
      </c>
      <c r="I883" s="1" t="s">
        <v>1903</v>
      </c>
      <c r="J883" s="1" t="s">
        <v>1903</v>
      </c>
      <c r="K883" s="1"/>
      <c r="L883" s="3"/>
      <c r="M883" s="3"/>
      <c r="N883" s="3"/>
      <c r="O883" s="3"/>
      <c r="P883" s="3"/>
    </row>
    <row r="884" spans="1:16">
      <c r="A884" s="27">
        <f>工事一般情報!A884</f>
        <v>170172</v>
      </c>
      <c r="B884" s="7" t="str">
        <f>工事一般情報!B884</f>
        <v>フレッシュ物流配送センター</v>
      </c>
      <c r="C884" s="63"/>
      <c r="D884" s="63"/>
      <c r="E884" s="63"/>
      <c r="F884" s="1" t="s">
        <v>1903</v>
      </c>
      <c r="G884" s="1" t="s">
        <v>1903</v>
      </c>
      <c r="H884" s="1" t="s">
        <v>1903</v>
      </c>
      <c r="I884" s="1" t="s">
        <v>1903</v>
      </c>
      <c r="J884" s="1" t="s">
        <v>1904</v>
      </c>
      <c r="K884" s="1"/>
      <c r="L884" s="3"/>
      <c r="M884" s="3"/>
      <c r="N884" s="3"/>
      <c r="O884" s="3"/>
      <c r="P884" s="3"/>
    </row>
    <row r="885" spans="1:16">
      <c r="A885" s="27">
        <f>工事一般情報!A885</f>
        <v>170173</v>
      </c>
      <c r="B885" s="7" t="str">
        <f>工事一般情報!B885</f>
        <v>たかだ原動機 新工場</v>
      </c>
      <c r="C885" s="63"/>
      <c r="D885" s="63"/>
      <c r="E885" s="63"/>
      <c r="F885" s="1" t="s">
        <v>1903</v>
      </c>
      <c r="G885" s="1" t="s">
        <v>1903</v>
      </c>
      <c r="H885" s="1" t="s">
        <v>1903</v>
      </c>
      <c r="I885" s="1" t="s">
        <v>1903</v>
      </c>
      <c r="J885" s="1" t="s">
        <v>1903</v>
      </c>
      <c r="K885" s="1"/>
      <c r="L885" s="3"/>
      <c r="M885" s="3"/>
      <c r="N885" s="3"/>
      <c r="O885" s="3"/>
      <c r="P885" s="3"/>
    </row>
    <row r="886" spans="1:16">
      <c r="A886" s="27">
        <f>工事一般情報!A886</f>
        <v>170174</v>
      </c>
      <c r="B886" s="7" t="str">
        <f>工事一般情報!B886</f>
        <v>HO-HOUSE</v>
      </c>
      <c r="C886" s="63"/>
      <c r="D886" s="63"/>
      <c r="E886" s="63"/>
      <c r="F886" s="1" t="s">
        <v>1903</v>
      </c>
      <c r="G886" s="1" t="s">
        <v>1904</v>
      </c>
      <c r="H886" s="1" t="s">
        <v>1903</v>
      </c>
      <c r="I886" s="1" t="s">
        <v>1903</v>
      </c>
      <c r="J886" s="1" t="s">
        <v>1903</v>
      </c>
      <c r="K886" s="1"/>
      <c r="L886" s="3"/>
      <c r="M886" s="3"/>
      <c r="N886" s="3"/>
      <c r="O886" s="3"/>
      <c r="P886" s="3"/>
    </row>
    <row r="887" spans="1:16">
      <c r="A887" s="27">
        <f>工事一般情報!A887</f>
        <v>170175</v>
      </c>
      <c r="B887" s="7" t="str">
        <f>工事一般情報!B887</f>
        <v>ツルハドラッグ石巻鹿又</v>
      </c>
      <c r="C887" s="63"/>
      <c r="D887" s="63"/>
      <c r="E887" s="63"/>
      <c r="F887" s="1" t="s">
        <v>1903</v>
      </c>
      <c r="G887" s="1" t="s">
        <v>1903</v>
      </c>
      <c r="H887" s="1" t="s">
        <v>1903</v>
      </c>
      <c r="I887" s="1" t="s">
        <v>1903</v>
      </c>
      <c r="J887" s="1" t="s">
        <v>1903</v>
      </c>
      <c r="K887" s="1"/>
      <c r="L887" s="3"/>
      <c r="M887" s="3"/>
      <c r="N887" s="3"/>
      <c r="O887" s="3"/>
      <c r="P887" s="3"/>
    </row>
    <row r="888" spans="1:16">
      <c r="A888" s="27">
        <f>工事一般情報!A888</f>
        <v>170176</v>
      </c>
      <c r="B888" s="7" t="str">
        <f>工事一般情報!B888</f>
        <v>ホワイトウィング清水本社ビル</v>
      </c>
      <c r="C888" s="63"/>
      <c r="D888" s="63"/>
      <c r="E888" s="63"/>
      <c r="F888" s="1" t="s">
        <v>1903</v>
      </c>
      <c r="G888" s="1" t="s">
        <v>1903</v>
      </c>
      <c r="H888" s="1" t="s">
        <v>1903</v>
      </c>
      <c r="I888" s="1" t="s">
        <v>1903</v>
      </c>
      <c r="J888" s="1" t="s">
        <v>1903</v>
      </c>
      <c r="K888" s="1"/>
      <c r="L888" s="3"/>
      <c r="M888" s="3"/>
      <c r="N888" s="3"/>
      <c r="O888" s="3"/>
      <c r="P888" s="3"/>
    </row>
    <row r="889" spans="1:16">
      <c r="A889" s="27">
        <f>工事一般情報!A889</f>
        <v>170177</v>
      </c>
      <c r="B889" s="7" t="str">
        <f>工事一般情報!B889</f>
        <v>ヤンマーアグリジャパン(株)玉名支店</v>
      </c>
      <c r="C889" s="63"/>
      <c r="D889" s="63"/>
      <c r="E889" s="63"/>
      <c r="F889" s="1" t="s">
        <v>1903</v>
      </c>
      <c r="G889" s="1" t="s">
        <v>1903</v>
      </c>
      <c r="H889" s="1" t="s">
        <v>1903</v>
      </c>
      <c r="I889" s="1" t="s">
        <v>1903</v>
      </c>
      <c r="J889" s="1" t="s">
        <v>1903</v>
      </c>
      <c r="K889" s="1"/>
      <c r="L889" s="3"/>
      <c r="M889" s="3"/>
      <c r="N889" s="3"/>
      <c r="O889" s="3"/>
      <c r="P889" s="3"/>
    </row>
    <row r="890" spans="1:16">
      <c r="A890" s="27">
        <f>工事一般情報!A890</f>
        <v>170180</v>
      </c>
      <c r="B890" s="7" t="str">
        <f>工事一般情報!B890</f>
        <v>まじま歯科クリニック</v>
      </c>
      <c r="C890" s="63"/>
      <c r="D890" s="63"/>
      <c r="E890" s="63"/>
      <c r="F890" s="1" t="s">
        <v>1903</v>
      </c>
      <c r="G890" s="1" t="s">
        <v>1903</v>
      </c>
      <c r="H890" s="1" t="s">
        <v>1903</v>
      </c>
      <c r="I890" s="1" t="s">
        <v>1903</v>
      </c>
      <c r="J890" s="1" t="s">
        <v>1903</v>
      </c>
      <c r="K890" s="1"/>
      <c r="L890" s="3"/>
      <c r="M890" s="3"/>
      <c r="N890" s="3"/>
      <c r="O890" s="3"/>
      <c r="P890" s="3"/>
    </row>
    <row r="891" spans="1:16">
      <c r="A891" s="27">
        <f>工事一般情報!A891</f>
        <v>170181</v>
      </c>
      <c r="B891" s="7" t="str">
        <f>工事一般情報!B891</f>
        <v>美野里運送倉庫 上越営業所</v>
      </c>
      <c r="C891" s="63"/>
      <c r="D891" s="63"/>
      <c r="E891" s="63"/>
      <c r="F891" s="1" t="s">
        <v>1903</v>
      </c>
      <c r="G891" s="1" t="s">
        <v>1903</v>
      </c>
      <c r="H891" s="1" t="s">
        <v>1904</v>
      </c>
      <c r="I891" s="1" t="s">
        <v>1903</v>
      </c>
      <c r="J891" s="1" t="s">
        <v>1903</v>
      </c>
      <c r="K891" s="1"/>
      <c r="L891" s="3"/>
      <c r="M891" s="3"/>
      <c r="N891" s="3"/>
      <c r="O891" s="3"/>
      <c r="P891" s="3"/>
    </row>
    <row r="892" spans="1:16">
      <c r="A892" s="27">
        <f>工事一般情報!A892</f>
        <v>170182</v>
      </c>
      <c r="B892" s="7" t="str">
        <f>工事一般情報!B892</f>
        <v>ヨークベニマル米沢春日</v>
      </c>
      <c r="C892" s="63"/>
      <c r="D892" s="63"/>
      <c r="E892" s="63"/>
      <c r="F892" s="1" t="s">
        <v>1903</v>
      </c>
      <c r="G892" s="1" t="s">
        <v>1903</v>
      </c>
      <c r="H892" s="1" t="s">
        <v>1903</v>
      </c>
      <c r="I892" s="1" t="s">
        <v>1903</v>
      </c>
      <c r="J892" s="1" t="s">
        <v>1904</v>
      </c>
      <c r="K892" s="1"/>
      <c r="L892" s="3"/>
      <c r="M892" s="3"/>
      <c r="N892" s="3"/>
      <c r="O892" s="3"/>
      <c r="P892" s="3"/>
    </row>
    <row r="893" spans="1:16">
      <c r="A893" s="27">
        <f>工事一般情報!A893</f>
        <v>180183</v>
      </c>
      <c r="B893" s="7" t="str">
        <f>工事一般情報!B893</f>
        <v>JA邑楽館林 板倉A重油充填施設</v>
      </c>
      <c r="C893" s="63"/>
      <c r="D893" s="63"/>
      <c r="E893" s="63"/>
      <c r="F893" s="1" t="s">
        <v>1903</v>
      </c>
      <c r="G893" s="1" t="s">
        <v>1903</v>
      </c>
      <c r="H893" s="1" t="s">
        <v>1903</v>
      </c>
      <c r="I893" s="1" t="s">
        <v>1903</v>
      </c>
      <c r="J893" s="1" t="s">
        <v>1903</v>
      </c>
      <c r="K893" s="1"/>
      <c r="L893" s="3"/>
      <c r="M893" s="3"/>
      <c r="N893" s="3"/>
      <c r="O893" s="3"/>
      <c r="P893" s="3"/>
    </row>
    <row r="894" spans="1:16">
      <c r="A894" s="27">
        <f>工事一般情報!A894</f>
        <v>170184</v>
      </c>
      <c r="B894" s="7" t="str">
        <f>工事一般情報!B894</f>
        <v>石狩ディストリビューションセンター</v>
      </c>
      <c r="C894" s="63"/>
      <c r="D894" s="63"/>
      <c r="E894" s="63"/>
      <c r="F894" s="1" t="s">
        <v>1903</v>
      </c>
      <c r="G894" s="1" t="s">
        <v>1903</v>
      </c>
      <c r="H894" s="1" t="s">
        <v>1903</v>
      </c>
      <c r="I894" s="1" t="s">
        <v>1903</v>
      </c>
      <c r="J894" s="1" t="s">
        <v>1904</v>
      </c>
      <c r="K894" s="1"/>
      <c r="L894" s="3"/>
      <c r="M894" s="3"/>
      <c r="N894" s="3"/>
      <c r="O894" s="3"/>
      <c r="P894" s="3"/>
    </row>
    <row r="895" spans="1:16">
      <c r="A895" s="27">
        <f>工事一般情報!A895</f>
        <v>170185</v>
      </c>
      <c r="B895" s="7" t="str">
        <f>工事一般情報!B895</f>
        <v>バロー下恵土</v>
      </c>
      <c r="C895" s="63"/>
      <c r="D895" s="63"/>
      <c r="E895" s="63"/>
      <c r="F895" s="1" t="s">
        <v>1903</v>
      </c>
      <c r="G895" s="1" t="s">
        <v>1903</v>
      </c>
      <c r="H895" s="1" t="s">
        <v>1903</v>
      </c>
      <c r="I895" s="1" t="s">
        <v>1903</v>
      </c>
      <c r="J895" s="1" t="s">
        <v>1904</v>
      </c>
      <c r="K895" s="1"/>
      <c r="L895" s="3"/>
      <c r="M895" s="3"/>
      <c r="N895" s="3"/>
      <c r="O895" s="3"/>
      <c r="P895" s="3"/>
    </row>
    <row r="896" spans="1:16">
      <c r="A896" s="27">
        <f>工事一般情報!A896</f>
        <v>170186</v>
      </c>
      <c r="B896" s="7" t="str">
        <f>工事一般情報!B896</f>
        <v>ダイレックス三原宮浦</v>
      </c>
      <c r="C896" s="63"/>
      <c r="D896" s="63"/>
      <c r="E896" s="63"/>
      <c r="F896" s="1" t="s">
        <v>1903</v>
      </c>
      <c r="G896" s="1" t="s">
        <v>1903</v>
      </c>
      <c r="H896" s="1" t="s">
        <v>1903</v>
      </c>
      <c r="I896" s="1" t="s">
        <v>1903</v>
      </c>
      <c r="J896" s="1" t="s">
        <v>1904</v>
      </c>
      <c r="K896" s="1"/>
      <c r="L896" s="3"/>
      <c r="M896" s="3"/>
      <c r="N896" s="3"/>
      <c r="O896" s="3"/>
      <c r="P896" s="3"/>
    </row>
    <row r="897" spans="1:16">
      <c r="A897" s="27">
        <f>工事一般情報!A897</f>
        <v>170187</v>
      </c>
      <c r="B897" s="7" t="str">
        <f>工事一般情報!B897</f>
        <v>PCB一時払出設備製作・設置・撤去工事(某川崎案件)</v>
      </c>
      <c r="C897" s="63"/>
      <c r="D897" s="63"/>
      <c r="E897" s="63"/>
      <c r="F897" s="1" t="s">
        <v>1903</v>
      </c>
      <c r="G897" s="1" t="s">
        <v>1903</v>
      </c>
      <c r="H897" s="1" t="s">
        <v>1903</v>
      </c>
      <c r="I897" s="1" t="s">
        <v>1903</v>
      </c>
      <c r="J897" s="1" t="s">
        <v>1903</v>
      </c>
      <c r="K897" s="1"/>
      <c r="L897" s="3"/>
      <c r="M897" s="3"/>
      <c r="N897" s="3"/>
      <c r="O897" s="3"/>
      <c r="P897" s="3"/>
    </row>
    <row r="898" spans="1:16">
      <c r="A898" s="27">
        <f>工事一般情報!A898</f>
        <v>170188</v>
      </c>
      <c r="B898" s="7" t="str">
        <f>工事一般情報!B898</f>
        <v>ほのか㈱共同利用穀類乾燥調整施設</v>
      </c>
      <c r="C898" s="63"/>
      <c r="D898" s="63"/>
      <c r="E898" s="63"/>
      <c r="F898" s="1" t="s">
        <v>1903</v>
      </c>
      <c r="G898" s="1" t="s">
        <v>1903</v>
      </c>
      <c r="H898" s="1" t="s">
        <v>1903</v>
      </c>
      <c r="I898" s="1" t="s">
        <v>1903</v>
      </c>
      <c r="J898" s="1" t="s">
        <v>1904</v>
      </c>
      <c r="K898" s="1"/>
      <c r="L898" s="3"/>
      <c r="M898" s="3"/>
      <c r="N898" s="3"/>
      <c r="O898" s="3"/>
      <c r="P898" s="3"/>
    </row>
    <row r="899" spans="1:16">
      <c r="A899" s="27">
        <f>工事一般情報!A899</f>
        <v>170189</v>
      </c>
      <c r="B899" s="7" t="str">
        <f>工事一般情報!B899</f>
        <v>クリエイトエスディー足立綾瀬</v>
      </c>
      <c r="C899" s="63"/>
      <c r="D899" s="63"/>
      <c r="E899" s="63"/>
      <c r="F899" s="1" t="s">
        <v>1903</v>
      </c>
      <c r="G899" s="1" t="s">
        <v>1903</v>
      </c>
      <c r="H899" s="1" t="s">
        <v>1903</v>
      </c>
      <c r="I899" s="1" t="s">
        <v>1903</v>
      </c>
      <c r="J899" s="1" t="s">
        <v>1903</v>
      </c>
      <c r="K899" s="1"/>
      <c r="L899" s="3"/>
      <c r="M899" s="3"/>
      <c r="N899" s="3"/>
      <c r="O899" s="3"/>
      <c r="P899" s="3"/>
    </row>
    <row r="900" spans="1:16">
      <c r="A900" s="27">
        <f>工事一般情報!A900</f>
        <v>170190</v>
      </c>
      <c r="B900" s="7" t="str">
        <f>工事一般情報!B900</f>
        <v>モダン・プロ本社 事務所・倉庫</v>
      </c>
      <c r="C900" s="63"/>
      <c r="D900" s="63"/>
      <c r="E900" s="63"/>
      <c r="F900" s="1" t="s">
        <v>1903</v>
      </c>
      <c r="G900" s="1" t="s">
        <v>1903</v>
      </c>
      <c r="H900" s="1" t="s">
        <v>1903</v>
      </c>
      <c r="I900" s="1" t="s">
        <v>1903</v>
      </c>
      <c r="J900" s="1" t="s">
        <v>1903</v>
      </c>
      <c r="K900" s="1"/>
      <c r="L900" s="3"/>
      <c r="M900" s="3"/>
      <c r="N900" s="3"/>
      <c r="O900" s="3"/>
      <c r="P900" s="3"/>
    </row>
    <row r="901" spans="1:16">
      <c r="A901" s="27">
        <f>工事一般情報!A901</f>
        <v>170191</v>
      </c>
      <c r="B901" s="7" t="str">
        <f>工事一般情報!B901</f>
        <v>ﾊｶﾙﾌﾟﾗｽ株式会社 食堂・社員寮</v>
      </c>
      <c r="C901" s="63"/>
      <c r="D901" s="63"/>
      <c r="E901" s="63"/>
      <c r="F901" s="1" t="s">
        <v>1903</v>
      </c>
      <c r="G901" s="1" t="s">
        <v>1903</v>
      </c>
      <c r="H901" s="1" t="s">
        <v>1903</v>
      </c>
      <c r="I901" s="1" t="s">
        <v>1903</v>
      </c>
      <c r="J901" s="1" t="s">
        <v>1904</v>
      </c>
      <c r="K901" s="1"/>
      <c r="L901" s="3"/>
      <c r="M901" s="3"/>
      <c r="N901" s="3"/>
      <c r="O901" s="3"/>
      <c r="P901" s="3"/>
    </row>
    <row r="902" spans="1:16">
      <c r="A902" s="27">
        <f>工事一般情報!A902</f>
        <v>170192</v>
      </c>
      <c r="B902" s="7" t="str">
        <f>工事一般情報!B902</f>
        <v>長府製作所 駐車場</v>
      </c>
      <c r="C902" s="63"/>
      <c r="D902" s="63"/>
      <c r="E902" s="63"/>
      <c r="F902" s="1" t="s">
        <v>1903</v>
      </c>
      <c r="G902" s="1" t="s">
        <v>1903</v>
      </c>
      <c r="H902" s="1" t="s">
        <v>1903</v>
      </c>
      <c r="I902" s="1" t="s">
        <v>1903</v>
      </c>
      <c r="J902" s="1" t="s">
        <v>1903</v>
      </c>
      <c r="K902" s="1"/>
      <c r="L902" s="3"/>
      <c r="M902" s="3"/>
      <c r="N902" s="3"/>
      <c r="O902" s="3"/>
      <c r="P902" s="3"/>
    </row>
    <row r="903" spans="1:16">
      <c r="A903" s="27">
        <f>工事一般情報!A903</f>
        <v>170193</v>
      </c>
      <c r="B903" s="7" t="str">
        <f>工事一般情報!B903</f>
        <v>ホームセンターバロー久居インター</v>
      </c>
      <c r="C903" s="63"/>
      <c r="D903" s="63"/>
      <c r="E903" s="63"/>
      <c r="F903" s="1" t="s">
        <v>1903</v>
      </c>
      <c r="G903" s="1" t="s">
        <v>1903</v>
      </c>
      <c r="H903" s="1" t="s">
        <v>1903</v>
      </c>
      <c r="I903" s="1" t="s">
        <v>1903</v>
      </c>
      <c r="J903" s="1" t="s">
        <v>1903</v>
      </c>
      <c r="K903" s="1"/>
      <c r="L903" s="3"/>
      <c r="M903" s="3"/>
      <c r="N903" s="3"/>
      <c r="O903" s="3"/>
      <c r="P903" s="3"/>
    </row>
    <row r="904" spans="1:16">
      <c r="A904" s="27">
        <f>工事一般情報!A904</f>
        <v>170194</v>
      </c>
      <c r="B904" s="7" t="str">
        <f>工事一般情報!B904</f>
        <v>栄光堂印刷所様事務所及び貸ﾃﾅﾝﾄﾋﾞﾙ</v>
      </c>
      <c r="C904" s="63"/>
      <c r="D904" s="63"/>
      <c r="E904" s="63"/>
      <c r="F904" s="1" t="s">
        <v>1903</v>
      </c>
      <c r="G904" s="1" t="s">
        <v>1903</v>
      </c>
      <c r="H904" s="1" t="s">
        <v>1903</v>
      </c>
      <c r="I904" s="1" t="s">
        <v>1903</v>
      </c>
      <c r="J904" s="1" t="s">
        <v>1903</v>
      </c>
      <c r="K904" s="1"/>
      <c r="L904" s="3"/>
      <c r="M904" s="3"/>
      <c r="N904" s="3"/>
      <c r="O904" s="3"/>
      <c r="P904" s="3"/>
    </row>
    <row r="905" spans="1:16">
      <c r="A905" s="27">
        <f>工事一般情報!A905</f>
        <v>170196</v>
      </c>
      <c r="B905" s="7" t="str">
        <f>工事一般情報!B905</f>
        <v>ツルハドラッグ大河原</v>
      </c>
      <c r="C905" s="63"/>
      <c r="D905" s="63"/>
      <c r="E905" s="63"/>
      <c r="F905" s="1" t="s">
        <v>1903</v>
      </c>
      <c r="G905" s="1" t="s">
        <v>1903</v>
      </c>
      <c r="H905" s="1" t="s">
        <v>1903</v>
      </c>
      <c r="I905" s="1" t="s">
        <v>1903</v>
      </c>
      <c r="J905" s="1" t="s">
        <v>1903</v>
      </c>
      <c r="K905" s="1"/>
      <c r="L905" s="3"/>
      <c r="M905" s="3"/>
      <c r="N905" s="3"/>
      <c r="O905" s="3"/>
      <c r="P905" s="3"/>
    </row>
    <row r="906" spans="1:16">
      <c r="A906" s="27">
        <f>工事一般情報!A906</f>
        <v>170197</v>
      </c>
      <c r="B906" s="7" t="str">
        <f>工事一般情報!B906</f>
        <v>ｾﾝﾄﾗﾙﾌｨｯﾄﾈｽｸﾗﾌﾞ名取仙台南</v>
      </c>
      <c r="C906" s="63"/>
      <c r="D906" s="63"/>
      <c r="E906" s="63"/>
      <c r="F906" s="1" t="s">
        <v>1903</v>
      </c>
      <c r="G906" s="1" t="s">
        <v>1903</v>
      </c>
      <c r="H906" s="1" t="s">
        <v>1903</v>
      </c>
      <c r="I906" s="1" t="s">
        <v>1903</v>
      </c>
      <c r="J906" s="1" t="s">
        <v>1903</v>
      </c>
      <c r="K906" s="1"/>
      <c r="L906" s="3"/>
      <c r="M906" s="3"/>
      <c r="N906" s="3"/>
      <c r="O906" s="3"/>
      <c r="P906" s="3"/>
    </row>
    <row r="907" spans="1:16">
      <c r="A907" s="27" t="str">
        <f>工事一般情報!A907</f>
        <v>170199-1</v>
      </c>
      <c r="B907" s="7" t="str">
        <f>工事一般情報!B907</f>
        <v>バロー高辻 本体棟</v>
      </c>
      <c r="C907" s="63"/>
      <c r="D907" s="63"/>
      <c r="E907" s="63"/>
      <c r="F907" s="1" t="s">
        <v>1903</v>
      </c>
      <c r="G907" s="1" t="s">
        <v>1903</v>
      </c>
      <c r="H907" s="1" t="s">
        <v>1903</v>
      </c>
      <c r="I907" s="1" t="s">
        <v>1903</v>
      </c>
      <c r="J907" s="1" t="s">
        <v>1903</v>
      </c>
      <c r="K907" s="1"/>
      <c r="L907" s="3"/>
      <c r="M907" s="3"/>
      <c r="N907" s="3"/>
      <c r="O907" s="3"/>
      <c r="P907" s="3"/>
    </row>
    <row r="908" spans="1:16">
      <c r="A908" s="27" t="str">
        <f>工事一般情報!A908</f>
        <v>170199-2</v>
      </c>
      <c r="B908" s="7" t="str">
        <f>工事一般情報!B908</f>
        <v>バロー高辻 テナント棟</v>
      </c>
      <c r="C908" s="63"/>
      <c r="D908" s="63"/>
      <c r="E908" s="63"/>
      <c r="F908" s="1" t="s">
        <v>1903</v>
      </c>
      <c r="G908" s="1" t="s">
        <v>1903</v>
      </c>
      <c r="H908" s="1" t="s">
        <v>1903</v>
      </c>
      <c r="I908" s="1" t="s">
        <v>1903</v>
      </c>
      <c r="J908" s="1" t="s">
        <v>1903</v>
      </c>
      <c r="K908" s="1"/>
      <c r="L908" s="3"/>
      <c r="M908" s="3"/>
      <c r="N908" s="3"/>
      <c r="O908" s="3"/>
      <c r="P908" s="3"/>
    </row>
    <row r="909" spans="1:16">
      <c r="A909" s="27">
        <f>工事一般情報!A909</f>
        <v>170200</v>
      </c>
      <c r="B909" s="7" t="str">
        <f>工事一般情報!B909</f>
        <v>浅倉水道社屋</v>
      </c>
      <c r="C909" s="63"/>
      <c r="D909" s="63"/>
      <c r="E909" s="63"/>
      <c r="F909" s="1" t="s">
        <v>1903</v>
      </c>
      <c r="G909" s="1" t="s">
        <v>1903</v>
      </c>
      <c r="H909" s="1" t="s">
        <v>1903</v>
      </c>
      <c r="I909" s="1" t="s">
        <v>1903</v>
      </c>
      <c r="J909" s="1" t="s">
        <v>1903</v>
      </c>
      <c r="K909" s="1"/>
      <c r="L909" s="3"/>
      <c r="M909" s="3"/>
      <c r="N909" s="3"/>
      <c r="O909" s="3"/>
      <c r="P909" s="3"/>
    </row>
    <row r="910" spans="1:16">
      <c r="A910" s="27">
        <f>工事一般情報!A910</f>
        <v>170201</v>
      </c>
      <c r="B910" s="7" t="str">
        <f>工事一般情報!B910</f>
        <v>オートバックス東雲</v>
      </c>
      <c r="C910" s="63"/>
      <c r="D910" s="63"/>
      <c r="E910" s="63"/>
      <c r="F910" s="1" t="s">
        <v>1903</v>
      </c>
      <c r="G910" s="1" t="s">
        <v>1903</v>
      </c>
      <c r="H910" s="1" t="s">
        <v>1903</v>
      </c>
      <c r="I910" s="1" t="s">
        <v>1903</v>
      </c>
      <c r="J910" s="1" t="s">
        <v>1903</v>
      </c>
      <c r="K910" s="1"/>
      <c r="L910" s="3"/>
      <c r="M910" s="3"/>
      <c r="N910" s="3"/>
      <c r="O910" s="3"/>
      <c r="P910" s="3"/>
    </row>
    <row r="911" spans="1:16">
      <c r="A911" s="27">
        <f>工事一般情報!A911</f>
        <v>170202</v>
      </c>
      <c r="B911" s="7" t="str">
        <f>工事一般情報!B911</f>
        <v>ヤマザワ中の島(セリア)</v>
      </c>
      <c r="C911" s="63"/>
      <c r="D911" s="63"/>
      <c r="E911" s="63"/>
      <c r="F911" s="1" t="s">
        <v>1903</v>
      </c>
      <c r="G911" s="1" t="s">
        <v>1903</v>
      </c>
      <c r="H911" s="1" t="s">
        <v>1903</v>
      </c>
      <c r="I911" s="1" t="s">
        <v>1903</v>
      </c>
      <c r="J911" s="1" t="s">
        <v>1903</v>
      </c>
      <c r="K911" s="1"/>
      <c r="L911" s="3"/>
      <c r="M911" s="3"/>
      <c r="N911" s="3"/>
      <c r="O911" s="3"/>
      <c r="P911" s="3"/>
    </row>
    <row r="912" spans="1:16">
      <c r="A912" s="27">
        <f>工事一般情報!A912</f>
        <v>170203</v>
      </c>
      <c r="B912" s="7" t="str">
        <f>工事一般情報!B912</f>
        <v>アイサワ工業 広島支店</v>
      </c>
      <c r="C912" s="63"/>
      <c r="D912" s="63"/>
      <c r="E912" s="63"/>
      <c r="F912" s="1" t="s">
        <v>1903</v>
      </c>
      <c r="G912" s="1" t="s">
        <v>1903</v>
      </c>
      <c r="H912" s="1" t="s">
        <v>1903</v>
      </c>
      <c r="I912" s="1" t="s">
        <v>1903</v>
      </c>
      <c r="J912" s="1" t="s">
        <v>1903</v>
      </c>
      <c r="K912" s="1"/>
      <c r="L912" s="3"/>
      <c r="M912" s="3"/>
      <c r="N912" s="3"/>
      <c r="O912" s="3"/>
      <c r="P912" s="3"/>
    </row>
    <row r="913" spans="1:16">
      <c r="A913" s="27">
        <f>工事一般情報!A913</f>
        <v>170204</v>
      </c>
      <c r="B913" s="7" t="str">
        <f>工事一般情報!B913</f>
        <v>ビーンズプレス様吉川倉庫</v>
      </c>
      <c r="C913" s="63"/>
      <c r="D913" s="63"/>
      <c r="E913" s="63"/>
      <c r="F913" s="1" t="s">
        <v>1903</v>
      </c>
      <c r="G913" s="1" t="s">
        <v>1903</v>
      </c>
      <c r="H913" s="1" t="s">
        <v>1903</v>
      </c>
      <c r="I913" s="1" t="s">
        <v>1903</v>
      </c>
      <c r="J913" s="1" t="s">
        <v>1903</v>
      </c>
      <c r="K913" s="1"/>
      <c r="L913" s="3"/>
      <c r="M913" s="3"/>
      <c r="N913" s="3"/>
      <c r="O913" s="3"/>
      <c r="P913" s="3"/>
    </row>
    <row r="914" spans="1:16">
      <c r="A914" s="27">
        <f>工事一般情報!A914</f>
        <v>170205</v>
      </c>
      <c r="B914" s="7" t="str">
        <f>工事一般情報!B914</f>
        <v>フレートサービス</v>
      </c>
      <c r="C914" s="63"/>
      <c r="D914" s="63"/>
      <c r="E914" s="63"/>
      <c r="F914" s="1" t="s">
        <v>1903</v>
      </c>
      <c r="G914" s="1" t="s">
        <v>1903</v>
      </c>
      <c r="H914" s="1" t="s">
        <v>1903</v>
      </c>
      <c r="I914" s="1" t="s">
        <v>1903</v>
      </c>
      <c r="J914" s="1" t="s">
        <v>1903</v>
      </c>
      <c r="K914" s="1"/>
      <c r="L914" s="3"/>
      <c r="M914" s="3"/>
      <c r="N914" s="3"/>
      <c r="O914" s="3"/>
      <c r="P914" s="3"/>
    </row>
    <row r="915" spans="1:16">
      <c r="A915" s="27">
        <f>工事一般情報!A915</f>
        <v>170206</v>
      </c>
      <c r="B915" s="7" t="str">
        <f>工事一般情報!B915</f>
        <v>尻内保育園</v>
      </c>
      <c r="C915" s="63"/>
      <c r="D915" s="63"/>
      <c r="E915" s="63"/>
      <c r="F915" s="1" t="s">
        <v>1903</v>
      </c>
      <c r="G915" s="1" t="s">
        <v>1903</v>
      </c>
      <c r="H915" s="1" t="s">
        <v>1903</v>
      </c>
      <c r="I915" s="1" t="s">
        <v>1903</v>
      </c>
      <c r="J915" s="1" t="s">
        <v>1903</v>
      </c>
      <c r="K915" s="1"/>
      <c r="L915" s="3"/>
      <c r="M915" s="3"/>
      <c r="N915" s="3"/>
      <c r="O915" s="3"/>
      <c r="P915" s="3"/>
    </row>
    <row r="916" spans="1:16">
      <c r="A916" s="27">
        <f>工事一般情報!A916</f>
        <v>170207</v>
      </c>
      <c r="B916" s="7" t="str">
        <f>工事一般情報!B916</f>
        <v>薬王堂富谷成田</v>
      </c>
      <c r="C916" s="63"/>
      <c r="D916" s="63"/>
      <c r="E916" s="63"/>
      <c r="F916" s="1" t="s">
        <v>1903</v>
      </c>
      <c r="G916" s="1" t="s">
        <v>1903</v>
      </c>
      <c r="H916" s="1" t="s">
        <v>1903</v>
      </c>
      <c r="I916" s="1" t="s">
        <v>1903</v>
      </c>
      <c r="J916" s="1" t="s">
        <v>1903</v>
      </c>
      <c r="K916" s="1"/>
      <c r="L916" s="3"/>
      <c r="M916" s="3"/>
      <c r="N916" s="3"/>
      <c r="O916" s="3"/>
      <c r="P916" s="3"/>
    </row>
    <row r="917" spans="1:16">
      <c r="A917" s="27">
        <f>工事一般情報!A917</f>
        <v>170208</v>
      </c>
      <c r="B917" s="7" t="str">
        <f>工事一般情報!B917</f>
        <v>ツルハドラッグ新宮城山元</v>
      </c>
      <c r="C917" s="63"/>
      <c r="D917" s="63"/>
      <c r="E917" s="63"/>
      <c r="F917" s="1" t="s">
        <v>1903</v>
      </c>
      <c r="G917" s="1" t="s">
        <v>1903</v>
      </c>
      <c r="H917" s="1" t="s">
        <v>1903</v>
      </c>
      <c r="I917" s="1" t="s">
        <v>1903</v>
      </c>
      <c r="J917" s="1" t="s">
        <v>1903</v>
      </c>
      <c r="K917" s="1"/>
      <c r="L917" s="3"/>
      <c r="M917" s="3"/>
      <c r="N917" s="3"/>
      <c r="O917" s="3"/>
      <c r="P917" s="3"/>
    </row>
    <row r="918" spans="1:16">
      <c r="A918" s="27">
        <f>工事一般情報!A918</f>
        <v>170209</v>
      </c>
      <c r="B918" s="7" t="str">
        <f>工事一般情報!B918</f>
        <v>松本邸</v>
      </c>
      <c r="C918" s="63"/>
      <c r="D918" s="63"/>
      <c r="E918" s="63"/>
      <c r="F918" s="1" t="s">
        <v>1903</v>
      </c>
      <c r="G918" s="1" t="s">
        <v>1903</v>
      </c>
      <c r="H918" s="1" t="s">
        <v>1903</v>
      </c>
      <c r="I918" s="1" t="s">
        <v>1903</v>
      </c>
      <c r="J918" s="1" t="s">
        <v>1903</v>
      </c>
      <c r="K918" s="1"/>
      <c r="L918" s="3"/>
      <c r="M918" s="3"/>
      <c r="N918" s="3"/>
      <c r="O918" s="3"/>
      <c r="P918" s="3"/>
    </row>
    <row r="919" spans="1:16">
      <c r="A919" s="27">
        <f>工事一般情報!A919</f>
        <v>170210</v>
      </c>
      <c r="B919" s="7" t="str">
        <f>工事一般情報!B919</f>
        <v>V・drug港区宝神</v>
      </c>
      <c r="C919" s="63"/>
      <c r="D919" s="63"/>
      <c r="E919" s="63"/>
      <c r="F919" s="1" t="s">
        <v>1903</v>
      </c>
      <c r="G919" s="1" t="s">
        <v>1903</v>
      </c>
      <c r="H919" s="1" t="s">
        <v>1903</v>
      </c>
      <c r="I919" s="1" t="s">
        <v>1903</v>
      </c>
      <c r="J919" s="1" t="s">
        <v>1904</v>
      </c>
      <c r="K919" s="1"/>
      <c r="L919" s="3"/>
      <c r="M919" s="3"/>
      <c r="N919" s="3"/>
      <c r="O919" s="3"/>
      <c r="P919" s="3"/>
    </row>
    <row r="920" spans="1:16">
      <c r="A920" s="27">
        <f>工事一般情報!A920</f>
        <v>170211</v>
      </c>
      <c r="B920" s="7" t="str">
        <f>工事一般情報!B920</f>
        <v>ダイナム山形天童</v>
      </c>
      <c r="C920" s="63"/>
      <c r="D920" s="63"/>
      <c r="E920" s="63"/>
      <c r="F920" s="1" t="s">
        <v>1903</v>
      </c>
      <c r="G920" s="1" t="s">
        <v>1903</v>
      </c>
      <c r="H920" s="1" t="s">
        <v>1903</v>
      </c>
      <c r="I920" s="1" t="s">
        <v>1903</v>
      </c>
      <c r="J920" s="1" t="s">
        <v>1903</v>
      </c>
      <c r="K920" s="1"/>
      <c r="L920" s="3"/>
      <c r="M920" s="3"/>
      <c r="N920" s="3"/>
      <c r="O920" s="3"/>
      <c r="P920" s="3"/>
    </row>
    <row r="921" spans="1:16">
      <c r="A921" s="27">
        <f>工事一般情報!A921</f>
        <v>170212</v>
      </c>
      <c r="B921" s="7" t="str">
        <f>工事一般情報!B921</f>
        <v>共同冷蔵 大井物流センター</v>
      </c>
      <c r="C921" s="63"/>
      <c r="D921" s="63"/>
      <c r="E921" s="63"/>
      <c r="F921" s="1" t="s">
        <v>1903</v>
      </c>
      <c r="G921" s="1" t="s">
        <v>1903</v>
      </c>
      <c r="H921" s="1" t="s">
        <v>1903</v>
      </c>
      <c r="I921" s="1" t="s">
        <v>1903</v>
      </c>
      <c r="J921" s="1" t="s">
        <v>1904</v>
      </c>
      <c r="K921" s="1"/>
      <c r="L921" s="3"/>
      <c r="M921" s="3"/>
      <c r="N921" s="3"/>
      <c r="O921" s="3"/>
      <c r="P921" s="3"/>
    </row>
    <row r="922" spans="1:16">
      <c r="A922" s="27">
        <f>工事一般情報!A922</f>
        <v>170213</v>
      </c>
      <c r="B922" s="7" t="str">
        <f>工事一般情報!B922</f>
        <v>ツルハドラッグ登米米山</v>
      </c>
      <c r="C922" s="63"/>
      <c r="D922" s="63"/>
      <c r="E922" s="63"/>
      <c r="F922" s="1" t="s">
        <v>1903</v>
      </c>
      <c r="G922" s="1" t="s">
        <v>1903</v>
      </c>
      <c r="H922" s="1" t="s">
        <v>1903</v>
      </c>
      <c r="I922" s="1" t="s">
        <v>1903</v>
      </c>
      <c r="J922" s="1" t="s">
        <v>1903</v>
      </c>
      <c r="K922" s="1"/>
      <c r="L922" s="3"/>
      <c r="M922" s="3"/>
      <c r="N922" s="3"/>
      <c r="O922" s="3"/>
      <c r="P922" s="3"/>
    </row>
    <row r="923" spans="1:16">
      <c r="A923" s="27">
        <f>工事一般情報!A923</f>
        <v>170214</v>
      </c>
      <c r="B923" s="7" t="str">
        <f>工事一般情報!B923</f>
        <v>関西マツダ都島</v>
      </c>
      <c r="C923" s="63"/>
      <c r="D923" s="63"/>
      <c r="E923" s="63"/>
      <c r="F923" s="1" t="s">
        <v>1903</v>
      </c>
      <c r="G923" s="1" t="s">
        <v>1903</v>
      </c>
      <c r="H923" s="1" t="s">
        <v>1903</v>
      </c>
      <c r="I923" s="1" t="s">
        <v>1903</v>
      </c>
      <c r="J923" s="1" t="s">
        <v>1903</v>
      </c>
      <c r="K923" s="1"/>
      <c r="L923" s="3"/>
      <c r="M923" s="3"/>
      <c r="N923" s="3"/>
      <c r="O923" s="3"/>
      <c r="P923" s="3"/>
    </row>
    <row r="924" spans="1:16">
      <c r="A924" s="27">
        <f>工事一般情報!A924</f>
        <v>170215</v>
      </c>
      <c r="B924" s="7" t="str">
        <f>工事一般情報!B924</f>
        <v>薬王堂柴田槻木</v>
      </c>
      <c r="C924" s="63"/>
      <c r="D924" s="63"/>
      <c r="E924" s="63"/>
      <c r="F924" s="1" t="s">
        <v>1903</v>
      </c>
      <c r="G924" s="1" t="s">
        <v>1903</v>
      </c>
      <c r="H924" s="1" t="s">
        <v>1904</v>
      </c>
      <c r="I924" s="1" t="s">
        <v>1903</v>
      </c>
      <c r="J924" s="1" t="s">
        <v>1903</v>
      </c>
      <c r="K924" s="1"/>
      <c r="L924" s="3"/>
      <c r="M924" s="3"/>
      <c r="N924" s="3"/>
      <c r="O924" s="3"/>
      <c r="P924" s="3"/>
    </row>
    <row r="925" spans="1:16">
      <c r="A925" s="27">
        <f>工事一般情報!A925</f>
        <v>170216</v>
      </c>
      <c r="B925" s="7" t="str">
        <f>工事一般情報!B925</f>
        <v>コープさっぽろ元町</v>
      </c>
      <c r="C925" s="63"/>
      <c r="D925" s="63"/>
      <c r="E925" s="63"/>
      <c r="F925" s="1" t="s">
        <v>1903</v>
      </c>
      <c r="G925" s="1" t="s">
        <v>1903</v>
      </c>
      <c r="H925" s="1" t="s">
        <v>1903</v>
      </c>
      <c r="I925" s="1" t="s">
        <v>1903</v>
      </c>
      <c r="J925" s="1" t="s">
        <v>1903</v>
      </c>
      <c r="K925" s="1"/>
      <c r="L925" s="3"/>
      <c r="M925" s="3"/>
      <c r="N925" s="3"/>
      <c r="O925" s="3"/>
      <c r="P925" s="3"/>
    </row>
    <row r="926" spans="1:16">
      <c r="A926" s="27">
        <f>工事一般情報!A926</f>
        <v>170217</v>
      </c>
      <c r="B926" s="7" t="str">
        <f>工事一般情報!B926</f>
        <v>太平洋ｾﾒﾝﾄ㈱ｻｰﾋﾞｽｽﾃｰｼｮﾝ</v>
      </c>
      <c r="C926" s="63"/>
      <c r="D926" s="63"/>
      <c r="E926" s="63"/>
      <c r="F926" s="1" t="s">
        <v>1903</v>
      </c>
      <c r="G926" s="1" t="s">
        <v>1903</v>
      </c>
      <c r="H926" s="1" t="s">
        <v>1903</v>
      </c>
      <c r="I926" s="1" t="s">
        <v>1903</v>
      </c>
      <c r="J926" s="1" t="s">
        <v>1903</v>
      </c>
      <c r="K926" s="1"/>
      <c r="L926" s="3"/>
      <c r="M926" s="3"/>
      <c r="N926" s="3"/>
      <c r="O926" s="3"/>
      <c r="P926" s="3"/>
    </row>
    <row r="927" spans="1:16">
      <c r="A927" s="27">
        <f>工事一般情報!A927</f>
        <v>170218</v>
      </c>
      <c r="B927" s="7" t="str">
        <f>工事一般情報!B927</f>
        <v>釧路厚生社焼却炉</v>
      </c>
      <c r="C927" s="63"/>
      <c r="D927" s="63"/>
      <c r="E927" s="63"/>
      <c r="F927" s="1" t="s">
        <v>1903</v>
      </c>
      <c r="G927" s="1" t="s">
        <v>1903</v>
      </c>
      <c r="H927" s="1" t="s">
        <v>1903</v>
      </c>
      <c r="I927" s="1" t="s">
        <v>1903</v>
      </c>
      <c r="J927" s="1" t="s">
        <v>1904</v>
      </c>
      <c r="K927" s="1"/>
      <c r="L927" s="3"/>
      <c r="M927" s="3"/>
      <c r="N927" s="3"/>
      <c r="O927" s="3"/>
      <c r="P927" s="3"/>
    </row>
    <row r="928" spans="1:16">
      <c r="A928" s="27">
        <f>工事一般情報!A928</f>
        <v>170219</v>
      </c>
      <c r="B928" s="7" t="str">
        <f>工事一般情報!B928</f>
        <v>カインズ幕張</v>
      </c>
      <c r="C928" s="63"/>
      <c r="D928" s="63"/>
      <c r="E928" s="63"/>
      <c r="F928" s="1" t="s">
        <v>1903</v>
      </c>
      <c r="G928" s="1" t="s">
        <v>1903</v>
      </c>
      <c r="H928" s="1" t="s">
        <v>1903</v>
      </c>
      <c r="I928" s="1" t="s">
        <v>1903</v>
      </c>
      <c r="J928" s="1" t="s">
        <v>1904</v>
      </c>
      <c r="K928" s="1"/>
      <c r="L928" s="3"/>
      <c r="M928" s="3"/>
      <c r="N928" s="3"/>
      <c r="O928" s="3"/>
      <c r="P928" s="3"/>
    </row>
    <row r="929" spans="1:16">
      <c r="A929" s="27">
        <f>工事一般情報!A929</f>
        <v>170220</v>
      </c>
      <c r="B929" s="7" t="str">
        <f>工事一般情報!B929</f>
        <v>介護予防センターさくら</v>
      </c>
      <c r="C929" s="63"/>
      <c r="D929" s="63"/>
      <c r="E929" s="63"/>
      <c r="F929" s="1" t="s">
        <v>1903</v>
      </c>
      <c r="G929" s="1" t="s">
        <v>1903</v>
      </c>
      <c r="H929" s="1" t="s">
        <v>1903</v>
      </c>
      <c r="I929" s="1" t="s">
        <v>1903</v>
      </c>
      <c r="J929" s="1" t="s">
        <v>1904</v>
      </c>
      <c r="K929" s="1"/>
      <c r="L929" s="3"/>
      <c r="M929" s="3"/>
      <c r="N929" s="3"/>
      <c r="O929" s="3"/>
      <c r="P929" s="3"/>
    </row>
    <row r="930" spans="1:16">
      <c r="A930" s="27">
        <f>工事一般情報!A930</f>
        <v>170221</v>
      </c>
      <c r="B930" s="7" t="str">
        <f>工事一般情報!B930</f>
        <v>まるか食品 本社工場</v>
      </c>
      <c r="C930" s="63"/>
      <c r="D930" s="63"/>
      <c r="E930" s="63"/>
      <c r="F930" s="1" t="s">
        <v>1903</v>
      </c>
      <c r="G930" s="1" t="s">
        <v>1903</v>
      </c>
      <c r="H930" s="1" t="s">
        <v>1903</v>
      </c>
      <c r="I930" s="1" t="s">
        <v>1903</v>
      </c>
      <c r="J930" s="1" t="s">
        <v>1903</v>
      </c>
      <c r="K930" s="1"/>
      <c r="L930" s="3"/>
      <c r="M930" s="3"/>
      <c r="N930" s="3"/>
      <c r="O930" s="3"/>
      <c r="P930" s="3"/>
    </row>
    <row r="931" spans="1:16">
      <c r="A931" s="27">
        <f>工事一般情報!A931</f>
        <v>170222</v>
      </c>
      <c r="B931" s="7" t="str">
        <f>工事一般情報!B931</f>
        <v>キグチテクニクス切断センター</v>
      </c>
      <c r="C931" s="63"/>
      <c r="D931" s="63"/>
      <c r="E931" s="63"/>
      <c r="F931" s="1" t="s">
        <v>1903</v>
      </c>
      <c r="G931" s="1" t="s">
        <v>1903</v>
      </c>
      <c r="H931" s="1" t="s">
        <v>1903</v>
      </c>
      <c r="I931" s="1" t="s">
        <v>1903</v>
      </c>
      <c r="J931" s="1" t="s">
        <v>1903</v>
      </c>
      <c r="K931" s="1"/>
      <c r="L931" s="3"/>
      <c r="M931" s="3"/>
      <c r="N931" s="3"/>
      <c r="O931" s="3"/>
      <c r="P931" s="3"/>
    </row>
    <row r="932" spans="1:16">
      <c r="A932" s="27">
        <f>工事一般情報!A932</f>
        <v>170223</v>
      </c>
      <c r="B932" s="7" t="str">
        <f>工事一般情報!B932</f>
        <v>南佃分譲マンション</v>
      </c>
      <c r="C932" s="63"/>
      <c r="D932" s="63"/>
      <c r="E932" s="63"/>
      <c r="F932" s="1" t="s">
        <v>1903</v>
      </c>
      <c r="G932" s="1" t="s">
        <v>1903</v>
      </c>
      <c r="H932" s="1" t="s">
        <v>1903</v>
      </c>
      <c r="I932" s="1" t="s">
        <v>1903</v>
      </c>
      <c r="J932" s="1" t="s">
        <v>1903</v>
      </c>
      <c r="K932" s="1"/>
      <c r="L932" s="3"/>
      <c r="M932" s="3"/>
      <c r="N932" s="3"/>
      <c r="O932" s="3"/>
      <c r="P932" s="3"/>
    </row>
    <row r="933" spans="1:16">
      <c r="A933" s="27">
        <f>工事一般情報!A933</f>
        <v>170224</v>
      </c>
      <c r="B933" s="7" t="str">
        <f>工事一般情報!B933</f>
        <v>セイリン新社屋</v>
      </c>
      <c r="C933" s="63"/>
      <c r="D933" s="63"/>
      <c r="E933" s="63"/>
      <c r="F933" s="1" t="s">
        <v>1903</v>
      </c>
      <c r="G933" s="1" t="s">
        <v>1903</v>
      </c>
      <c r="H933" s="1" t="s">
        <v>1903</v>
      </c>
      <c r="I933" s="1" t="s">
        <v>1903</v>
      </c>
      <c r="J933" s="1" t="s">
        <v>1903</v>
      </c>
      <c r="K933" s="1"/>
      <c r="L933" s="3"/>
      <c r="M933" s="3"/>
      <c r="N933" s="3"/>
      <c r="O933" s="3"/>
      <c r="P933" s="3"/>
    </row>
    <row r="934" spans="1:16">
      <c r="A934" s="27">
        <f>工事一般情報!A934</f>
        <v>170227</v>
      </c>
      <c r="B934" s="7" t="str">
        <f>工事一般情報!B934</f>
        <v>気仙沼 宮脇書店</v>
      </c>
      <c r="C934" s="63"/>
      <c r="D934" s="63"/>
      <c r="E934" s="63"/>
      <c r="F934" s="1" t="s">
        <v>1903</v>
      </c>
      <c r="G934" s="1" t="s">
        <v>1903</v>
      </c>
      <c r="H934" s="1" t="s">
        <v>1903</v>
      </c>
      <c r="I934" s="1" t="s">
        <v>1903</v>
      </c>
      <c r="J934" s="1" t="s">
        <v>1904</v>
      </c>
      <c r="K934" s="1"/>
      <c r="L934" s="3"/>
      <c r="M934" s="3"/>
      <c r="N934" s="3"/>
      <c r="O934" s="3"/>
      <c r="P934" s="3"/>
    </row>
    <row r="935" spans="1:16">
      <c r="A935" s="27">
        <f>工事一般情報!A935</f>
        <v>170228</v>
      </c>
      <c r="B935" s="7" t="str">
        <f>工事一般情報!B935</f>
        <v>城陽加工場</v>
      </c>
      <c r="C935" s="63"/>
      <c r="D935" s="63"/>
      <c r="E935" s="63"/>
      <c r="F935" s="1" t="s">
        <v>1903</v>
      </c>
      <c r="G935" s="1" t="s">
        <v>1903</v>
      </c>
      <c r="H935" s="1" t="s">
        <v>1903</v>
      </c>
      <c r="I935" s="1" t="s">
        <v>1903</v>
      </c>
      <c r="J935" s="1" t="s">
        <v>1903</v>
      </c>
      <c r="K935" s="1"/>
      <c r="L935" s="3"/>
      <c r="M935" s="3"/>
      <c r="N935" s="3"/>
      <c r="O935" s="3"/>
      <c r="P935" s="3"/>
    </row>
    <row r="936" spans="1:16">
      <c r="A936" s="27">
        <f>工事一般情報!A936</f>
        <v>170229</v>
      </c>
      <c r="B936" s="7" t="str">
        <f>工事一般情報!B936</f>
        <v>井口流通センター</v>
      </c>
      <c r="C936" s="63"/>
      <c r="D936" s="63"/>
      <c r="E936" s="63"/>
      <c r="F936" s="1" t="s">
        <v>1903</v>
      </c>
      <c r="G936" s="1" t="s">
        <v>1903</v>
      </c>
      <c r="H936" s="1" t="s">
        <v>1903</v>
      </c>
      <c r="I936" s="1" t="s">
        <v>1903</v>
      </c>
      <c r="J936" s="1" t="s">
        <v>1903</v>
      </c>
      <c r="K936" s="1"/>
      <c r="L936" s="3"/>
      <c r="M936" s="3"/>
      <c r="N936" s="3"/>
      <c r="O936" s="3"/>
      <c r="P936" s="3"/>
    </row>
    <row r="937" spans="1:16">
      <c r="A937" s="27">
        <f>工事一般情報!A937</f>
        <v>170231</v>
      </c>
      <c r="B937" s="7" t="str">
        <f>工事一般情報!B937</f>
        <v>ツルハドラッグ新潟彩野</v>
      </c>
      <c r="C937" s="63"/>
      <c r="D937" s="63"/>
      <c r="E937" s="63"/>
      <c r="F937" s="1" t="s">
        <v>1903</v>
      </c>
      <c r="G937" s="1" t="s">
        <v>1903</v>
      </c>
      <c r="H937" s="1" t="s">
        <v>1904</v>
      </c>
      <c r="I937" s="1" t="s">
        <v>1903</v>
      </c>
      <c r="J937" s="1" t="s">
        <v>1903</v>
      </c>
      <c r="K937" s="1"/>
      <c r="L937" s="3"/>
      <c r="M937" s="3"/>
      <c r="N937" s="3"/>
      <c r="O937" s="3"/>
      <c r="P937" s="3"/>
    </row>
    <row r="938" spans="1:16">
      <c r="A938" s="27">
        <f>工事一般情報!A938</f>
        <v>170232</v>
      </c>
      <c r="B938" s="7" t="str">
        <f>工事一般情報!B938</f>
        <v>オスカー技研</v>
      </c>
      <c r="C938" s="63"/>
      <c r="D938" s="63"/>
      <c r="E938" s="63"/>
      <c r="F938" s="1" t="s">
        <v>1903</v>
      </c>
      <c r="G938" s="1" t="s">
        <v>1903</v>
      </c>
      <c r="H938" s="1" t="s">
        <v>1903</v>
      </c>
      <c r="I938" s="1" t="s">
        <v>1903</v>
      </c>
      <c r="J938" s="1" t="s">
        <v>1903</v>
      </c>
      <c r="K938" s="1"/>
      <c r="L938" s="3"/>
      <c r="M938" s="3"/>
      <c r="N938" s="3"/>
      <c r="O938" s="3"/>
      <c r="P938" s="3"/>
    </row>
    <row r="939" spans="1:16">
      <c r="A939" s="27">
        <f>工事一般情報!A939</f>
        <v>170234</v>
      </c>
      <c r="B939" s="7" t="str">
        <f>工事一般情報!B939</f>
        <v>キタセキ伊勢崎</v>
      </c>
      <c r="C939" s="63"/>
      <c r="D939" s="63"/>
      <c r="E939" s="63"/>
      <c r="F939" s="1" t="s">
        <v>1903</v>
      </c>
      <c r="G939" s="1" t="s">
        <v>1903</v>
      </c>
      <c r="H939" s="1" t="s">
        <v>1903</v>
      </c>
      <c r="I939" s="1" t="s">
        <v>1904</v>
      </c>
      <c r="J939" s="1" t="s">
        <v>1903</v>
      </c>
      <c r="K939" s="1"/>
      <c r="L939" s="3"/>
      <c r="M939" s="3"/>
      <c r="N939" s="3"/>
      <c r="O939" s="3"/>
      <c r="P939" s="3"/>
    </row>
    <row r="940" spans="1:16">
      <c r="A940" s="27">
        <f>工事一般情報!A940</f>
        <v>170235</v>
      </c>
      <c r="B940" s="7" t="str">
        <f>工事一般情報!B940</f>
        <v>ジュンテンドー新安来</v>
      </c>
      <c r="C940" s="63"/>
      <c r="D940" s="63"/>
      <c r="E940" s="63"/>
      <c r="F940" s="1" t="s">
        <v>1903</v>
      </c>
      <c r="G940" s="1" t="s">
        <v>1903</v>
      </c>
      <c r="H940" s="1" t="s">
        <v>1903</v>
      </c>
      <c r="I940" s="1" t="s">
        <v>1903</v>
      </c>
      <c r="J940" s="1" t="s">
        <v>1903</v>
      </c>
      <c r="K940" s="1"/>
      <c r="L940" s="3"/>
      <c r="M940" s="3"/>
      <c r="N940" s="3"/>
      <c r="O940" s="3"/>
      <c r="P940" s="3"/>
    </row>
    <row r="941" spans="1:16">
      <c r="A941" s="27" t="str">
        <f>工事一般情報!A941</f>
        <v>170236-1</v>
      </c>
      <c r="B941" s="7" t="str">
        <f>工事一般情報!B941</f>
        <v>西松屋Jモール西舞鶴</v>
      </c>
      <c r="C941" s="63"/>
      <c r="D941" s="63"/>
      <c r="E941" s="63"/>
      <c r="F941" s="1" t="s">
        <v>1903</v>
      </c>
      <c r="G941" s="1" t="s">
        <v>1903</v>
      </c>
      <c r="H941" s="1" t="s">
        <v>1903</v>
      </c>
      <c r="I941" s="1" t="s">
        <v>1903</v>
      </c>
      <c r="J941" s="1" t="s">
        <v>1903</v>
      </c>
      <c r="K941" s="1"/>
      <c r="L941" s="3"/>
      <c r="M941" s="3"/>
      <c r="N941" s="3"/>
      <c r="O941" s="3"/>
      <c r="P941" s="3"/>
    </row>
    <row r="942" spans="1:16">
      <c r="A942" s="27" t="str">
        <f>工事一般情報!A942</f>
        <v>170236-2</v>
      </c>
      <c r="B942" s="7" t="str">
        <f>工事一般情報!B942</f>
        <v>ユニクロJモール西舞鶴</v>
      </c>
      <c r="C942" s="63"/>
      <c r="D942" s="63"/>
      <c r="E942" s="63"/>
      <c r="F942" s="1" t="s">
        <v>1903</v>
      </c>
      <c r="G942" s="1" t="s">
        <v>1903</v>
      </c>
      <c r="H942" s="1" t="s">
        <v>1903</v>
      </c>
      <c r="I942" s="1" t="s">
        <v>1903</v>
      </c>
      <c r="J942" s="1" t="s">
        <v>1903</v>
      </c>
      <c r="K942" s="1"/>
      <c r="L942" s="3"/>
      <c r="M942" s="3"/>
      <c r="N942" s="3"/>
      <c r="O942" s="3"/>
      <c r="P942" s="3"/>
    </row>
    <row r="943" spans="1:16">
      <c r="A943" s="27" t="str">
        <f>工事一般情報!A943</f>
        <v>170236-3</v>
      </c>
      <c r="B943" s="7" t="str">
        <f>工事一般情報!B943</f>
        <v>大創Jモール西舞鶴</v>
      </c>
      <c r="C943" s="63"/>
      <c r="D943" s="63"/>
      <c r="E943" s="63"/>
      <c r="F943" s="1" t="s">
        <v>1903</v>
      </c>
      <c r="G943" s="1" t="s">
        <v>1903</v>
      </c>
      <c r="H943" s="1" t="s">
        <v>1903</v>
      </c>
      <c r="I943" s="1" t="s">
        <v>1903</v>
      </c>
      <c r="J943" s="1" t="s">
        <v>1903</v>
      </c>
      <c r="K943" s="1"/>
      <c r="L943" s="3"/>
      <c r="M943" s="3"/>
      <c r="N943" s="3"/>
      <c r="O943" s="3"/>
      <c r="P943" s="3"/>
    </row>
    <row r="944" spans="1:16">
      <c r="A944" s="27">
        <f>工事一般情報!A944</f>
        <v>170238</v>
      </c>
      <c r="B944" s="7" t="str">
        <f>工事一般情報!B944</f>
        <v>HIヒロセSUC竹田</v>
      </c>
      <c r="C944" s="63"/>
      <c r="D944" s="63"/>
      <c r="E944" s="63"/>
      <c r="F944" s="1" t="s">
        <v>1903</v>
      </c>
      <c r="G944" s="1" t="s">
        <v>1903</v>
      </c>
      <c r="H944" s="1" t="s">
        <v>1903</v>
      </c>
      <c r="I944" s="1" t="s">
        <v>1903</v>
      </c>
      <c r="J944" s="1" t="s">
        <v>1903</v>
      </c>
      <c r="K944" s="1"/>
      <c r="L944" s="3"/>
      <c r="M944" s="3"/>
      <c r="N944" s="3"/>
      <c r="O944" s="3"/>
      <c r="P944" s="3"/>
    </row>
    <row r="945" spans="1:16">
      <c r="A945" s="27">
        <f>工事一般情報!A945</f>
        <v>170239</v>
      </c>
      <c r="B945" s="7" t="str">
        <f>工事一般情報!B945</f>
        <v>大久保地区公共施設再生事業(習志野計画)</v>
      </c>
      <c r="C945" s="63"/>
      <c r="D945" s="63"/>
      <c r="E945" s="63"/>
      <c r="F945" s="1" t="s">
        <v>1903</v>
      </c>
      <c r="G945" s="1" t="s">
        <v>1903</v>
      </c>
      <c r="H945" s="1" t="s">
        <v>1903</v>
      </c>
      <c r="I945" s="1" t="s">
        <v>1903</v>
      </c>
      <c r="J945" s="1" t="s">
        <v>1903</v>
      </c>
      <c r="K945" s="1"/>
      <c r="L945" s="3"/>
      <c r="M945" s="3"/>
      <c r="N945" s="3"/>
      <c r="O945" s="3"/>
      <c r="P945" s="3"/>
    </row>
    <row r="946" spans="1:16">
      <c r="A946" s="27">
        <f>工事一般情報!A946</f>
        <v>170240</v>
      </c>
      <c r="B946" s="7" t="str">
        <f>工事一般情報!B946</f>
        <v>ツルハドラッグ南気仙沼</v>
      </c>
      <c r="C946" s="63"/>
      <c r="D946" s="63"/>
      <c r="E946" s="63"/>
      <c r="F946" s="1" t="s">
        <v>1903</v>
      </c>
      <c r="G946" s="1" t="s">
        <v>1903</v>
      </c>
      <c r="H946" s="1" t="s">
        <v>1903</v>
      </c>
      <c r="I946" s="1" t="s">
        <v>1903</v>
      </c>
      <c r="J946" s="1" t="s">
        <v>1904</v>
      </c>
      <c r="K946" s="1"/>
      <c r="L946" s="3"/>
      <c r="M946" s="3"/>
      <c r="N946" s="3"/>
      <c r="O946" s="3"/>
      <c r="P946" s="3"/>
    </row>
    <row r="947" spans="1:16">
      <c r="A947" s="27">
        <f>工事一般情報!A947</f>
        <v>180002</v>
      </c>
      <c r="B947" s="7" t="str">
        <f>工事一般情報!B947</f>
        <v>前田道路㈱福山営業所</v>
      </c>
      <c r="C947" s="63"/>
      <c r="D947" s="63"/>
      <c r="E947" s="63"/>
      <c r="F947" s="1" t="s">
        <v>1903</v>
      </c>
      <c r="G947" s="1" t="s">
        <v>1903</v>
      </c>
      <c r="H947" s="1" t="s">
        <v>1903</v>
      </c>
      <c r="I947" s="1" t="s">
        <v>1903</v>
      </c>
      <c r="J947" s="1" t="s">
        <v>1903</v>
      </c>
      <c r="K947" s="1"/>
      <c r="L947" s="3"/>
      <c r="M947" s="3"/>
      <c r="N947" s="3"/>
      <c r="O947" s="3"/>
      <c r="P947" s="3"/>
    </row>
    <row r="948" spans="1:16">
      <c r="A948" s="27">
        <f>工事一般情報!A948</f>
        <v>180003</v>
      </c>
      <c r="B948" s="7" t="str">
        <f>工事一般情報!B948</f>
        <v>ツルハドラッグ男鹿船川</v>
      </c>
      <c r="C948" s="63"/>
      <c r="D948" s="63"/>
      <c r="E948" s="63"/>
      <c r="F948" s="1" t="s">
        <v>1903</v>
      </c>
      <c r="G948" s="1" t="s">
        <v>1903</v>
      </c>
      <c r="H948" s="1" t="s">
        <v>1904</v>
      </c>
      <c r="I948" s="1" t="s">
        <v>1903</v>
      </c>
      <c r="J948" s="1" t="s">
        <v>1903</v>
      </c>
      <c r="K948" s="1"/>
      <c r="L948" s="3"/>
      <c r="M948" s="3"/>
      <c r="N948" s="3"/>
      <c r="O948" s="3"/>
      <c r="P948" s="3"/>
    </row>
    <row r="949" spans="1:16">
      <c r="A949" s="27">
        <f>工事一般情報!A949</f>
        <v>180124</v>
      </c>
      <c r="B949" s="7" t="str">
        <f>工事一般情報!B949</f>
        <v>春藤葬儀造花店 ｾﾚﾓﾆｰﾎｰﾙ</v>
      </c>
      <c r="C949" s="63"/>
      <c r="D949" s="63"/>
      <c r="E949" s="63"/>
      <c r="F949" s="1" t="s">
        <v>1903</v>
      </c>
      <c r="G949" s="1" t="s">
        <v>1903</v>
      </c>
      <c r="H949" s="1" t="s">
        <v>1903</v>
      </c>
      <c r="I949" s="1" t="s">
        <v>1903</v>
      </c>
      <c r="J949" s="1" t="s">
        <v>1903</v>
      </c>
      <c r="K949" s="1"/>
      <c r="L949" s="3"/>
      <c r="M949" s="3"/>
      <c r="N949" s="3"/>
      <c r="O949" s="3"/>
      <c r="P949" s="3"/>
    </row>
    <row r="950" spans="1:16">
      <c r="A950" s="27">
        <f>工事一般情報!A950</f>
        <v>180013</v>
      </c>
      <c r="B950" s="7" t="str">
        <f>工事一般情報!B950</f>
        <v>T医薬物流倉庫計画</v>
      </c>
      <c r="C950" s="63"/>
      <c r="D950" s="63"/>
      <c r="E950" s="63"/>
      <c r="F950" s="1" t="s">
        <v>1903</v>
      </c>
      <c r="G950" s="1" t="s">
        <v>1903</v>
      </c>
      <c r="H950" s="1" t="s">
        <v>1903</v>
      </c>
      <c r="I950" s="1" t="s">
        <v>1903</v>
      </c>
      <c r="J950" s="1" t="s">
        <v>1903</v>
      </c>
      <c r="K950" s="1"/>
      <c r="L950" s="3"/>
      <c r="M950" s="3"/>
      <c r="N950" s="3"/>
      <c r="O950" s="3"/>
      <c r="P950" s="3"/>
    </row>
    <row r="951" spans="1:16">
      <c r="A951" s="27">
        <f>工事一般情報!A951</f>
        <v>180014</v>
      </c>
      <c r="B951" s="7" t="str">
        <f>工事一般情報!B951</f>
        <v>大田クリニックデイケア</v>
      </c>
      <c r="C951" s="63"/>
      <c r="D951" s="63"/>
      <c r="E951" s="63"/>
      <c r="F951" s="1" t="s">
        <v>1903</v>
      </c>
      <c r="G951" s="1" t="s">
        <v>1903</v>
      </c>
      <c r="H951" s="1" t="s">
        <v>1903</v>
      </c>
      <c r="I951" s="1" t="s">
        <v>1903</v>
      </c>
      <c r="J951" s="1" t="s">
        <v>1903</v>
      </c>
      <c r="K951" s="1"/>
      <c r="L951" s="3"/>
      <c r="M951" s="3"/>
      <c r="N951" s="3"/>
      <c r="O951" s="3"/>
      <c r="P951" s="3"/>
    </row>
    <row r="952" spans="1:16">
      <c r="A952" s="27">
        <f>工事一般情報!A952</f>
        <v>180015</v>
      </c>
      <c r="B952" s="7" t="str">
        <f>工事一般情報!B952</f>
        <v>V・drug三重川越</v>
      </c>
      <c r="C952" s="63"/>
      <c r="D952" s="63"/>
      <c r="E952" s="63"/>
      <c r="F952" s="1" t="s">
        <v>1903</v>
      </c>
      <c r="G952" s="1" t="s">
        <v>1903</v>
      </c>
      <c r="H952" s="1" t="s">
        <v>1903</v>
      </c>
      <c r="I952" s="1" t="s">
        <v>1903</v>
      </c>
      <c r="J952" s="1" t="s">
        <v>1903</v>
      </c>
      <c r="K952" s="1"/>
      <c r="L952" s="3"/>
      <c r="M952" s="3"/>
      <c r="N952" s="3"/>
      <c r="O952" s="3"/>
      <c r="P952" s="3"/>
    </row>
    <row r="953" spans="1:16">
      <c r="A953" s="27">
        <f>工事一般情報!A953</f>
        <v>180016</v>
      </c>
      <c r="B953" s="7" t="str">
        <f>工事一般情報!B953</f>
        <v>正覚寺庫裏</v>
      </c>
      <c r="C953" s="63"/>
      <c r="D953" s="63"/>
      <c r="E953" s="63"/>
      <c r="F953" s="1" t="s">
        <v>1903</v>
      </c>
      <c r="G953" s="1" t="s">
        <v>1904</v>
      </c>
      <c r="H953" s="1" t="s">
        <v>1903</v>
      </c>
      <c r="I953" s="1" t="s">
        <v>1903</v>
      </c>
      <c r="J953" s="1" t="s">
        <v>1903</v>
      </c>
      <c r="K953" s="1"/>
      <c r="L953" s="3"/>
      <c r="M953" s="3"/>
      <c r="N953" s="3"/>
      <c r="O953" s="3"/>
      <c r="P953" s="3"/>
    </row>
    <row r="954" spans="1:16">
      <c r="A954" s="27">
        <f>工事一般情報!A954</f>
        <v>180017</v>
      </c>
      <c r="B954" s="7" t="str">
        <f>工事一般情報!B954</f>
        <v>コアレックス道栄 倶知安</v>
      </c>
      <c r="C954" s="63"/>
      <c r="D954" s="63"/>
      <c r="E954" s="63"/>
      <c r="F954" s="1" t="s">
        <v>1903</v>
      </c>
      <c r="G954" s="1" t="s">
        <v>1903</v>
      </c>
      <c r="H954" s="1" t="s">
        <v>1903</v>
      </c>
      <c r="I954" s="1" t="s">
        <v>1903</v>
      </c>
      <c r="J954" s="1" t="s">
        <v>1903</v>
      </c>
      <c r="K954" s="1"/>
      <c r="L954" s="3"/>
      <c r="M954" s="3"/>
      <c r="N954" s="3"/>
      <c r="O954" s="3"/>
      <c r="P954" s="3"/>
    </row>
    <row r="955" spans="1:16">
      <c r="A955" s="27">
        <f>工事一般情報!A955</f>
        <v>180018</v>
      </c>
      <c r="B955" s="7" t="str">
        <f>工事一般情報!B955</f>
        <v>中葛西7丁目28番 店舗(ｻﾝﾍﾞﾙｸｽ)</v>
      </c>
      <c r="C955" s="63"/>
      <c r="D955" s="63"/>
      <c r="E955" s="63"/>
      <c r="F955" s="1" t="s">
        <v>1903</v>
      </c>
      <c r="G955" s="1" t="s">
        <v>1903</v>
      </c>
      <c r="H955" s="1" t="s">
        <v>1903</v>
      </c>
      <c r="I955" s="1" t="s">
        <v>1903</v>
      </c>
      <c r="J955" s="1" t="s">
        <v>1903</v>
      </c>
      <c r="K955" s="1"/>
      <c r="L955" s="3"/>
      <c r="M955" s="3"/>
      <c r="N955" s="3"/>
      <c r="O955" s="3"/>
      <c r="P955" s="3"/>
    </row>
    <row r="956" spans="1:16">
      <c r="A956" s="27">
        <f>工事一般情報!A956</f>
        <v>180019</v>
      </c>
      <c r="B956" s="7" t="str">
        <f>工事一般情報!B956</f>
        <v>コニーリョ西出雲(勝部マンションⅡ)</v>
      </c>
      <c r="C956" s="63"/>
      <c r="D956" s="63"/>
      <c r="E956" s="63"/>
      <c r="F956" s="1" t="s">
        <v>1903</v>
      </c>
      <c r="G956" s="1" t="s">
        <v>1903</v>
      </c>
      <c r="H956" s="1" t="s">
        <v>1903</v>
      </c>
      <c r="I956" s="1" t="s">
        <v>1903</v>
      </c>
      <c r="J956" s="1" t="s">
        <v>1903</v>
      </c>
      <c r="K956" s="1"/>
      <c r="L956" s="3"/>
      <c r="M956" s="3"/>
      <c r="N956" s="3"/>
      <c r="O956" s="3"/>
      <c r="P956" s="3"/>
    </row>
    <row r="957" spans="1:16">
      <c r="A957" s="27" t="str">
        <f>工事一般情報!A957</f>
        <v>180020-1</v>
      </c>
      <c r="B957" s="7" t="str">
        <f>工事一般情報!B957</f>
        <v>秋田ﾄﾖﾀ由利本荘【洗車場】</v>
      </c>
      <c r="C957" s="63"/>
      <c r="D957" s="63"/>
      <c r="E957" s="63"/>
      <c r="F957" s="1" t="s">
        <v>1903</v>
      </c>
      <c r="G957" s="1" t="s">
        <v>1903</v>
      </c>
      <c r="H957" s="1" t="s">
        <v>1903</v>
      </c>
      <c r="I957" s="1" t="s">
        <v>1903</v>
      </c>
      <c r="J957" s="1" t="s">
        <v>1903</v>
      </c>
      <c r="K957" s="1"/>
      <c r="L957" s="3"/>
      <c r="M957" s="3"/>
      <c r="N957" s="3"/>
      <c r="O957" s="3"/>
      <c r="P957" s="3"/>
    </row>
    <row r="958" spans="1:16">
      <c r="A958" s="27" t="str">
        <f>工事一般情報!A958</f>
        <v>180020-2</v>
      </c>
      <c r="B958" s="7" t="str">
        <f>工事一般情報!B958</f>
        <v>秋田ﾄﾖﾀ由利本荘【整備工場】</v>
      </c>
      <c r="C958" s="63"/>
      <c r="D958" s="63"/>
      <c r="E958" s="63"/>
      <c r="F958" s="1" t="s">
        <v>1903</v>
      </c>
      <c r="G958" s="1" t="s">
        <v>1903</v>
      </c>
      <c r="H958" s="1" t="s">
        <v>1903</v>
      </c>
      <c r="I958" s="1" t="s">
        <v>1903</v>
      </c>
      <c r="J958" s="1" t="s">
        <v>1903</v>
      </c>
      <c r="K958" s="1"/>
      <c r="L958" s="3"/>
      <c r="M958" s="3"/>
      <c r="N958" s="3"/>
      <c r="O958" s="3"/>
      <c r="P958" s="3"/>
    </row>
    <row r="959" spans="1:16">
      <c r="A959" s="27" t="str">
        <f>工事一般情報!A959</f>
        <v>180020-3</v>
      </c>
      <c r="B959" s="7" t="str">
        <f>工事一般情報!B959</f>
        <v>秋田ﾄﾖﾀ由利本荘【ｼｮｰﾙｰﾑ】</v>
      </c>
      <c r="C959" s="63"/>
      <c r="D959" s="63"/>
      <c r="E959" s="63"/>
      <c r="F959" s="1" t="s">
        <v>1903</v>
      </c>
      <c r="G959" s="1" t="s">
        <v>1903</v>
      </c>
      <c r="H959" s="1" t="s">
        <v>1903</v>
      </c>
      <c r="I959" s="1" t="s">
        <v>1903</v>
      </c>
      <c r="J959" s="1" t="s">
        <v>1903</v>
      </c>
      <c r="K959" s="1"/>
      <c r="L959" s="3"/>
      <c r="M959" s="3"/>
      <c r="N959" s="3"/>
      <c r="O959" s="3"/>
      <c r="P959" s="3"/>
    </row>
    <row r="960" spans="1:16">
      <c r="A960" s="27" t="str">
        <f>工事一般情報!A960</f>
        <v>180020-4</v>
      </c>
      <c r="B960" s="7" t="str">
        <f>工事一般情報!B960</f>
        <v>秋田ﾄﾖﾀ由利本荘【ﾌﾞｯｸｽﾓｱ】</v>
      </c>
      <c r="C960" s="63"/>
      <c r="D960" s="63"/>
      <c r="E960" s="63"/>
      <c r="F960" s="1" t="s">
        <v>1903</v>
      </c>
      <c r="G960" s="1" t="s">
        <v>1903</v>
      </c>
      <c r="H960" s="1" t="s">
        <v>1903</v>
      </c>
      <c r="I960" s="1" t="s">
        <v>1903</v>
      </c>
      <c r="J960" s="1" t="s">
        <v>1903</v>
      </c>
      <c r="K960" s="1"/>
      <c r="L960" s="3"/>
      <c r="M960" s="3"/>
      <c r="N960" s="3"/>
      <c r="O960" s="3"/>
      <c r="P960" s="3"/>
    </row>
    <row r="961" spans="1:16">
      <c r="A961" s="27" t="str">
        <f>工事一般情報!A961</f>
        <v>180020-5</v>
      </c>
      <c r="B961" s="7" t="str">
        <f>工事一般情報!B961</f>
        <v>秋田ﾄﾖﾀ由利本荘【ﾊﾟｰｺﾞﾗ】</v>
      </c>
      <c r="C961" s="63"/>
      <c r="D961" s="63"/>
      <c r="E961" s="63"/>
      <c r="F961" s="1" t="s">
        <v>1903</v>
      </c>
      <c r="G961" s="1" t="s">
        <v>1903</v>
      </c>
      <c r="H961" s="1" t="s">
        <v>1903</v>
      </c>
      <c r="I961" s="1" t="s">
        <v>1903</v>
      </c>
      <c r="J961" s="1" t="s">
        <v>1903</v>
      </c>
      <c r="K961" s="1"/>
      <c r="L961" s="3"/>
      <c r="M961" s="3"/>
      <c r="N961" s="3"/>
      <c r="O961" s="3"/>
      <c r="P961" s="3"/>
    </row>
    <row r="962" spans="1:16">
      <c r="A962" s="27">
        <f>工事一般情報!A962</f>
        <v>180021</v>
      </c>
      <c r="B962" s="7" t="str">
        <f>工事一般情報!B962</f>
        <v>東北マツダ大館</v>
      </c>
      <c r="C962" s="63"/>
      <c r="D962" s="63"/>
      <c r="E962" s="63"/>
      <c r="F962" s="1" t="s">
        <v>1903</v>
      </c>
      <c r="G962" s="1" t="s">
        <v>1903</v>
      </c>
      <c r="H962" s="1" t="s">
        <v>1903</v>
      </c>
      <c r="I962" s="1" t="s">
        <v>1903</v>
      </c>
      <c r="J962" s="1" t="s">
        <v>1903</v>
      </c>
      <c r="K962" s="1"/>
      <c r="L962" s="3"/>
      <c r="M962" s="3"/>
      <c r="N962" s="3"/>
      <c r="O962" s="3"/>
      <c r="P962" s="3"/>
    </row>
    <row r="963" spans="1:16">
      <c r="A963" s="27">
        <f>工事一般情報!A963</f>
        <v>180022</v>
      </c>
      <c r="B963" s="7" t="str">
        <f>工事一般情報!B963</f>
        <v>JA山形おきたま低温米倉庫</v>
      </c>
      <c r="C963" s="63"/>
      <c r="D963" s="63"/>
      <c r="E963" s="63"/>
      <c r="F963" s="1" t="s">
        <v>1903</v>
      </c>
      <c r="G963" s="1" t="s">
        <v>1903</v>
      </c>
      <c r="H963" s="1" t="s">
        <v>1903</v>
      </c>
      <c r="I963" s="1" t="s">
        <v>1903</v>
      </c>
      <c r="J963" s="1" t="s">
        <v>1903</v>
      </c>
      <c r="K963" s="1"/>
      <c r="L963" s="3"/>
      <c r="M963" s="3"/>
      <c r="N963" s="3"/>
      <c r="O963" s="3"/>
      <c r="P963" s="3"/>
    </row>
    <row r="964" spans="1:16">
      <c r="A964" s="27" t="str">
        <f>工事一般情報!A964</f>
        <v>180023
180039</v>
      </c>
      <c r="B964" s="7" t="str">
        <f>工事一般情報!B964</f>
        <v>前田運送㈱E棟倉庫</v>
      </c>
      <c r="C964" s="63"/>
      <c r="D964" s="63"/>
      <c r="E964" s="63"/>
      <c r="F964" s="1" t="s">
        <v>1903</v>
      </c>
      <c r="G964" s="1" t="s">
        <v>1903</v>
      </c>
      <c r="H964" s="1" t="s">
        <v>1903</v>
      </c>
      <c r="I964" s="1" t="s">
        <v>1903</v>
      </c>
      <c r="J964" s="1" t="s">
        <v>1903</v>
      </c>
      <c r="K964" s="1"/>
      <c r="L964" s="3"/>
      <c r="M964" s="3"/>
      <c r="N964" s="3"/>
      <c r="O964" s="3"/>
      <c r="P964" s="3"/>
    </row>
    <row r="965" spans="1:16">
      <c r="A965" s="27">
        <f>工事一般情報!A965</f>
        <v>180024</v>
      </c>
      <c r="B965" s="7" t="str">
        <f>工事一般情報!B965</f>
        <v>月ヶ瀬みのり園 第二工場</v>
      </c>
      <c r="C965" s="63"/>
      <c r="D965" s="63"/>
      <c r="E965" s="63"/>
      <c r="F965" s="1" t="s">
        <v>1903</v>
      </c>
      <c r="G965" s="1" t="s">
        <v>1903</v>
      </c>
      <c r="H965" s="1" t="s">
        <v>1903</v>
      </c>
      <c r="I965" s="1" t="s">
        <v>1903</v>
      </c>
      <c r="J965" s="1" t="s">
        <v>1903</v>
      </c>
      <c r="K965" s="1"/>
      <c r="L965" s="3"/>
      <c r="M965" s="3"/>
      <c r="N965" s="3"/>
      <c r="O965" s="3"/>
      <c r="P965" s="3"/>
    </row>
    <row r="966" spans="1:16">
      <c r="A966" s="27">
        <f>工事一般情報!A966</f>
        <v>180025</v>
      </c>
      <c r="B966" s="7" t="str">
        <f>工事一般情報!B966</f>
        <v>甲府国母(ドンキ甲府)</v>
      </c>
      <c r="C966" s="63"/>
      <c r="D966" s="63"/>
      <c r="E966" s="63"/>
      <c r="F966" s="1" t="s">
        <v>1903</v>
      </c>
      <c r="G966" s="1" t="s">
        <v>1903</v>
      </c>
      <c r="H966" s="1" t="s">
        <v>1903</v>
      </c>
      <c r="I966" s="1" t="s">
        <v>1903</v>
      </c>
      <c r="J966" s="1" t="s">
        <v>1903</v>
      </c>
      <c r="K966" s="1"/>
      <c r="L966" s="3"/>
      <c r="M966" s="3"/>
      <c r="N966" s="3"/>
      <c r="O966" s="3"/>
      <c r="P966" s="3"/>
    </row>
    <row r="967" spans="1:16">
      <c r="A967" s="27">
        <f>工事一般情報!A967</f>
        <v>180026</v>
      </c>
      <c r="B967" s="7" t="str">
        <f>工事一般情報!B967</f>
        <v>日立建機日本(株)成田整備工場</v>
      </c>
      <c r="C967" s="63"/>
      <c r="D967" s="63"/>
      <c r="E967" s="63"/>
      <c r="F967" s="1" t="s">
        <v>1903</v>
      </c>
      <c r="G967" s="1" t="s">
        <v>1903</v>
      </c>
      <c r="H967" s="1" t="s">
        <v>1903</v>
      </c>
      <c r="I967" s="1" t="s">
        <v>1903</v>
      </c>
      <c r="J967" s="1" t="s">
        <v>1904</v>
      </c>
      <c r="K967" s="1"/>
      <c r="L967" s="3"/>
      <c r="M967" s="3"/>
      <c r="N967" s="3"/>
      <c r="O967" s="3"/>
      <c r="P967" s="3"/>
    </row>
    <row r="968" spans="1:16">
      <c r="A968" s="27">
        <f>工事一般情報!A968</f>
        <v>180028</v>
      </c>
      <c r="B968" s="7" t="str">
        <f>工事一般情報!B968</f>
        <v>ツルハドラッグ青森桜川</v>
      </c>
      <c r="C968" s="63"/>
      <c r="D968" s="63"/>
      <c r="E968" s="63"/>
      <c r="F968" s="1" t="s">
        <v>1903</v>
      </c>
      <c r="G968" s="1" t="s">
        <v>1903</v>
      </c>
      <c r="H968" s="1" t="s">
        <v>1903</v>
      </c>
      <c r="I968" s="1" t="s">
        <v>1903</v>
      </c>
      <c r="J968" s="1" t="s">
        <v>1903</v>
      </c>
      <c r="K968" s="1"/>
      <c r="L968" s="3"/>
      <c r="M968" s="3"/>
      <c r="N968" s="3"/>
      <c r="O968" s="3"/>
      <c r="P968" s="3"/>
    </row>
    <row r="969" spans="1:16">
      <c r="A969" s="27">
        <f>工事一般情報!A969</f>
        <v>180029</v>
      </c>
      <c r="B969" s="7" t="str">
        <f>工事一般情報!B969</f>
        <v>上塩冶マンション</v>
      </c>
      <c r="C969" s="63"/>
      <c r="D969" s="63"/>
      <c r="E969" s="63"/>
      <c r="F969" s="1" t="s">
        <v>1903</v>
      </c>
      <c r="G969" s="1" t="s">
        <v>1903</v>
      </c>
      <c r="H969" s="1" t="s">
        <v>1903</v>
      </c>
      <c r="I969" s="1" t="s">
        <v>1903</v>
      </c>
      <c r="J969" s="1" t="s">
        <v>1903</v>
      </c>
      <c r="K969" s="1"/>
      <c r="L969" s="3"/>
      <c r="M969" s="3"/>
      <c r="N969" s="3"/>
      <c r="O969" s="3"/>
      <c r="P969" s="3"/>
    </row>
    <row r="970" spans="1:16">
      <c r="A970" s="27">
        <f>工事一般情報!A970</f>
        <v>180030</v>
      </c>
      <c r="B970" s="7" t="str">
        <f>工事一般情報!B970</f>
        <v>横浜川和町(クリエイトエスディー)</v>
      </c>
      <c r="C970" s="63"/>
      <c r="D970" s="63"/>
      <c r="E970" s="63"/>
      <c r="F970" s="1" t="s">
        <v>1903</v>
      </c>
      <c r="G970" s="1" t="s">
        <v>1903</v>
      </c>
      <c r="H970" s="1" t="s">
        <v>1903</v>
      </c>
      <c r="I970" s="1" t="s">
        <v>1903</v>
      </c>
      <c r="J970" s="1" t="s">
        <v>1903</v>
      </c>
      <c r="K970" s="1"/>
      <c r="L970" s="3"/>
      <c r="M970" s="3"/>
      <c r="N970" s="3"/>
      <c r="O970" s="3"/>
      <c r="P970" s="3"/>
    </row>
    <row r="971" spans="1:16">
      <c r="A971" s="27">
        <f>工事一般情報!A971</f>
        <v>180031</v>
      </c>
      <c r="B971" s="7" t="str">
        <f>工事一般情報!B971</f>
        <v>水産鮮度処理施設整備事務所</v>
      </c>
      <c r="C971" s="63"/>
      <c r="D971" s="63"/>
      <c r="E971" s="63"/>
      <c r="F971" s="1" t="s">
        <v>1903</v>
      </c>
      <c r="G971" s="1" t="s">
        <v>1903</v>
      </c>
      <c r="H971" s="1" t="s">
        <v>1903</v>
      </c>
      <c r="I971" s="1" t="s">
        <v>1903</v>
      </c>
      <c r="J971" s="1" t="s">
        <v>1903</v>
      </c>
      <c r="K971" s="1"/>
      <c r="L971" s="3"/>
      <c r="M971" s="3"/>
      <c r="N971" s="3"/>
      <c r="O971" s="3"/>
      <c r="P971" s="3"/>
    </row>
    <row r="972" spans="1:16">
      <c r="A972" s="27">
        <f>工事一般情報!A972</f>
        <v>180032</v>
      </c>
      <c r="B972" s="7" t="str">
        <f>工事一般情報!B972</f>
        <v>リードR3工場 増築工事</v>
      </c>
      <c r="C972" s="63"/>
      <c r="D972" s="63"/>
      <c r="E972" s="63"/>
      <c r="F972" s="1" t="s">
        <v>1903</v>
      </c>
      <c r="G972" s="1" t="s">
        <v>1903</v>
      </c>
      <c r="H972" s="1" t="s">
        <v>1903</v>
      </c>
      <c r="I972" s="1" t="s">
        <v>1903</v>
      </c>
      <c r="J972" s="1" t="s">
        <v>1903</v>
      </c>
      <c r="K972" s="1"/>
      <c r="L972" s="3"/>
      <c r="M972" s="3"/>
      <c r="N972" s="3"/>
      <c r="O972" s="3"/>
      <c r="P972" s="3"/>
    </row>
    <row r="973" spans="1:16">
      <c r="A973" s="27">
        <f>工事一般情報!A973</f>
        <v>180033</v>
      </c>
      <c r="B973" s="7" t="str">
        <f>工事一般情報!B973</f>
        <v>薬王堂山形川西</v>
      </c>
      <c r="C973" s="63"/>
      <c r="D973" s="63"/>
      <c r="E973" s="63"/>
      <c r="F973" s="1" t="s">
        <v>1903</v>
      </c>
      <c r="G973" s="1" t="s">
        <v>1903</v>
      </c>
      <c r="H973" s="1" t="s">
        <v>1903</v>
      </c>
      <c r="I973" s="1" t="s">
        <v>1903</v>
      </c>
      <c r="J973" s="1" t="s">
        <v>1903</v>
      </c>
      <c r="K973" s="1"/>
      <c r="L973" s="3"/>
      <c r="M973" s="3"/>
      <c r="N973" s="3"/>
      <c r="O973" s="3"/>
      <c r="P973" s="3"/>
    </row>
    <row r="974" spans="1:16">
      <c r="A974" s="27">
        <f>工事一般情報!A974</f>
        <v>180034</v>
      </c>
      <c r="B974" s="7" t="str">
        <f>工事一般情報!B974</f>
        <v>ツルハドラッグ伏古11条</v>
      </c>
      <c r="C974" s="63"/>
      <c r="D974" s="63"/>
      <c r="E974" s="63"/>
      <c r="F974" s="1" t="s">
        <v>1903</v>
      </c>
      <c r="G974" s="1" t="s">
        <v>1903</v>
      </c>
      <c r="H974" s="1" t="s">
        <v>1903</v>
      </c>
      <c r="I974" s="1" t="s">
        <v>1903</v>
      </c>
      <c r="J974" s="1" t="s">
        <v>1903</v>
      </c>
      <c r="K974" s="1"/>
      <c r="L974" s="3"/>
      <c r="M974" s="3"/>
      <c r="N974" s="3"/>
      <c r="O974" s="3"/>
      <c r="P974" s="3"/>
    </row>
    <row r="975" spans="1:16">
      <c r="A975" s="27">
        <f>工事一般情報!A975</f>
        <v>0</v>
      </c>
      <c r="B975" s="7" t="str">
        <f>工事一般情報!B975</f>
        <v>竹内邸</v>
      </c>
      <c r="C975" s="63"/>
      <c r="D975" s="63"/>
      <c r="E975" s="63"/>
      <c r="F975" s="1" t="s">
        <v>1903</v>
      </c>
      <c r="G975" s="1" t="s">
        <v>1903</v>
      </c>
      <c r="H975" s="1" t="s">
        <v>1903</v>
      </c>
      <c r="I975" s="1" t="s">
        <v>1903</v>
      </c>
      <c r="J975" s="1" t="s">
        <v>1903</v>
      </c>
      <c r="K975" s="1"/>
      <c r="L975" s="3"/>
      <c r="M975" s="3"/>
      <c r="N975" s="3"/>
      <c r="O975" s="3"/>
      <c r="P975" s="3"/>
    </row>
    <row r="976" spans="1:16">
      <c r="A976" s="27">
        <f>工事一般情報!A976</f>
        <v>180035</v>
      </c>
      <c r="B976" s="7" t="str">
        <f>工事一般情報!B976</f>
        <v>ツルハドラッグ函館湯川西</v>
      </c>
      <c r="C976" s="63"/>
      <c r="D976" s="63"/>
      <c r="E976" s="63"/>
      <c r="F976" s="1" t="s">
        <v>1903</v>
      </c>
      <c r="G976" s="1" t="s">
        <v>1903</v>
      </c>
      <c r="H976" s="1" t="s">
        <v>1903</v>
      </c>
      <c r="I976" s="1" t="s">
        <v>1903</v>
      </c>
      <c r="J976" s="1" t="s">
        <v>1903</v>
      </c>
      <c r="K976" s="1"/>
      <c r="L976" s="3"/>
      <c r="M976" s="3"/>
      <c r="N976" s="3"/>
      <c r="O976" s="3"/>
      <c r="P976" s="3"/>
    </row>
    <row r="977" spans="1:16">
      <c r="A977" s="27">
        <f>工事一般情報!A977</f>
        <v>180036</v>
      </c>
      <c r="B977" s="7" t="str">
        <f>工事一般情報!B977</f>
        <v>矢野口自工福島 浜通り</v>
      </c>
      <c r="C977" s="63"/>
      <c r="D977" s="63"/>
      <c r="E977" s="63"/>
      <c r="F977" s="1" t="s">
        <v>1903</v>
      </c>
      <c r="G977" s="1" t="s">
        <v>1903</v>
      </c>
      <c r="H977" s="1" t="s">
        <v>1903</v>
      </c>
      <c r="I977" s="1" t="s">
        <v>1903</v>
      </c>
      <c r="J977" s="1" t="s">
        <v>1904</v>
      </c>
      <c r="K977" s="1"/>
      <c r="L977" s="3"/>
      <c r="M977" s="3"/>
      <c r="N977" s="3"/>
      <c r="O977" s="3"/>
      <c r="P977" s="3"/>
    </row>
    <row r="978" spans="1:16">
      <c r="A978" s="27">
        <f>工事一般情報!A978</f>
        <v>180037</v>
      </c>
      <c r="B978" s="7" t="str">
        <f>工事一般情報!B978</f>
        <v>新高畠町立図書館</v>
      </c>
      <c r="C978" s="63"/>
      <c r="D978" s="63"/>
      <c r="E978" s="63"/>
      <c r="F978" s="1" t="s">
        <v>1903</v>
      </c>
      <c r="G978" s="1" t="s">
        <v>1903</v>
      </c>
      <c r="H978" s="1" t="s">
        <v>1903</v>
      </c>
      <c r="I978" s="1" t="s">
        <v>1903</v>
      </c>
      <c r="J978" s="1" t="s">
        <v>1903</v>
      </c>
      <c r="K978" s="1"/>
      <c r="L978" s="3"/>
      <c r="M978" s="3"/>
      <c r="N978" s="3"/>
      <c r="O978" s="3"/>
      <c r="P978" s="3"/>
    </row>
    <row r="979" spans="1:16">
      <c r="A979" s="27">
        <f>工事一般情報!A979</f>
        <v>180038</v>
      </c>
      <c r="B979" s="7" t="str">
        <f>工事一般情報!B979</f>
        <v>奈良日産大安寺</v>
      </c>
      <c r="C979" s="63"/>
      <c r="D979" s="63"/>
      <c r="E979" s="63"/>
      <c r="F979" s="1" t="s">
        <v>1903</v>
      </c>
      <c r="G979" s="1" t="s">
        <v>1903</v>
      </c>
      <c r="H979" s="1" t="s">
        <v>1903</v>
      </c>
      <c r="I979" s="1" t="s">
        <v>1903</v>
      </c>
      <c r="J979" s="1" t="s">
        <v>1903</v>
      </c>
      <c r="K979" s="1"/>
      <c r="L979" s="3"/>
      <c r="M979" s="3"/>
      <c r="N979" s="3"/>
      <c r="O979" s="3"/>
      <c r="P979" s="3"/>
    </row>
    <row r="980" spans="1:16">
      <c r="A980" s="27">
        <f>工事一般情報!A980</f>
        <v>180039</v>
      </c>
      <c r="B980" s="7" t="str">
        <f>工事一般情報!B980</f>
        <v>北陸マツダ金沢西</v>
      </c>
      <c r="C980" s="63"/>
      <c r="D980" s="63"/>
      <c r="E980" s="63"/>
      <c r="F980" s="1" t="s">
        <v>1903</v>
      </c>
      <c r="G980" s="1" t="s">
        <v>1903</v>
      </c>
      <c r="H980" s="1" t="s">
        <v>1903</v>
      </c>
      <c r="I980" s="1" t="s">
        <v>1903</v>
      </c>
      <c r="J980" s="1" t="s">
        <v>1903</v>
      </c>
      <c r="K980" s="1"/>
      <c r="L980" s="3"/>
      <c r="M980" s="3"/>
      <c r="N980" s="3"/>
      <c r="O980" s="3"/>
      <c r="P980" s="3"/>
    </row>
    <row r="981" spans="1:16">
      <c r="A981" s="27">
        <f>工事一般情報!A981</f>
        <v>180041</v>
      </c>
      <c r="B981" s="7" t="str">
        <f>工事一般情報!B981</f>
        <v>ロジュマン松原</v>
      </c>
      <c r="C981" s="63"/>
      <c r="D981" s="63"/>
      <c r="E981" s="63"/>
      <c r="F981" s="1" t="s">
        <v>1903</v>
      </c>
      <c r="G981" s="1" t="s">
        <v>1903</v>
      </c>
      <c r="H981" s="1" t="s">
        <v>1903</v>
      </c>
      <c r="I981" s="1" t="s">
        <v>1903</v>
      </c>
      <c r="J981" s="1" t="s">
        <v>1903</v>
      </c>
      <c r="K981" s="1"/>
      <c r="L981" s="3"/>
      <c r="M981" s="3"/>
      <c r="N981" s="3"/>
      <c r="O981" s="3"/>
      <c r="P981" s="3"/>
    </row>
    <row r="982" spans="1:16">
      <c r="A982" s="27">
        <f>工事一般情報!A982</f>
        <v>180042</v>
      </c>
      <c r="B982" s="7" t="str">
        <f>工事一般情報!B982</f>
        <v>県民生協 青森桜川</v>
      </c>
      <c r="C982" s="63"/>
      <c r="D982" s="63"/>
      <c r="E982" s="63"/>
      <c r="F982" s="1" t="s">
        <v>1903</v>
      </c>
      <c r="G982" s="1" t="s">
        <v>1903</v>
      </c>
      <c r="H982" s="1" t="s">
        <v>1903</v>
      </c>
      <c r="I982" s="1" t="s">
        <v>1903</v>
      </c>
      <c r="J982" s="1" t="s">
        <v>1903</v>
      </c>
      <c r="K982" s="1"/>
      <c r="L982" s="3"/>
      <c r="M982" s="3"/>
      <c r="N982" s="3"/>
      <c r="O982" s="3"/>
      <c r="P982" s="3"/>
    </row>
    <row r="983" spans="1:16">
      <c r="A983" s="27">
        <f>工事一般情報!A983</f>
        <v>180043</v>
      </c>
      <c r="B983" s="7" t="str">
        <f>工事一般情報!B983</f>
        <v>豊頃農業共同組合 店舗兼資材事務所・肥料倉庫・外倉庫</v>
      </c>
      <c r="C983" s="63"/>
      <c r="D983" s="63"/>
      <c r="E983" s="63"/>
      <c r="F983" s="1" t="s">
        <v>1903</v>
      </c>
      <c r="G983" s="1" t="s">
        <v>1903</v>
      </c>
      <c r="H983" s="1" t="s">
        <v>1903</v>
      </c>
      <c r="I983" s="1" t="s">
        <v>1903</v>
      </c>
      <c r="J983" s="1" t="s">
        <v>1903</v>
      </c>
      <c r="K983" s="1"/>
      <c r="L983" s="3"/>
      <c r="M983" s="3"/>
      <c r="N983" s="3"/>
      <c r="O983" s="3"/>
      <c r="P983" s="3"/>
    </row>
    <row r="984" spans="1:16">
      <c r="A984" s="27">
        <f>工事一般情報!A984</f>
        <v>180044</v>
      </c>
      <c r="B984" s="7" t="str">
        <f>工事一般情報!B984</f>
        <v>保育園 七色のみち</v>
      </c>
      <c r="C984" s="63"/>
      <c r="D984" s="63"/>
      <c r="E984" s="63"/>
      <c r="F984" s="1" t="s">
        <v>1903</v>
      </c>
      <c r="G984" s="1" t="s">
        <v>1903</v>
      </c>
      <c r="H984" s="1" t="s">
        <v>1903</v>
      </c>
      <c r="I984" s="1" t="s">
        <v>1903</v>
      </c>
      <c r="J984" s="1" t="s">
        <v>1903</v>
      </c>
      <c r="K984" s="1"/>
      <c r="L984" s="3"/>
      <c r="M984" s="3"/>
      <c r="N984" s="3"/>
      <c r="O984" s="3"/>
      <c r="P984" s="3"/>
    </row>
    <row r="985" spans="1:16">
      <c r="A985" s="27">
        <f>工事一般情報!A985</f>
        <v>180045</v>
      </c>
      <c r="B985" s="7" t="str">
        <f>工事一般情報!B985</f>
        <v>アイダ本社</v>
      </c>
      <c r="C985" s="63"/>
      <c r="D985" s="63"/>
      <c r="E985" s="63"/>
      <c r="F985" s="1" t="s">
        <v>1903</v>
      </c>
      <c r="G985" s="1" t="s">
        <v>1903</v>
      </c>
      <c r="H985" s="1" t="s">
        <v>1903</v>
      </c>
      <c r="I985" s="1" t="s">
        <v>1903</v>
      </c>
      <c r="J985" s="1" t="s">
        <v>1903</v>
      </c>
      <c r="K985" s="1"/>
      <c r="L985" s="3"/>
      <c r="M985" s="3"/>
      <c r="N985" s="3"/>
      <c r="O985" s="3"/>
      <c r="P985" s="3"/>
    </row>
    <row r="986" spans="1:16">
      <c r="A986" s="27">
        <f>工事一般情報!A986</f>
        <v>180047</v>
      </c>
      <c r="B986" s="7" t="str">
        <f>工事一般情報!B986</f>
        <v>横浜別所(ｸﾘｴｲﾄｴｽﾃﾞｨｰ)</v>
      </c>
      <c r="C986" s="63"/>
      <c r="D986" s="63"/>
      <c r="E986" s="63"/>
      <c r="F986" s="1" t="s">
        <v>1903</v>
      </c>
      <c r="G986" s="1" t="s">
        <v>1903</v>
      </c>
      <c r="H986" s="1" t="s">
        <v>1903</v>
      </c>
      <c r="I986" s="1" t="s">
        <v>1903</v>
      </c>
      <c r="J986" s="1" t="s">
        <v>1903</v>
      </c>
      <c r="K986" s="1"/>
      <c r="L986" s="3"/>
      <c r="M986" s="3"/>
      <c r="N986" s="3"/>
      <c r="O986" s="3"/>
      <c r="P986" s="3"/>
    </row>
    <row r="987" spans="1:16">
      <c r="A987" s="27">
        <f>工事一般情報!A987</f>
        <v>180048</v>
      </c>
      <c r="B987" s="7" t="str">
        <f>工事一般情報!B987</f>
        <v>ダイレックス相生</v>
      </c>
      <c r="C987" s="63"/>
      <c r="D987" s="63"/>
      <c r="E987" s="63"/>
      <c r="F987" s="1" t="s">
        <v>1903</v>
      </c>
      <c r="G987" s="1" t="s">
        <v>1903</v>
      </c>
      <c r="H987" s="1" t="s">
        <v>1903</v>
      </c>
      <c r="I987" s="1" t="s">
        <v>1903</v>
      </c>
      <c r="J987" s="1" t="s">
        <v>1903</v>
      </c>
      <c r="K987" s="1"/>
      <c r="L987" s="3"/>
      <c r="M987" s="3"/>
      <c r="N987" s="3"/>
      <c r="O987" s="3"/>
      <c r="P987" s="3"/>
    </row>
    <row r="988" spans="1:16">
      <c r="A988" s="27">
        <f>工事一般情報!A988</f>
        <v>180049</v>
      </c>
      <c r="B988" s="7" t="str">
        <f>工事一般情報!B988</f>
        <v>サンライズ産業㈱花巻 第二倉庫</v>
      </c>
      <c r="C988" s="63"/>
      <c r="D988" s="63"/>
      <c r="E988" s="63"/>
      <c r="F988" s="1" t="s">
        <v>1903</v>
      </c>
      <c r="G988" s="1" t="s">
        <v>1903</v>
      </c>
      <c r="H988" s="1" t="s">
        <v>1903</v>
      </c>
      <c r="I988" s="1" t="s">
        <v>1903</v>
      </c>
      <c r="J988" s="1" t="s">
        <v>1903</v>
      </c>
      <c r="K988" s="1"/>
      <c r="L988" s="3"/>
      <c r="M988" s="3"/>
      <c r="N988" s="3"/>
      <c r="O988" s="3"/>
      <c r="P988" s="3"/>
    </row>
    <row r="989" spans="1:16">
      <c r="A989" s="27">
        <f>工事一般情報!A989</f>
        <v>180050</v>
      </c>
      <c r="B989" s="7" t="str">
        <f>工事一般情報!B989</f>
        <v>バロー各務原中央 SM棟増築</v>
      </c>
      <c r="C989" s="63"/>
      <c r="D989" s="63"/>
      <c r="E989" s="63"/>
      <c r="F989" s="1" t="s">
        <v>1903</v>
      </c>
      <c r="G989" s="1" t="s">
        <v>1903</v>
      </c>
      <c r="H989" s="1" t="s">
        <v>1903</v>
      </c>
      <c r="I989" s="1" t="s">
        <v>1903</v>
      </c>
      <c r="J989" s="1" t="s">
        <v>1903</v>
      </c>
      <c r="K989" s="1"/>
      <c r="L989" s="3"/>
      <c r="M989" s="3"/>
      <c r="N989" s="3"/>
      <c r="O989" s="3"/>
      <c r="P989" s="3"/>
    </row>
    <row r="990" spans="1:16">
      <c r="A990" s="27">
        <f>工事一般情報!A990</f>
        <v>180051</v>
      </c>
      <c r="B990" s="7" t="str">
        <f>工事一般情報!B990</f>
        <v>ｲﾄﾊﾗ水産朝酌商品ｾｯﾄｾﾝﾀｰ</v>
      </c>
      <c r="C990" s="63"/>
      <c r="D990" s="63"/>
      <c r="E990" s="63"/>
      <c r="F990" s="1" t="s">
        <v>1903</v>
      </c>
      <c r="G990" s="1" t="s">
        <v>1903</v>
      </c>
      <c r="H990" s="1" t="s">
        <v>1903</v>
      </c>
      <c r="I990" s="1" t="s">
        <v>1903</v>
      </c>
      <c r="J990" s="1" t="s">
        <v>1903</v>
      </c>
      <c r="K990" s="1"/>
      <c r="L990" s="3"/>
      <c r="M990" s="3"/>
      <c r="N990" s="3"/>
      <c r="O990" s="3"/>
      <c r="P990" s="3"/>
    </row>
    <row r="991" spans="1:16">
      <c r="A991" s="27">
        <f>工事一般情報!A991</f>
        <v>180055</v>
      </c>
      <c r="B991" s="7" t="str">
        <f>工事一般情報!B991</f>
        <v>株式会社 阿部 新社屋</v>
      </c>
      <c r="C991" s="63"/>
      <c r="D991" s="63"/>
      <c r="E991" s="63"/>
      <c r="F991" s="1" t="s">
        <v>1903</v>
      </c>
      <c r="G991" s="1" t="s">
        <v>1903</v>
      </c>
      <c r="H991" s="1" t="s">
        <v>1903</v>
      </c>
      <c r="I991" s="1" t="s">
        <v>1903</v>
      </c>
      <c r="J991" s="1" t="s">
        <v>1903</v>
      </c>
      <c r="K991" s="1"/>
      <c r="L991" s="3"/>
      <c r="M991" s="3"/>
      <c r="N991" s="3"/>
      <c r="O991" s="3"/>
      <c r="P991" s="3"/>
    </row>
    <row r="992" spans="1:16">
      <c r="A992" s="27">
        <f>工事一般情報!A992</f>
        <v>180056</v>
      </c>
      <c r="B992" s="7" t="str">
        <f>工事一般情報!B992</f>
        <v>ツルハドラッグ仙台中田</v>
      </c>
      <c r="C992" s="63"/>
      <c r="D992" s="63"/>
      <c r="E992" s="63"/>
      <c r="F992" s="1" t="s">
        <v>1903</v>
      </c>
      <c r="G992" s="1" t="s">
        <v>1903</v>
      </c>
      <c r="H992" s="1" t="s">
        <v>1903</v>
      </c>
      <c r="I992" s="1" t="s">
        <v>1903</v>
      </c>
      <c r="J992" s="1" t="s">
        <v>1903</v>
      </c>
      <c r="K992" s="1"/>
      <c r="L992" s="3"/>
      <c r="M992" s="3"/>
      <c r="N992" s="3"/>
      <c r="O992" s="3"/>
      <c r="P992" s="3"/>
    </row>
    <row r="993" spans="1:16">
      <c r="A993" s="27">
        <f>工事一般情報!A993</f>
        <v>180057</v>
      </c>
      <c r="B993" s="7" t="str">
        <f>工事一般情報!B993</f>
        <v>ベア・ロジコ株式会社 天童低温物流センター</v>
      </c>
      <c r="C993" s="63"/>
      <c r="D993" s="63"/>
      <c r="E993" s="63"/>
      <c r="F993" s="1" t="s">
        <v>1903</v>
      </c>
      <c r="G993" s="1" t="s">
        <v>1903</v>
      </c>
      <c r="H993" s="1" t="s">
        <v>1903</v>
      </c>
      <c r="I993" s="1" t="s">
        <v>1903</v>
      </c>
      <c r="J993" s="1" t="s">
        <v>1903</v>
      </c>
      <c r="K993" s="1"/>
      <c r="L993" s="3"/>
      <c r="M993" s="3"/>
      <c r="N993" s="3"/>
      <c r="O993" s="3"/>
      <c r="P993" s="3"/>
    </row>
    <row r="994" spans="1:16">
      <c r="A994" s="27">
        <f>工事一般情報!A994</f>
        <v>180058</v>
      </c>
      <c r="B994" s="7" t="str">
        <f>工事一般情報!B994</f>
        <v>アリオンテック㈱本社</v>
      </c>
      <c r="C994" s="63"/>
      <c r="D994" s="63"/>
      <c r="E994" s="63"/>
      <c r="F994" s="1" t="s">
        <v>1903</v>
      </c>
      <c r="G994" s="1" t="s">
        <v>1903</v>
      </c>
      <c r="H994" s="1" t="s">
        <v>1903</v>
      </c>
      <c r="I994" s="1" t="s">
        <v>1903</v>
      </c>
      <c r="J994" s="1" t="s">
        <v>1903</v>
      </c>
      <c r="K994" s="1"/>
      <c r="L994" s="3"/>
      <c r="M994" s="3"/>
      <c r="N994" s="3"/>
      <c r="O994" s="3"/>
      <c r="P994" s="3"/>
    </row>
    <row r="995" spans="1:16">
      <c r="A995" s="27">
        <f>工事一般情報!A995</f>
        <v>180059</v>
      </c>
      <c r="B995" s="7" t="str">
        <f>工事一般情報!B995</f>
        <v>キタセキ下妻</v>
      </c>
      <c r="C995" s="63"/>
      <c r="D995" s="63"/>
      <c r="E995" s="63"/>
      <c r="F995" s="1" t="s">
        <v>1903</v>
      </c>
      <c r="G995" s="1" t="s">
        <v>1903</v>
      </c>
      <c r="H995" s="1" t="s">
        <v>1903</v>
      </c>
      <c r="I995" s="1" t="s">
        <v>1903</v>
      </c>
      <c r="J995" s="1" t="s">
        <v>1903</v>
      </c>
      <c r="K995" s="1"/>
      <c r="L995" s="3"/>
      <c r="M995" s="3"/>
      <c r="N995" s="3"/>
      <c r="O995" s="3"/>
      <c r="P995" s="3"/>
    </row>
    <row r="996" spans="1:16">
      <c r="A996" s="27">
        <f>工事一般情報!A996</f>
        <v>180063</v>
      </c>
      <c r="B996" s="7" t="str">
        <f>工事一般情報!B996</f>
        <v>日立建機日本 函館営業所 レンタル倉庫</v>
      </c>
      <c r="C996" s="63"/>
      <c r="D996" s="63"/>
      <c r="E996" s="63"/>
      <c r="F996" s="1" t="s">
        <v>1903</v>
      </c>
      <c r="G996" s="1" t="s">
        <v>1903</v>
      </c>
      <c r="H996" s="1" t="s">
        <v>1903</v>
      </c>
      <c r="I996" s="1" t="s">
        <v>1903</v>
      </c>
      <c r="J996" s="1" t="s">
        <v>1903</v>
      </c>
      <c r="K996" s="1"/>
      <c r="L996" s="3"/>
      <c r="M996" s="3"/>
      <c r="N996" s="3"/>
      <c r="O996" s="3"/>
      <c r="P996" s="3"/>
    </row>
    <row r="997" spans="1:16">
      <c r="A997" s="27">
        <f>工事一般情報!A997</f>
        <v>180064</v>
      </c>
      <c r="B997" s="7" t="str">
        <f>工事一般情報!B997</f>
        <v>ヨンキュウ製氷施設</v>
      </c>
      <c r="C997" s="63"/>
      <c r="D997" s="63"/>
      <c r="E997" s="63"/>
      <c r="F997" s="1" t="s">
        <v>1903</v>
      </c>
      <c r="G997" s="1" t="s">
        <v>1903</v>
      </c>
      <c r="H997" s="1" t="s">
        <v>1903</v>
      </c>
      <c r="I997" s="1" t="s">
        <v>1903</v>
      </c>
      <c r="J997" s="1" t="s">
        <v>1903</v>
      </c>
      <c r="K997" s="1"/>
      <c r="L997" s="3"/>
      <c r="M997" s="3"/>
      <c r="N997" s="3"/>
      <c r="O997" s="3"/>
      <c r="P997" s="3"/>
    </row>
    <row r="998" spans="1:16">
      <c r="A998" s="27">
        <f>工事一般情報!A998</f>
        <v>180065</v>
      </c>
      <c r="B998" s="7" t="str">
        <f>工事一般情報!B998</f>
        <v>秋田恵みキリスト教会</v>
      </c>
      <c r="C998" s="63"/>
      <c r="D998" s="63"/>
      <c r="E998" s="63"/>
      <c r="F998" s="1" t="s">
        <v>1903</v>
      </c>
      <c r="G998" s="1" t="s">
        <v>1903</v>
      </c>
      <c r="H998" s="1" t="s">
        <v>1903</v>
      </c>
      <c r="I998" s="1" t="s">
        <v>1903</v>
      </c>
      <c r="J998" s="1" t="s">
        <v>1903</v>
      </c>
      <c r="K998" s="1"/>
      <c r="L998" s="3"/>
      <c r="M998" s="3"/>
      <c r="N998" s="3"/>
      <c r="O998" s="3"/>
      <c r="P998" s="3"/>
    </row>
    <row r="999" spans="1:16">
      <c r="A999" s="27">
        <f>工事一般情報!A999</f>
        <v>180066</v>
      </c>
      <c r="B999" s="7" t="str">
        <f>工事一般情報!B999</f>
        <v>ﾗﾝﾎﾞﾙｷﾞｰﾆ名古屋 外部整備場</v>
      </c>
      <c r="C999" s="63"/>
      <c r="D999" s="63"/>
      <c r="E999" s="63"/>
      <c r="F999" s="1" t="s">
        <v>1903</v>
      </c>
      <c r="G999" s="1" t="s">
        <v>1903</v>
      </c>
      <c r="H999" s="1" t="s">
        <v>1903</v>
      </c>
      <c r="I999" s="1" t="s">
        <v>1903</v>
      </c>
      <c r="J999" s="1" t="s">
        <v>1903</v>
      </c>
      <c r="K999" s="1"/>
      <c r="L999" s="3"/>
      <c r="M999" s="3"/>
      <c r="N999" s="3"/>
      <c r="O999" s="3"/>
      <c r="P999" s="3"/>
    </row>
    <row r="1000" spans="1:16">
      <c r="A1000" s="27">
        <f>工事一般情報!A1000</f>
        <v>180067</v>
      </c>
      <c r="B1000" s="7" t="str">
        <f>工事一般情報!B1000</f>
        <v>マルコンデンソー</v>
      </c>
      <c r="C1000" s="63"/>
      <c r="D1000" s="63"/>
      <c r="E1000" s="63"/>
      <c r="F1000" s="1" t="s">
        <v>1903</v>
      </c>
      <c r="G1000" s="1" t="s">
        <v>1903</v>
      </c>
      <c r="H1000" s="1" t="s">
        <v>1903</v>
      </c>
      <c r="I1000" s="1" t="s">
        <v>1903</v>
      </c>
      <c r="J1000" s="1" t="s">
        <v>1903</v>
      </c>
      <c r="K1000" s="1"/>
      <c r="L1000" s="3"/>
      <c r="M1000" s="3"/>
      <c r="N1000" s="3"/>
      <c r="O1000" s="3"/>
      <c r="P1000" s="3"/>
    </row>
    <row r="1001" spans="1:16">
      <c r="A1001" s="27">
        <f>工事一般情報!A1001</f>
        <v>180068</v>
      </c>
      <c r="B1001" s="7" t="str">
        <f>工事一般情報!B1001</f>
        <v>ユニクロ ル・パーク三川</v>
      </c>
      <c r="C1001" s="63"/>
      <c r="D1001" s="63"/>
      <c r="E1001" s="63"/>
      <c r="F1001" s="1" t="s">
        <v>1903</v>
      </c>
      <c r="G1001" s="1" t="s">
        <v>1903</v>
      </c>
      <c r="H1001" s="1" t="s">
        <v>1903</v>
      </c>
      <c r="I1001" s="1" t="s">
        <v>1903</v>
      </c>
      <c r="J1001" s="1" t="s">
        <v>1903</v>
      </c>
      <c r="K1001" s="1"/>
      <c r="L1001" s="3"/>
      <c r="M1001" s="3"/>
      <c r="N1001" s="3"/>
      <c r="O1001" s="3"/>
      <c r="P1001" s="3"/>
    </row>
    <row r="1002" spans="1:16">
      <c r="A1002" s="27">
        <f>工事一般情報!A1002</f>
        <v>180069</v>
      </c>
      <c r="B1002" s="7" t="str">
        <f>工事一般情報!B1002</f>
        <v>やまみ３期 増築工事</v>
      </c>
      <c r="C1002" s="63"/>
      <c r="D1002" s="63"/>
      <c r="E1002" s="63"/>
      <c r="F1002" s="1" t="s">
        <v>1903</v>
      </c>
      <c r="G1002" s="1" t="s">
        <v>1903</v>
      </c>
      <c r="H1002" s="1" t="s">
        <v>1903</v>
      </c>
      <c r="I1002" s="1" t="s">
        <v>1903</v>
      </c>
      <c r="J1002" s="1" t="s">
        <v>1903</v>
      </c>
      <c r="K1002" s="1"/>
      <c r="L1002" s="3"/>
      <c r="M1002" s="3"/>
      <c r="N1002" s="3"/>
      <c r="O1002" s="3"/>
      <c r="P1002" s="3"/>
    </row>
    <row r="1003" spans="1:16">
      <c r="A1003" s="27">
        <f>工事一般情報!A1003</f>
        <v>180071</v>
      </c>
      <c r="B1003" s="7" t="str">
        <f>工事一般情報!B1003</f>
        <v>栄鍛冶ヶ谷店(ｸﾘｴｲﾄｴｽﾃﾞｨｰ)</v>
      </c>
      <c r="C1003" s="63"/>
      <c r="D1003" s="63"/>
      <c r="E1003" s="63"/>
      <c r="F1003" s="1" t="s">
        <v>1903</v>
      </c>
      <c r="G1003" s="1" t="s">
        <v>1903</v>
      </c>
      <c r="H1003" s="1" t="s">
        <v>1903</v>
      </c>
      <c r="I1003" s="1" t="s">
        <v>1903</v>
      </c>
      <c r="J1003" s="1" t="s">
        <v>1903</v>
      </c>
      <c r="K1003" s="1"/>
      <c r="L1003" s="3"/>
      <c r="M1003" s="3"/>
      <c r="N1003" s="3"/>
      <c r="O1003" s="3"/>
      <c r="P1003" s="3"/>
    </row>
    <row r="1004" spans="1:16">
      <c r="A1004" s="27">
        <f>工事一般情報!A1004</f>
        <v>180100</v>
      </c>
      <c r="B1004" s="7" t="str">
        <f>工事一般情報!B1004</f>
        <v>福岡県警航空隊【庁舎】</v>
      </c>
      <c r="C1004" s="63"/>
      <c r="D1004" s="63"/>
      <c r="E1004" s="63"/>
      <c r="F1004" s="1" t="s">
        <v>1903</v>
      </c>
      <c r="G1004" s="1" t="s">
        <v>1903</v>
      </c>
      <c r="H1004" s="1" t="s">
        <v>1903</v>
      </c>
      <c r="I1004" s="1" t="s">
        <v>1903</v>
      </c>
      <c r="J1004" s="1" t="s">
        <v>1903</v>
      </c>
      <c r="K1004" s="1"/>
      <c r="L1004" s="3"/>
      <c r="M1004" s="3"/>
      <c r="N1004" s="3"/>
      <c r="O1004" s="3"/>
      <c r="P1004" s="3"/>
    </row>
    <row r="1005" spans="1:16">
      <c r="A1005" s="27" t="str">
        <f>工事一般情報!A1005</f>
        <v>180100-2</v>
      </c>
      <c r="B1005" s="7" t="str">
        <f>工事一般情報!B1005</f>
        <v>福岡県警航空隊【事務所】</v>
      </c>
      <c r="C1005" s="63"/>
      <c r="D1005" s="63"/>
      <c r="E1005" s="63"/>
      <c r="F1005" s="1" t="s">
        <v>1903</v>
      </c>
      <c r="G1005" s="1" t="s">
        <v>1903</v>
      </c>
      <c r="H1005" s="1" t="s">
        <v>1903</v>
      </c>
      <c r="I1005" s="1" t="s">
        <v>1903</v>
      </c>
      <c r="J1005" s="1" t="s">
        <v>1903</v>
      </c>
      <c r="K1005" s="1"/>
      <c r="L1005" s="3"/>
      <c r="M1005" s="3"/>
      <c r="N1005" s="3"/>
      <c r="O1005" s="3"/>
      <c r="P1005" s="3"/>
    </row>
    <row r="1006" spans="1:16">
      <c r="A1006" s="27" t="str">
        <f>工事一般情報!A1006</f>
        <v>180100-3</v>
      </c>
      <c r="B1006" s="7" t="str">
        <f>工事一般情報!B1006</f>
        <v>福岡県警航空隊【増築棟】</v>
      </c>
      <c r="C1006" s="63"/>
      <c r="D1006" s="63"/>
      <c r="E1006" s="63"/>
      <c r="F1006" s="1" t="s">
        <v>1903</v>
      </c>
      <c r="G1006" s="1" t="s">
        <v>1903</v>
      </c>
      <c r="H1006" s="1" t="s">
        <v>1903</v>
      </c>
      <c r="I1006" s="1" t="s">
        <v>1903</v>
      </c>
      <c r="J1006" s="1" t="s">
        <v>1903</v>
      </c>
      <c r="K1006" s="1"/>
      <c r="L1006" s="3"/>
      <c r="M1006" s="3"/>
      <c r="N1006" s="3"/>
      <c r="O1006" s="3"/>
      <c r="P1006" s="3"/>
    </row>
    <row r="1007" spans="1:16">
      <c r="A1007" s="27">
        <f>工事一般情報!A1007</f>
        <v>180101</v>
      </c>
      <c r="B1007" s="7" t="str">
        <f>工事一般情報!B1007</f>
        <v>犬猫専門病院併用住宅</v>
      </c>
      <c r="C1007" s="63"/>
      <c r="D1007" s="63"/>
      <c r="E1007" s="63"/>
      <c r="F1007" s="1" t="s">
        <v>1903</v>
      </c>
      <c r="G1007" s="1" t="s">
        <v>1903</v>
      </c>
      <c r="H1007" s="1" t="s">
        <v>1903</v>
      </c>
      <c r="I1007" s="1" t="s">
        <v>1903</v>
      </c>
      <c r="J1007" s="1" t="s">
        <v>1904</v>
      </c>
      <c r="K1007" s="1"/>
      <c r="L1007" s="3"/>
      <c r="M1007" s="3"/>
      <c r="N1007" s="3"/>
      <c r="O1007" s="3"/>
      <c r="P1007" s="3"/>
    </row>
    <row r="1008" spans="1:16">
      <c r="A1008" s="27">
        <f>工事一般情報!A1008</f>
        <v>180102</v>
      </c>
      <c r="B1008" s="7" t="str">
        <f>工事一般情報!B1008</f>
        <v>JR海田市駅ＮＫビル開発</v>
      </c>
      <c r="C1008" s="63"/>
      <c r="D1008" s="63"/>
      <c r="E1008" s="63"/>
      <c r="F1008" s="1" t="s">
        <v>1903</v>
      </c>
      <c r="G1008" s="1" t="s">
        <v>1903</v>
      </c>
      <c r="H1008" s="1" t="s">
        <v>1903</v>
      </c>
      <c r="I1008" s="1" t="s">
        <v>1903</v>
      </c>
      <c r="J1008" s="1" t="s">
        <v>1903</v>
      </c>
      <c r="K1008" s="1"/>
      <c r="L1008" s="3"/>
      <c r="M1008" s="3"/>
      <c r="N1008" s="3"/>
      <c r="O1008" s="3"/>
      <c r="P1008" s="3"/>
    </row>
    <row r="1009" spans="1:16">
      <c r="A1009" s="27">
        <f>工事一般情報!A1009</f>
        <v>180103</v>
      </c>
      <c r="B1009" s="7" t="str">
        <f>工事一般情報!B1009</f>
        <v>山中産業 八代倉庫</v>
      </c>
      <c r="C1009" s="63"/>
      <c r="D1009" s="63"/>
      <c r="E1009" s="63"/>
      <c r="F1009" s="1" t="s">
        <v>1903</v>
      </c>
      <c r="G1009" s="1" t="s">
        <v>1903</v>
      </c>
      <c r="H1009" s="1" t="s">
        <v>1903</v>
      </c>
      <c r="I1009" s="1" t="s">
        <v>1903</v>
      </c>
      <c r="J1009" s="1" t="s">
        <v>1903</v>
      </c>
      <c r="K1009" s="1"/>
      <c r="L1009" s="3"/>
      <c r="M1009" s="3"/>
      <c r="N1009" s="3"/>
      <c r="O1009" s="3"/>
      <c r="P1009" s="3"/>
    </row>
    <row r="1010" spans="1:16">
      <c r="A1010" s="27">
        <f>工事一般情報!A1010</f>
        <v>180104</v>
      </c>
      <c r="B1010" s="7" t="str">
        <f>工事一般情報!B1010</f>
        <v>ホーマック菊水</v>
      </c>
      <c r="C1010" s="63"/>
      <c r="D1010" s="63"/>
      <c r="E1010" s="63"/>
      <c r="F1010" s="1" t="s">
        <v>1903</v>
      </c>
      <c r="G1010" s="1" t="s">
        <v>1903</v>
      </c>
      <c r="H1010" s="1" t="s">
        <v>1903</v>
      </c>
      <c r="I1010" s="1" t="s">
        <v>1903</v>
      </c>
      <c r="J1010" s="1" t="s">
        <v>1904</v>
      </c>
      <c r="K1010" s="1"/>
      <c r="L1010" s="3"/>
      <c r="M1010" s="3"/>
      <c r="N1010" s="3"/>
      <c r="O1010" s="3"/>
      <c r="P1010" s="3"/>
    </row>
    <row r="1011" spans="1:16">
      <c r="A1011" s="27">
        <f>工事一般情報!A1011</f>
        <v>180105</v>
      </c>
      <c r="B1011" s="7" t="str">
        <f>工事一般情報!B1011</f>
        <v>関東マツダ溝の口</v>
      </c>
      <c r="C1011" s="63"/>
      <c r="D1011" s="63"/>
      <c r="E1011" s="63"/>
      <c r="F1011" s="1" t="s">
        <v>1903</v>
      </c>
      <c r="G1011" s="1" t="s">
        <v>1903</v>
      </c>
      <c r="H1011" s="1" t="s">
        <v>1903</v>
      </c>
      <c r="I1011" s="1" t="s">
        <v>1903</v>
      </c>
      <c r="J1011" s="1" t="s">
        <v>1903</v>
      </c>
      <c r="K1011" s="1"/>
      <c r="L1011" s="3"/>
      <c r="M1011" s="3"/>
      <c r="N1011" s="3"/>
      <c r="O1011" s="3"/>
      <c r="P1011" s="3"/>
    </row>
    <row r="1012" spans="1:16">
      <c r="A1012" s="27">
        <f>工事一般情報!A1012</f>
        <v>180106</v>
      </c>
      <c r="B1012" s="7" t="str">
        <f>工事一般情報!B1012</f>
        <v>弘前倉庫㈱ 五所川原(旧 青森営業所)</v>
      </c>
      <c r="C1012" s="63"/>
      <c r="D1012" s="63"/>
      <c r="E1012" s="63"/>
      <c r="F1012" s="1" t="s">
        <v>1903</v>
      </c>
      <c r="G1012" s="1" t="s">
        <v>1903</v>
      </c>
      <c r="H1012" s="1" t="s">
        <v>1903</v>
      </c>
      <c r="I1012" s="1" t="s">
        <v>1903</v>
      </c>
      <c r="J1012" s="1" t="s">
        <v>1903</v>
      </c>
      <c r="K1012" s="1"/>
      <c r="L1012" s="3"/>
      <c r="M1012" s="3"/>
      <c r="N1012" s="3"/>
      <c r="O1012" s="3"/>
      <c r="P1012" s="3"/>
    </row>
    <row r="1013" spans="1:16">
      <c r="A1013" s="27">
        <f>工事一般情報!A1013</f>
        <v>180107</v>
      </c>
      <c r="B1013" s="7" t="str">
        <f>工事一般情報!B1013</f>
        <v>バロー淡路</v>
      </c>
      <c r="C1013" s="63"/>
      <c r="D1013" s="63"/>
      <c r="E1013" s="63"/>
      <c r="F1013" s="1" t="s">
        <v>1903</v>
      </c>
      <c r="G1013" s="1" t="s">
        <v>1903</v>
      </c>
      <c r="H1013" s="1" t="s">
        <v>1903</v>
      </c>
      <c r="I1013" s="1" t="s">
        <v>1903</v>
      </c>
      <c r="J1013" s="1" t="s">
        <v>1903</v>
      </c>
      <c r="K1013" s="1"/>
      <c r="L1013" s="3"/>
      <c r="M1013" s="3"/>
      <c r="N1013" s="3"/>
      <c r="O1013" s="3"/>
      <c r="P1013" s="3"/>
    </row>
    <row r="1014" spans="1:16">
      <c r="A1014" s="27">
        <f>工事一般情報!A1014</f>
        <v>180108</v>
      </c>
      <c r="B1014" s="7" t="str">
        <f>工事一般情報!B1014</f>
        <v>半田西工場内 整備工場</v>
      </c>
      <c r="C1014" s="63"/>
      <c r="D1014" s="63"/>
      <c r="E1014" s="63"/>
      <c r="F1014" s="1" t="s">
        <v>1903</v>
      </c>
      <c r="G1014" s="1" t="s">
        <v>1903</v>
      </c>
      <c r="H1014" s="1" t="s">
        <v>1903</v>
      </c>
      <c r="I1014" s="1" t="s">
        <v>1903</v>
      </c>
      <c r="J1014" s="1" t="s">
        <v>1903</v>
      </c>
      <c r="K1014" s="1"/>
      <c r="L1014" s="3"/>
      <c r="M1014" s="3"/>
      <c r="N1014" s="3"/>
      <c r="O1014" s="3"/>
      <c r="P1014" s="3"/>
    </row>
    <row r="1015" spans="1:16">
      <c r="A1015" s="27">
        <f>工事一般情報!A1015</f>
        <v>180109</v>
      </c>
      <c r="B1015" s="7" t="str">
        <f>工事一般情報!B1015</f>
        <v>キタセキ所沢</v>
      </c>
      <c r="C1015" s="63"/>
      <c r="D1015" s="63"/>
      <c r="E1015" s="63"/>
      <c r="F1015" s="1" t="s">
        <v>1903</v>
      </c>
      <c r="G1015" s="1" t="s">
        <v>1903</v>
      </c>
      <c r="H1015" s="1" t="s">
        <v>1903</v>
      </c>
      <c r="I1015" s="1" t="s">
        <v>1904</v>
      </c>
      <c r="J1015" s="1" t="s">
        <v>1903</v>
      </c>
      <c r="K1015" s="1"/>
      <c r="L1015" s="3"/>
      <c r="M1015" s="3"/>
      <c r="N1015" s="3"/>
      <c r="O1015" s="3"/>
      <c r="P1015" s="3"/>
    </row>
    <row r="1016" spans="1:16">
      <c r="A1016" s="27">
        <f>工事一般情報!A1016</f>
        <v>180110</v>
      </c>
      <c r="B1016" s="7" t="str">
        <f>工事一般情報!B1016</f>
        <v>城谷保育所</v>
      </c>
      <c r="C1016" s="63"/>
      <c r="D1016" s="63"/>
      <c r="E1016" s="63"/>
      <c r="F1016" s="1" t="s">
        <v>1903</v>
      </c>
      <c r="G1016" s="1" t="s">
        <v>1903</v>
      </c>
      <c r="H1016" s="1" t="s">
        <v>1903</v>
      </c>
      <c r="I1016" s="1" t="s">
        <v>1903</v>
      </c>
      <c r="J1016" s="1" t="s">
        <v>1903</v>
      </c>
      <c r="K1016" s="1"/>
      <c r="L1016" s="3"/>
      <c r="M1016" s="3"/>
      <c r="N1016" s="3"/>
      <c r="O1016" s="3"/>
      <c r="P1016" s="3"/>
    </row>
    <row r="1017" spans="1:16">
      <c r="A1017" s="27">
        <f>工事一般情報!A1017</f>
        <v>180111</v>
      </c>
      <c r="B1017" s="7" t="str">
        <f>工事一般情報!B1017</f>
        <v>ｼﾝｸｽｺｰﾎﾟﾚｰｼｮﾝ神戸工場 工場棟</v>
      </c>
      <c r="C1017" s="63"/>
      <c r="D1017" s="63"/>
      <c r="E1017" s="63"/>
      <c r="F1017" s="1" t="s">
        <v>1903</v>
      </c>
      <c r="G1017" s="1" t="s">
        <v>1903</v>
      </c>
      <c r="H1017" s="1" t="s">
        <v>1903</v>
      </c>
      <c r="I1017" s="1" t="s">
        <v>1903</v>
      </c>
      <c r="J1017" s="1" t="s">
        <v>1903</v>
      </c>
      <c r="K1017" s="1"/>
      <c r="L1017" s="3"/>
      <c r="M1017" s="3"/>
      <c r="N1017" s="3"/>
      <c r="O1017" s="3"/>
      <c r="P1017" s="3"/>
    </row>
    <row r="1018" spans="1:16">
      <c r="A1018" s="27" t="str">
        <f>工事一般情報!A1018</f>
        <v>180111-1</v>
      </c>
      <c r="B1018" s="7" t="str">
        <f>工事一般情報!B1018</f>
        <v>ｼﾝｸｽｺｰﾎﾟﾚｰｼｮﾝ神戸工場 事務所棟</v>
      </c>
      <c r="C1018" s="63"/>
      <c r="D1018" s="63"/>
      <c r="E1018" s="63"/>
      <c r="F1018" s="1" t="s">
        <v>1903</v>
      </c>
      <c r="G1018" s="1" t="s">
        <v>1903</v>
      </c>
      <c r="H1018" s="1" t="s">
        <v>1903</v>
      </c>
      <c r="I1018" s="1" t="s">
        <v>1903</v>
      </c>
      <c r="J1018" s="1" t="s">
        <v>1903</v>
      </c>
      <c r="K1018" s="1"/>
      <c r="L1018" s="3"/>
      <c r="M1018" s="3"/>
      <c r="N1018" s="3"/>
      <c r="O1018" s="3"/>
      <c r="P1018" s="3"/>
    </row>
    <row r="1019" spans="1:16">
      <c r="A1019" s="27" t="str">
        <f>工事一般情報!A1019</f>
        <v>180111-2</v>
      </c>
      <c r="B1019" s="7" t="str">
        <f>工事一般情報!B1019</f>
        <v>ｼﾝｸｽｺｰﾎﾟﾚｰｼｮﾝ神戸工場 機械式駐車場</v>
      </c>
      <c r="C1019" s="63"/>
      <c r="D1019" s="63"/>
      <c r="E1019" s="63"/>
      <c r="F1019" s="1" t="s">
        <v>1903</v>
      </c>
      <c r="G1019" s="1" t="s">
        <v>1903</v>
      </c>
      <c r="H1019" s="1" t="s">
        <v>1903</v>
      </c>
      <c r="I1019" s="1" t="s">
        <v>1903</v>
      </c>
      <c r="J1019" s="1" t="s">
        <v>1903</v>
      </c>
      <c r="K1019" s="1"/>
      <c r="L1019" s="3"/>
      <c r="M1019" s="3"/>
      <c r="N1019" s="3"/>
      <c r="O1019" s="3"/>
      <c r="P1019" s="3"/>
    </row>
    <row r="1020" spans="1:16">
      <c r="A1020" s="27">
        <f>工事一般情報!A1020</f>
        <v>180112</v>
      </c>
      <c r="B1020" s="7" t="str">
        <f>工事一般情報!B1020</f>
        <v>草加谷塚上町計画 A棟</v>
      </c>
      <c r="C1020" s="63"/>
      <c r="D1020" s="63"/>
      <c r="E1020" s="63"/>
      <c r="F1020" s="1" t="s">
        <v>1903</v>
      </c>
      <c r="G1020" s="1" t="s">
        <v>1903</v>
      </c>
      <c r="H1020" s="1" t="s">
        <v>1903</v>
      </c>
      <c r="I1020" s="1" t="s">
        <v>1904</v>
      </c>
      <c r="J1020" s="1" t="s">
        <v>1903</v>
      </c>
      <c r="K1020" s="1"/>
      <c r="L1020" s="3"/>
      <c r="M1020" s="3"/>
      <c r="N1020" s="3"/>
      <c r="O1020" s="3"/>
      <c r="P1020" s="3"/>
    </row>
    <row r="1021" spans="1:16">
      <c r="A1021" s="27" t="str">
        <f>工事一般情報!A1021</f>
        <v>180112-1</v>
      </c>
      <c r="B1021" s="7" t="str">
        <f>工事一般情報!B1021</f>
        <v>草加谷塚上町計画 B棟</v>
      </c>
      <c r="C1021" s="63"/>
      <c r="D1021" s="63"/>
      <c r="E1021" s="63"/>
      <c r="F1021" s="1" t="s">
        <v>1903</v>
      </c>
      <c r="G1021" s="1" t="s">
        <v>1903</v>
      </c>
      <c r="H1021" s="1" t="s">
        <v>1903</v>
      </c>
      <c r="I1021" s="1" t="s">
        <v>1904</v>
      </c>
      <c r="J1021" s="1" t="s">
        <v>1903</v>
      </c>
      <c r="K1021" s="1"/>
      <c r="L1021" s="3"/>
      <c r="M1021" s="3"/>
      <c r="N1021" s="3"/>
      <c r="O1021" s="3"/>
      <c r="P1021" s="3"/>
    </row>
    <row r="1022" spans="1:16">
      <c r="A1022" s="27" t="str">
        <f>工事一般情報!A1022</f>
        <v>180112-2</v>
      </c>
      <c r="B1022" s="7" t="str">
        <f>工事一般情報!B1022</f>
        <v>草加谷塚上町計画 C棟</v>
      </c>
      <c r="C1022" s="63"/>
      <c r="D1022" s="63"/>
      <c r="E1022" s="63"/>
      <c r="F1022" s="1" t="s">
        <v>1903</v>
      </c>
      <c r="G1022" s="1" t="s">
        <v>1903</v>
      </c>
      <c r="H1022" s="1" t="s">
        <v>1903</v>
      </c>
      <c r="I1022" s="1" t="s">
        <v>1904</v>
      </c>
      <c r="J1022" s="1" t="s">
        <v>1903</v>
      </c>
      <c r="K1022" s="1"/>
      <c r="L1022" s="3"/>
      <c r="M1022" s="3"/>
      <c r="N1022" s="3"/>
      <c r="O1022" s="3"/>
      <c r="P1022" s="3"/>
    </row>
    <row r="1023" spans="1:16">
      <c r="A1023" s="27" t="str">
        <f>工事一般情報!A1023</f>
        <v>180112-3</v>
      </c>
      <c r="B1023" s="7" t="str">
        <f>工事一般情報!B1023</f>
        <v>草加谷塚上町計画 D棟</v>
      </c>
      <c r="C1023" s="63"/>
      <c r="D1023" s="63"/>
      <c r="E1023" s="63"/>
      <c r="F1023" s="1" t="s">
        <v>1903</v>
      </c>
      <c r="G1023" s="1" t="s">
        <v>1903</v>
      </c>
      <c r="H1023" s="1" t="s">
        <v>1903</v>
      </c>
      <c r="I1023" s="1" t="s">
        <v>1904</v>
      </c>
      <c r="J1023" s="1" t="s">
        <v>1903</v>
      </c>
      <c r="K1023" s="1"/>
      <c r="L1023" s="3"/>
      <c r="M1023" s="3"/>
      <c r="N1023" s="3"/>
      <c r="O1023" s="3"/>
      <c r="P1023" s="3"/>
    </row>
    <row r="1024" spans="1:16">
      <c r="A1024" s="27">
        <f>工事一般情報!A1024</f>
        <v>180113</v>
      </c>
      <c r="B1024" s="7" t="str">
        <f>工事一般情報!B1024</f>
        <v>SF宇部太陽光発電所</v>
      </c>
      <c r="C1024" s="63"/>
      <c r="D1024" s="63"/>
      <c r="E1024" s="63"/>
      <c r="F1024" s="1" t="s">
        <v>1903</v>
      </c>
      <c r="G1024" s="1" t="s">
        <v>1903</v>
      </c>
      <c r="H1024" s="1" t="s">
        <v>1903</v>
      </c>
      <c r="I1024" s="1" t="s">
        <v>1903</v>
      </c>
      <c r="J1024" s="1" t="s">
        <v>1903</v>
      </c>
      <c r="K1024" s="1"/>
      <c r="L1024" s="3"/>
      <c r="M1024" s="3"/>
      <c r="N1024" s="3"/>
      <c r="O1024" s="3"/>
      <c r="P1024" s="3"/>
    </row>
    <row r="1025" spans="1:16">
      <c r="A1025" s="27">
        <f>工事一般情報!A1025</f>
        <v>180114</v>
      </c>
      <c r="B1025" s="7" t="str">
        <f>工事一般情報!B1025</f>
        <v>バロー勝川 増築</v>
      </c>
      <c r="C1025" s="63"/>
      <c r="D1025" s="63"/>
      <c r="E1025" s="63"/>
      <c r="F1025" s="1" t="s">
        <v>1903</v>
      </c>
      <c r="G1025" s="1" t="s">
        <v>1903</v>
      </c>
      <c r="H1025" s="1" t="s">
        <v>1903</v>
      </c>
      <c r="I1025" s="1" t="s">
        <v>1903</v>
      </c>
      <c r="J1025" s="1" t="s">
        <v>1903</v>
      </c>
      <c r="K1025" s="1"/>
      <c r="L1025" s="3"/>
      <c r="M1025" s="3"/>
      <c r="N1025" s="3"/>
      <c r="O1025" s="3"/>
      <c r="P1025" s="3"/>
    </row>
    <row r="1026" spans="1:16">
      <c r="A1026" s="27">
        <f>工事一般情報!A1026</f>
        <v>180115</v>
      </c>
      <c r="B1026" s="7" t="str">
        <f>工事一般情報!B1026</f>
        <v>ツルハドラッグひより台</v>
      </c>
      <c r="C1026" s="63"/>
      <c r="D1026" s="63"/>
      <c r="E1026" s="63"/>
      <c r="F1026" s="1" t="s">
        <v>1903</v>
      </c>
      <c r="G1026" s="1" t="s">
        <v>1903</v>
      </c>
      <c r="H1026" s="1" t="s">
        <v>1903</v>
      </c>
      <c r="I1026" s="1" t="s">
        <v>1903</v>
      </c>
      <c r="J1026" s="1" t="s">
        <v>1903</v>
      </c>
      <c r="K1026" s="1"/>
      <c r="L1026" s="3"/>
      <c r="M1026" s="3"/>
      <c r="N1026" s="3"/>
      <c r="O1026" s="3"/>
      <c r="P1026" s="3"/>
    </row>
    <row r="1027" spans="1:16">
      <c r="A1027" s="27">
        <f>工事一般情報!A1027</f>
        <v>180116</v>
      </c>
      <c r="B1027" s="7" t="str">
        <f>工事一般情報!B1027</f>
        <v>大串定住住宅</v>
      </c>
      <c r="C1027" s="63"/>
      <c r="D1027" s="63"/>
      <c r="E1027" s="63"/>
      <c r="F1027" s="1" t="s">
        <v>1903</v>
      </c>
      <c r="G1027" s="1" t="s">
        <v>1903</v>
      </c>
      <c r="H1027" s="1" t="s">
        <v>1903</v>
      </c>
      <c r="I1027" s="1" t="s">
        <v>1903</v>
      </c>
      <c r="J1027" s="1" t="s">
        <v>1903</v>
      </c>
      <c r="K1027" s="1"/>
      <c r="L1027" s="3"/>
      <c r="M1027" s="3"/>
      <c r="N1027" s="3"/>
      <c r="O1027" s="3"/>
      <c r="P1027" s="3"/>
    </row>
    <row r="1028" spans="1:16">
      <c r="A1028" s="27">
        <f>工事一般情報!A1028</f>
        <v>180117</v>
      </c>
      <c r="B1028" s="7" t="str">
        <f>工事一般情報!B1028</f>
        <v>ツルハドラッグ宮城村田</v>
      </c>
      <c r="C1028" s="63"/>
      <c r="D1028" s="63"/>
      <c r="E1028" s="63"/>
      <c r="F1028" s="1" t="s">
        <v>1903</v>
      </c>
      <c r="G1028" s="1" t="s">
        <v>1903</v>
      </c>
      <c r="H1028" s="1" t="s">
        <v>1904</v>
      </c>
      <c r="I1028" s="1" t="s">
        <v>1903</v>
      </c>
      <c r="J1028" s="1" t="s">
        <v>1903</v>
      </c>
      <c r="K1028" s="1"/>
      <c r="L1028" s="3"/>
      <c r="M1028" s="3"/>
      <c r="N1028" s="3"/>
      <c r="O1028" s="3"/>
      <c r="P1028" s="3"/>
    </row>
    <row r="1029" spans="1:16">
      <c r="A1029" s="27">
        <f>工事一般情報!A1029</f>
        <v>180118</v>
      </c>
      <c r="B1029" s="7" t="str">
        <f>工事一般情報!B1029</f>
        <v>U350 第2工場計画 製造棟</v>
      </c>
      <c r="C1029" s="63"/>
      <c r="D1029" s="63"/>
      <c r="E1029" s="63"/>
      <c r="F1029" s="1" t="s">
        <v>1903</v>
      </c>
      <c r="G1029" s="1" t="s">
        <v>1903</v>
      </c>
      <c r="H1029" s="1" t="s">
        <v>1903</v>
      </c>
      <c r="I1029" s="1" t="s">
        <v>1903</v>
      </c>
      <c r="J1029" s="1" t="s">
        <v>1903</v>
      </c>
      <c r="K1029" s="1"/>
      <c r="L1029" s="3"/>
      <c r="M1029" s="3"/>
      <c r="N1029" s="3"/>
      <c r="O1029" s="3"/>
      <c r="P1029" s="3"/>
    </row>
    <row r="1030" spans="1:16">
      <c r="A1030" s="27" t="str">
        <f>工事一般情報!A1030</f>
        <v>180118-2</v>
      </c>
      <c r="B1030" s="7" t="str">
        <f>工事一般情報!B1030</f>
        <v>U350 第2工場計画 充填・包装棟</v>
      </c>
      <c r="C1030" s="63"/>
      <c r="D1030" s="63"/>
      <c r="E1030" s="63"/>
      <c r="F1030" s="1" t="s">
        <v>1903</v>
      </c>
      <c r="G1030" s="1" t="s">
        <v>1903</v>
      </c>
      <c r="H1030" s="1" t="s">
        <v>1903</v>
      </c>
      <c r="I1030" s="1" t="s">
        <v>1903</v>
      </c>
      <c r="J1030" s="1" t="s">
        <v>1903</v>
      </c>
      <c r="K1030" s="1"/>
      <c r="L1030" s="3"/>
      <c r="M1030" s="3"/>
      <c r="N1030" s="3"/>
      <c r="O1030" s="3"/>
      <c r="P1030" s="3"/>
    </row>
    <row r="1031" spans="1:16">
      <c r="A1031" s="27" t="str">
        <f>工事一般情報!A1031</f>
        <v>180118-3</v>
      </c>
      <c r="B1031" s="7" t="str">
        <f>工事一般情報!B1031</f>
        <v>U350 第2工場計画 ごま倉庫</v>
      </c>
      <c r="C1031" s="63"/>
      <c r="D1031" s="63"/>
      <c r="E1031" s="63"/>
      <c r="F1031" s="1" t="s">
        <v>1903</v>
      </c>
      <c r="G1031" s="1" t="s">
        <v>1903</v>
      </c>
      <c r="H1031" s="1" t="s">
        <v>1903</v>
      </c>
      <c r="I1031" s="1" t="s">
        <v>1903</v>
      </c>
      <c r="J1031" s="1" t="s">
        <v>1903</v>
      </c>
      <c r="K1031" s="1"/>
      <c r="L1031" s="3"/>
      <c r="M1031" s="3"/>
      <c r="N1031" s="3"/>
      <c r="O1031" s="3"/>
      <c r="P1031" s="3"/>
    </row>
    <row r="1032" spans="1:16">
      <c r="A1032" s="27">
        <f>工事一般情報!A1032</f>
        <v>180119</v>
      </c>
      <c r="B1032" s="7" t="str">
        <f>工事一般情報!B1032</f>
        <v>㈱佐藤鋼材第二工場</v>
      </c>
      <c r="C1032" s="63"/>
      <c r="D1032" s="63"/>
      <c r="E1032" s="63"/>
      <c r="F1032" s="1" t="s">
        <v>1903</v>
      </c>
      <c r="G1032" s="1" t="s">
        <v>1903</v>
      </c>
      <c r="H1032" s="1" t="s">
        <v>1903</v>
      </c>
      <c r="I1032" s="1" t="s">
        <v>1903</v>
      </c>
      <c r="J1032" s="1" t="s">
        <v>1903</v>
      </c>
      <c r="K1032" s="1"/>
      <c r="L1032" s="3"/>
      <c r="M1032" s="3"/>
      <c r="N1032" s="3"/>
      <c r="O1032" s="3"/>
      <c r="P1032" s="3"/>
    </row>
    <row r="1033" spans="1:16">
      <c r="A1033" s="27">
        <f>工事一般情報!A1033</f>
        <v>180120</v>
      </c>
      <c r="B1033" s="7" t="str">
        <f>工事一般情報!B1033</f>
        <v>島根ダイハツ販売㈱出雲</v>
      </c>
      <c r="C1033" s="63"/>
      <c r="D1033" s="63"/>
      <c r="E1033" s="63"/>
      <c r="F1033" s="1" t="s">
        <v>1903</v>
      </c>
      <c r="G1033" s="1" t="s">
        <v>1903</v>
      </c>
      <c r="H1033" s="1" t="s">
        <v>1903</v>
      </c>
      <c r="I1033" s="1" t="s">
        <v>1903</v>
      </c>
      <c r="J1033" s="1" t="s">
        <v>1903</v>
      </c>
      <c r="K1033" s="1"/>
      <c r="L1033" s="3"/>
      <c r="M1033" s="3"/>
      <c r="N1033" s="3"/>
      <c r="O1033" s="3"/>
      <c r="P1033" s="3"/>
    </row>
    <row r="1034" spans="1:16">
      <c r="A1034" s="27">
        <f>工事一般情報!A1034</f>
        <v>180121</v>
      </c>
      <c r="B1034" s="7" t="str">
        <f>工事一般情報!B1034</f>
        <v>土谷特殊農機具製作所厚生棟</v>
      </c>
      <c r="C1034" s="63"/>
      <c r="D1034" s="63"/>
      <c r="E1034" s="63"/>
      <c r="F1034" s="1" t="s">
        <v>1903</v>
      </c>
      <c r="G1034" s="1" t="s">
        <v>1903</v>
      </c>
      <c r="H1034" s="1" t="s">
        <v>1903</v>
      </c>
      <c r="I1034" s="1" t="s">
        <v>1903</v>
      </c>
      <c r="J1034" s="1" t="s">
        <v>1903</v>
      </c>
      <c r="K1034" s="1"/>
      <c r="L1034" s="3"/>
      <c r="M1034" s="3"/>
      <c r="N1034" s="3"/>
      <c r="O1034" s="3"/>
      <c r="P1034" s="3"/>
    </row>
    <row r="1035" spans="1:16">
      <c r="A1035" s="27">
        <f>工事一般情報!A1035</f>
        <v>180122</v>
      </c>
      <c r="B1035" s="7" t="str">
        <f>工事一般情報!B1035</f>
        <v>東京理科大学 学生寮</v>
      </c>
      <c r="C1035" s="63"/>
      <c r="D1035" s="63"/>
      <c r="E1035" s="63"/>
      <c r="F1035" s="1" t="s">
        <v>1903</v>
      </c>
      <c r="G1035" s="1" t="s">
        <v>1903</v>
      </c>
      <c r="H1035" s="1" t="s">
        <v>1903</v>
      </c>
      <c r="I1035" s="1" t="s">
        <v>1903</v>
      </c>
      <c r="J1035" s="1" t="s">
        <v>1903</v>
      </c>
      <c r="K1035" s="1"/>
      <c r="L1035" s="3"/>
      <c r="M1035" s="3"/>
      <c r="N1035" s="3"/>
      <c r="O1035" s="3"/>
      <c r="P1035" s="3"/>
    </row>
    <row r="1036" spans="1:16">
      <c r="A1036" s="27">
        <f>工事一般情報!A1036</f>
        <v>180123</v>
      </c>
      <c r="B1036" s="7" t="str">
        <f>工事一般情報!B1036</f>
        <v>茂原工場 事務所棟</v>
      </c>
      <c r="C1036" s="63"/>
      <c r="D1036" s="63"/>
      <c r="E1036" s="63"/>
      <c r="F1036" s="1" t="s">
        <v>1903</v>
      </c>
      <c r="G1036" s="1" t="s">
        <v>1903</v>
      </c>
      <c r="H1036" s="1" t="s">
        <v>1903</v>
      </c>
      <c r="I1036" s="1" t="s">
        <v>1903</v>
      </c>
      <c r="J1036" s="1" t="s">
        <v>1904</v>
      </c>
      <c r="K1036" s="1"/>
      <c r="L1036" s="3"/>
      <c r="M1036" s="3"/>
      <c r="N1036" s="3"/>
      <c r="O1036" s="3"/>
      <c r="P1036" s="3"/>
    </row>
    <row r="1037" spans="1:16">
      <c r="A1037" s="27">
        <f>工事一般情報!A1037</f>
        <v>180004</v>
      </c>
      <c r="B1037" s="7" t="str">
        <f>工事一般情報!B1037</f>
        <v>家族葬ホール一休館船岡(旧 ｾﾚﾓﾆｰﾎｰﾙ掬水苑船岡)</v>
      </c>
      <c r="C1037" s="63"/>
      <c r="D1037" s="63"/>
      <c r="E1037" s="63"/>
      <c r="F1037" s="1" t="s">
        <v>1903</v>
      </c>
      <c r="G1037" s="1" t="s">
        <v>1903</v>
      </c>
      <c r="H1037" s="1" t="s">
        <v>1903</v>
      </c>
      <c r="I1037" s="1" t="s">
        <v>1903</v>
      </c>
      <c r="J1037" s="1" t="s">
        <v>1903</v>
      </c>
      <c r="K1037" s="1"/>
      <c r="L1037" s="3"/>
      <c r="M1037" s="3"/>
      <c r="N1037" s="3"/>
      <c r="O1037" s="3"/>
      <c r="P1037" s="3"/>
    </row>
    <row r="1038" spans="1:16">
      <c r="A1038" s="27">
        <f>工事一般情報!A1038</f>
        <v>180125</v>
      </c>
      <c r="B1038" s="7" t="str">
        <f>工事一般情報!B1038</f>
        <v>中川鋼管 倉庫棟</v>
      </c>
      <c r="C1038" s="63"/>
      <c r="D1038" s="63"/>
      <c r="E1038" s="63"/>
      <c r="F1038" s="1" t="s">
        <v>1903</v>
      </c>
      <c r="G1038" s="1" t="s">
        <v>1903</v>
      </c>
      <c r="H1038" s="1" t="s">
        <v>1903</v>
      </c>
      <c r="I1038" s="1" t="s">
        <v>1903</v>
      </c>
      <c r="J1038" s="1" t="s">
        <v>1904</v>
      </c>
      <c r="K1038" s="1"/>
      <c r="L1038" s="3"/>
      <c r="M1038" s="3"/>
      <c r="N1038" s="3"/>
      <c r="O1038" s="3"/>
      <c r="P1038" s="3"/>
    </row>
    <row r="1039" spans="1:16">
      <c r="A1039" s="27" t="str">
        <f>工事一般情報!A1039</f>
        <v>180125-1</v>
      </c>
      <c r="B1039" s="7" t="str">
        <f>工事一般情報!B1039</f>
        <v>中川鋼管 事務所棟</v>
      </c>
      <c r="C1039" s="63"/>
      <c r="D1039" s="63"/>
      <c r="E1039" s="63"/>
      <c r="F1039" s="1" t="s">
        <v>1903</v>
      </c>
      <c r="G1039" s="1" t="s">
        <v>1903</v>
      </c>
      <c r="H1039" s="1" t="s">
        <v>1903</v>
      </c>
      <c r="I1039" s="1" t="s">
        <v>1903</v>
      </c>
      <c r="J1039" s="1" t="s">
        <v>1904</v>
      </c>
      <c r="K1039" s="1"/>
      <c r="L1039" s="3"/>
      <c r="M1039" s="3"/>
      <c r="N1039" s="3"/>
      <c r="O1039" s="3"/>
      <c r="P1039" s="3"/>
    </row>
    <row r="1040" spans="1:16">
      <c r="A1040" s="27">
        <f>工事一般情報!A1040</f>
        <v>180126</v>
      </c>
      <c r="B1040" s="7" t="str">
        <f>工事一般情報!B1040</f>
        <v>沖縄サントリー株式会社 事務所棟</v>
      </c>
      <c r="C1040" s="63"/>
      <c r="D1040" s="63"/>
      <c r="E1040" s="63"/>
      <c r="F1040" s="1" t="s">
        <v>1903</v>
      </c>
      <c r="G1040" s="1" t="s">
        <v>1903</v>
      </c>
      <c r="H1040" s="1" t="s">
        <v>1903</v>
      </c>
      <c r="I1040" s="1" t="s">
        <v>1903</v>
      </c>
      <c r="J1040" s="1" t="s">
        <v>1903</v>
      </c>
      <c r="K1040" s="1"/>
      <c r="L1040" s="3"/>
      <c r="M1040" s="3"/>
      <c r="N1040" s="3"/>
      <c r="O1040" s="3"/>
      <c r="P1040" s="3"/>
    </row>
    <row r="1041" spans="1:16">
      <c r="A1041" s="27">
        <f>工事一般情報!A1041</f>
        <v>180127</v>
      </c>
      <c r="B1041" s="7" t="str">
        <f>工事一般情報!B1041</f>
        <v>カンダ技工 未利用資源開発工場 殺菌加工棟</v>
      </c>
      <c r="C1041" s="63"/>
      <c r="D1041" s="63"/>
      <c r="E1041" s="63"/>
      <c r="F1041" s="1" t="s">
        <v>1903</v>
      </c>
      <c r="G1041" s="1" t="s">
        <v>1903</v>
      </c>
      <c r="H1041" s="1" t="s">
        <v>1903</v>
      </c>
      <c r="I1041" s="1" t="s">
        <v>1903</v>
      </c>
      <c r="J1041" s="1" t="s">
        <v>1903</v>
      </c>
      <c r="K1041" s="1"/>
      <c r="L1041" s="3"/>
      <c r="M1041" s="3"/>
      <c r="N1041" s="3"/>
      <c r="O1041" s="3"/>
      <c r="P1041" s="3"/>
    </row>
    <row r="1042" spans="1:16">
      <c r="A1042" s="27">
        <f>工事一般情報!A1042</f>
        <v>180128</v>
      </c>
      <c r="B1042" s="7" t="str">
        <f>工事一般情報!B1042</f>
        <v>あすなろ第二保育園</v>
      </c>
      <c r="C1042" s="63"/>
      <c r="D1042" s="63"/>
      <c r="E1042" s="63"/>
      <c r="F1042" s="1" t="s">
        <v>1903</v>
      </c>
      <c r="G1042" s="1" t="s">
        <v>1903</v>
      </c>
      <c r="H1042" s="1" t="s">
        <v>1903</v>
      </c>
      <c r="I1042" s="1" t="s">
        <v>1903</v>
      </c>
      <c r="J1042" s="1" t="s">
        <v>1903</v>
      </c>
      <c r="K1042" s="1"/>
      <c r="L1042" s="3"/>
      <c r="M1042" s="3"/>
      <c r="N1042" s="3"/>
      <c r="O1042" s="3"/>
      <c r="P1042" s="3"/>
    </row>
    <row r="1043" spans="1:16">
      <c r="A1043" s="27">
        <f>工事一般情報!A1043</f>
        <v>180129</v>
      </c>
      <c r="B1043" s="7" t="str">
        <f>工事一般情報!B1043</f>
        <v>工藤組 新社屋</v>
      </c>
      <c r="C1043" s="63"/>
      <c r="D1043" s="63"/>
      <c r="E1043" s="63"/>
      <c r="F1043" s="1" t="s">
        <v>1903</v>
      </c>
      <c r="G1043" s="1" t="s">
        <v>1903</v>
      </c>
      <c r="H1043" s="1" t="s">
        <v>1903</v>
      </c>
      <c r="I1043" s="1" t="s">
        <v>1903</v>
      </c>
      <c r="J1043" s="1" t="s">
        <v>1903</v>
      </c>
      <c r="K1043" s="1"/>
      <c r="L1043" s="3"/>
      <c r="M1043" s="3"/>
      <c r="N1043" s="3"/>
      <c r="O1043" s="3"/>
      <c r="P1043" s="3"/>
    </row>
    <row r="1044" spans="1:16">
      <c r="A1044" s="27">
        <f>工事一般情報!A1044</f>
        <v>180130</v>
      </c>
      <c r="B1044" s="7" t="str">
        <f>工事一般情報!B1044</f>
        <v>株式会社カナエ 新包装技術開発ｾﾝﾀｰ</v>
      </c>
      <c r="C1044" s="63"/>
      <c r="D1044" s="63"/>
      <c r="E1044" s="63"/>
      <c r="F1044" s="1" t="s">
        <v>1903</v>
      </c>
      <c r="G1044" s="1" t="s">
        <v>1903</v>
      </c>
      <c r="H1044" s="1" t="s">
        <v>1903</v>
      </c>
      <c r="I1044" s="1" t="s">
        <v>1903</v>
      </c>
      <c r="J1044" s="1" t="s">
        <v>1903</v>
      </c>
      <c r="K1044" s="1"/>
      <c r="L1044" s="3"/>
      <c r="M1044" s="3"/>
      <c r="N1044" s="3"/>
      <c r="O1044" s="3"/>
      <c r="P1044" s="3"/>
    </row>
    <row r="1045" spans="1:16">
      <c r="A1045" s="27">
        <f>工事一般情報!A1045</f>
        <v>180131</v>
      </c>
      <c r="B1045" s="7" t="str">
        <f>工事一般情報!B1045</f>
        <v>栃木県畜産公社新食肉ｾﾝﾀｰ</v>
      </c>
      <c r="C1045" s="63"/>
      <c r="D1045" s="63"/>
      <c r="E1045" s="63"/>
      <c r="F1045" s="1" t="s">
        <v>1903</v>
      </c>
      <c r="G1045" s="1" t="s">
        <v>1903</v>
      </c>
      <c r="H1045" s="1" t="s">
        <v>1903</v>
      </c>
      <c r="I1045" s="1" t="s">
        <v>1903</v>
      </c>
      <c r="J1045" s="1" t="s">
        <v>1903</v>
      </c>
      <c r="K1045" s="1"/>
      <c r="L1045" s="3"/>
      <c r="M1045" s="3"/>
      <c r="N1045" s="3"/>
      <c r="O1045" s="3"/>
      <c r="P1045" s="3"/>
    </row>
    <row r="1046" spans="1:16">
      <c r="A1046" s="27">
        <f>工事一般情報!A1046</f>
        <v>180132</v>
      </c>
      <c r="B1046" s="7" t="str">
        <f>工事一般情報!B1046</f>
        <v>しおさい公園レストラン計画</v>
      </c>
      <c r="C1046" s="63"/>
      <c r="D1046" s="63"/>
      <c r="E1046" s="63"/>
      <c r="F1046" s="1" t="s">
        <v>1903</v>
      </c>
      <c r="G1046" s="1" t="s">
        <v>1903</v>
      </c>
      <c r="H1046" s="1" t="s">
        <v>1903</v>
      </c>
      <c r="I1046" s="1" t="s">
        <v>1903</v>
      </c>
      <c r="J1046" s="1" t="s">
        <v>1903</v>
      </c>
      <c r="K1046" s="1"/>
      <c r="L1046" s="3"/>
      <c r="M1046" s="3"/>
      <c r="N1046" s="3"/>
      <c r="O1046" s="3"/>
      <c r="P1046" s="3"/>
    </row>
    <row r="1047" spans="1:16">
      <c r="A1047" s="27">
        <f>工事一般情報!A1047</f>
        <v>180133</v>
      </c>
      <c r="B1047" s="7" t="str">
        <f>工事一般情報!B1047</f>
        <v>ﾌｧｯｼｮﾝｾﾝﾀｰしまむら保木間</v>
      </c>
      <c r="C1047" s="63"/>
      <c r="D1047" s="63"/>
      <c r="E1047" s="63"/>
      <c r="F1047" s="1" t="s">
        <v>1903</v>
      </c>
      <c r="G1047" s="1" t="s">
        <v>1903</v>
      </c>
      <c r="H1047" s="1" t="s">
        <v>1903</v>
      </c>
      <c r="I1047" s="1" t="s">
        <v>1903</v>
      </c>
      <c r="J1047" s="1" t="s">
        <v>1903</v>
      </c>
      <c r="K1047" s="1"/>
      <c r="L1047" s="3"/>
      <c r="M1047" s="3"/>
      <c r="N1047" s="3"/>
      <c r="O1047" s="3"/>
      <c r="P1047" s="3"/>
    </row>
    <row r="1048" spans="1:16">
      <c r="A1048" s="27">
        <f>工事一般情報!A1048</f>
        <v>180136</v>
      </c>
      <c r="B1048" s="7" t="str">
        <f>工事一般情報!B1048</f>
        <v>大船渡発電所／バイオマス発電設備</v>
      </c>
      <c r="C1048" s="63"/>
      <c r="D1048" s="63"/>
      <c r="E1048" s="63"/>
      <c r="F1048" s="1" t="s">
        <v>1903</v>
      </c>
      <c r="G1048" s="1" t="s">
        <v>1903</v>
      </c>
      <c r="H1048" s="1" t="s">
        <v>1903</v>
      </c>
      <c r="I1048" s="1" t="s">
        <v>1903</v>
      </c>
      <c r="J1048" s="1" t="s">
        <v>1903</v>
      </c>
      <c r="K1048" s="1"/>
      <c r="L1048" s="3"/>
      <c r="M1048" s="3"/>
      <c r="N1048" s="3"/>
      <c r="O1048" s="3"/>
      <c r="P1048" s="3"/>
    </row>
    <row r="1049" spans="1:16">
      <c r="A1049" s="27">
        <f>工事一般情報!A1049</f>
        <v>180137</v>
      </c>
      <c r="B1049" s="7" t="str">
        <f>工事一般情報!B1049</f>
        <v>シマヤフーズ工場</v>
      </c>
      <c r="C1049" s="63"/>
      <c r="D1049" s="63"/>
      <c r="E1049" s="63"/>
      <c r="F1049" s="1" t="s">
        <v>1903</v>
      </c>
      <c r="G1049" s="1" t="s">
        <v>1903</v>
      </c>
      <c r="H1049" s="1" t="s">
        <v>1903</v>
      </c>
      <c r="I1049" s="1" t="s">
        <v>1903</v>
      </c>
      <c r="J1049" s="1" t="s">
        <v>1903</v>
      </c>
      <c r="K1049" s="1"/>
      <c r="L1049" s="3"/>
      <c r="M1049" s="3"/>
      <c r="N1049" s="3"/>
      <c r="O1049" s="3"/>
      <c r="P1049" s="3"/>
    </row>
    <row r="1050" spans="1:16">
      <c r="A1050" s="27">
        <f>工事一般情報!A1050</f>
        <v>180138</v>
      </c>
      <c r="B1050" s="7" t="str">
        <f>工事一般情報!B1050</f>
        <v>浦幌デイリーファーム</v>
      </c>
      <c r="C1050" s="63"/>
      <c r="D1050" s="63"/>
      <c r="E1050" s="63"/>
      <c r="F1050" s="1" t="s">
        <v>1903</v>
      </c>
      <c r="G1050" s="1" t="s">
        <v>1903</v>
      </c>
      <c r="H1050" s="1" t="s">
        <v>1903</v>
      </c>
      <c r="I1050" s="1" t="s">
        <v>1903</v>
      </c>
      <c r="J1050" s="1" t="s">
        <v>1903</v>
      </c>
      <c r="K1050" s="1"/>
      <c r="L1050" s="3"/>
      <c r="M1050" s="3"/>
      <c r="N1050" s="3"/>
      <c r="O1050" s="3"/>
      <c r="P1050" s="3"/>
    </row>
    <row r="1051" spans="1:16">
      <c r="A1051" s="27">
        <f>工事一般情報!A1051</f>
        <v>180139</v>
      </c>
      <c r="B1051" s="7" t="str">
        <f>工事一般情報!B1051</f>
        <v>堺製油所体感訓練設備の導入(旧 コスモ石油㈱訓練棟新築計画)</v>
      </c>
      <c r="C1051" s="63"/>
      <c r="D1051" s="63"/>
      <c r="E1051" s="63"/>
      <c r="F1051" s="1" t="s">
        <v>1903</v>
      </c>
      <c r="G1051" s="1" t="s">
        <v>1903</v>
      </c>
      <c r="H1051" s="1" t="s">
        <v>1903</v>
      </c>
      <c r="I1051" s="1" t="s">
        <v>1903</v>
      </c>
      <c r="J1051" s="1" t="s">
        <v>1903</v>
      </c>
      <c r="K1051" s="1"/>
      <c r="L1051" s="3"/>
      <c r="M1051" s="3"/>
      <c r="N1051" s="3"/>
      <c r="O1051" s="3"/>
      <c r="P1051" s="3"/>
    </row>
    <row r="1052" spans="1:16">
      <c r="A1052" s="27">
        <f>工事一般情報!A1052</f>
        <v>180140</v>
      </c>
      <c r="B1052" s="7" t="str">
        <f>工事一般情報!B1052</f>
        <v>丸山ＨＤ倉庫</v>
      </c>
      <c r="C1052" s="63"/>
      <c r="D1052" s="63"/>
      <c r="E1052" s="63"/>
      <c r="F1052" s="1" t="s">
        <v>1903</v>
      </c>
      <c r="G1052" s="1" t="s">
        <v>1903</v>
      </c>
      <c r="H1052" s="1" t="s">
        <v>1903</v>
      </c>
      <c r="I1052" s="1" t="s">
        <v>1903</v>
      </c>
      <c r="J1052" s="1" t="s">
        <v>1903</v>
      </c>
      <c r="K1052" s="1"/>
      <c r="L1052" s="3"/>
      <c r="M1052" s="3"/>
      <c r="N1052" s="3"/>
      <c r="O1052" s="3"/>
      <c r="P1052" s="3"/>
    </row>
    <row r="1053" spans="1:16">
      <c r="A1053" s="27">
        <f>工事一般情報!A1053</f>
        <v>180141</v>
      </c>
      <c r="B1053" s="7" t="str">
        <f>工事一般情報!B1053</f>
        <v>グリーンタウン甲府東ツルハドラッグ甲府向町</v>
      </c>
      <c r="C1053" s="63"/>
      <c r="D1053" s="63"/>
      <c r="E1053" s="63"/>
      <c r="F1053" s="1" t="s">
        <v>1903</v>
      </c>
      <c r="G1053" s="1" t="s">
        <v>1903</v>
      </c>
      <c r="H1053" s="1" t="s">
        <v>1903</v>
      </c>
      <c r="I1053" s="1" t="s">
        <v>1903</v>
      </c>
      <c r="J1053" s="1" t="s">
        <v>1903</v>
      </c>
      <c r="K1053" s="1"/>
      <c r="L1053" s="3"/>
      <c r="M1053" s="3"/>
      <c r="N1053" s="3"/>
      <c r="O1053" s="3"/>
      <c r="P1053" s="3"/>
    </row>
    <row r="1054" spans="1:16">
      <c r="A1054" s="27">
        <f>工事一般情報!A1054</f>
        <v>180142</v>
      </c>
      <c r="B1054" s="7" t="str">
        <f>工事一般情報!B1054</f>
        <v>ホームセンターバロー名港</v>
      </c>
      <c r="C1054" s="63"/>
      <c r="D1054" s="63"/>
      <c r="E1054" s="63"/>
      <c r="F1054" s="1" t="s">
        <v>1903</v>
      </c>
      <c r="G1054" s="1" t="s">
        <v>1903</v>
      </c>
      <c r="H1054" s="1" t="s">
        <v>1903</v>
      </c>
      <c r="I1054" s="1" t="s">
        <v>1903</v>
      </c>
      <c r="J1054" s="1" t="s">
        <v>1903</v>
      </c>
      <c r="K1054" s="1"/>
      <c r="L1054" s="3"/>
      <c r="M1054" s="3"/>
      <c r="N1054" s="3"/>
      <c r="O1054" s="3"/>
      <c r="P1054" s="3"/>
    </row>
    <row r="1055" spans="1:16">
      <c r="A1055" s="27">
        <f>工事一般情報!A1055</f>
        <v>180143</v>
      </c>
      <c r="B1055" s="7" t="str">
        <f>工事一般情報!B1055</f>
        <v>柳川冷凍食品(株)工場</v>
      </c>
      <c r="C1055" s="63"/>
      <c r="D1055" s="63"/>
      <c r="E1055" s="63"/>
      <c r="F1055" s="1" t="s">
        <v>1903</v>
      </c>
      <c r="G1055" s="1" t="s">
        <v>1904</v>
      </c>
      <c r="H1055" s="1" t="s">
        <v>1904</v>
      </c>
      <c r="I1055" s="1" t="s">
        <v>1903</v>
      </c>
      <c r="J1055" s="1" t="s">
        <v>1903</v>
      </c>
      <c r="K1055" s="1"/>
      <c r="L1055" s="3"/>
      <c r="M1055" s="3"/>
      <c r="N1055" s="3"/>
      <c r="O1055" s="3"/>
      <c r="P1055" s="3"/>
    </row>
    <row r="1056" spans="1:16">
      <c r="A1056" s="27">
        <f>工事一般情報!A1056</f>
        <v>180144</v>
      </c>
      <c r="B1056" s="7" t="str">
        <f>工事一般情報!B1056</f>
        <v>スギ薬局 江戸川瑞江</v>
      </c>
      <c r="C1056" s="63"/>
      <c r="D1056" s="63"/>
      <c r="E1056" s="63"/>
      <c r="F1056" s="1" t="s">
        <v>1903</v>
      </c>
      <c r="G1056" s="1" t="s">
        <v>1903</v>
      </c>
      <c r="H1056" s="1" t="s">
        <v>1903</v>
      </c>
      <c r="I1056" s="1" t="s">
        <v>1903</v>
      </c>
      <c r="J1056" s="1" t="s">
        <v>1903</v>
      </c>
      <c r="K1056" s="1"/>
      <c r="L1056" s="3"/>
      <c r="M1056" s="3"/>
      <c r="N1056" s="3"/>
      <c r="O1056" s="3"/>
      <c r="P1056" s="3"/>
    </row>
    <row r="1057" spans="1:16">
      <c r="A1057" s="27">
        <f>工事一般情報!A1057</f>
        <v>180145</v>
      </c>
      <c r="B1057" s="7" t="str">
        <f>工事一般情報!B1057</f>
        <v>日本ｼｰﾚｰｸ㈱東部支店 事務所棟</v>
      </c>
      <c r="C1057" s="63"/>
      <c r="D1057" s="63"/>
      <c r="E1057" s="63"/>
      <c r="F1057" s="1" t="s">
        <v>1903</v>
      </c>
      <c r="G1057" s="1" t="s">
        <v>1903</v>
      </c>
      <c r="H1057" s="1" t="s">
        <v>1903</v>
      </c>
      <c r="I1057" s="1" t="s">
        <v>1903</v>
      </c>
      <c r="J1057" s="1" t="s">
        <v>1903</v>
      </c>
      <c r="K1057" s="1"/>
      <c r="L1057" s="3"/>
      <c r="M1057" s="3"/>
      <c r="N1057" s="3"/>
      <c r="O1057" s="3"/>
      <c r="P1057" s="3"/>
    </row>
    <row r="1058" spans="1:16">
      <c r="A1058" s="27" t="str">
        <f>工事一般情報!A1058</f>
        <v>180145-1</v>
      </c>
      <c r="B1058" s="7" t="str">
        <f>工事一般情報!B1058</f>
        <v>日本ｼｰﾚｰｸ㈱東部支店 検査室棟</v>
      </c>
      <c r="C1058" s="63"/>
      <c r="D1058" s="63"/>
      <c r="E1058" s="63"/>
      <c r="F1058" s="1" t="s">
        <v>1903</v>
      </c>
      <c r="G1058" s="1" t="s">
        <v>1903</v>
      </c>
      <c r="H1058" s="1" t="s">
        <v>1903</v>
      </c>
      <c r="I1058" s="1" t="s">
        <v>1903</v>
      </c>
      <c r="J1058" s="1" t="s">
        <v>1903</v>
      </c>
      <c r="K1058" s="1"/>
      <c r="L1058" s="3"/>
      <c r="M1058" s="3"/>
      <c r="N1058" s="3"/>
      <c r="O1058" s="3"/>
      <c r="P1058" s="3"/>
    </row>
    <row r="1059" spans="1:16">
      <c r="A1059" s="27">
        <f>工事一般情報!A1059</f>
        <v>180146</v>
      </c>
      <c r="B1059" s="7" t="str">
        <f>工事一般情報!B1059</f>
        <v>東洋アイテック鳥取工場</v>
      </c>
      <c r="C1059" s="63"/>
      <c r="D1059" s="63"/>
      <c r="E1059" s="63"/>
      <c r="F1059" s="1" t="s">
        <v>1903</v>
      </c>
      <c r="G1059" s="1" t="s">
        <v>1903</v>
      </c>
      <c r="H1059" s="1" t="s">
        <v>1903</v>
      </c>
      <c r="I1059" s="1" t="s">
        <v>1903</v>
      </c>
      <c r="J1059" s="1" t="s">
        <v>1903</v>
      </c>
      <c r="K1059" s="1"/>
      <c r="L1059" s="3"/>
      <c r="M1059" s="3"/>
      <c r="N1059" s="3"/>
      <c r="O1059" s="3"/>
      <c r="P1059" s="3"/>
    </row>
    <row r="1060" spans="1:16">
      <c r="A1060" s="27">
        <f>工事一般情報!A1060</f>
        <v>180147</v>
      </c>
      <c r="B1060" s="7" t="str">
        <f>工事一般情報!B1060</f>
        <v>上新電機 長田西</v>
      </c>
      <c r="C1060" s="63"/>
      <c r="D1060" s="63"/>
      <c r="E1060" s="63"/>
      <c r="F1060" s="1" t="s">
        <v>1903</v>
      </c>
      <c r="G1060" s="1" t="s">
        <v>1903</v>
      </c>
      <c r="H1060" s="1" t="s">
        <v>1903</v>
      </c>
      <c r="I1060" s="1" t="s">
        <v>1903</v>
      </c>
      <c r="J1060" s="1" t="s">
        <v>1903</v>
      </c>
      <c r="K1060" s="1"/>
      <c r="L1060" s="3"/>
      <c r="M1060" s="3"/>
      <c r="N1060" s="3"/>
      <c r="O1060" s="3"/>
      <c r="P1060" s="3"/>
    </row>
    <row r="1061" spans="1:16">
      <c r="A1061" s="27">
        <f>工事一般情報!A1061</f>
        <v>180148</v>
      </c>
      <c r="B1061" s="7" t="str">
        <f>工事一般情報!B1061</f>
        <v>G-steps(荒川区PJ)</v>
      </c>
      <c r="C1061" s="63"/>
      <c r="D1061" s="63"/>
      <c r="E1061" s="63"/>
      <c r="F1061" s="1" t="s">
        <v>1903</v>
      </c>
      <c r="G1061" s="1" t="s">
        <v>1903</v>
      </c>
      <c r="H1061" s="1" t="s">
        <v>1904</v>
      </c>
      <c r="I1061" s="1" t="s">
        <v>1903</v>
      </c>
      <c r="J1061" s="1" t="s">
        <v>1903</v>
      </c>
      <c r="K1061" s="1"/>
      <c r="L1061" s="3"/>
      <c r="M1061" s="3"/>
      <c r="N1061" s="3"/>
      <c r="O1061" s="3"/>
      <c r="P1061" s="3"/>
    </row>
    <row r="1062" spans="1:16">
      <c r="A1062" s="27">
        <f>工事一般情報!A1062</f>
        <v>180149</v>
      </c>
      <c r="B1062" s="7" t="str">
        <f>工事一般情報!B1062</f>
        <v>クレバハウス潮崎</v>
      </c>
      <c r="C1062" s="63"/>
      <c r="D1062" s="63"/>
      <c r="E1062" s="63"/>
      <c r="F1062" s="1" t="s">
        <v>1903</v>
      </c>
      <c r="G1062" s="1" t="s">
        <v>1903</v>
      </c>
      <c r="H1062" s="1" t="s">
        <v>1903</v>
      </c>
      <c r="I1062" s="1" t="s">
        <v>1903</v>
      </c>
      <c r="J1062" s="1" t="s">
        <v>1903</v>
      </c>
      <c r="K1062" s="1"/>
      <c r="L1062" s="3"/>
      <c r="M1062" s="3"/>
      <c r="N1062" s="3"/>
      <c r="O1062" s="3"/>
      <c r="P1062" s="3"/>
    </row>
    <row r="1063" spans="1:16">
      <c r="A1063" s="27">
        <f>工事一般情報!A1063</f>
        <v>180150</v>
      </c>
      <c r="B1063" s="7" t="str">
        <f>工事一般情報!B1063</f>
        <v>エア・リキード蒲郡水素ステーション</v>
      </c>
      <c r="C1063" s="63"/>
      <c r="D1063" s="63"/>
      <c r="E1063" s="63"/>
      <c r="F1063" s="1" t="s">
        <v>1903</v>
      </c>
      <c r="G1063" s="1" t="s">
        <v>1904</v>
      </c>
      <c r="H1063" s="1" t="s">
        <v>1903</v>
      </c>
      <c r="I1063" s="1" t="s">
        <v>1903</v>
      </c>
      <c r="J1063" s="1" t="s">
        <v>1903</v>
      </c>
      <c r="K1063" s="1"/>
      <c r="L1063" s="3"/>
      <c r="M1063" s="3"/>
      <c r="N1063" s="3"/>
      <c r="O1063" s="3"/>
      <c r="P1063" s="3"/>
    </row>
    <row r="1064" spans="1:16">
      <c r="A1064" s="27">
        <f>工事一般情報!A1064</f>
        <v>180151</v>
      </c>
      <c r="B1064" s="7" t="str">
        <f>工事一般情報!B1064</f>
        <v>ﾃｨ･ｴﾑ･ﾀｰﾐﾅﾙ㈱市原事業所 倉庫・事務所</v>
      </c>
      <c r="C1064" s="63"/>
      <c r="D1064" s="63"/>
      <c r="E1064" s="63"/>
      <c r="F1064" s="1" t="s">
        <v>1903</v>
      </c>
      <c r="G1064" s="1" t="s">
        <v>1903</v>
      </c>
      <c r="H1064" s="1" t="s">
        <v>1903</v>
      </c>
      <c r="I1064" s="1" t="s">
        <v>1903</v>
      </c>
      <c r="J1064" s="1" t="s">
        <v>1904</v>
      </c>
      <c r="K1064" s="1"/>
      <c r="L1064" s="3"/>
      <c r="M1064" s="3"/>
      <c r="N1064" s="3"/>
      <c r="O1064" s="3"/>
      <c r="P1064" s="3"/>
    </row>
    <row r="1065" spans="1:16">
      <c r="A1065" s="27">
        <f>工事一般情報!A1065</f>
        <v>180152</v>
      </c>
      <c r="B1065" s="7" t="str">
        <f>工事一般情報!B1065</f>
        <v>安岡蒲鉾工場</v>
      </c>
      <c r="C1065" s="63"/>
      <c r="D1065" s="63"/>
      <c r="E1065" s="63"/>
      <c r="F1065" s="1" t="s">
        <v>1903</v>
      </c>
      <c r="G1065" s="1" t="s">
        <v>1904</v>
      </c>
      <c r="H1065" s="1" t="s">
        <v>1903</v>
      </c>
      <c r="I1065" s="1" t="s">
        <v>1903</v>
      </c>
      <c r="J1065" s="1" t="s">
        <v>1903</v>
      </c>
      <c r="K1065" s="1"/>
      <c r="L1065" s="3"/>
      <c r="M1065" s="3"/>
      <c r="N1065" s="3"/>
      <c r="O1065" s="3"/>
      <c r="P1065" s="3"/>
    </row>
    <row r="1066" spans="1:16">
      <c r="A1066" s="27">
        <f>工事一般情報!A1066</f>
        <v>180153</v>
      </c>
      <c r="B1066" s="7" t="str">
        <f>工事一般情報!B1066</f>
        <v>JA会津よつば猪苗代 ライスターミナル</v>
      </c>
      <c r="C1066" s="63"/>
      <c r="D1066" s="63"/>
      <c r="E1066" s="63"/>
      <c r="F1066" s="1" t="s">
        <v>1903</v>
      </c>
      <c r="G1066" s="1" t="s">
        <v>1903</v>
      </c>
      <c r="H1066" s="1" t="s">
        <v>1904</v>
      </c>
      <c r="I1066" s="1" t="s">
        <v>1903</v>
      </c>
      <c r="J1066" s="1" t="s">
        <v>1903</v>
      </c>
      <c r="K1066" s="1"/>
      <c r="L1066" s="3"/>
      <c r="M1066" s="3"/>
      <c r="N1066" s="3"/>
      <c r="O1066" s="3"/>
      <c r="P1066" s="3"/>
    </row>
    <row r="1067" spans="1:16">
      <c r="A1067" s="27">
        <f>工事一般情報!A1067</f>
        <v>180154</v>
      </c>
      <c r="B1067" s="7" t="str">
        <f>工事一般情報!B1067</f>
        <v>バロー中志段味</v>
      </c>
      <c r="C1067" s="63"/>
      <c r="D1067" s="63"/>
      <c r="E1067" s="63"/>
      <c r="F1067" s="1" t="s">
        <v>1903</v>
      </c>
      <c r="G1067" s="1" t="s">
        <v>1903</v>
      </c>
      <c r="H1067" s="1" t="s">
        <v>1903</v>
      </c>
      <c r="I1067" s="1" t="s">
        <v>1903</v>
      </c>
      <c r="J1067" s="1" t="s">
        <v>1903</v>
      </c>
      <c r="K1067" s="1"/>
      <c r="L1067" s="3"/>
      <c r="M1067" s="3"/>
      <c r="N1067" s="3"/>
      <c r="O1067" s="3"/>
      <c r="P1067" s="3"/>
    </row>
    <row r="1068" spans="1:16">
      <c r="A1068" s="27">
        <f>工事一般情報!A1068</f>
        <v>180155</v>
      </c>
      <c r="B1068" s="7" t="str">
        <f>工事一般情報!B1068</f>
        <v>成澤鉄工所</v>
      </c>
      <c r="C1068" s="63"/>
      <c r="D1068" s="63"/>
      <c r="E1068" s="63"/>
      <c r="F1068" s="1" t="s">
        <v>1903</v>
      </c>
      <c r="G1068" s="1" t="s">
        <v>1903</v>
      </c>
      <c r="H1068" s="1" t="s">
        <v>1903</v>
      </c>
      <c r="I1068" s="1" t="s">
        <v>1903</v>
      </c>
      <c r="J1068" s="1" t="s">
        <v>1903</v>
      </c>
      <c r="K1068" s="1"/>
      <c r="L1068" s="3"/>
      <c r="M1068" s="3"/>
      <c r="N1068" s="3"/>
      <c r="O1068" s="3"/>
      <c r="P1068" s="3"/>
    </row>
    <row r="1069" spans="1:16">
      <c r="A1069" s="27">
        <f>工事一般情報!A1069</f>
        <v>180156</v>
      </c>
      <c r="B1069" s="7" t="str">
        <f>工事一般情報!B1069</f>
        <v>イオンリテール美園三丁目</v>
      </c>
      <c r="C1069" s="63"/>
      <c r="D1069" s="63"/>
      <c r="E1069" s="63"/>
      <c r="F1069" s="1" t="s">
        <v>1903</v>
      </c>
      <c r="G1069" s="1" t="s">
        <v>1903</v>
      </c>
      <c r="H1069" s="1" t="s">
        <v>1903</v>
      </c>
      <c r="I1069" s="1" t="s">
        <v>1903</v>
      </c>
      <c r="J1069" s="1" t="s">
        <v>1903</v>
      </c>
      <c r="K1069" s="1"/>
      <c r="L1069" s="3"/>
      <c r="M1069" s="3"/>
      <c r="N1069" s="3"/>
      <c r="O1069" s="3"/>
      <c r="P1069" s="3"/>
    </row>
    <row r="1070" spans="1:16">
      <c r="A1070" s="27">
        <f>工事一般情報!A1070</f>
        <v>180157</v>
      </c>
      <c r="B1070" s="7" t="str">
        <f>工事一般情報!B1070</f>
        <v>八幡浜幼稚園</v>
      </c>
      <c r="C1070" s="63"/>
      <c r="D1070" s="63"/>
      <c r="E1070" s="63"/>
      <c r="F1070" s="1" t="s">
        <v>1903</v>
      </c>
      <c r="G1070" s="1" t="s">
        <v>1903</v>
      </c>
      <c r="H1070" s="1" t="s">
        <v>1903</v>
      </c>
      <c r="I1070" s="1" t="s">
        <v>1903</v>
      </c>
      <c r="J1070" s="1" t="s">
        <v>1903</v>
      </c>
      <c r="K1070" s="1"/>
      <c r="L1070" s="3"/>
      <c r="M1070" s="3"/>
      <c r="N1070" s="3"/>
      <c r="O1070" s="3"/>
      <c r="P1070" s="3"/>
    </row>
    <row r="1071" spans="1:16">
      <c r="A1071" s="27">
        <f>工事一般情報!A1071</f>
        <v>180158</v>
      </c>
      <c r="B1071" s="7" t="str">
        <f>工事一般情報!B1071</f>
        <v>黒川牧場 VMS牛舎</v>
      </c>
      <c r="C1071" s="63"/>
      <c r="D1071" s="63"/>
      <c r="E1071" s="63"/>
      <c r="F1071" s="1" t="s">
        <v>1903</v>
      </c>
      <c r="G1071" s="1" t="s">
        <v>1903</v>
      </c>
      <c r="H1071" s="1" t="s">
        <v>1903</v>
      </c>
      <c r="I1071" s="1" t="s">
        <v>1903</v>
      </c>
      <c r="J1071" s="1" t="s">
        <v>1903</v>
      </c>
      <c r="K1071" s="1"/>
      <c r="L1071" s="3"/>
      <c r="M1071" s="3"/>
      <c r="N1071" s="3"/>
      <c r="O1071" s="3"/>
      <c r="P1071" s="3"/>
    </row>
    <row r="1072" spans="1:16">
      <c r="A1072" s="27">
        <f>工事一般情報!A1072</f>
        <v>180159</v>
      </c>
      <c r="B1072" s="7" t="str">
        <f>工事一般情報!B1072</f>
        <v>スーパーセンターオークワ掛川下垂木</v>
      </c>
      <c r="C1072" s="63"/>
      <c r="D1072" s="63"/>
      <c r="E1072" s="63"/>
      <c r="F1072" s="1" t="s">
        <v>1903</v>
      </c>
      <c r="G1072" s="1" t="s">
        <v>1903</v>
      </c>
      <c r="H1072" s="1" t="s">
        <v>1903</v>
      </c>
      <c r="I1072" s="1" t="s">
        <v>1903</v>
      </c>
      <c r="J1072" s="1" t="s">
        <v>1903</v>
      </c>
      <c r="K1072" s="1"/>
      <c r="L1072" s="3"/>
      <c r="M1072" s="3"/>
      <c r="N1072" s="3"/>
      <c r="O1072" s="3"/>
      <c r="P1072" s="3"/>
    </row>
    <row r="1073" spans="1:16">
      <c r="A1073" s="27">
        <f>工事一般情報!A1073</f>
        <v>180160</v>
      </c>
      <c r="B1073" s="7" t="str">
        <f>工事一般情報!B1073</f>
        <v>ツルハドラッグ村上西</v>
      </c>
      <c r="C1073" s="63"/>
      <c r="D1073" s="63"/>
      <c r="E1073" s="63"/>
      <c r="F1073" s="1" t="s">
        <v>1903</v>
      </c>
      <c r="G1073" s="1" t="s">
        <v>1903</v>
      </c>
      <c r="H1073" s="1" t="s">
        <v>1903</v>
      </c>
      <c r="I1073" s="1" t="s">
        <v>1903</v>
      </c>
      <c r="J1073" s="1" t="s">
        <v>1903</v>
      </c>
      <c r="K1073" s="1"/>
      <c r="L1073" s="3"/>
      <c r="M1073" s="3"/>
      <c r="N1073" s="3"/>
      <c r="O1073" s="3"/>
      <c r="P1073" s="3"/>
    </row>
    <row r="1074" spans="1:16">
      <c r="A1074" s="27">
        <f>工事一般情報!A1074</f>
        <v>180161</v>
      </c>
      <c r="B1074" s="7" t="str">
        <f>工事一般情報!B1074</f>
        <v>ホンダカーズ五所川原</v>
      </c>
      <c r="C1074" s="63"/>
      <c r="D1074" s="63"/>
      <c r="E1074" s="63"/>
      <c r="F1074" s="1" t="s">
        <v>1903</v>
      </c>
      <c r="G1074" s="1" t="s">
        <v>1903</v>
      </c>
      <c r="H1074" s="1" t="s">
        <v>1903</v>
      </c>
      <c r="I1074" s="1" t="s">
        <v>1903</v>
      </c>
      <c r="J1074" s="1" t="s">
        <v>1903</v>
      </c>
      <c r="K1074" s="1"/>
      <c r="L1074" s="3"/>
      <c r="M1074" s="3"/>
      <c r="N1074" s="3"/>
      <c r="O1074" s="3"/>
      <c r="P1074" s="3"/>
    </row>
    <row r="1075" spans="1:16">
      <c r="A1075" s="27">
        <f>工事一般情報!A1075</f>
        <v>180162</v>
      </c>
      <c r="B1075" s="7" t="str">
        <f>工事一般情報!B1075</f>
        <v>Honda Cars埼玉中レイクタウン南店工場棟</v>
      </c>
      <c r="C1075" s="63"/>
      <c r="D1075" s="63"/>
      <c r="E1075" s="63"/>
      <c r="F1075" s="1" t="s">
        <v>1903</v>
      </c>
      <c r="G1075" s="1" t="s">
        <v>1903</v>
      </c>
      <c r="H1075" s="1" t="s">
        <v>1903</v>
      </c>
      <c r="I1075" s="1" t="s">
        <v>1903</v>
      </c>
      <c r="J1075" s="1" t="s">
        <v>1903</v>
      </c>
      <c r="K1075" s="1"/>
      <c r="L1075" s="3"/>
      <c r="M1075" s="3"/>
      <c r="N1075" s="3"/>
      <c r="O1075" s="3"/>
      <c r="P1075" s="3"/>
    </row>
    <row r="1076" spans="1:16">
      <c r="A1076" s="27">
        <f>工事一般情報!A1076</f>
        <v>180163</v>
      </c>
      <c r="B1076" s="7" t="str">
        <f>工事一般情報!B1076</f>
        <v>Honda Cars埼玉中レイクタウン南店店舗棟</v>
      </c>
      <c r="C1076" s="63"/>
      <c r="D1076" s="63"/>
      <c r="E1076" s="63"/>
      <c r="F1076" s="1" t="s">
        <v>1903</v>
      </c>
      <c r="G1076" s="1" t="s">
        <v>1903</v>
      </c>
      <c r="H1076" s="1" t="s">
        <v>1903</v>
      </c>
      <c r="I1076" s="1" t="s">
        <v>1903</v>
      </c>
      <c r="J1076" s="1" t="s">
        <v>1903</v>
      </c>
      <c r="K1076" s="1"/>
      <c r="L1076" s="3"/>
      <c r="M1076" s="3"/>
      <c r="N1076" s="3"/>
      <c r="O1076" s="3"/>
      <c r="P1076" s="3"/>
    </row>
    <row r="1077" spans="1:16">
      <c r="A1077" s="27">
        <f>工事一般情報!A1077</f>
        <v>180164</v>
      </c>
      <c r="B1077" s="7" t="str">
        <f>工事一般情報!B1077</f>
        <v>SVH四日市</v>
      </c>
      <c r="C1077" s="63"/>
      <c r="D1077" s="63"/>
      <c r="E1077" s="63"/>
      <c r="F1077" s="1" t="s">
        <v>1903</v>
      </c>
      <c r="G1077" s="1" t="s">
        <v>1903</v>
      </c>
      <c r="H1077" s="1" t="s">
        <v>1903</v>
      </c>
      <c r="I1077" s="1" t="s">
        <v>1903</v>
      </c>
      <c r="J1077" s="1" t="s">
        <v>1903</v>
      </c>
      <c r="K1077" s="1"/>
      <c r="L1077" s="3"/>
      <c r="M1077" s="3"/>
      <c r="N1077" s="3"/>
      <c r="O1077" s="3"/>
      <c r="P1077" s="3"/>
    </row>
    <row r="1078" spans="1:16">
      <c r="A1078" s="27">
        <f>工事一般情報!A1078</f>
        <v>180165</v>
      </c>
      <c r="B1078" s="7" t="str">
        <f>工事一般情報!B1078</f>
        <v>るいけ温泉</v>
      </c>
      <c r="C1078" s="63"/>
      <c r="D1078" s="63"/>
      <c r="E1078" s="63"/>
      <c r="F1078" s="1" t="s">
        <v>1903</v>
      </c>
      <c r="G1078" s="1" t="s">
        <v>1903</v>
      </c>
      <c r="H1078" s="1" t="s">
        <v>1903</v>
      </c>
      <c r="I1078" s="1" t="s">
        <v>1903</v>
      </c>
      <c r="J1078" s="1" t="s">
        <v>1903</v>
      </c>
      <c r="K1078" s="1"/>
      <c r="L1078" s="3"/>
      <c r="M1078" s="3"/>
      <c r="N1078" s="3"/>
      <c r="O1078" s="3"/>
      <c r="P1078" s="3"/>
    </row>
    <row r="1079" spans="1:16">
      <c r="A1079" s="27">
        <f>工事一般情報!A1079</f>
        <v>180166</v>
      </c>
      <c r="B1079" s="7" t="str">
        <f>工事一般情報!B1079</f>
        <v>ｾﾝﾄﾗﾙﾌｨｯﾄﾈｽｸﾗﾌﾞ蘇我</v>
      </c>
      <c r="C1079" s="63"/>
      <c r="D1079" s="63"/>
      <c r="E1079" s="63"/>
      <c r="F1079" s="1" t="s">
        <v>1903</v>
      </c>
      <c r="G1079" s="1" t="s">
        <v>1903</v>
      </c>
      <c r="H1079" s="1" t="s">
        <v>1903</v>
      </c>
      <c r="I1079" s="1" t="s">
        <v>1903</v>
      </c>
      <c r="J1079" s="1" t="s">
        <v>1903</v>
      </c>
      <c r="K1079" s="1"/>
      <c r="L1079" s="3"/>
      <c r="M1079" s="3"/>
      <c r="N1079" s="3"/>
      <c r="O1079" s="3"/>
      <c r="P1079" s="3"/>
    </row>
    <row r="1080" spans="1:16">
      <c r="A1080" s="27">
        <f>工事一般情報!A1080</f>
        <v>180167</v>
      </c>
      <c r="B1080" s="7" t="str">
        <f>工事一般情報!B1080</f>
        <v>イズモホール山梨</v>
      </c>
      <c r="C1080" s="63"/>
      <c r="D1080" s="63"/>
      <c r="E1080" s="63"/>
      <c r="F1080" s="1" t="s">
        <v>1903</v>
      </c>
      <c r="G1080" s="1" t="s">
        <v>1903</v>
      </c>
      <c r="H1080" s="1" t="s">
        <v>1903</v>
      </c>
      <c r="I1080" s="1" t="s">
        <v>1903</v>
      </c>
      <c r="J1080" s="1" t="s">
        <v>1903</v>
      </c>
      <c r="K1080" s="1"/>
      <c r="L1080" s="3"/>
      <c r="M1080" s="3"/>
      <c r="N1080" s="3"/>
      <c r="O1080" s="3"/>
      <c r="P1080" s="3"/>
    </row>
    <row r="1081" spans="1:16">
      <c r="A1081" s="27">
        <f>工事一般情報!A1081</f>
        <v>180168</v>
      </c>
      <c r="B1081" s="7" t="str">
        <f>工事一般情報!B1081</f>
        <v>海王食品ホタテ加工場</v>
      </c>
      <c r="C1081" s="63"/>
      <c r="D1081" s="63"/>
      <c r="E1081" s="63"/>
      <c r="F1081" s="1" t="s">
        <v>1903</v>
      </c>
      <c r="G1081" s="1" t="s">
        <v>1903</v>
      </c>
      <c r="H1081" s="1" t="s">
        <v>1903</v>
      </c>
      <c r="I1081" s="1" t="s">
        <v>1903</v>
      </c>
      <c r="J1081" s="1" t="s">
        <v>1903</v>
      </c>
      <c r="K1081" s="1"/>
      <c r="L1081" s="3"/>
      <c r="M1081" s="3"/>
      <c r="N1081" s="3"/>
      <c r="O1081" s="3"/>
      <c r="P1081" s="3"/>
    </row>
    <row r="1082" spans="1:16">
      <c r="A1082" s="27">
        <f>工事一般情報!A1082</f>
        <v>180169</v>
      </c>
      <c r="B1082" s="7" t="str">
        <f>工事一般情報!B1082</f>
        <v>(株)アドバネクス埼玉工場 増築</v>
      </c>
      <c r="C1082" s="63"/>
      <c r="D1082" s="63"/>
      <c r="E1082" s="63"/>
      <c r="F1082" s="1" t="s">
        <v>1903</v>
      </c>
      <c r="G1082" s="1" t="s">
        <v>1903</v>
      </c>
      <c r="H1082" s="1" t="s">
        <v>1903</v>
      </c>
      <c r="I1082" s="1" t="s">
        <v>1903</v>
      </c>
      <c r="J1082" s="1" t="s">
        <v>1903</v>
      </c>
      <c r="K1082" s="1"/>
      <c r="L1082" s="3"/>
      <c r="M1082" s="3"/>
      <c r="N1082" s="3"/>
      <c r="O1082" s="3"/>
      <c r="P1082" s="3"/>
    </row>
    <row r="1083" spans="1:16">
      <c r="A1083" s="27">
        <f>工事一般情報!A1083</f>
        <v>180170</v>
      </c>
      <c r="B1083" s="7" t="str">
        <f>工事一般情報!B1083</f>
        <v>MINI岡山整備工場</v>
      </c>
      <c r="C1083" s="63"/>
      <c r="D1083" s="63"/>
      <c r="E1083" s="63"/>
      <c r="F1083" s="1" t="s">
        <v>1903</v>
      </c>
      <c r="G1083" s="1" t="s">
        <v>1903</v>
      </c>
      <c r="H1083" s="1" t="s">
        <v>1903</v>
      </c>
      <c r="I1083" s="1" t="s">
        <v>1903</v>
      </c>
      <c r="J1083" s="1" t="s">
        <v>1903</v>
      </c>
      <c r="K1083" s="1"/>
      <c r="L1083" s="3"/>
      <c r="M1083" s="3"/>
      <c r="N1083" s="3"/>
      <c r="O1083" s="3"/>
      <c r="P1083" s="3"/>
    </row>
    <row r="1084" spans="1:16">
      <c r="A1084" s="27">
        <f>工事一般情報!A1084</f>
        <v>180171</v>
      </c>
      <c r="B1084" s="7" t="str">
        <f>工事一般情報!B1084</f>
        <v>稲田建設社屋</v>
      </c>
      <c r="C1084" s="63"/>
      <c r="D1084" s="63"/>
      <c r="E1084" s="63"/>
      <c r="F1084" s="1" t="s">
        <v>1903</v>
      </c>
      <c r="G1084" s="1" t="s">
        <v>1903</v>
      </c>
      <c r="H1084" s="1" t="s">
        <v>1903</v>
      </c>
      <c r="I1084" s="1" t="s">
        <v>1903</v>
      </c>
      <c r="J1084" s="1" t="s">
        <v>1903</v>
      </c>
      <c r="K1084" s="1"/>
      <c r="L1084" s="3"/>
      <c r="M1084" s="3"/>
      <c r="N1084" s="3"/>
      <c r="O1084" s="3"/>
      <c r="P1084" s="3"/>
    </row>
    <row r="1085" spans="1:16">
      <c r="A1085" s="27">
        <f>工事一般情報!A1085</f>
        <v>180172</v>
      </c>
      <c r="B1085" s="7" t="str">
        <f>工事一般情報!B1085</f>
        <v>整備管理所PCB保管庫</v>
      </c>
      <c r="C1085" s="63"/>
      <c r="D1085" s="63"/>
      <c r="E1085" s="63"/>
      <c r="F1085" s="1" t="s">
        <v>1903</v>
      </c>
      <c r="G1085" s="1" t="s">
        <v>1903</v>
      </c>
      <c r="H1085" s="1" t="s">
        <v>1903</v>
      </c>
      <c r="I1085" s="1" t="s">
        <v>1903</v>
      </c>
      <c r="J1085" s="1" t="s">
        <v>1903</v>
      </c>
      <c r="K1085" s="1"/>
      <c r="L1085" s="3"/>
      <c r="M1085" s="3"/>
      <c r="N1085" s="3"/>
      <c r="O1085" s="3"/>
      <c r="P1085" s="3"/>
    </row>
    <row r="1086" spans="1:16">
      <c r="A1086" s="27">
        <f>工事一般情報!A1086</f>
        <v>180173</v>
      </c>
      <c r="B1086" s="7" t="str">
        <f>工事一般情報!B1086</f>
        <v>株式会社NIPPO足立合材工場 事務所</v>
      </c>
      <c r="C1086" s="63"/>
      <c r="D1086" s="63"/>
      <c r="E1086" s="63"/>
      <c r="F1086" s="1" t="s">
        <v>1903</v>
      </c>
      <c r="G1086" s="1" t="s">
        <v>1903</v>
      </c>
      <c r="H1086" s="1" t="s">
        <v>1903</v>
      </c>
      <c r="I1086" s="1" t="s">
        <v>1903</v>
      </c>
      <c r="J1086" s="1" t="s">
        <v>1903</v>
      </c>
      <c r="K1086" s="1"/>
      <c r="L1086" s="3"/>
      <c r="M1086" s="3"/>
      <c r="N1086" s="3"/>
      <c r="O1086" s="3"/>
      <c r="P1086" s="3"/>
    </row>
    <row r="1087" spans="1:16">
      <c r="A1087" s="27">
        <f>工事一般情報!A1087</f>
        <v>180174</v>
      </c>
      <c r="B1087" s="7" t="str">
        <f>工事一般情報!B1087</f>
        <v>西新井6丁目商業施設(ｻﾝﾄﾞﾗｯｸﾞ)</v>
      </c>
      <c r="C1087" s="63"/>
      <c r="D1087" s="63"/>
      <c r="E1087" s="63"/>
      <c r="F1087" s="1" t="s">
        <v>1903</v>
      </c>
      <c r="G1087" s="1" t="s">
        <v>1903</v>
      </c>
      <c r="H1087" s="1" t="s">
        <v>1903</v>
      </c>
      <c r="I1087" s="1" t="s">
        <v>1903</v>
      </c>
      <c r="J1087" s="1" t="s">
        <v>1903</v>
      </c>
      <c r="K1087" s="1"/>
      <c r="L1087" s="3"/>
      <c r="M1087" s="3"/>
      <c r="N1087" s="3"/>
      <c r="O1087" s="3"/>
      <c r="P1087" s="3"/>
    </row>
    <row r="1088" spans="1:16">
      <c r="A1088" s="27">
        <f>工事一般情報!A1088</f>
        <v>180175</v>
      </c>
      <c r="B1088" s="7" t="str">
        <f>工事一般情報!B1088</f>
        <v>ユニバース八戸食肉プロセスセンター</v>
      </c>
      <c r="C1088" s="63"/>
      <c r="D1088" s="63"/>
      <c r="E1088" s="63"/>
      <c r="F1088" s="1" t="s">
        <v>1903</v>
      </c>
      <c r="G1088" s="1" t="s">
        <v>1903</v>
      </c>
      <c r="H1088" s="1" t="s">
        <v>1903</v>
      </c>
      <c r="I1088" s="1" t="s">
        <v>1903</v>
      </c>
      <c r="J1088" s="1" t="s">
        <v>1903</v>
      </c>
      <c r="K1088" s="1"/>
      <c r="L1088" s="3"/>
      <c r="M1088" s="3"/>
      <c r="N1088" s="3"/>
      <c r="O1088" s="3"/>
      <c r="P1088" s="3"/>
    </row>
    <row r="1089" spans="1:16">
      <c r="A1089" s="27">
        <f>工事一般情報!A1089</f>
        <v>180176</v>
      </c>
      <c r="B1089" s="7" t="str">
        <f>工事一般情報!B1089</f>
        <v>共和産業株式会社 鮮魚作業場</v>
      </c>
      <c r="C1089" s="63"/>
      <c r="D1089" s="63"/>
      <c r="E1089" s="63"/>
      <c r="F1089" s="1" t="s">
        <v>1903</v>
      </c>
      <c r="G1089" s="1" t="s">
        <v>1903</v>
      </c>
      <c r="H1089" s="1" t="s">
        <v>1903</v>
      </c>
      <c r="I1089" s="1" t="s">
        <v>1903</v>
      </c>
      <c r="J1089" s="1" t="s">
        <v>1903</v>
      </c>
      <c r="K1089" s="1"/>
      <c r="L1089" s="3"/>
      <c r="M1089" s="3"/>
      <c r="N1089" s="3"/>
      <c r="O1089" s="3"/>
      <c r="P1089" s="3"/>
    </row>
    <row r="1090" spans="1:16">
      <c r="A1090" s="27">
        <f>工事一般情報!A1090</f>
        <v>180177</v>
      </c>
      <c r="B1090" s="7" t="str">
        <f>工事一般情報!B1090</f>
        <v>ナイス由利本荘</v>
      </c>
      <c r="C1090" s="63"/>
      <c r="D1090" s="63"/>
      <c r="E1090" s="63"/>
      <c r="F1090" s="1" t="s">
        <v>1903</v>
      </c>
      <c r="G1090" s="1" t="s">
        <v>1903</v>
      </c>
      <c r="H1090" s="1" t="s">
        <v>1903</v>
      </c>
      <c r="I1090" s="1" t="s">
        <v>1903</v>
      </c>
      <c r="J1090" s="1" t="s">
        <v>1903</v>
      </c>
      <c r="K1090" s="1"/>
      <c r="L1090" s="3"/>
      <c r="M1090" s="3"/>
      <c r="N1090" s="3"/>
      <c r="O1090" s="3"/>
      <c r="P1090" s="3"/>
    </row>
    <row r="1091" spans="1:16">
      <c r="A1091" s="27">
        <f>工事一般情報!A1091</f>
        <v>180178</v>
      </c>
      <c r="B1091" s="7" t="str">
        <f>工事一般情報!B1091</f>
        <v>ベイシア潮来</v>
      </c>
      <c r="C1091" s="63"/>
      <c r="D1091" s="63"/>
      <c r="E1091" s="63"/>
      <c r="F1091" s="1" t="s">
        <v>1903</v>
      </c>
      <c r="G1091" s="1" t="s">
        <v>1903</v>
      </c>
      <c r="H1091" s="1" t="s">
        <v>1903</v>
      </c>
      <c r="I1091" s="1" t="s">
        <v>1903</v>
      </c>
      <c r="J1091" s="1" t="s">
        <v>1903</v>
      </c>
      <c r="K1091" s="1"/>
      <c r="L1091" s="3"/>
      <c r="M1091" s="3"/>
      <c r="N1091" s="3"/>
      <c r="O1091" s="3"/>
      <c r="P1091" s="3"/>
    </row>
    <row r="1092" spans="1:16">
      <c r="A1092" s="27">
        <f>工事一般情報!A1092</f>
        <v>180179</v>
      </c>
      <c r="B1092" s="7" t="str">
        <f>工事一般情報!B1092</f>
        <v>青森港地方創生拠点施設(青森港新中央埠頭旅客ﾀｰﾐﾅﾙ)</v>
      </c>
      <c r="C1092" s="63"/>
      <c r="D1092" s="63"/>
      <c r="E1092" s="63"/>
      <c r="F1092" s="1" t="s">
        <v>1903</v>
      </c>
      <c r="G1092" s="1" t="s">
        <v>1903</v>
      </c>
      <c r="H1092" s="1" t="s">
        <v>1903</v>
      </c>
      <c r="I1092" s="1" t="s">
        <v>1903</v>
      </c>
      <c r="J1092" s="1" t="s">
        <v>1903</v>
      </c>
      <c r="K1092" s="1"/>
      <c r="L1092" s="3"/>
      <c r="M1092" s="3"/>
      <c r="N1092" s="3"/>
      <c r="O1092" s="3"/>
      <c r="P1092" s="3"/>
    </row>
    <row r="1093" spans="1:16">
      <c r="A1093" s="27">
        <f>工事一般情報!A1093</f>
        <v>180180</v>
      </c>
      <c r="B1093" s="7" t="str">
        <f>工事一般情報!B1093</f>
        <v>JA全農山形 庄内南部ﾗｲｽｽﾃｰｼｮﾝ</v>
      </c>
      <c r="C1093" s="63"/>
      <c r="D1093" s="63"/>
      <c r="E1093" s="63"/>
      <c r="F1093" s="1" t="s">
        <v>1903</v>
      </c>
      <c r="G1093" s="1" t="s">
        <v>1903</v>
      </c>
      <c r="H1093" s="1" t="s">
        <v>1903</v>
      </c>
      <c r="I1093" s="1" t="s">
        <v>1903</v>
      </c>
      <c r="J1093" s="1" t="s">
        <v>1903</v>
      </c>
      <c r="K1093" s="1"/>
      <c r="L1093" s="3"/>
      <c r="M1093" s="3"/>
      <c r="N1093" s="3"/>
      <c r="O1093" s="3"/>
      <c r="P1093" s="3"/>
    </row>
    <row r="1094" spans="1:16">
      <c r="A1094" s="27">
        <f>工事一般情報!A1094</f>
        <v>180181</v>
      </c>
      <c r="B1094" s="7" t="str">
        <f>工事一般情報!B1094</f>
        <v>株式会社 滋賀運送竜王物流ｾﾝﾀｰ 倉庫棟</v>
      </c>
      <c r="C1094" s="63"/>
      <c r="D1094" s="63"/>
      <c r="E1094" s="63"/>
      <c r="F1094" s="1" t="s">
        <v>1903</v>
      </c>
      <c r="G1094" s="1" t="s">
        <v>1903</v>
      </c>
      <c r="H1094" s="1" t="s">
        <v>1903</v>
      </c>
      <c r="I1094" s="1" t="s">
        <v>1903</v>
      </c>
      <c r="J1094" s="1" t="s">
        <v>1903</v>
      </c>
      <c r="K1094" s="1"/>
      <c r="L1094" s="3"/>
      <c r="M1094" s="3"/>
      <c r="N1094" s="3"/>
      <c r="O1094" s="3"/>
      <c r="P1094" s="3"/>
    </row>
    <row r="1095" spans="1:16">
      <c r="A1095" s="27" t="str">
        <f>工事一般情報!A1095</f>
        <v>180181-1</v>
      </c>
      <c r="B1095" s="7" t="str">
        <f>工事一般情報!B1095</f>
        <v>株式会社 滋賀運送竜王物流ｾﾝﾀｰ 事務所棟</v>
      </c>
      <c r="C1095" s="63"/>
      <c r="D1095" s="63"/>
      <c r="E1095" s="63"/>
      <c r="F1095" s="1" t="s">
        <v>1903</v>
      </c>
      <c r="G1095" s="1" t="s">
        <v>1903</v>
      </c>
      <c r="H1095" s="1" t="s">
        <v>1903</v>
      </c>
      <c r="I1095" s="1" t="s">
        <v>1903</v>
      </c>
      <c r="J1095" s="1" t="s">
        <v>1903</v>
      </c>
      <c r="K1095" s="1"/>
      <c r="L1095" s="3"/>
      <c r="M1095" s="3"/>
      <c r="N1095" s="3"/>
      <c r="O1095" s="3"/>
      <c r="P1095" s="3"/>
    </row>
    <row r="1096" spans="1:16">
      <c r="A1096" s="27" t="str">
        <f>工事一般情報!A1096</f>
        <v>180181-2</v>
      </c>
      <c r="B1096" s="7" t="str">
        <f>工事一般情報!B1096</f>
        <v>株式会社 滋賀運送竜王物流ｾﾝﾀｰ 休憩棟</v>
      </c>
      <c r="C1096" s="63"/>
      <c r="D1096" s="63"/>
      <c r="E1096" s="63"/>
      <c r="F1096" s="1" t="s">
        <v>1903</v>
      </c>
      <c r="G1096" s="1" t="s">
        <v>1903</v>
      </c>
      <c r="H1096" s="1" t="s">
        <v>1903</v>
      </c>
      <c r="I1096" s="1" t="s">
        <v>1903</v>
      </c>
      <c r="J1096" s="1" t="s">
        <v>1903</v>
      </c>
      <c r="K1096" s="1"/>
      <c r="L1096" s="3"/>
      <c r="M1096" s="3"/>
      <c r="N1096" s="3"/>
      <c r="O1096" s="3"/>
      <c r="P1096" s="3"/>
    </row>
    <row r="1097" spans="1:16">
      <c r="A1097" s="27">
        <f>工事一般情報!A1097</f>
        <v>180182</v>
      </c>
      <c r="B1097" s="7" t="str">
        <f>工事一般情報!B1097</f>
        <v>SP工場</v>
      </c>
      <c r="C1097" s="63"/>
      <c r="D1097" s="63"/>
      <c r="E1097" s="63"/>
      <c r="F1097" s="1" t="s">
        <v>1903</v>
      </c>
      <c r="G1097" s="1" t="s">
        <v>1903</v>
      </c>
      <c r="H1097" s="1" t="s">
        <v>1904</v>
      </c>
      <c r="I1097" s="1" t="s">
        <v>1903</v>
      </c>
      <c r="J1097" s="1" t="s">
        <v>1903</v>
      </c>
      <c r="K1097" s="1"/>
      <c r="L1097" s="3"/>
      <c r="M1097" s="3"/>
      <c r="N1097" s="3"/>
      <c r="O1097" s="3"/>
      <c r="P1097" s="3"/>
    </row>
    <row r="1098" spans="1:16">
      <c r="A1098" s="27">
        <f>工事一般情報!A1098</f>
        <v>180183</v>
      </c>
      <c r="B1098" s="7" t="str">
        <f>工事一般情報!B1098</f>
        <v>共同組合 ビジバークおらが事務所</v>
      </c>
      <c r="C1098" s="63"/>
      <c r="D1098" s="63"/>
      <c r="E1098" s="63"/>
      <c r="F1098" s="1" t="s">
        <v>1903</v>
      </c>
      <c r="G1098" s="1" t="s">
        <v>1903</v>
      </c>
      <c r="H1098" s="1" t="s">
        <v>1903</v>
      </c>
      <c r="I1098" s="1" t="s">
        <v>1903</v>
      </c>
      <c r="J1098" s="1" t="s">
        <v>1903</v>
      </c>
      <c r="K1098" s="1"/>
      <c r="L1098" s="3"/>
      <c r="M1098" s="3"/>
      <c r="N1098" s="3"/>
      <c r="O1098" s="3"/>
      <c r="P1098" s="3"/>
    </row>
    <row r="1099" spans="1:16">
      <c r="A1099" s="27">
        <f>工事一般情報!A1099</f>
        <v>180184</v>
      </c>
      <c r="B1099" s="7" t="str">
        <f>工事一般情報!B1099</f>
        <v>北陸スバル福井開発 整備工場</v>
      </c>
      <c r="C1099" s="63"/>
      <c r="D1099" s="63"/>
      <c r="E1099" s="63"/>
      <c r="F1099" s="1" t="s">
        <v>1903</v>
      </c>
      <c r="G1099" s="1" t="s">
        <v>1903</v>
      </c>
      <c r="H1099" s="1" t="s">
        <v>1903</v>
      </c>
      <c r="I1099" s="1" t="s">
        <v>1903</v>
      </c>
      <c r="J1099" s="1" t="s">
        <v>1903</v>
      </c>
      <c r="K1099" s="1"/>
      <c r="L1099" s="3"/>
      <c r="M1099" s="3"/>
      <c r="N1099" s="3"/>
      <c r="O1099" s="3"/>
      <c r="P1099" s="3"/>
    </row>
    <row r="1100" spans="1:16">
      <c r="A1100" s="27">
        <f>工事一般情報!A1100</f>
        <v>180185</v>
      </c>
      <c r="B1100" s="7" t="str">
        <f>工事一般情報!B1100</f>
        <v>本田興業 株式会社 本社ビル 事務所棟</v>
      </c>
      <c r="C1100" s="63"/>
      <c r="D1100" s="63"/>
      <c r="E1100" s="63"/>
      <c r="F1100" s="1" t="s">
        <v>1903</v>
      </c>
      <c r="G1100" s="1" t="s">
        <v>1903</v>
      </c>
      <c r="H1100" s="1" t="s">
        <v>1903</v>
      </c>
      <c r="I1100" s="1" t="s">
        <v>1903</v>
      </c>
      <c r="J1100" s="1" t="s">
        <v>1903</v>
      </c>
      <c r="K1100" s="1"/>
      <c r="L1100" s="3"/>
      <c r="M1100" s="3"/>
      <c r="N1100" s="3"/>
      <c r="O1100" s="3"/>
      <c r="P1100" s="3"/>
    </row>
    <row r="1101" spans="1:16">
      <c r="A1101" s="27" t="str">
        <f>工事一般情報!A1101</f>
        <v>180185-1</v>
      </c>
      <c r="B1101" s="7" t="str">
        <f>工事一般情報!B1101</f>
        <v>本田興業 株式会社 本社ビル 倉庫棟</v>
      </c>
      <c r="C1101" s="63"/>
      <c r="D1101" s="63"/>
      <c r="E1101" s="63"/>
      <c r="F1101" s="1" t="s">
        <v>1903</v>
      </c>
      <c r="G1101" s="1" t="s">
        <v>1903</v>
      </c>
      <c r="H1101" s="1" t="s">
        <v>1903</v>
      </c>
      <c r="I1101" s="1" t="s">
        <v>1903</v>
      </c>
      <c r="J1101" s="1" t="s">
        <v>1903</v>
      </c>
      <c r="K1101" s="1"/>
      <c r="L1101" s="3"/>
      <c r="M1101" s="3"/>
      <c r="N1101" s="3"/>
      <c r="O1101" s="3"/>
      <c r="P1101" s="3"/>
    </row>
    <row r="1102" spans="1:16">
      <c r="A1102" s="27" t="str">
        <f>工事一般情報!A1102</f>
        <v>180185-2</v>
      </c>
      <c r="B1102" s="7" t="str">
        <f>工事一般情報!B1102</f>
        <v>本田興業 株式会社 本社ビル 工場棟</v>
      </c>
      <c r="C1102" s="63"/>
      <c r="D1102" s="63"/>
      <c r="E1102" s="63"/>
      <c r="F1102" s="1" t="s">
        <v>1903</v>
      </c>
      <c r="G1102" s="1" t="s">
        <v>1903</v>
      </c>
      <c r="H1102" s="1" t="s">
        <v>1903</v>
      </c>
      <c r="I1102" s="1" t="s">
        <v>1903</v>
      </c>
      <c r="J1102" s="1" t="s">
        <v>1903</v>
      </c>
      <c r="K1102" s="1"/>
      <c r="L1102" s="3"/>
      <c r="M1102" s="3"/>
      <c r="N1102" s="3"/>
      <c r="O1102" s="3"/>
      <c r="P1102" s="3"/>
    </row>
    <row r="1103" spans="1:16">
      <c r="A1103" s="27">
        <f>工事一般情報!A1103</f>
        <v>180186</v>
      </c>
      <c r="B1103" s="7" t="str">
        <f>工事一般情報!B1103</f>
        <v>大宮区天沼町一丁目計画</v>
      </c>
      <c r="C1103" s="63"/>
      <c r="D1103" s="63"/>
      <c r="E1103" s="63"/>
      <c r="F1103" s="1" t="s">
        <v>1903</v>
      </c>
      <c r="G1103" s="1" t="s">
        <v>1903</v>
      </c>
      <c r="H1103" s="1" t="s">
        <v>1904</v>
      </c>
      <c r="I1103" s="1" t="s">
        <v>1903</v>
      </c>
      <c r="J1103" s="1" t="s">
        <v>1903</v>
      </c>
      <c r="K1103" s="1"/>
      <c r="L1103" s="3"/>
      <c r="M1103" s="3"/>
      <c r="N1103" s="3"/>
      <c r="O1103" s="3"/>
      <c r="P1103" s="3"/>
    </row>
    <row r="1104" spans="1:16">
      <c r="A1104" s="27">
        <f>工事一般情報!A1104</f>
        <v>180187</v>
      </c>
      <c r="B1104" s="7" t="str">
        <f>工事一般情報!B1104</f>
        <v>向島流通ｻｰﾋﾞｽ㈱広野倉庫</v>
      </c>
      <c r="C1104" s="63"/>
      <c r="D1104" s="63"/>
      <c r="E1104" s="63"/>
      <c r="F1104" s="1" t="s">
        <v>1903</v>
      </c>
      <c r="G1104" s="1" t="s">
        <v>1903</v>
      </c>
      <c r="H1104" s="1" t="s">
        <v>1903</v>
      </c>
      <c r="I1104" s="1" t="s">
        <v>1903</v>
      </c>
      <c r="J1104" s="1" t="s">
        <v>1903</v>
      </c>
      <c r="K1104" s="1"/>
      <c r="L1104" s="3"/>
      <c r="M1104" s="3"/>
      <c r="N1104" s="3"/>
      <c r="O1104" s="3"/>
      <c r="P1104" s="3"/>
    </row>
    <row r="1105" spans="1:16">
      <c r="A1105" s="27">
        <f>工事一般情報!A1105</f>
        <v>180188</v>
      </c>
      <c r="B1105" s="7" t="str">
        <f>工事一般情報!B1105</f>
        <v>HTB駐車場</v>
      </c>
      <c r="C1105" s="63"/>
      <c r="D1105" s="63"/>
      <c r="E1105" s="63"/>
      <c r="F1105" s="1" t="s">
        <v>1903</v>
      </c>
      <c r="G1105" s="1" t="s">
        <v>1903</v>
      </c>
      <c r="H1105" s="1" t="s">
        <v>1903</v>
      </c>
      <c r="I1105" s="1" t="s">
        <v>1903</v>
      </c>
      <c r="J1105" s="1" t="s">
        <v>1903</v>
      </c>
      <c r="K1105" s="1"/>
      <c r="L1105" s="3"/>
      <c r="M1105" s="3"/>
      <c r="N1105" s="3"/>
      <c r="O1105" s="3"/>
      <c r="P1105" s="3"/>
    </row>
    <row r="1106" spans="1:16">
      <c r="A1106" s="27">
        <f>工事一般情報!A1106</f>
        <v>180189</v>
      </c>
      <c r="B1106" s="7" t="str">
        <f>工事一般情報!B1106</f>
        <v>スズキ自販関西枚方新店</v>
      </c>
      <c r="C1106" s="63"/>
      <c r="D1106" s="63"/>
      <c r="E1106" s="63"/>
      <c r="F1106" s="1" t="s">
        <v>1903</v>
      </c>
      <c r="G1106" s="1" t="s">
        <v>1903</v>
      </c>
      <c r="H1106" s="1" t="s">
        <v>1903</v>
      </c>
      <c r="I1106" s="1" t="s">
        <v>1903</v>
      </c>
      <c r="J1106" s="1" t="s">
        <v>1903</v>
      </c>
      <c r="K1106" s="1"/>
      <c r="L1106" s="3"/>
      <c r="M1106" s="3"/>
      <c r="N1106" s="3"/>
      <c r="O1106" s="3"/>
      <c r="P1106" s="3"/>
    </row>
    <row r="1107" spans="1:16">
      <c r="A1107" s="27">
        <f>工事一般情報!A1107</f>
        <v>180190</v>
      </c>
      <c r="B1107" s="7" t="str">
        <f>工事一般情報!B1107</f>
        <v>有料老人ホーム・デイサービスセンター</v>
      </c>
      <c r="C1107" s="63"/>
      <c r="D1107" s="63"/>
      <c r="E1107" s="63"/>
      <c r="F1107" s="1" t="s">
        <v>1903</v>
      </c>
      <c r="G1107" s="1" t="s">
        <v>1903</v>
      </c>
      <c r="H1107" s="1" t="s">
        <v>1904</v>
      </c>
      <c r="I1107" s="1" t="s">
        <v>1903</v>
      </c>
      <c r="J1107" s="1" t="s">
        <v>1903</v>
      </c>
      <c r="K1107" s="1"/>
      <c r="L1107" s="3"/>
      <c r="M1107" s="3"/>
      <c r="N1107" s="3"/>
      <c r="O1107" s="3"/>
      <c r="P1107" s="3"/>
    </row>
    <row r="1108" spans="1:16">
      <c r="A1108" s="27">
        <f>工事一般情報!A1108</f>
        <v>180191</v>
      </c>
      <c r="B1108" s="7" t="str">
        <f>工事一般情報!B1108</f>
        <v>フーデリー霧島</v>
      </c>
      <c r="C1108" s="63"/>
      <c r="D1108" s="63"/>
      <c r="E1108" s="63"/>
      <c r="F1108" s="1" t="s">
        <v>1903</v>
      </c>
      <c r="G1108" s="1" t="s">
        <v>1903</v>
      </c>
      <c r="H1108" s="1" t="s">
        <v>1903</v>
      </c>
      <c r="I1108" s="1" t="s">
        <v>1903</v>
      </c>
      <c r="J1108" s="1" t="s">
        <v>1903</v>
      </c>
      <c r="K1108" s="1"/>
      <c r="L1108" s="3"/>
      <c r="M1108" s="3"/>
      <c r="N1108" s="3"/>
      <c r="O1108" s="3"/>
      <c r="P1108" s="3"/>
    </row>
    <row r="1109" spans="1:16">
      <c r="A1109" s="27">
        <f>工事一般情報!A1109</f>
        <v>180192</v>
      </c>
      <c r="B1109" s="7" t="str">
        <f>工事一般情報!B1109</f>
        <v>鴨沢塗料㈱販売取扱所</v>
      </c>
      <c r="C1109" s="63"/>
      <c r="D1109" s="63"/>
      <c r="E1109" s="63"/>
      <c r="F1109" s="1" t="s">
        <v>1903</v>
      </c>
      <c r="G1109" s="1" t="s">
        <v>1903</v>
      </c>
      <c r="H1109" s="1" t="s">
        <v>1903</v>
      </c>
      <c r="I1109" s="1" t="s">
        <v>1903</v>
      </c>
      <c r="J1109" s="1" t="s">
        <v>1903</v>
      </c>
      <c r="K1109" s="1"/>
      <c r="L1109" s="3"/>
      <c r="M1109" s="3"/>
      <c r="N1109" s="3"/>
      <c r="O1109" s="3"/>
      <c r="P1109" s="3"/>
    </row>
    <row r="1110" spans="1:16">
      <c r="A1110" s="27">
        <f>工事一般情報!A1110</f>
        <v>180193</v>
      </c>
      <c r="B1110" s="7" t="str">
        <f>工事一般情報!B1110</f>
        <v>MINI北大阪</v>
      </c>
      <c r="C1110" s="63"/>
      <c r="D1110" s="63"/>
      <c r="E1110" s="63"/>
      <c r="F1110" s="1" t="s">
        <v>1903</v>
      </c>
      <c r="G1110" s="1" t="s">
        <v>1903</v>
      </c>
      <c r="H1110" s="1" t="s">
        <v>1903</v>
      </c>
      <c r="I1110" s="1" t="s">
        <v>1903</v>
      </c>
      <c r="J1110" s="1" t="s">
        <v>1903</v>
      </c>
      <c r="K1110" s="1"/>
      <c r="L1110" s="3"/>
      <c r="M1110" s="3"/>
      <c r="N1110" s="3"/>
      <c r="O1110" s="3"/>
      <c r="P1110" s="3"/>
    </row>
    <row r="1111" spans="1:16">
      <c r="A1111" s="27">
        <f>工事一般情報!A1111</f>
        <v>180194</v>
      </c>
      <c r="B1111" s="7" t="str">
        <f>工事一般情報!B1111</f>
        <v>ラムー新潟亀田</v>
      </c>
      <c r="C1111" s="63"/>
      <c r="D1111" s="63"/>
      <c r="E1111" s="63"/>
      <c r="F1111" s="1" t="s">
        <v>1903</v>
      </c>
      <c r="G1111" s="1" t="s">
        <v>1903</v>
      </c>
      <c r="H1111" s="1" t="s">
        <v>1903</v>
      </c>
      <c r="I1111" s="1" t="s">
        <v>1903</v>
      </c>
      <c r="J1111" s="1" t="s">
        <v>1903</v>
      </c>
      <c r="K1111" s="1"/>
      <c r="L1111" s="3"/>
      <c r="M1111" s="3"/>
      <c r="N1111" s="3"/>
      <c r="O1111" s="3"/>
      <c r="P1111" s="3"/>
    </row>
    <row r="1112" spans="1:16">
      <c r="A1112" s="27">
        <f>工事一般情報!A1112</f>
        <v>180195</v>
      </c>
      <c r="B1112" s="7" t="str">
        <f>工事一般情報!B1112</f>
        <v>原町田6丁目駐車場</v>
      </c>
      <c r="C1112" s="63"/>
      <c r="D1112" s="63"/>
      <c r="E1112" s="63"/>
      <c r="F1112" s="1" t="s">
        <v>1903</v>
      </c>
      <c r="G1112" s="1" t="s">
        <v>1903</v>
      </c>
      <c r="H1112" s="1" t="s">
        <v>1903</v>
      </c>
      <c r="I1112" s="1" t="s">
        <v>1903</v>
      </c>
      <c r="J1112" s="1" t="s">
        <v>1903</v>
      </c>
      <c r="K1112" s="1"/>
      <c r="L1112" s="3"/>
      <c r="M1112" s="3"/>
      <c r="N1112" s="3"/>
      <c r="O1112" s="3"/>
      <c r="P1112" s="3"/>
    </row>
    <row r="1113" spans="1:16">
      <c r="A1113" s="27">
        <f>工事一般情報!A1113</f>
        <v>180196</v>
      </c>
      <c r="B1113" s="7" t="str">
        <f>工事一般情報!B1113</f>
        <v>網岡マンション</v>
      </c>
      <c r="C1113" s="63"/>
      <c r="D1113" s="63"/>
      <c r="E1113" s="63"/>
      <c r="F1113" s="1" t="s">
        <v>1903</v>
      </c>
      <c r="G1113" s="1" t="s">
        <v>1903</v>
      </c>
      <c r="H1113" s="1" t="s">
        <v>1903</v>
      </c>
      <c r="I1113" s="1" t="s">
        <v>1903</v>
      </c>
      <c r="J1113" s="1" t="s">
        <v>1903</v>
      </c>
      <c r="K1113" s="1"/>
      <c r="L1113" s="3"/>
      <c r="M1113" s="3"/>
      <c r="N1113" s="3"/>
      <c r="O1113" s="3"/>
      <c r="P1113" s="3"/>
    </row>
    <row r="1114" spans="1:16">
      <c r="A1114" s="27">
        <f>工事一般情報!A1114</f>
        <v>180197</v>
      </c>
      <c r="B1114" s="7" t="str">
        <f>工事一般情報!B1114</f>
        <v>金町Ⅱ計画 店舗棟</v>
      </c>
      <c r="C1114" s="63"/>
      <c r="D1114" s="63"/>
      <c r="E1114" s="63"/>
      <c r="F1114" s="1" t="s">
        <v>1903</v>
      </c>
      <c r="G1114" s="1" t="s">
        <v>1903</v>
      </c>
      <c r="H1114" s="1" t="s">
        <v>1903</v>
      </c>
      <c r="I1114" s="1" t="s">
        <v>1903</v>
      </c>
      <c r="J1114" s="1" t="s">
        <v>1904</v>
      </c>
      <c r="K1114" s="1"/>
      <c r="L1114" s="3"/>
      <c r="M1114" s="3"/>
      <c r="N1114" s="3"/>
      <c r="O1114" s="3"/>
      <c r="P1114" s="3"/>
    </row>
    <row r="1115" spans="1:16">
      <c r="A1115" s="27">
        <f>工事一般情報!A1115</f>
        <v>180198</v>
      </c>
      <c r="B1115" s="7" t="str">
        <f>工事一般情報!B1115</f>
        <v>八木橋工業自社工場</v>
      </c>
      <c r="C1115" s="63"/>
      <c r="D1115" s="63"/>
      <c r="E1115" s="63"/>
      <c r="F1115" s="1" t="s">
        <v>1903</v>
      </c>
      <c r="G1115" s="1" t="s">
        <v>1903</v>
      </c>
      <c r="H1115" s="1" t="s">
        <v>1903</v>
      </c>
      <c r="I1115" s="1" t="s">
        <v>1903</v>
      </c>
      <c r="J1115" s="1" t="s">
        <v>1903</v>
      </c>
      <c r="K1115" s="1"/>
      <c r="L1115" s="3"/>
      <c r="M1115" s="3"/>
      <c r="N1115" s="3"/>
      <c r="O1115" s="3"/>
      <c r="P1115" s="3"/>
    </row>
    <row r="1116" spans="1:16">
      <c r="A1116" s="27">
        <f>工事一般情報!A1116</f>
        <v>180199</v>
      </c>
      <c r="B1116" s="7" t="str">
        <f>工事一般情報!B1116</f>
        <v>東洋アイテック鳥取工場 学生寮</v>
      </c>
      <c r="C1116" s="63"/>
      <c r="D1116" s="63"/>
      <c r="E1116" s="63"/>
      <c r="F1116" s="1" t="s">
        <v>1903</v>
      </c>
      <c r="G1116" s="1" t="s">
        <v>1903</v>
      </c>
      <c r="H1116" s="1" t="s">
        <v>1903</v>
      </c>
      <c r="I1116" s="1" t="s">
        <v>1903</v>
      </c>
      <c r="J1116" s="1" t="s">
        <v>1903</v>
      </c>
      <c r="K1116" s="1"/>
      <c r="L1116" s="3"/>
      <c r="M1116" s="3"/>
      <c r="N1116" s="3"/>
      <c r="O1116" s="3"/>
      <c r="P1116" s="3"/>
    </row>
    <row r="1117" spans="1:16">
      <c r="A1117" s="27">
        <f>工事一般情報!A1117</f>
        <v>180200</v>
      </c>
      <c r="B1117" s="7" t="str">
        <f>工事一般情報!B1117</f>
        <v>セルポール山形</v>
      </c>
      <c r="C1117" s="63"/>
      <c r="D1117" s="63"/>
      <c r="E1117" s="63"/>
      <c r="F1117" s="1" t="s">
        <v>1903</v>
      </c>
      <c r="G1117" s="1" t="s">
        <v>1903</v>
      </c>
      <c r="H1117" s="1" t="s">
        <v>1903</v>
      </c>
      <c r="I1117" s="1" t="s">
        <v>1903</v>
      </c>
      <c r="J1117" s="1" t="s">
        <v>1903</v>
      </c>
      <c r="K1117" s="1"/>
      <c r="L1117" s="3"/>
      <c r="M1117" s="3"/>
      <c r="N1117" s="3"/>
      <c r="O1117" s="3"/>
      <c r="P1117" s="3"/>
    </row>
    <row r="1118" spans="1:16">
      <c r="A1118" s="27">
        <f>工事一般情報!A1118</f>
        <v>180201</v>
      </c>
      <c r="B1118" s="7" t="str">
        <f>工事一般情報!B1118</f>
        <v>広島バス㈱井口車庫事務所</v>
      </c>
      <c r="C1118" s="63"/>
      <c r="D1118" s="63"/>
      <c r="E1118" s="63"/>
      <c r="F1118" s="1" t="s">
        <v>1903</v>
      </c>
      <c r="G1118" s="1" t="s">
        <v>1903</v>
      </c>
      <c r="H1118" s="1" t="s">
        <v>1903</v>
      </c>
      <c r="I1118" s="1" t="s">
        <v>1903</v>
      </c>
      <c r="J1118" s="1" t="s">
        <v>1903</v>
      </c>
      <c r="K1118" s="1"/>
      <c r="L1118" s="3"/>
      <c r="M1118" s="3"/>
      <c r="N1118" s="3"/>
      <c r="O1118" s="3"/>
      <c r="P1118" s="3"/>
    </row>
    <row r="1119" spans="1:16">
      <c r="A1119" s="27">
        <f>工事一般情報!A1119</f>
        <v>180202</v>
      </c>
      <c r="B1119" s="7" t="str">
        <f>工事一般情報!B1119</f>
        <v>㈱川健川村商店倉庫</v>
      </c>
      <c r="C1119" s="63"/>
      <c r="D1119" s="63"/>
      <c r="E1119" s="63"/>
      <c r="F1119" s="1" t="s">
        <v>1903</v>
      </c>
      <c r="G1119" s="1" t="s">
        <v>1903</v>
      </c>
      <c r="H1119" s="1" t="s">
        <v>1903</v>
      </c>
      <c r="I1119" s="1" t="s">
        <v>1903</v>
      </c>
      <c r="J1119" s="1" t="s">
        <v>1903</v>
      </c>
      <c r="K1119" s="1"/>
      <c r="L1119" s="3"/>
      <c r="M1119" s="3"/>
      <c r="N1119" s="3"/>
      <c r="O1119" s="3"/>
      <c r="P1119" s="3"/>
    </row>
    <row r="1120" spans="1:16">
      <c r="A1120" s="27">
        <f>工事一般情報!A1120</f>
        <v>180203</v>
      </c>
      <c r="B1120" s="7" t="str">
        <f>工事一般情報!B1120</f>
        <v>MA-HOUSE</v>
      </c>
      <c r="C1120" s="63"/>
      <c r="D1120" s="63"/>
      <c r="E1120" s="63"/>
      <c r="F1120" s="1" t="s">
        <v>1903</v>
      </c>
      <c r="G1120" s="1" t="s">
        <v>1903</v>
      </c>
      <c r="H1120" s="1" t="s">
        <v>1903</v>
      </c>
      <c r="I1120" s="1" t="s">
        <v>1903</v>
      </c>
      <c r="J1120" s="1" t="s">
        <v>1903</v>
      </c>
      <c r="K1120" s="1"/>
      <c r="L1120" s="3"/>
      <c r="M1120" s="3"/>
      <c r="N1120" s="3"/>
      <c r="O1120" s="3"/>
      <c r="P1120" s="3"/>
    </row>
    <row r="1121" spans="1:16">
      <c r="A1121" s="27">
        <f>工事一般情報!A1121</f>
        <v>180204</v>
      </c>
      <c r="B1121" s="7" t="str">
        <f>工事一般情報!B1121</f>
        <v>複合観光施設</v>
      </c>
      <c r="C1121" s="63"/>
      <c r="D1121" s="63"/>
      <c r="E1121" s="63"/>
      <c r="F1121" s="1" t="s">
        <v>1903</v>
      </c>
      <c r="G1121" s="1" t="s">
        <v>1903</v>
      </c>
      <c r="H1121" s="1" t="s">
        <v>1903</v>
      </c>
      <c r="I1121" s="1" t="s">
        <v>1903</v>
      </c>
      <c r="J1121" s="1" t="s">
        <v>1903</v>
      </c>
      <c r="K1121" s="1"/>
      <c r="L1121" s="3"/>
      <c r="M1121" s="3"/>
      <c r="N1121" s="3"/>
      <c r="O1121" s="3"/>
      <c r="P1121" s="3"/>
    </row>
    <row r="1122" spans="1:16">
      <c r="A1122" s="27">
        <f>工事一般情報!A1122</f>
        <v>180205</v>
      </c>
      <c r="B1122" s="7" t="str">
        <f>工事一般情報!B1122</f>
        <v>CFC茂原</v>
      </c>
      <c r="C1122" s="63"/>
      <c r="D1122" s="63"/>
      <c r="E1122" s="63"/>
      <c r="F1122" s="1" t="s">
        <v>1903</v>
      </c>
      <c r="G1122" s="1" t="s">
        <v>1903</v>
      </c>
      <c r="H1122" s="1" t="s">
        <v>1903</v>
      </c>
      <c r="I1122" s="1" t="s">
        <v>1903</v>
      </c>
      <c r="J1122" s="1" t="s">
        <v>1903</v>
      </c>
      <c r="K1122" s="1"/>
      <c r="L1122" s="3"/>
      <c r="M1122" s="3"/>
      <c r="N1122" s="3"/>
      <c r="O1122" s="3"/>
      <c r="P1122" s="3"/>
    </row>
    <row r="1123" spans="1:16">
      <c r="A1123" s="27">
        <f>工事一般情報!A1123</f>
        <v>180206</v>
      </c>
      <c r="B1123" s="7" t="str">
        <f>工事一般情報!B1123</f>
        <v>コメリ上越</v>
      </c>
      <c r="C1123" s="63"/>
      <c r="D1123" s="63"/>
      <c r="E1123" s="63"/>
      <c r="F1123" s="1" t="s">
        <v>1903</v>
      </c>
      <c r="G1123" s="1" t="s">
        <v>1903</v>
      </c>
      <c r="H1123" s="1" t="s">
        <v>1903</v>
      </c>
      <c r="I1123" s="1" t="s">
        <v>1903</v>
      </c>
      <c r="J1123" s="1" t="s">
        <v>1903</v>
      </c>
      <c r="K1123" s="1"/>
      <c r="L1123" s="3"/>
      <c r="M1123" s="3"/>
      <c r="N1123" s="3"/>
      <c r="O1123" s="3"/>
      <c r="P1123" s="3"/>
    </row>
    <row r="1124" spans="1:16">
      <c r="A1124" s="27">
        <f>工事一般情報!A1124</f>
        <v>180207</v>
      </c>
      <c r="B1124" s="7" t="str">
        <f>工事一般情報!B1124</f>
        <v>関東マツダ墨田 店舗棟</v>
      </c>
      <c r="C1124" s="63"/>
      <c r="D1124" s="63"/>
      <c r="E1124" s="63"/>
      <c r="F1124" s="1" t="s">
        <v>1903</v>
      </c>
      <c r="G1124" s="1" t="s">
        <v>1903</v>
      </c>
      <c r="H1124" s="1" t="s">
        <v>1903</v>
      </c>
      <c r="I1124" s="1" t="s">
        <v>1903</v>
      </c>
      <c r="J1124" s="1" t="s">
        <v>1903</v>
      </c>
      <c r="K1124" s="1"/>
      <c r="L1124" s="3"/>
      <c r="M1124" s="3"/>
      <c r="N1124" s="3"/>
      <c r="O1124" s="3"/>
      <c r="P1124" s="3"/>
    </row>
    <row r="1125" spans="1:16">
      <c r="A1125" s="27" t="str">
        <f>工事一般情報!A1125</f>
        <v>180207-2</v>
      </c>
      <c r="B1125" s="7" t="str">
        <f>工事一般情報!B1125</f>
        <v>関東マツダ墨田 工場棟</v>
      </c>
      <c r="C1125" s="63"/>
      <c r="D1125" s="63"/>
      <c r="E1125" s="63"/>
      <c r="F1125" s="1" t="s">
        <v>1903</v>
      </c>
      <c r="G1125" s="1" t="s">
        <v>1903</v>
      </c>
      <c r="H1125" s="1" t="s">
        <v>1903</v>
      </c>
      <c r="I1125" s="1" t="s">
        <v>1903</v>
      </c>
      <c r="J1125" s="1" t="s">
        <v>1903</v>
      </c>
      <c r="K1125" s="1"/>
      <c r="L1125" s="3"/>
      <c r="M1125" s="3"/>
      <c r="N1125" s="3"/>
      <c r="O1125" s="3"/>
      <c r="P1125" s="3"/>
    </row>
    <row r="1126" spans="1:16">
      <c r="A1126" s="27">
        <f>工事一般情報!A1126</f>
        <v>180208</v>
      </c>
      <c r="B1126" s="7" t="str">
        <f>工事一般情報!B1126</f>
        <v>ソーデナガノ松本工場</v>
      </c>
      <c r="C1126" s="63"/>
      <c r="D1126" s="63"/>
      <c r="E1126" s="63"/>
      <c r="F1126" s="1" t="s">
        <v>1903</v>
      </c>
      <c r="G1126" s="1" t="s">
        <v>1903</v>
      </c>
      <c r="H1126" s="1" t="s">
        <v>1903</v>
      </c>
      <c r="I1126" s="1" t="s">
        <v>1903</v>
      </c>
      <c r="J1126" s="1" t="s">
        <v>1903</v>
      </c>
      <c r="K1126" s="1"/>
      <c r="L1126" s="3"/>
      <c r="M1126" s="3"/>
      <c r="N1126" s="3"/>
      <c r="O1126" s="3"/>
      <c r="P1126" s="3"/>
    </row>
    <row r="1127" spans="1:16">
      <c r="A1127" s="27">
        <f>工事一般情報!A1127</f>
        <v>180209</v>
      </c>
      <c r="B1127" s="7" t="str">
        <f>工事一般情報!B1127</f>
        <v>竹原市立たけはら認定こども園</v>
      </c>
      <c r="C1127" s="63"/>
      <c r="D1127" s="63"/>
      <c r="E1127" s="63"/>
      <c r="F1127" s="1" t="s">
        <v>1903</v>
      </c>
      <c r="G1127" s="1" t="s">
        <v>1903</v>
      </c>
      <c r="H1127" s="1" t="s">
        <v>1903</v>
      </c>
      <c r="I1127" s="1" t="s">
        <v>1903</v>
      </c>
      <c r="J1127" s="1" t="s">
        <v>1903</v>
      </c>
      <c r="K1127" s="1"/>
      <c r="L1127" s="3"/>
      <c r="M1127" s="3"/>
      <c r="N1127" s="3"/>
      <c r="O1127" s="3"/>
      <c r="P1127" s="3"/>
    </row>
    <row r="1128" spans="1:16">
      <c r="A1128" s="27">
        <f>工事一般情報!A1128</f>
        <v>180210</v>
      </c>
      <c r="B1128" s="7" t="str">
        <f>工事一般情報!B1128</f>
        <v>ドラッグセイムス上尾井戸木</v>
      </c>
      <c r="C1128" s="63"/>
      <c r="D1128" s="63"/>
      <c r="E1128" s="63"/>
      <c r="F1128" s="1" t="s">
        <v>1903</v>
      </c>
      <c r="G1128" s="1" t="s">
        <v>1903</v>
      </c>
      <c r="H1128" s="1" t="s">
        <v>1904</v>
      </c>
      <c r="I1128" s="1" t="s">
        <v>1903</v>
      </c>
      <c r="J1128" s="1" t="s">
        <v>1903</v>
      </c>
      <c r="K1128" s="1"/>
      <c r="L1128" s="3"/>
      <c r="M1128" s="3"/>
      <c r="N1128" s="3"/>
      <c r="O1128" s="3"/>
      <c r="P1128" s="3"/>
    </row>
    <row r="1129" spans="1:16">
      <c r="A1129" s="27">
        <f>工事一般情報!A1129</f>
        <v>180211</v>
      </c>
      <c r="B1129" s="7" t="str">
        <f>工事一般情報!B1129</f>
        <v>スギヤマ紙業 倉庫</v>
      </c>
      <c r="C1129" s="63"/>
      <c r="D1129" s="63"/>
      <c r="E1129" s="63"/>
      <c r="F1129" s="1" t="s">
        <v>1903</v>
      </c>
      <c r="G1129" s="1" t="s">
        <v>1903</v>
      </c>
      <c r="H1129" s="1" t="s">
        <v>1903</v>
      </c>
      <c r="I1129" s="1" t="s">
        <v>1903</v>
      </c>
      <c r="J1129" s="1" t="s">
        <v>1903</v>
      </c>
      <c r="K1129" s="1"/>
      <c r="L1129" s="3"/>
      <c r="M1129" s="3"/>
      <c r="N1129" s="3"/>
      <c r="O1129" s="3"/>
      <c r="P1129" s="3"/>
    </row>
    <row r="1130" spans="1:16">
      <c r="A1130" s="27">
        <f>工事一般情報!A1130</f>
        <v>180212</v>
      </c>
      <c r="B1130" s="7" t="str">
        <f>工事一般情報!B1130</f>
        <v>ｽｲﾐﾝｸﾞｽｸｰﾙﾋﾞｯｸﾞ･ｴｽ鶴見</v>
      </c>
      <c r="C1130" s="63"/>
      <c r="D1130" s="63"/>
      <c r="E1130" s="63"/>
      <c r="F1130" s="1" t="s">
        <v>1903</v>
      </c>
      <c r="G1130" s="1" t="s">
        <v>1903</v>
      </c>
      <c r="H1130" s="1" t="s">
        <v>1903</v>
      </c>
      <c r="I1130" s="1" t="s">
        <v>1903</v>
      </c>
      <c r="J1130" s="1" t="s">
        <v>1903</v>
      </c>
      <c r="K1130" s="1"/>
      <c r="L1130" s="3"/>
      <c r="M1130" s="3"/>
      <c r="N1130" s="3"/>
      <c r="O1130" s="3"/>
      <c r="P1130" s="3"/>
    </row>
    <row r="1131" spans="1:16">
      <c r="A1131" s="27">
        <f>工事一般情報!A1131</f>
        <v>180213</v>
      </c>
      <c r="B1131" s="7" t="str">
        <f>工事一般情報!B1131</f>
        <v>ツルハドラッグ韮崎龍岡</v>
      </c>
      <c r="C1131" s="63"/>
      <c r="D1131" s="63"/>
      <c r="E1131" s="63"/>
      <c r="F1131" s="1" t="s">
        <v>1903</v>
      </c>
      <c r="G1131" s="1" t="s">
        <v>1903</v>
      </c>
      <c r="H1131" s="1" t="s">
        <v>1903</v>
      </c>
      <c r="I1131" s="1" t="s">
        <v>1903</v>
      </c>
      <c r="J1131" s="1" t="s">
        <v>1903</v>
      </c>
      <c r="K1131" s="1"/>
      <c r="L1131" s="3"/>
      <c r="M1131" s="3"/>
      <c r="N1131" s="3"/>
      <c r="O1131" s="3"/>
      <c r="P1131" s="3"/>
    </row>
    <row r="1132" spans="1:16">
      <c r="A1132" s="27">
        <f>工事一般情報!A1132</f>
        <v>180214</v>
      </c>
      <c r="B1132" s="7" t="str">
        <f>工事一般情報!B1132</f>
        <v>サンフィッシュ新工場</v>
      </c>
      <c r="C1132" s="63"/>
      <c r="D1132" s="63"/>
      <c r="E1132" s="63"/>
      <c r="F1132" s="1" t="s">
        <v>1903</v>
      </c>
      <c r="G1132" s="1" t="s">
        <v>1903</v>
      </c>
      <c r="H1132" s="1" t="s">
        <v>1903</v>
      </c>
      <c r="I1132" s="1" t="s">
        <v>1903</v>
      </c>
      <c r="J1132" s="1" t="s">
        <v>1903</v>
      </c>
      <c r="K1132" s="1"/>
      <c r="L1132" s="3"/>
      <c r="M1132" s="3"/>
      <c r="N1132" s="3"/>
      <c r="O1132" s="3"/>
      <c r="P1132" s="3"/>
    </row>
    <row r="1133" spans="1:16">
      <c r="A1133" s="27">
        <f>工事一般情報!A1133</f>
        <v>180215</v>
      </c>
      <c r="B1133" s="7" t="str">
        <f>工事一般情報!B1133</f>
        <v>BPS/MINI NEXT加古川</v>
      </c>
      <c r="C1133" s="63"/>
      <c r="D1133" s="63"/>
      <c r="E1133" s="63"/>
      <c r="F1133" s="1" t="s">
        <v>1903</v>
      </c>
      <c r="G1133" s="1" t="s">
        <v>1903</v>
      </c>
      <c r="H1133" s="1" t="s">
        <v>1903</v>
      </c>
      <c r="I1133" s="1" t="s">
        <v>1903</v>
      </c>
      <c r="J1133" s="1" t="s">
        <v>1903</v>
      </c>
      <c r="K1133" s="1"/>
      <c r="L1133" s="3"/>
      <c r="M1133" s="3"/>
      <c r="N1133" s="3"/>
      <c r="O1133" s="3"/>
      <c r="P1133" s="3"/>
    </row>
    <row r="1134" spans="1:16">
      <c r="A1134" s="27">
        <f>工事一般情報!A1134</f>
        <v>180216</v>
      </c>
      <c r="B1134" s="7" t="str">
        <f>工事一般情報!B1134</f>
        <v>ツルハドラッグ新発田</v>
      </c>
      <c r="C1134" s="63"/>
      <c r="D1134" s="63"/>
      <c r="E1134" s="63"/>
      <c r="F1134" s="1" t="s">
        <v>1903</v>
      </c>
      <c r="G1134" s="1" t="s">
        <v>1903</v>
      </c>
      <c r="H1134" s="1" t="s">
        <v>1903</v>
      </c>
      <c r="I1134" s="1" t="s">
        <v>1903</v>
      </c>
      <c r="J1134" s="1" t="s">
        <v>1903</v>
      </c>
      <c r="K1134" s="1"/>
      <c r="L1134" s="3"/>
      <c r="M1134" s="3"/>
      <c r="N1134" s="3"/>
      <c r="O1134" s="3"/>
      <c r="P1134" s="3"/>
    </row>
    <row r="1135" spans="1:16">
      <c r="A1135" s="27">
        <f>工事一般情報!A1135</f>
        <v>180217</v>
      </c>
      <c r="B1135" s="7" t="str">
        <f>工事一般情報!B1135</f>
        <v>HA-HOUSE</v>
      </c>
      <c r="C1135" s="63"/>
      <c r="D1135" s="63"/>
      <c r="E1135" s="63"/>
      <c r="F1135" s="1" t="s">
        <v>1903</v>
      </c>
      <c r="G1135" s="1" t="s">
        <v>1903</v>
      </c>
      <c r="H1135" s="1" t="s">
        <v>1903</v>
      </c>
      <c r="I1135" s="1" t="s">
        <v>1903</v>
      </c>
      <c r="J1135" s="1" t="s">
        <v>1903</v>
      </c>
      <c r="K1135" s="1"/>
      <c r="L1135" s="3"/>
      <c r="M1135" s="3"/>
      <c r="N1135" s="3"/>
      <c r="O1135" s="3"/>
      <c r="P1135" s="3"/>
    </row>
    <row r="1136" spans="1:16">
      <c r="A1136" s="27">
        <f>工事一般情報!A1136</f>
        <v>180218</v>
      </c>
      <c r="B1136" s="7" t="str">
        <f>工事一般情報!B1136</f>
        <v>カナモト山梨営業所</v>
      </c>
      <c r="C1136" s="63"/>
      <c r="D1136" s="63"/>
      <c r="E1136" s="63"/>
      <c r="F1136" s="1" t="s">
        <v>1903</v>
      </c>
      <c r="G1136" s="1" t="s">
        <v>1903</v>
      </c>
      <c r="H1136" s="1" t="s">
        <v>1903</v>
      </c>
      <c r="I1136" s="1" t="s">
        <v>1903</v>
      </c>
      <c r="J1136" s="1" t="s">
        <v>1904</v>
      </c>
      <c r="K1136" s="1"/>
      <c r="L1136" s="3"/>
      <c r="M1136" s="3"/>
      <c r="N1136" s="3"/>
      <c r="O1136" s="3"/>
      <c r="P1136" s="3"/>
    </row>
    <row r="1137" spans="1:16">
      <c r="A1137" s="27">
        <f>工事一般情報!A1137</f>
        <v>180219</v>
      </c>
      <c r="B1137" s="7" t="str">
        <f>工事一般情報!B1137</f>
        <v>ヤマザワ角田 SM棟</v>
      </c>
      <c r="C1137" s="63"/>
      <c r="D1137" s="63"/>
      <c r="E1137" s="63"/>
      <c r="F1137" s="1" t="s">
        <v>1903</v>
      </c>
      <c r="G1137" s="1" t="s">
        <v>1903</v>
      </c>
      <c r="H1137" s="1" t="s">
        <v>1903</v>
      </c>
      <c r="I1137" s="1" t="s">
        <v>1903</v>
      </c>
      <c r="J1137" s="1" t="s">
        <v>1903</v>
      </c>
      <c r="K1137" s="1"/>
      <c r="L1137" s="3"/>
      <c r="M1137" s="3"/>
      <c r="N1137" s="3"/>
      <c r="O1137" s="3"/>
      <c r="P1137" s="3"/>
    </row>
    <row r="1138" spans="1:16">
      <c r="A1138" s="27" t="str">
        <f>工事一般情報!A1138</f>
        <v>180219-2</v>
      </c>
      <c r="B1138" s="7" t="str">
        <f>工事一般情報!B1138</f>
        <v>ヤマザワ角田 DR棟</v>
      </c>
      <c r="C1138" s="63"/>
      <c r="D1138" s="63"/>
      <c r="E1138" s="63"/>
      <c r="F1138" s="1" t="s">
        <v>1903</v>
      </c>
      <c r="G1138" s="1" t="s">
        <v>1903</v>
      </c>
      <c r="H1138" s="1" t="s">
        <v>1903</v>
      </c>
      <c r="I1138" s="1" t="s">
        <v>1903</v>
      </c>
      <c r="J1138" s="1" t="s">
        <v>1903</v>
      </c>
      <c r="K1138" s="1"/>
      <c r="L1138" s="3"/>
      <c r="M1138" s="3"/>
      <c r="N1138" s="3"/>
      <c r="O1138" s="3"/>
      <c r="P1138" s="3"/>
    </row>
    <row r="1139" spans="1:16">
      <c r="A1139" s="27" t="str">
        <f>工事一般情報!A1139</f>
        <v>180219-3</v>
      </c>
      <c r="B1139" s="7" t="str">
        <f>工事一般情報!B1139</f>
        <v>ヤマザワ角田 100均棟</v>
      </c>
      <c r="C1139" s="63"/>
      <c r="D1139" s="63"/>
      <c r="E1139" s="63"/>
      <c r="F1139" s="1" t="s">
        <v>1903</v>
      </c>
      <c r="G1139" s="1" t="s">
        <v>1903</v>
      </c>
      <c r="H1139" s="1" t="s">
        <v>1903</v>
      </c>
      <c r="I1139" s="1" t="s">
        <v>1903</v>
      </c>
      <c r="J1139" s="1" t="s">
        <v>1903</v>
      </c>
      <c r="K1139" s="1"/>
      <c r="L1139" s="3"/>
      <c r="M1139" s="3"/>
      <c r="N1139" s="3"/>
      <c r="O1139" s="3"/>
      <c r="P1139" s="3"/>
    </row>
    <row r="1140" spans="1:16">
      <c r="A1140" s="27">
        <f>工事一般情報!A1140</f>
        <v>180220</v>
      </c>
      <c r="B1140" s="7" t="str">
        <f>工事一般情報!B1140</f>
        <v>クスリのアオキ潟端</v>
      </c>
      <c r="C1140" s="63"/>
      <c r="D1140" s="63"/>
      <c r="E1140" s="63"/>
      <c r="F1140" s="1" t="s">
        <v>1903</v>
      </c>
      <c r="G1140" s="1" t="s">
        <v>1903</v>
      </c>
      <c r="H1140" s="1" t="s">
        <v>1903</v>
      </c>
      <c r="I1140" s="1" t="s">
        <v>1903</v>
      </c>
      <c r="J1140" s="1" t="s">
        <v>1903</v>
      </c>
      <c r="K1140" s="1"/>
      <c r="L1140" s="3"/>
      <c r="M1140" s="3"/>
      <c r="N1140" s="3"/>
      <c r="O1140" s="3"/>
      <c r="P1140" s="3"/>
    </row>
    <row r="1141" spans="1:16">
      <c r="A1141" s="27">
        <f>工事一般情報!A1141</f>
        <v>180221</v>
      </c>
      <c r="B1141" s="7" t="str">
        <f>工事一般情報!B1141</f>
        <v>コーリツ笠岡工場</v>
      </c>
      <c r="C1141" s="63"/>
      <c r="D1141" s="63"/>
      <c r="E1141" s="63"/>
      <c r="F1141" s="1" t="s">
        <v>1903</v>
      </c>
      <c r="G1141" s="1" t="s">
        <v>1903</v>
      </c>
      <c r="H1141" s="1" t="s">
        <v>1903</v>
      </c>
      <c r="I1141" s="1" t="s">
        <v>1903</v>
      </c>
      <c r="J1141" s="1" t="s">
        <v>1903</v>
      </c>
      <c r="K1141" s="1"/>
      <c r="L1141" s="3"/>
      <c r="M1141" s="3"/>
      <c r="N1141" s="3"/>
      <c r="O1141" s="3"/>
      <c r="P1141" s="3"/>
    </row>
    <row r="1142" spans="1:16">
      <c r="A1142" s="27">
        <f>工事一般情報!A1142</f>
        <v>180222</v>
      </c>
      <c r="B1142" s="7" t="str">
        <f>工事一般情報!B1142</f>
        <v>やまみ富士山麓工場</v>
      </c>
      <c r="C1142" s="63"/>
      <c r="D1142" s="63"/>
      <c r="E1142" s="63"/>
      <c r="F1142" s="1" t="s">
        <v>1903</v>
      </c>
      <c r="G1142" s="1" t="s">
        <v>1903</v>
      </c>
      <c r="H1142" s="1" t="s">
        <v>1903</v>
      </c>
      <c r="I1142" s="1" t="s">
        <v>1903</v>
      </c>
      <c r="J1142" s="1" t="s">
        <v>1903</v>
      </c>
      <c r="K1142" s="1"/>
      <c r="L1142" s="3"/>
      <c r="M1142" s="3"/>
      <c r="N1142" s="3"/>
      <c r="O1142" s="3"/>
      <c r="P1142" s="3"/>
    </row>
    <row r="1143" spans="1:16">
      <c r="A1143" s="27">
        <f>工事一般情報!A1143</f>
        <v>180223</v>
      </c>
      <c r="B1143" s="7" t="str">
        <f>工事一般情報!B1143</f>
        <v>ナルス直江津東</v>
      </c>
      <c r="C1143" s="63"/>
      <c r="D1143" s="63"/>
      <c r="E1143" s="63"/>
      <c r="F1143" s="1" t="s">
        <v>1903</v>
      </c>
      <c r="G1143" s="1" t="s">
        <v>1903</v>
      </c>
      <c r="H1143" s="1" t="s">
        <v>1903</v>
      </c>
      <c r="I1143" s="1" t="s">
        <v>1903</v>
      </c>
      <c r="J1143" s="1" t="s">
        <v>1903</v>
      </c>
      <c r="K1143" s="1"/>
      <c r="L1143" s="3"/>
      <c r="M1143" s="3"/>
      <c r="N1143" s="3"/>
      <c r="O1143" s="3"/>
      <c r="P1143" s="3"/>
    </row>
    <row r="1144" spans="1:16">
      <c r="A1144" s="27">
        <f>工事一般情報!A1144</f>
        <v>180224</v>
      </c>
      <c r="B1144" s="7" t="str">
        <f>工事一般情報!B1144</f>
        <v>小林精機 新工場</v>
      </c>
      <c r="C1144" s="63"/>
      <c r="D1144" s="63"/>
      <c r="E1144" s="63"/>
      <c r="F1144" s="1" t="s">
        <v>1903</v>
      </c>
      <c r="G1144" s="1" t="s">
        <v>1903</v>
      </c>
      <c r="H1144" s="1" t="s">
        <v>1903</v>
      </c>
      <c r="I1144" s="1" t="s">
        <v>1903</v>
      </c>
      <c r="J1144" s="1" t="s">
        <v>1904</v>
      </c>
      <c r="K1144" s="1"/>
      <c r="L1144" s="3"/>
      <c r="M1144" s="3"/>
      <c r="N1144" s="3"/>
      <c r="O1144" s="3"/>
      <c r="P1144" s="3"/>
    </row>
    <row r="1145" spans="1:16">
      <c r="A1145" s="27">
        <f>工事一般情報!A1145</f>
        <v>180225</v>
      </c>
      <c r="B1145" s="7" t="str">
        <f>工事一般情報!B1145</f>
        <v>房州CCクラブハウス</v>
      </c>
      <c r="C1145" s="63"/>
      <c r="D1145" s="63"/>
      <c r="E1145" s="63"/>
      <c r="F1145" s="1" t="s">
        <v>1903</v>
      </c>
      <c r="G1145" s="1" t="s">
        <v>1903</v>
      </c>
      <c r="H1145" s="1" t="s">
        <v>1903</v>
      </c>
      <c r="I1145" s="1" t="s">
        <v>1903</v>
      </c>
      <c r="J1145" s="1" t="s">
        <v>1903</v>
      </c>
      <c r="K1145" s="1"/>
      <c r="L1145" s="3"/>
      <c r="M1145" s="3"/>
      <c r="N1145" s="3"/>
      <c r="O1145" s="3"/>
      <c r="P1145" s="3"/>
    </row>
    <row r="1146" spans="1:16">
      <c r="A1146" s="27">
        <f>工事一般情報!A1146</f>
        <v>180226</v>
      </c>
      <c r="B1146" s="7" t="str">
        <f>工事一般情報!B1146</f>
        <v>ホクガン冷凍立体駐車場</v>
      </c>
      <c r="C1146" s="63"/>
      <c r="D1146" s="63"/>
      <c r="E1146" s="63"/>
      <c r="F1146" s="1" t="s">
        <v>1903</v>
      </c>
      <c r="G1146" s="1" t="s">
        <v>1903</v>
      </c>
      <c r="H1146" s="1" t="s">
        <v>1903</v>
      </c>
      <c r="I1146" s="1" t="s">
        <v>1903</v>
      </c>
      <c r="J1146" s="1" t="s">
        <v>1903</v>
      </c>
      <c r="K1146" s="1"/>
      <c r="L1146" s="3"/>
      <c r="M1146" s="3"/>
      <c r="N1146" s="3"/>
      <c r="O1146" s="3"/>
      <c r="P1146" s="3"/>
    </row>
    <row r="1147" spans="1:16">
      <c r="A1147" s="27">
        <f>工事一般情報!A1147</f>
        <v>180227</v>
      </c>
      <c r="B1147" s="7" t="str">
        <f>工事一般情報!B1147</f>
        <v>一柳運送倉庫</v>
      </c>
      <c r="C1147" s="63"/>
      <c r="D1147" s="63"/>
      <c r="E1147" s="63"/>
      <c r="F1147" s="1" t="s">
        <v>1903</v>
      </c>
      <c r="G1147" s="1" t="s">
        <v>1903</v>
      </c>
      <c r="H1147" s="1" t="s">
        <v>1903</v>
      </c>
      <c r="I1147" s="1" t="s">
        <v>1903</v>
      </c>
      <c r="J1147" s="1" t="s">
        <v>1904</v>
      </c>
      <c r="K1147" s="1"/>
      <c r="L1147" s="3"/>
      <c r="M1147" s="3"/>
      <c r="N1147" s="3"/>
      <c r="O1147" s="3"/>
      <c r="P1147" s="3"/>
    </row>
    <row r="1148" spans="1:16">
      <c r="A1148" s="27">
        <f>工事一般情報!A1148</f>
        <v>180228</v>
      </c>
      <c r="B1148" s="7" t="str">
        <f>工事一般情報!B1148</f>
        <v>佐々木酒造店 工場及び店舗</v>
      </c>
      <c r="C1148" s="63"/>
      <c r="D1148" s="63"/>
      <c r="E1148" s="63"/>
      <c r="F1148" s="1" t="s">
        <v>1903</v>
      </c>
      <c r="G1148" s="1" t="s">
        <v>1903</v>
      </c>
      <c r="H1148" s="1" t="s">
        <v>1903</v>
      </c>
      <c r="I1148" s="1" t="s">
        <v>1903</v>
      </c>
      <c r="J1148" s="1" t="s">
        <v>1903</v>
      </c>
      <c r="K1148" s="1"/>
      <c r="L1148" s="3"/>
      <c r="M1148" s="3"/>
      <c r="N1148" s="3"/>
      <c r="O1148" s="3"/>
      <c r="P1148" s="3"/>
    </row>
    <row r="1149" spans="1:16">
      <c r="A1149" s="27">
        <f>工事一般情報!A1149</f>
        <v>180229</v>
      </c>
      <c r="B1149" s="7" t="str">
        <f>工事一般情報!B1149</f>
        <v>七蔵複合商業施設 ｽｰﾊﾟｰﾏｰｹｯﾄ棟(公正屋下九沢)</v>
      </c>
      <c r="C1149" s="63"/>
      <c r="D1149" s="63"/>
      <c r="E1149" s="63"/>
      <c r="F1149" s="1" t="s">
        <v>1903</v>
      </c>
      <c r="G1149" s="1" t="s">
        <v>1903</v>
      </c>
      <c r="H1149" s="1" t="s">
        <v>1903</v>
      </c>
      <c r="I1149" s="1" t="s">
        <v>1903</v>
      </c>
      <c r="J1149" s="1" t="s">
        <v>1903</v>
      </c>
      <c r="K1149" s="1"/>
      <c r="L1149" s="3"/>
      <c r="M1149" s="3"/>
      <c r="N1149" s="3"/>
      <c r="O1149" s="3"/>
      <c r="P1149" s="3"/>
    </row>
    <row r="1150" spans="1:16">
      <c r="A1150" s="27">
        <f>工事一般情報!A1150</f>
        <v>180230</v>
      </c>
      <c r="B1150" s="7" t="str">
        <f>工事一般情報!B1150</f>
        <v>薬王堂にかほ象潟</v>
      </c>
      <c r="C1150" s="63"/>
      <c r="D1150" s="63"/>
      <c r="E1150" s="63"/>
      <c r="F1150" s="1" t="s">
        <v>1903</v>
      </c>
      <c r="G1150" s="1" t="s">
        <v>1903</v>
      </c>
      <c r="H1150" s="1" t="s">
        <v>1903</v>
      </c>
      <c r="I1150" s="1" t="s">
        <v>1903</v>
      </c>
      <c r="J1150" s="1" t="s">
        <v>1903</v>
      </c>
      <c r="K1150" s="1"/>
      <c r="L1150" s="3"/>
      <c r="M1150" s="3"/>
      <c r="N1150" s="3"/>
      <c r="O1150" s="3"/>
      <c r="P1150" s="3"/>
    </row>
    <row r="1151" spans="1:16">
      <c r="A1151" s="27">
        <f>工事一般情報!A1151</f>
        <v>180231</v>
      </c>
      <c r="B1151" s="7" t="str">
        <f>工事一般情報!B1151</f>
        <v>東北臨海興業㈱事務所</v>
      </c>
      <c r="C1151" s="63"/>
      <c r="D1151" s="63"/>
      <c r="E1151" s="63"/>
      <c r="F1151" s="1" t="s">
        <v>1903</v>
      </c>
      <c r="G1151" s="1" t="s">
        <v>1903</v>
      </c>
      <c r="H1151" s="1" t="s">
        <v>1903</v>
      </c>
      <c r="I1151" s="1" t="s">
        <v>1903</v>
      </c>
      <c r="J1151" s="1" t="s">
        <v>1903</v>
      </c>
      <c r="K1151" s="1"/>
      <c r="L1151" s="3"/>
      <c r="M1151" s="3"/>
      <c r="N1151" s="3"/>
      <c r="O1151" s="3"/>
      <c r="P1151" s="3"/>
    </row>
    <row r="1152" spans="1:16">
      <c r="A1152" s="27">
        <f>工事一般情報!A1152</f>
        <v>180232</v>
      </c>
      <c r="B1152" s="7" t="str">
        <f>工事一般情報!B1152</f>
        <v>株式会社 十勝大福本舗 東京工場 事務所棟</v>
      </c>
      <c r="C1152" s="63"/>
      <c r="D1152" s="63"/>
      <c r="E1152" s="63"/>
      <c r="F1152" s="1" t="s">
        <v>1903</v>
      </c>
      <c r="G1152" s="1" t="s">
        <v>1903</v>
      </c>
      <c r="H1152" s="1" t="s">
        <v>1903</v>
      </c>
      <c r="I1152" s="1" t="s">
        <v>1903</v>
      </c>
      <c r="J1152" s="1" t="s">
        <v>1903</v>
      </c>
      <c r="K1152" s="1"/>
      <c r="L1152" s="3"/>
      <c r="M1152" s="3"/>
      <c r="N1152" s="3"/>
      <c r="O1152" s="3"/>
      <c r="P1152" s="3"/>
    </row>
    <row r="1153" spans="1:16">
      <c r="A1153" s="27">
        <f>工事一般情報!A1153</f>
        <v>180233</v>
      </c>
      <c r="B1153" s="7" t="str">
        <f>工事一般情報!B1153</f>
        <v>㈱柳川合同 西蒲池センター</v>
      </c>
      <c r="C1153" s="63"/>
      <c r="D1153" s="63"/>
      <c r="E1153" s="63"/>
      <c r="F1153" s="1" t="s">
        <v>1903</v>
      </c>
      <c r="G1153" s="1" t="s">
        <v>1903</v>
      </c>
      <c r="H1153" s="1" t="s">
        <v>1904</v>
      </c>
      <c r="I1153" s="1" t="s">
        <v>1903</v>
      </c>
      <c r="J1153" s="1" t="s">
        <v>1903</v>
      </c>
      <c r="K1153" s="1"/>
      <c r="L1153" s="3"/>
      <c r="M1153" s="3"/>
      <c r="N1153" s="3"/>
      <c r="O1153" s="3"/>
      <c r="P1153" s="3"/>
    </row>
    <row r="1154" spans="1:16">
      <c r="A1154" s="27">
        <f>工事一般情報!A1154</f>
        <v>180234</v>
      </c>
      <c r="B1154" s="7" t="str">
        <f>工事一般情報!B1154</f>
        <v>㈱ケイ・エム環境(車庫)</v>
      </c>
      <c r="C1154" s="63"/>
      <c r="D1154" s="63"/>
      <c r="E1154" s="63"/>
      <c r="F1154" s="1" t="s">
        <v>1903</v>
      </c>
      <c r="G1154" s="1" t="s">
        <v>1903</v>
      </c>
      <c r="H1154" s="1" t="s">
        <v>1903</v>
      </c>
      <c r="I1154" s="1" t="s">
        <v>1903</v>
      </c>
      <c r="J1154" s="1" t="s">
        <v>1903</v>
      </c>
      <c r="K1154" s="1"/>
      <c r="L1154" s="3"/>
      <c r="M1154" s="3"/>
      <c r="N1154" s="3"/>
      <c r="O1154" s="3"/>
      <c r="P1154" s="3"/>
    </row>
    <row r="1155" spans="1:16">
      <c r="A1155" s="27">
        <f>工事一般情報!A1155</f>
        <v>180235</v>
      </c>
      <c r="B1155" s="7" t="str">
        <f>工事一般情報!B1155</f>
        <v>太平洋ｾﾒﾝﾄ和歌山SS倉庫</v>
      </c>
      <c r="C1155" s="63"/>
      <c r="D1155" s="63"/>
      <c r="E1155" s="63"/>
      <c r="F1155" s="1" t="s">
        <v>1903</v>
      </c>
      <c r="G1155" s="1" t="s">
        <v>1903</v>
      </c>
      <c r="H1155" s="1" t="s">
        <v>1903</v>
      </c>
      <c r="I1155" s="1" t="s">
        <v>1903</v>
      </c>
      <c r="J1155" s="1" t="s">
        <v>1903</v>
      </c>
      <c r="K1155" s="1"/>
      <c r="L1155" s="3"/>
      <c r="M1155" s="3"/>
      <c r="N1155" s="3"/>
      <c r="O1155" s="3"/>
      <c r="P1155" s="3"/>
    </row>
    <row r="1156" spans="1:16">
      <c r="A1156" s="27">
        <f>工事一般情報!A1156</f>
        <v>180236</v>
      </c>
      <c r="B1156" s="7" t="str">
        <f>工事一般情報!B1156</f>
        <v>V・drug千種公園北</v>
      </c>
      <c r="C1156" s="63"/>
      <c r="D1156" s="63"/>
      <c r="E1156" s="63"/>
      <c r="F1156" s="1" t="s">
        <v>1903</v>
      </c>
      <c r="G1156" s="1" t="s">
        <v>1903</v>
      </c>
      <c r="H1156" s="1" t="s">
        <v>1903</v>
      </c>
      <c r="I1156" s="1" t="s">
        <v>1903</v>
      </c>
      <c r="J1156" s="1" t="s">
        <v>1903</v>
      </c>
      <c r="K1156" s="1"/>
      <c r="L1156" s="3"/>
      <c r="M1156" s="3"/>
      <c r="N1156" s="3"/>
      <c r="O1156" s="3"/>
      <c r="P1156" s="3"/>
    </row>
    <row r="1157" spans="1:16">
      <c r="A1157" s="27">
        <f>工事一般情報!A1157</f>
        <v>180237</v>
      </c>
      <c r="B1157" s="7" t="str">
        <f>工事一般情報!B1157</f>
        <v>つり具センター手稲富丘(旧 アイビック富丘)</v>
      </c>
      <c r="C1157" s="63"/>
      <c r="D1157" s="63"/>
      <c r="E1157" s="63"/>
      <c r="F1157" s="1" t="s">
        <v>1903</v>
      </c>
      <c r="G1157" s="1" t="s">
        <v>1903</v>
      </c>
      <c r="H1157" s="1" t="s">
        <v>1903</v>
      </c>
      <c r="I1157" s="1" t="s">
        <v>1903</v>
      </c>
      <c r="J1157" s="1" t="s">
        <v>1903</v>
      </c>
      <c r="K1157" s="1"/>
      <c r="L1157" s="3"/>
      <c r="M1157" s="3"/>
      <c r="N1157" s="3"/>
      <c r="O1157" s="3"/>
      <c r="P1157" s="3"/>
    </row>
    <row r="1158" spans="1:16">
      <c r="A1158" s="27">
        <f>工事一般情報!A1158</f>
        <v>180238</v>
      </c>
      <c r="B1158" s="7" t="str">
        <f>工事一般情報!B1158</f>
        <v>モダン・プロ 店舗</v>
      </c>
      <c r="C1158" s="63"/>
      <c r="D1158" s="63"/>
      <c r="E1158" s="63"/>
      <c r="F1158" s="1" t="s">
        <v>1903</v>
      </c>
      <c r="G1158" s="1" t="s">
        <v>1903</v>
      </c>
      <c r="H1158" s="1" t="s">
        <v>1903</v>
      </c>
      <c r="I1158" s="1" t="s">
        <v>1903</v>
      </c>
      <c r="J1158" s="1" t="s">
        <v>1903</v>
      </c>
      <c r="K1158" s="1"/>
      <c r="L1158" s="3"/>
      <c r="M1158" s="3"/>
      <c r="N1158" s="3"/>
      <c r="O1158" s="3"/>
      <c r="P1158" s="3"/>
    </row>
    <row r="1159" spans="1:16">
      <c r="A1159" s="27">
        <f>工事一般情報!A1159</f>
        <v>180239</v>
      </c>
      <c r="B1159" s="7" t="str">
        <f>工事一般情報!B1159</f>
        <v>かりや愛知中央生活協同組合新物流センター</v>
      </c>
      <c r="C1159" s="63"/>
      <c r="D1159" s="63"/>
      <c r="E1159" s="63"/>
      <c r="F1159" s="1" t="s">
        <v>1903</v>
      </c>
      <c r="G1159" s="1" t="s">
        <v>1903</v>
      </c>
      <c r="H1159" s="1" t="s">
        <v>1903</v>
      </c>
      <c r="I1159" s="1" t="s">
        <v>1903</v>
      </c>
      <c r="J1159" s="1" t="s">
        <v>1903</v>
      </c>
      <c r="K1159" s="1"/>
      <c r="L1159" s="3"/>
      <c r="M1159" s="3"/>
      <c r="N1159" s="3"/>
      <c r="O1159" s="3"/>
      <c r="P1159" s="3"/>
    </row>
    <row r="1160" spans="1:16">
      <c r="A1160" s="27">
        <f>工事一般情報!A1160</f>
        <v>180240</v>
      </c>
      <c r="B1160" s="7" t="str">
        <f>工事一般情報!B1160</f>
        <v>関東マツダ吉野町 リフレッシュセンター</v>
      </c>
      <c r="C1160" s="63"/>
      <c r="D1160" s="63"/>
      <c r="E1160" s="63"/>
      <c r="F1160" s="1" t="s">
        <v>1903</v>
      </c>
      <c r="G1160" s="1" t="s">
        <v>1903</v>
      </c>
      <c r="H1160" s="1" t="s">
        <v>1903</v>
      </c>
      <c r="I1160" s="1" t="s">
        <v>1903</v>
      </c>
      <c r="J1160" s="1" t="s">
        <v>1903</v>
      </c>
      <c r="K1160" s="1"/>
      <c r="L1160" s="3"/>
      <c r="M1160" s="3"/>
      <c r="N1160" s="3"/>
      <c r="O1160" s="3"/>
      <c r="P1160" s="3"/>
    </row>
    <row r="1161" spans="1:16">
      <c r="A1161" s="27">
        <f>工事一般情報!A1161</f>
        <v>180241</v>
      </c>
      <c r="B1161" s="7" t="str">
        <f>工事一般情報!B1161</f>
        <v>倉岡紙工新工場</v>
      </c>
      <c r="C1161" s="63"/>
      <c r="D1161" s="63"/>
      <c r="E1161" s="63"/>
      <c r="F1161" s="1" t="s">
        <v>1903</v>
      </c>
      <c r="G1161" s="1" t="s">
        <v>1903</v>
      </c>
      <c r="H1161" s="1" t="s">
        <v>1904</v>
      </c>
      <c r="I1161" s="1" t="s">
        <v>1903</v>
      </c>
      <c r="J1161" s="1" t="s">
        <v>1903</v>
      </c>
      <c r="K1161" s="1"/>
      <c r="L1161" s="3"/>
      <c r="M1161" s="3"/>
      <c r="N1161" s="3"/>
      <c r="O1161" s="3"/>
      <c r="P1161" s="3"/>
    </row>
    <row r="1162" spans="1:16">
      <c r="A1162" s="27">
        <f>工事一般情報!A1162</f>
        <v>180242</v>
      </c>
      <c r="B1162" s="7" t="str">
        <f>工事一般情報!B1162</f>
        <v>デンソー山形Ⅱ期工事</v>
      </c>
      <c r="C1162" s="63"/>
      <c r="D1162" s="63"/>
      <c r="E1162" s="63"/>
      <c r="F1162" s="1" t="s">
        <v>1903</v>
      </c>
      <c r="G1162" s="1" t="s">
        <v>1903</v>
      </c>
      <c r="H1162" s="1" t="s">
        <v>1903</v>
      </c>
      <c r="I1162" s="1" t="s">
        <v>1903</v>
      </c>
      <c r="J1162" s="1" t="s">
        <v>1903</v>
      </c>
      <c r="K1162" s="1"/>
      <c r="L1162" s="3"/>
      <c r="M1162" s="3"/>
      <c r="N1162" s="3"/>
      <c r="O1162" s="3"/>
      <c r="P1162" s="3"/>
    </row>
    <row r="1163" spans="1:16">
      <c r="A1163" s="27">
        <f>工事一般情報!A1163</f>
        <v>180243</v>
      </c>
      <c r="B1163" s="7" t="str">
        <f>工事一般情報!B1163</f>
        <v>コナズ珈琲幕張</v>
      </c>
      <c r="C1163" s="63"/>
      <c r="D1163" s="63"/>
      <c r="E1163" s="63"/>
      <c r="F1163" s="1" t="s">
        <v>1903</v>
      </c>
      <c r="G1163" s="1" t="s">
        <v>1903</v>
      </c>
      <c r="H1163" s="1" t="s">
        <v>1903</v>
      </c>
      <c r="I1163" s="1" t="s">
        <v>1903</v>
      </c>
      <c r="J1163" s="1" t="s">
        <v>1903</v>
      </c>
      <c r="K1163" s="1"/>
      <c r="L1163" s="3"/>
      <c r="M1163" s="3"/>
      <c r="N1163" s="3"/>
      <c r="O1163" s="3"/>
      <c r="P1163" s="3"/>
    </row>
    <row r="1164" spans="1:16">
      <c r="A1164" s="27">
        <f>工事一般情報!A1164</f>
        <v>180244</v>
      </c>
      <c r="B1164" s="7" t="str">
        <f>工事一般情報!B1164</f>
        <v>マルエーミニ金石</v>
      </c>
      <c r="C1164" s="63"/>
      <c r="D1164" s="63"/>
      <c r="E1164" s="63"/>
      <c r="F1164" s="1" t="s">
        <v>1903</v>
      </c>
      <c r="G1164" s="1" t="s">
        <v>1903</v>
      </c>
      <c r="H1164" s="1" t="s">
        <v>1903</v>
      </c>
      <c r="I1164" s="1" t="s">
        <v>1903</v>
      </c>
      <c r="J1164" s="1" t="s">
        <v>1903</v>
      </c>
      <c r="K1164" s="1"/>
      <c r="L1164" s="3"/>
      <c r="M1164" s="3"/>
      <c r="N1164" s="3"/>
      <c r="O1164" s="3"/>
      <c r="P1164" s="3"/>
    </row>
    <row r="1165" spans="1:16">
      <c r="A1165" s="27">
        <f>工事一般情報!A1165</f>
        <v>180245</v>
      </c>
      <c r="B1165" s="7" t="str">
        <f>工事一般情報!B1165</f>
        <v>米山電導機 社屋 増築</v>
      </c>
      <c r="C1165" s="63"/>
      <c r="D1165" s="63"/>
      <c r="E1165" s="63"/>
      <c r="F1165" s="1" t="s">
        <v>1903</v>
      </c>
      <c r="G1165" s="1" t="s">
        <v>1903</v>
      </c>
      <c r="H1165" s="1" t="s">
        <v>1903</v>
      </c>
      <c r="I1165" s="1" t="s">
        <v>1903</v>
      </c>
      <c r="J1165" s="1" t="s">
        <v>1903</v>
      </c>
      <c r="K1165" s="1"/>
      <c r="L1165" s="3"/>
      <c r="M1165" s="3"/>
      <c r="N1165" s="3"/>
      <c r="O1165" s="3"/>
      <c r="P1165" s="3"/>
    </row>
    <row r="1166" spans="1:16">
      <c r="A1166" s="27">
        <f>工事一般情報!A1166</f>
        <v>180246</v>
      </c>
      <c r="B1166" s="7" t="str">
        <f>工事一般情報!B1166</f>
        <v>コメリPW札幌発寒</v>
      </c>
      <c r="C1166" s="63"/>
      <c r="D1166" s="63"/>
      <c r="E1166" s="63"/>
      <c r="F1166" s="1" t="s">
        <v>1903</v>
      </c>
      <c r="G1166" s="1" t="s">
        <v>1903</v>
      </c>
      <c r="H1166" s="1" t="s">
        <v>1904</v>
      </c>
      <c r="I1166" s="1" t="s">
        <v>1903</v>
      </c>
      <c r="J1166" s="1" t="s">
        <v>1904</v>
      </c>
      <c r="K1166" s="1"/>
      <c r="L1166" s="3"/>
      <c r="M1166" s="3"/>
      <c r="N1166" s="3"/>
      <c r="O1166" s="3"/>
      <c r="P1166" s="3"/>
    </row>
    <row r="1167" spans="1:16">
      <c r="A1167" s="27">
        <f>工事一般情報!A1167</f>
        <v>180247</v>
      </c>
      <c r="B1167" s="7" t="str">
        <f>工事一般情報!B1167</f>
        <v>アルビス笠舞</v>
      </c>
      <c r="C1167" s="63"/>
      <c r="D1167" s="63"/>
      <c r="E1167" s="63"/>
      <c r="F1167" s="1" t="s">
        <v>1903</v>
      </c>
      <c r="G1167" s="1" t="s">
        <v>1903</v>
      </c>
      <c r="H1167" s="1" t="s">
        <v>1903</v>
      </c>
      <c r="I1167" s="1" t="s">
        <v>1903</v>
      </c>
      <c r="J1167" s="1" t="s">
        <v>1903</v>
      </c>
      <c r="K1167" s="1"/>
      <c r="L1167" s="3"/>
      <c r="M1167" s="3"/>
      <c r="N1167" s="3"/>
      <c r="O1167" s="3"/>
      <c r="P1167" s="3"/>
    </row>
    <row r="1168" spans="1:16">
      <c r="A1168" s="27">
        <f>工事一般情報!A1168</f>
        <v>180248</v>
      </c>
      <c r="B1168" s="7" t="str">
        <f>工事一般情報!B1168</f>
        <v>イエローハット利府</v>
      </c>
      <c r="C1168" s="63"/>
      <c r="D1168" s="63"/>
      <c r="E1168" s="63"/>
      <c r="F1168" s="1" t="s">
        <v>1903</v>
      </c>
      <c r="G1168" s="1" t="s">
        <v>1903</v>
      </c>
      <c r="H1168" s="1" t="s">
        <v>1904</v>
      </c>
      <c r="I1168" s="1" t="s">
        <v>1903</v>
      </c>
      <c r="J1168" s="1" t="s">
        <v>1903</v>
      </c>
      <c r="K1168" s="1"/>
      <c r="L1168" s="3"/>
      <c r="M1168" s="3"/>
      <c r="N1168" s="3"/>
      <c r="O1168" s="3"/>
      <c r="P1168" s="3"/>
    </row>
    <row r="1169" spans="1:16">
      <c r="A1169" s="27">
        <f>工事一般情報!A1169</f>
        <v>180249</v>
      </c>
      <c r="B1169" s="7" t="str">
        <f>工事一般情報!B1169</f>
        <v>TSUTAYA利府</v>
      </c>
      <c r="C1169" s="63"/>
      <c r="D1169" s="63"/>
      <c r="E1169" s="63"/>
      <c r="F1169" s="1" t="s">
        <v>1903</v>
      </c>
      <c r="G1169" s="1" t="s">
        <v>1903</v>
      </c>
      <c r="H1169" s="1" t="s">
        <v>1904</v>
      </c>
      <c r="I1169" s="1" t="s">
        <v>1903</v>
      </c>
      <c r="J1169" s="1" t="s">
        <v>1903</v>
      </c>
      <c r="K1169" s="1"/>
      <c r="L1169" s="3"/>
      <c r="M1169" s="3"/>
      <c r="N1169" s="3"/>
      <c r="O1169" s="3"/>
      <c r="P1169" s="3"/>
    </row>
    <row r="1170" spans="1:16">
      <c r="A1170" s="27">
        <f>工事一般情報!A1170</f>
        <v>180250</v>
      </c>
      <c r="B1170" s="7" t="str">
        <f>工事一般情報!B1170</f>
        <v>ツルハドラック大河原小島</v>
      </c>
      <c r="C1170" s="63"/>
      <c r="D1170" s="63"/>
      <c r="E1170" s="63"/>
      <c r="F1170" s="1" t="s">
        <v>1903</v>
      </c>
      <c r="G1170" s="1" t="s">
        <v>1903</v>
      </c>
      <c r="H1170" s="1" t="s">
        <v>1904</v>
      </c>
      <c r="I1170" s="1" t="s">
        <v>1903</v>
      </c>
      <c r="J1170" s="1" t="s">
        <v>1904</v>
      </c>
      <c r="K1170" s="1"/>
      <c r="L1170" s="3"/>
      <c r="M1170" s="3"/>
      <c r="N1170" s="3"/>
      <c r="O1170" s="3"/>
      <c r="P1170" s="3"/>
    </row>
    <row r="1171" spans="1:16">
      <c r="A1171" s="27">
        <f>工事一般情報!A1171</f>
        <v>180251</v>
      </c>
      <c r="B1171" s="7" t="str">
        <f>工事一般情報!B1171</f>
        <v>大丸防音㈱茨城機材ｾﾝﾀｰ倉庫</v>
      </c>
      <c r="C1171" s="63"/>
      <c r="D1171" s="63"/>
      <c r="E1171" s="63"/>
      <c r="F1171" s="1" t="s">
        <v>1903</v>
      </c>
      <c r="G1171" s="1" t="s">
        <v>1903</v>
      </c>
      <c r="H1171" s="1" t="s">
        <v>1903</v>
      </c>
      <c r="I1171" s="1" t="s">
        <v>1903</v>
      </c>
      <c r="J1171" s="1" t="s">
        <v>1903</v>
      </c>
      <c r="K1171" s="1"/>
      <c r="L1171" s="3"/>
      <c r="M1171" s="3"/>
      <c r="N1171" s="3"/>
      <c r="O1171" s="3"/>
      <c r="P1171" s="3"/>
    </row>
    <row r="1172" spans="1:16">
      <c r="A1172" s="27">
        <f>工事一般情報!A1172</f>
        <v>180252</v>
      </c>
      <c r="B1172" s="7" t="str">
        <f>工事一般情報!B1172</f>
        <v>日幸産業運輸石狩第二配送センター</v>
      </c>
      <c r="C1172" s="63"/>
      <c r="D1172" s="63"/>
      <c r="E1172" s="63"/>
      <c r="F1172" s="1" t="s">
        <v>1903</v>
      </c>
      <c r="G1172" s="1" t="s">
        <v>1903</v>
      </c>
      <c r="H1172" s="1" t="s">
        <v>1903</v>
      </c>
      <c r="I1172" s="1" t="s">
        <v>1903</v>
      </c>
      <c r="J1172" s="1" t="s">
        <v>1903</v>
      </c>
      <c r="K1172" s="1"/>
      <c r="L1172" s="3"/>
      <c r="M1172" s="3"/>
      <c r="N1172" s="3"/>
      <c r="O1172" s="3"/>
      <c r="P1172" s="3"/>
    </row>
    <row r="1173" spans="1:16">
      <c r="A1173" s="27">
        <f>工事一般情報!A1173</f>
        <v>180253</v>
      </c>
      <c r="B1173" s="7" t="str">
        <f>工事一般情報!B1173</f>
        <v>コープながのｺｰﾌﾟﾃﾞﾘ諏訪ｾﾝﾀｰ</v>
      </c>
      <c r="C1173" s="63"/>
      <c r="D1173" s="63"/>
      <c r="E1173" s="63"/>
      <c r="F1173" s="1" t="s">
        <v>1903</v>
      </c>
      <c r="G1173" s="1" t="s">
        <v>1903</v>
      </c>
      <c r="H1173" s="1" t="s">
        <v>1903</v>
      </c>
      <c r="I1173" s="1" t="s">
        <v>1903</v>
      </c>
      <c r="J1173" s="1" t="s">
        <v>1903</v>
      </c>
      <c r="K1173" s="1"/>
      <c r="L1173" s="3"/>
      <c r="M1173" s="3"/>
      <c r="N1173" s="3"/>
      <c r="O1173" s="3"/>
      <c r="P1173" s="3"/>
    </row>
    <row r="1174" spans="1:16">
      <c r="A1174" s="27">
        <f>工事一般情報!A1174</f>
        <v>180254</v>
      </c>
      <c r="B1174" s="7" t="str">
        <f>工事一般情報!B1174</f>
        <v>ツルハドラッグ百合が原</v>
      </c>
      <c r="C1174" s="63"/>
      <c r="D1174" s="63"/>
      <c r="E1174" s="63"/>
      <c r="F1174" s="1" t="s">
        <v>1903</v>
      </c>
      <c r="G1174" s="1" t="s">
        <v>1903</v>
      </c>
      <c r="H1174" s="1" t="s">
        <v>1904</v>
      </c>
      <c r="I1174" s="1" t="s">
        <v>1903</v>
      </c>
      <c r="J1174" s="1" t="s">
        <v>1903</v>
      </c>
      <c r="K1174" s="1"/>
      <c r="L1174" s="3"/>
      <c r="M1174" s="3"/>
      <c r="N1174" s="3"/>
      <c r="O1174" s="3"/>
      <c r="P1174" s="3"/>
    </row>
    <row r="1175" spans="1:16">
      <c r="A1175" s="27">
        <f>工事一般情報!A1175</f>
        <v>180255</v>
      </c>
      <c r="B1175" s="7" t="str">
        <f>工事一般情報!B1175</f>
        <v>東京精密器具製作所</v>
      </c>
      <c r="C1175" s="63"/>
      <c r="D1175" s="63"/>
      <c r="E1175" s="63"/>
      <c r="F1175" s="1" t="s">
        <v>1903</v>
      </c>
      <c r="G1175" s="1" t="s">
        <v>1903</v>
      </c>
      <c r="H1175" s="1" t="s">
        <v>1903</v>
      </c>
      <c r="I1175" s="1" t="s">
        <v>1904</v>
      </c>
      <c r="J1175" s="1" t="s">
        <v>1903</v>
      </c>
      <c r="K1175" s="1"/>
      <c r="L1175" s="3"/>
      <c r="M1175" s="3"/>
      <c r="N1175" s="3"/>
      <c r="O1175" s="3"/>
      <c r="P1175" s="3"/>
    </row>
    <row r="1176" spans="1:16">
      <c r="A1176" s="27">
        <f>工事一般情報!A1176</f>
        <v>180256</v>
      </c>
      <c r="B1176" s="7" t="str">
        <f>工事一般情報!B1176</f>
        <v>トラストシステム</v>
      </c>
      <c r="C1176" s="63"/>
      <c r="D1176" s="63"/>
      <c r="E1176" s="63"/>
      <c r="F1176" s="1" t="s">
        <v>1903</v>
      </c>
      <c r="G1176" s="1" t="s">
        <v>1904</v>
      </c>
      <c r="H1176" s="1" t="s">
        <v>1903</v>
      </c>
      <c r="I1176" s="1" t="s">
        <v>1903</v>
      </c>
      <c r="J1176" s="1" t="s">
        <v>1904</v>
      </c>
      <c r="K1176" s="1"/>
      <c r="L1176" s="3"/>
      <c r="M1176" s="3"/>
      <c r="N1176" s="3"/>
      <c r="O1176" s="3"/>
      <c r="P1176" s="3"/>
    </row>
    <row r="1177" spans="1:16">
      <c r="A1177" s="27">
        <f>工事一般情報!A1177</f>
        <v>180257</v>
      </c>
      <c r="B1177" s="7" t="str">
        <f>工事一般情報!B1177</f>
        <v>KAPAS広島支店</v>
      </c>
      <c r="C1177" s="63"/>
      <c r="D1177" s="63"/>
      <c r="E1177" s="63"/>
      <c r="F1177" s="1" t="s">
        <v>1903</v>
      </c>
      <c r="G1177" s="1" t="s">
        <v>1903</v>
      </c>
      <c r="H1177" s="1" t="s">
        <v>1903</v>
      </c>
      <c r="I1177" s="1" t="s">
        <v>1903</v>
      </c>
      <c r="J1177" s="1" t="s">
        <v>1903</v>
      </c>
      <c r="K1177" s="1"/>
      <c r="L1177" s="3"/>
      <c r="M1177" s="3"/>
      <c r="N1177" s="3"/>
      <c r="O1177" s="3"/>
      <c r="P1177" s="3"/>
    </row>
    <row r="1178" spans="1:16">
      <c r="A1178" s="27">
        <f>工事一般情報!A1178</f>
        <v>180258</v>
      </c>
      <c r="B1178" s="7" t="str">
        <f>工事一般情報!B1178</f>
        <v>与那原商業施設(ｽｰﾊﾟｰ棟)</v>
      </c>
      <c r="C1178" s="63"/>
      <c r="D1178" s="63"/>
      <c r="E1178" s="63"/>
      <c r="F1178" s="1" t="s">
        <v>1903</v>
      </c>
      <c r="G1178" s="1" t="s">
        <v>1903</v>
      </c>
      <c r="H1178" s="1" t="s">
        <v>1903</v>
      </c>
      <c r="I1178" s="1" t="s">
        <v>1903</v>
      </c>
      <c r="J1178" s="1" t="s">
        <v>1903</v>
      </c>
      <c r="K1178" s="1"/>
      <c r="L1178" s="3"/>
      <c r="M1178" s="3"/>
      <c r="N1178" s="3"/>
      <c r="O1178" s="3"/>
      <c r="P1178" s="3"/>
    </row>
    <row r="1179" spans="1:16">
      <c r="A1179" s="27">
        <f>工事一般情報!A1179</f>
        <v>180259</v>
      </c>
      <c r="B1179" s="7" t="str">
        <f>工事一般情報!B1179</f>
        <v>クレタ北広島 事務所棟、工場棟</v>
      </c>
      <c r="C1179" s="63"/>
      <c r="D1179" s="63"/>
      <c r="E1179" s="63"/>
      <c r="F1179" s="1" t="s">
        <v>1903</v>
      </c>
      <c r="G1179" s="1" t="s">
        <v>1903</v>
      </c>
      <c r="H1179" s="1" t="s">
        <v>1903</v>
      </c>
      <c r="I1179" s="1" t="s">
        <v>1903</v>
      </c>
      <c r="J1179" s="1" t="s">
        <v>1903</v>
      </c>
      <c r="K1179" s="1"/>
      <c r="L1179" s="3"/>
      <c r="M1179" s="3"/>
      <c r="N1179" s="3"/>
      <c r="O1179" s="3"/>
      <c r="P1179" s="3"/>
    </row>
    <row r="1180" spans="1:16">
      <c r="A1180" s="27">
        <f>工事一般情報!A1180</f>
        <v>180260</v>
      </c>
      <c r="B1180" s="7" t="str">
        <f>工事一般情報!B1180</f>
        <v>丸力運送㈱倉庫</v>
      </c>
      <c r="C1180" s="63"/>
      <c r="D1180" s="63"/>
      <c r="E1180" s="63"/>
      <c r="F1180" s="1" t="s">
        <v>1903</v>
      </c>
      <c r="G1180" s="1" t="s">
        <v>1903</v>
      </c>
      <c r="H1180" s="1" t="s">
        <v>1903</v>
      </c>
      <c r="I1180" s="1" t="s">
        <v>1903</v>
      </c>
      <c r="J1180" s="1" t="s">
        <v>1904</v>
      </c>
      <c r="K1180" s="1"/>
      <c r="L1180" s="3"/>
      <c r="M1180" s="3"/>
      <c r="N1180" s="3"/>
      <c r="O1180" s="3"/>
      <c r="P1180" s="3"/>
    </row>
    <row r="1181" spans="1:16">
      <c r="A1181" s="27">
        <f>工事一般情報!A1181</f>
        <v>180261</v>
      </c>
      <c r="B1181" s="7" t="str">
        <f>工事一般情報!B1181</f>
        <v>ハローズ大林</v>
      </c>
      <c r="C1181" s="63"/>
      <c r="D1181" s="63"/>
      <c r="E1181" s="63"/>
      <c r="F1181" s="1" t="s">
        <v>1903</v>
      </c>
      <c r="G1181" s="1" t="s">
        <v>1903</v>
      </c>
      <c r="H1181" s="1" t="s">
        <v>1903</v>
      </c>
      <c r="I1181" s="1" t="s">
        <v>1903</v>
      </c>
      <c r="J1181" s="1" t="s">
        <v>1903</v>
      </c>
      <c r="K1181" s="1"/>
      <c r="L1181" s="3"/>
      <c r="M1181" s="3"/>
      <c r="N1181" s="3"/>
      <c r="O1181" s="3"/>
      <c r="P1181" s="3"/>
    </row>
    <row r="1182" spans="1:16">
      <c r="A1182" s="27">
        <f>工事一般情報!A1182</f>
        <v>180262</v>
      </c>
      <c r="B1182" s="7" t="str">
        <f>工事一般情報!B1182</f>
        <v>レント中京管理センター 倉庫棟</v>
      </c>
      <c r="C1182" s="63"/>
      <c r="D1182" s="63"/>
      <c r="E1182" s="63"/>
      <c r="F1182" s="1" t="s">
        <v>1903</v>
      </c>
      <c r="G1182" s="1" t="s">
        <v>1903</v>
      </c>
      <c r="H1182" s="1" t="s">
        <v>1903</v>
      </c>
      <c r="I1182" s="1" t="s">
        <v>1903</v>
      </c>
      <c r="J1182" s="1" t="s">
        <v>1903</v>
      </c>
      <c r="K1182" s="1"/>
      <c r="L1182" s="3"/>
      <c r="M1182" s="3"/>
      <c r="N1182" s="3"/>
      <c r="O1182" s="3"/>
      <c r="P1182" s="3"/>
    </row>
    <row r="1183" spans="1:16">
      <c r="A1183" s="27">
        <f>工事一般情報!A1183</f>
        <v>180263</v>
      </c>
      <c r="B1183" s="7" t="str">
        <f>工事一般情報!B1183</f>
        <v>福祉協同サービス移転</v>
      </c>
      <c r="C1183" s="63"/>
      <c r="D1183" s="63"/>
      <c r="E1183" s="63"/>
      <c r="F1183" s="1" t="s">
        <v>1903</v>
      </c>
      <c r="G1183" s="1" t="s">
        <v>1903</v>
      </c>
      <c r="H1183" s="1" t="s">
        <v>1903</v>
      </c>
      <c r="I1183" s="1" t="s">
        <v>1904</v>
      </c>
      <c r="J1183" s="1" t="s">
        <v>1903</v>
      </c>
      <c r="K1183" s="1"/>
      <c r="L1183" s="3"/>
      <c r="M1183" s="3"/>
      <c r="N1183" s="3"/>
      <c r="O1183" s="3"/>
      <c r="P1183" s="3"/>
    </row>
    <row r="1184" spans="1:16">
      <c r="A1184" s="27">
        <f>工事一般情報!A1184</f>
        <v>180264</v>
      </c>
      <c r="B1184" s="7" t="str">
        <f>工事一般情報!B1184</f>
        <v>北綾瀬高架下店舗</v>
      </c>
      <c r="C1184" s="63"/>
      <c r="D1184" s="63"/>
      <c r="E1184" s="63"/>
      <c r="F1184" s="1" t="s">
        <v>1903</v>
      </c>
      <c r="G1184" s="1" t="s">
        <v>1903</v>
      </c>
      <c r="H1184" s="1" t="s">
        <v>1903</v>
      </c>
      <c r="I1184" s="1" t="s">
        <v>1903</v>
      </c>
      <c r="J1184" s="1" t="s">
        <v>1903</v>
      </c>
      <c r="K1184" s="1"/>
      <c r="L1184" s="3"/>
      <c r="M1184" s="3"/>
      <c r="N1184" s="3"/>
      <c r="O1184" s="3"/>
      <c r="P1184" s="3"/>
    </row>
    <row r="1185" spans="1:16">
      <c r="A1185" s="27">
        <f>工事一般情報!A1185</f>
        <v>180265</v>
      </c>
      <c r="B1185" s="7" t="str">
        <f>工事一般情報!B1185</f>
        <v>V・drug蘇原</v>
      </c>
      <c r="C1185" s="63"/>
      <c r="D1185" s="63"/>
      <c r="E1185" s="63"/>
      <c r="F1185" s="1" t="s">
        <v>1903</v>
      </c>
      <c r="G1185" s="1" t="s">
        <v>1903</v>
      </c>
      <c r="H1185" s="1" t="s">
        <v>1903</v>
      </c>
      <c r="I1185" s="1" t="s">
        <v>1903</v>
      </c>
      <c r="J1185" s="1" t="s">
        <v>1903</v>
      </c>
      <c r="K1185" s="1"/>
      <c r="L1185" s="3"/>
      <c r="M1185" s="3"/>
      <c r="N1185" s="3"/>
      <c r="O1185" s="3"/>
      <c r="P1185" s="3"/>
    </row>
    <row r="1186" spans="1:16">
      <c r="A1186" s="27">
        <f>工事一般情報!A1186</f>
        <v>180266</v>
      </c>
      <c r="B1186" s="7" t="str">
        <f>工事一般情報!B1186</f>
        <v>株式会社 かねせん 新社屋</v>
      </c>
      <c r="C1186" s="63"/>
      <c r="D1186" s="63"/>
      <c r="E1186" s="63"/>
      <c r="F1186" s="1" t="s">
        <v>1903</v>
      </c>
      <c r="G1186" s="1" t="s">
        <v>1903</v>
      </c>
      <c r="H1186" s="1" t="s">
        <v>1903</v>
      </c>
      <c r="I1186" s="1" t="s">
        <v>1903</v>
      </c>
      <c r="J1186" s="1" t="s">
        <v>1903</v>
      </c>
      <c r="K1186" s="1"/>
      <c r="L1186" s="3"/>
      <c r="M1186" s="3"/>
      <c r="N1186" s="3"/>
      <c r="O1186" s="3"/>
      <c r="P1186" s="3"/>
    </row>
    <row r="1187" spans="1:16">
      <c r="A1187" s="27">
        <f>工事一般情報!A1187</f>
        <v>180267</v>
      </c>
      <c r="B1187" s="7" t="str">
        <f>工事一般情報!B1187</f>
        <v>ネッツトヨタ東都 株式会社 水元</v>
      </c>
      <c r="C1187" s="63"/>
      <c r="D1187" s="63"/>
      <c r="E1187" s="63"/>
      <c r="F1187" s="1" t="s">
        <v>1903</v>
      </c>
      <c r="G1187" s="1" t="s">
        <v>1903</v>
      </c>
      <c r="H1187" s="1" t="s">
        <v>1903</v>
      </c>
      <c r="I1187" s="1" t="s">
        <v>1903</v>
      </c>
      <c r="J1187" s="1" t="s">
        <v>1903</v>
      </c>
      <c r="K1187" s="1"/>
      <c r="L1187" s="3"/>
      <c r="M1187" s="3"/>
      <c r="N1187" s="3"/>
      <c r="O1187" s="3"/>
      <c r="P1187" s="3"/>
    </row>
    <row r="1188" spans="1:16">
      <c r="A1188" s="27">
        <f>工事一般情報!A1188</f>
        <v>180268</v>
      </c>
      <c r="B1188" s="7" t="str">
        <f>工事一般情報!B1188</f>
        <v>サテライト八代</v>
      </c>
      <c r="C1188" s="63"/>
      <c r="D1188" s="63"/>
      <c r="E1188" s="63"/>
      <c r="F1188" s="1" t="s">
        <v>1903</v>
      </c>
      <c r="G1188" s="1" t="s">
        <v>1903</v>
      </c>
      <c r="H1188" s="1" t="s">
        <v>1903</v>
      </c>
      <c r="I1188" s="1" t="s">
        <v>1903</v>
      </c>
      <c r="J1188" s="1" t="s">
        <v>1903</v>
      </c>
      <c r="K1188" s="1"/>
      <c r="L1188" s="3"/>
      <c r="M1188" s="3"/>
      <c r="N1188" s="3"/>
      <c r="O1188" s="3"/>
      <c r="P1188" s="3"/>
    </row>
    <row r="1189" spans="1:16">
      <c r="A1189" s="27">
        <f>工事一般情報!A1189</f>
        <v>180269</v>
      </c>
      <c r="B1189" s="7" t="str">
        <f>工事一般情報!B1189</f>
        <v>与那原商業施設(ﾃﾅﾝﾄ棟)</v>
      </c>
      <c r="C1189" s="63"/>
      <c r="D1189" s="63"/>
      <c r="E1189" s="63"/>
      <c r="F1189" s="1" t="s">
        <v>1903</v>
      </c>
      <c r="G1189" s="1" t="s">
        <v>1903</v>
      </c>
      <c r="H1189" s="1" t="s">
        <v>1903</v>
      </c>
      <c r="I1189" s="1" t="s">
        <v>1903</v>
      </c>
      <c r="J1189" s="1" t="s">
        <v>1903</v>
      </c>
      <c r="K1189" s="1"/>
      <c r="L1189" s="3"/>
      <c r="M1189" s="3"/>
      <c r="N1189" s="3"/>
      <c r="O1189" s="3"/>
      <c r="P1189" s="3"/>
    </row>
    <row r="1190" spans="1:16">
      <c r="A1190" s="27">
        <f>工事一般情報!A1190</f>
        <v>180270</v>
      </c>
      <c r="B1190" s="7" t="str">
        <f>工事一般情報!B1190</f>
        <v>薬王堂多賀城</v>
      </c>
      <c r="C1190" s="63"/>
      <c r="D1190" s="63"/>
      <c r="E1190" s="63"/>
      <c r="F1190" s="1" t="s">
        <v>1903</v>
      </c>
      <c r="G1190" s="1" t="s">
        <v>1903</v>
      </c>
      <c r="H1190" s="1" t="s">
        <v>1903</v>
      </c>
      <c r="I1190" s="1" t="s">
        <v>1903</v>
      </c>
      <c r="J1190" s="1" t="s">
        <v>1903</v>
      </c>
      <c r="K1190" s="1"/>
      <c r="L1190" s="3"/>
      <c r="M1190" s="3"/>
      <c r="N1190" s="3"/>
      <c r="O1190" s="3"/>
      <c r="P1190" s="3"/>
    </row>
    <row r="1191" spans="1:16">
      <c r="A1191" s="27">
        <f>工事一般情報!A1191</f>
        <v>180271</v>
      </c>
      <c r="B1191" s="7" t="str">
        <f>工事一般情報!B1191</f>
        <v>岩田産業㈱南熊本支店</v>
      </c>
      <c r="C1191" s="63"/>
      <c r="D1191" s="63"/>
      <c r="E1191" s="63"/>
      <c r="F1191" s="1" t="s">
        <v>1903</v>
      </c>
      <c r="G1191" s="1" t="s">
        <v>1903</v>
      </c>
      <c r="H1191" s="1" t="s">
        <v>1903</v>
      </c>
      <c r="I1191" s="1" t="s">
        <v>1903</v>
      </c>
      <c r="J1191" s="1" t="s">
        <v>1903</v>
      </c>
      <c r="K1191" s="1"/>
      <c r="L1191" s="3"/>
      <c r="M1191" s="3"/>
      <c r="N1191" s="3"/>
      <c r="O1191" s="3"/>
      <c r="P1191" s="3"/>
    </row>
    <row r="1192" spans="1:16">
      <c r="A1192" s="27">
        <f>工事一般情報!A1192</f>
        <v>180272</v>
      </c>
      <c r="B1192" s="7" t="str">
        <f>工事一般情報!B1192</f>
        <v>株式会社 清水製作所工場</v>
      </c>
      <c r="C1192" s="63"/>
      <c r="D1192" s="63"/>
      <c r="E1192" s="63"/>
      <c r="F1192" s="1" t="s">
        <v>1903</v>
      </c>
      <c r="G1192" s="1" t="s">
        <v>1903</v>
      </c>
      <c r="H1192" s="1" t="s">
        <v>1903</v>
      </c>
      <c r="I1192" s="1" t="s">
        <v>1903</v>
      </c>
      <c r="J1192" s="1" t="s">
        <v>1904</v>
      </c>
      <c r="K1192" s="1"/>
      <c r="L1192" s="3"/>
      <c r="M1192" s="3"/>
      <c r="N1192" s="3"/>
      <c r="O1192" s="3"/>
      <c r="P1192" s="3"/>
    </row>
    <row r="1193" spans="1:16">
      <c r="A1193" s="27">
        <f>工事一般情報!A1193</f>
        <v>180273</v>
      </c>
      <c r="B1193" s="7" t="str">
        <f>工事一般情報!B1193</f>
        <v>大阪マツダ菱江(基本設計)</v>
      </c>
      <c r="C1193" s="63"/>
      <c r="D1193" s="63"/>
      <c r="E1193" s="63"/>
      <c r="F1193" s="1" t="s">
        <v>1903</v>
      </c>
      <c r="G1193" s="1" t="s">
        <v>1903</v>
      </c>
      <c r="H1193" s="1" t="s">
        <v>1903</v>
      </c>
      <c r="I1193" s="1" t="s">
        <v>1903</v>
      </c>
      <c r="J1193" s="1" t="s">
        <v>1903</v>
      </c>
      <c r="K1193" s="1"/>
      <c r="L1193" s="3"/>
      <c r="M1193" s="3"/>
      <c r="N1193" s="3"/>
      <c r="O1193" s="3"/>
      <c r="P1193" s="3"/>
    </row>
    <row r="1194" spans="1:16">
      <c r="A1194" s="27">
        <f>工事一般情報!A1194</f>
        <v>180274</v>
      </c>
      <c r="B1194" s="7" t="str">
        <f>工事一般情報!B1194</f>
        <v>ツルハドラッグ五所川原広田</v>
      </c>
      <c r="C1194" s="63"/>
      <c r="D1194" s="63"/>
      <c r="E1194" s="63"/>
      <c r="F1194" s="1" t="s">
        <v>1903</v>
      </c>
      <c r="G1194" s="1" t="s">
        <v>1903</v>
      </c>
      <c r="H1194" s="1" t="s">
        <v>1904</v>
      </c>
      <c r="I1194" s="1" t="s">
        <v>1903</v>
      </c>
      <c r="J1194" s="1" t="s">
        <v>1904</v>
      </c>
      <c r="K1194" s="1"/>
      <c r="L1194" s="3"/>
      <c r="M1194" s="3"/>
      <c r="N1194" s="3"/>
      <c r="O1194" s="3"/>
      <c r="P1194" s="3"/>
    </row>
    <row r="1195" spans="1:16">
      <c r="A1195" s="27">
        <f>工事一般情報!A1195</f>
        <v>180275</v>
      </c>
      <c r="B1195" s="7" t="str">
        <f>工事一般情報!B1195</f>
        <v>薬王堂山形遊佐</v>
      </c>
      <c r="C1195" s="63"/>
      <c r="D1195" s="63"/>
      <c r="E1195" s="63"/>
      <c r="F1195" s="1" t="s">
        <v>1903</v>
      </c>
      <c r="G1195" s="1" t="s">
        <v>1903</v>
      </c>
      <c r="H1195" s="1" t="s">
        <v>1903</v>
      </c>
      <c r="I1195" s="1" t="s">
        <v>1903</v>
      </c>
      <c r="J1195" s="1" t="s">
        <v>1903</v>
      </c>
      <c r="K1195" s="1"/>
      <c r="L1195" s="3"/>
      <c r="M1195" s="3"/>
      <c r="N1195" s="3"/>
      <c r="O1195" s="3"/>
      <c r="P1195" s="3"/>
    </row>
    <row r="1196" spans="1:16">
      <c r="A1196" s="27">
        <f>工事一般情報!A1196</f>
        <v>180276</v>
      </c>
      <c r="B1196" s="7" t="str">
        <f>工事一般情報!B1196</f>
        <v>桜山テラス</v>
      </c>
      <c r="C1196" s="63"/>
      <c r="D1196" s="63"/>
      <c r="E1196" s="63"/>
      <c r="F1196" s="1" t="s">
        <v>1903</v>
      </c>
      <c r="G1196" s="1" t="s">
        <v>1903</v>
      </c>
      <c r="H1196" s="1" t="s">
        <v>1903</v>
      </c>
      <c r="I1196" s="1" t="s">
        <v>1903</v>
      </c>
      <c r="J1196" s="1" t="s">
        <v>1903</v>
      </c>
      <c r="K1196" s="1"/>
      <c r="L1196" s="3"/>
      <c r="M1196" s="3"/>
      <c r="N1196" s="3"/>
      <c r="O1196" s="3"/>
      <c r="P1196" s="3"/>
    </row>
    <row r="1197" spans="1:16">
      <c r="A1197" s="27">
        <f>工事一般情報!A1197</f>
        <v>180277</v>
      </c>
      <c r="B1197" s="7" t="str">
        <f>工事一般情報!B1197</f>
        <v>宮崎駅東2丁目事務所</v>
      </c>
      <c r="C1197" s="63"/>
      <c r="D1197" s="63"/>
      <c r="E1197" s="63"/>
      <c r="F1197" s="1" t="s">
        <v>1903</v>
      </c>
      <c r="G1197" s="1" t="s">
        <v>1903</v>
      </c>
      <c r="H1197" s="1" t="s">
        <v>1903</v>
      </c>
      <c r="I1197" s="1" t="s">
        <v>1903</v>
      </c>
      <c r="J1197" s="1" t="s">
        <v>1903</v>
      </c>
      <c r="K1197" s="1"/>
      <c r="L1197" s="3"/>
      <c r="M1197" s="3"/>
      <c r="N1197" s="3"/>
      <c r="O1197" s="3"/>
      <c r="P1197" s="3"/>
    </row>
    <row r="1198" spans="1:16">
      <c r="A1198" s="27">
        <f>工事一般情報!A1198</f>
        <v>180278</v>
      </c>
      <c r="B1198" s="7" t="str">
        <f>工事一般情報!B1198</f>
        <v>Av・Br伊万里</v>
      </c>
      <c r="C1198" s="63"/>
      <c r="D1198" s="63"/>
      <c r="E1198" s="63"/>
      <c r="F1198" s="1" t="s">
        <v>1903</v>
      </c>
      <c r="G1198" s="1" t="s">
        <v>1903</v>
      </c>
      <c r="H1198" s="1" t="s">
        <v>1903</v>
      </c>
      <c r="I1198" s="1" t="s">
        <v>1903</v>
      </c>
      <c r="J1198" s="1" t="s">
        <v>1904</v>
      </c>
      <c r="K1198" s="1"/>
      <c r="L1198" s="3"/>
      <c r="M1198" s="3"/>
      <c r="N1198" s="3"/>
      <c r="O1198" s="3"/>
      <c r="P1198" s="3"/>
    </row>
    <row r="1199" spans="1:16">
      <c r="A1199" s="27">
        <f>工事一般情報!A1199</f>
        <v>180279</v>
      </c>
      <c r="B1199" s="7" t="str">
        <f>工事一般情報!B1199</f>
        <v>つくば市学園の森(日本郵便)</v>
      </c>
      <c r="C1199" s="63"/>
      <c r="D1199" s="63"/>
      <c r="E1199" s="63"/>
      <c r="F1199" s="1" t="s">
        <v>1903</v>
      </c>
      <c r="G1199" s="1" t="s">
        <v>1903</v>
      </c>
      <c r="H1199" s="1" t="s">
        <v>1904</v>
      </c>
      <c r="I1199" s="1" t="s">
        <v>1903</v>
      </c>
      <c r="J1199" s="1" t="s">
        <v>1903</v>
      </c>
      <c r="K1199" s="1"/>
      <c r="L1199" s="3"/>
      <c r="M1199" s="3"/>
      <c r="N1199" s="3"/>
      <c r="O1199" s="3"/>
      <c r="P1199" s="3"/>
    </row>
    <row r="1200" spans="1:16">
      <c r="A1200" s="27">
        <f>工事一般情報!A1200</f>
        <v>180280</v>
      </c>
      <c r="B1200" s="7" t="str">
        <f>工事一般情報!B1200</f>
        <v>みちのくクボタ稲垣</v>
      </c>
      <c r="C1200" s="63"/>
      <c r="D1200" s="63"/>
      <c r="E1200" s="63"/>
      <c r="F1200" s="1" t="s">
        <v>1903</v>
      </c>
      <c r="G1200" s="1" t="s">
        <v>1903</v>
      </c>
      <c r="H1200" s="1" t="s">
        <v>1904</v>
      </c>
      <c r="I1200" s="1" t="s">
        <v>1903</v>
      </c>
      <c r="J1200" s="1" t="s">
        <v>1903</v>
      </c>
      <c r="K1200" s="1"/>
      <c r="L1200" s="3"/>
      <c r="M1200" s="3"/>
      <c r="N1200" s="3"/>
      <c r="O1200" s="3"/>
      <c r="P1200" s="3"/>
    </row>
    <row r="1201" spans="1:16">
      <c r="A1201" s="27">
        <f>工事一般情報!A1201</f>
        <v>180281</v>
      </c>
      <c r="B1201" s="7" t="str">
        <f>工事一般情報!B1201</f>
        <v>ドラッグコスモス西浜</v>
      </c>
      <c r="C1201" s="63"/>
      <c r="D1201" s="63"/>
      <c r="E1201" s="63"/>
      <c r="F1201" s="1" t="s">
        <v>1903</v>
      </c>
      <c r="G1201" s="1" t="s">
        <v>1903</v>
      </c>
      <c r="H1201" s="1" t="s">
        <v>1903</v>
      </c>
      <c r="I1201" s="1" t="s">
        <v>1903</v>
      </c>
      <c r="J1201" s="1" t="s">
        <v>1903</v>
      </c>
      <c r="K1201" s="1"/>
      <c r="L1201" s="3"/>
      <c r="M1201" s="3"/>
      <c r="N1201" s="3"/>
      <c r="O1201" s="3"/>
      <c r="P1201" s="3"/>
    </row>
    <row r="1202" spans="1:16">
      <c r="A1202" s="27">
        <f>工事一般情報!A1202</f>
        <v>180282</v>
      </c>
      <c r="B1202" s="7" t="str">
        <f>工事一般情報!B1202</f>
        <v>吾郷税理士事務所社屋</v>
      </c>
      <c r="C1202" s="63"/>
      <c r="D1202" s="63"/>
      <c r="E1202" s="63"/>
      <c r="F1202" s="1" t="s">
        <v>1903</v>
      </c>
      <c r="G1202" s="1" t="s">
        <v>1903</v>
      </c>
      <c r="H1202" s="1" t="s">
        <v>1903</v>
      </c>
      <c r="I1202" s="1" t="s">
        <v>1903</v>
      </c>
      <c r="J1202" s="1" t="s">
        <v>1903</v>
      </c>
      <c r="K1202" s="1"/>
      <c r="L1202" s="3"/>
      <c r="M1202" s="3"/>
      <c r="N1202" s="3"/>
      <c r="O1202" s="3"/>
      <c r="P1202" s="3"/>
    </row>
    <row r="1203" spans="1:16">
      <c r="A1203" s="27">
        <f>工事一般情報!A1203</f>
        <v>180283</v>
      </c>
      <c r="B1203" s="7" t="str">
        <f>工事一般情報!B1203</f>
        <v>丸三食品株式会社</v>
      </c>
      <c r="C1203" s="63"/>
      <c r="D1203" s="63"/>
      <c r="E1203" s="63"/>
      <c r="F1203" s="1" t="s">
        <v>1903</v>
      </c>
      <c r="G1203" s="1" t="s">
        <v>1903</v>
      </c>
      <c r="H1203" s="1" t="s">
        <v>1903</v>
      </c>
      <c r="I1203" s="1" t="s">
        <v>1903</v>
      </c>
      <c r="J1203" s="1" t="s">
        <v>1903</v>
      </c>
      <c r="K1203" s="1"/>
      <c r="L1203" s="3"/>
      <c r="M1203" s="3"/>
      <c r="N1203" s="3"/>
      <c r="O1203" s="3"/>
      <c r="P1203" s="3"/>
    </row>
    <row r="1204" spans="1:16">
      <c r="A1204" s="27">
        <f>工事一般情報!A1204</f>
        <v>180284</v>
      </c>
      <c r="B1204" s="7" t="str">
        <f>工事一般情報!B1204</f>
        <v>浪田商事農産物一時保管倉庫</v>
      </c>
      <c r="C1204" s="63"/>
      <c r="D1204" s="63"/>
      <c r="E1204" s="63"/>
      <c r="F1204" s="1" t="s">
        <v>1903</v>
      </c>
      <c r="G1204" s="1" t="s">
        <v>1903</v>
      </c>
      <c r="H1204" s="1" t="s">
        <v>1903</v>
      </c>
      <c r="I1204" s="1" t="s">
        <v>1903</v>
      </c>
      <c r="J1204" s="1" t="s">
        <v>1903</v>
      </c>
      <c r="K1204" s="1"/>
      <c r="L1204" s="3"/>
      <c r="M1204" s="3"/>
      <c r="N1204" s="3"/>
      <c r="O1204" s="3"/>
      <c r="P1204" s="3"/>
    </row>
    <row r="1205" spans="1:16">
      <c r="A1205" s="27">
        <f>工事一般情報!A1205</f>
        <v>180285</v>
      </c>
      <c r="B1205" s="7" t="str">
        <f>工事一般情報!B1205</f>
        <v>南国殖産殿(仮称)鹿児島南港水素ステーション</v>
      </c>
      <c r="C1205" s="63"/>
      <c r="D1205" s="63"/>
      <c r="E1205" s="63"/>
      <c r="F1205" s="1" t="s">
        <v>1903</v>
      </c>
      <c r="G1205" s="1" t="s">
        <v>1903</v>
      </c>
      <c r="H1205" s="1" t="s">
        <v>1903</v>
      </c>
      <c r="I1205" s="1" t="s">
        <v>1903</v>
      </c>
      <c r="J1205" s="1" t="s">
        <v>1903</v>
      </c>
      <c r="K1205" s="1"/>
      <c r="L1205" s="3"/>
      <c r="M1205" s="3"/>
      <c r="N1205" s="3"/>
      <c r="O1205" s="3"/>
      <c r="P1205" s="3"/>
    </row>
    <row r="1206" spans="1:16">
      <c r="A1206" s="27">
        <f>工事一般情報!A1206</f>
        <v>180286</v>
      </c>
      <c r="B1206" s="7" t="str">
        <f>工事一般情報!B1206</f>
        <v>株式会社 右門 第二工場</v>
      </c>
      <c r="C1206" s="63"/>
      <c r="D1206" s="63"/>
      <c r="E1206" s="63"/>
      <c r="F1206" s="1" t="s">
        <v>1903</v>
      </c>
      <c r="G1206" s="1" t="s">
        <v>1903</v>
      </c>
      <c r="H1206" s="1" t="s">
        <v>1903</v>
      </c>
      <c r="I1206" s="1" t="s">
        <v>1903</v>
      </c>
      <c r="J1206" s="1" t="s">
        <v>1903</v>
      </c>
      <c r="K1206" s="1"/>
      <c r="L1206" s="3"/>
      <c r="M1206" s="3"/>
      <c r="N1206" s="3"/>
      <c r="O1206" s="3"/>
      <c r="P1206" s="3"/>
    </row>
    <row r="1207" spans="1:16">
      <c r="A1207" s="27">
        <f>工事一般情報!A1207</f>
        <v>180287</v>
      </c>
      <c r="B1207" s="7" t="str">
        <f>工事一般情報!B1207</f>
        <v>ハマイ大多喜工場 第7号棟</v>
      </c>
      <c r="C1207" s="63"/>
      <c r="D1207" s="63"/>
      <c r="E1207" s="63"/>
      <c r="F1207" s="1" t="s">
        <v>1903</v>
      </c>
      <c r="G1207" s="1" t="s">
        <v>1903</v>
      </c>
      <c r="H1207" s="1" t="s">
        <v>1903</v>
      </c>
      <c r="I1207" s="1" t="s">
        <v>1903</v>
      </c>
      <c r="J1207" s="1" t="s">
        <v>1903</v>
      </c>
      <c r="K1207" s="1"/>
      <c r="L1207" s="3"/>
      <c r="M1207" s="3"/>
      <c r="N1207" s="3"/>
      <c r="O1207" s="3"/>
      <c r="P1207" s="3"/>
    </row>
    <row r="1208" spans="1:16">
      <c r="A1208" s="27">
        <f>工事一般情報!A1208</f>
        <v>180288</v>
      </c>
      <c r="B1208" s="7" t="str">
        <f>工事一般情報!B1208</f>
        <v>ハローズ佐古</v>
      </c>
      <c r="C1208" s="63"/>
      <c r="D1208" s="63"/>
      <c r="E1208" s="63"/>
      <c r="F1208" s="1" t="s">
        <v>1903</v>
      </c>
      <c r="G1208" s="1" t="s">
        <v>1903</v>
      </c>
      <c r="H1208" s="1" t="s">
        <v>1903</v>
      </c>
      <c r="I1208" s="1" t="s">
        <v>1903</v>
      </c>
      <c r="J1208" s="1" t="s">
        <v>1903</v>
      </c>
      <c r="K1208" s="1"/>
      <c r="L1208" s="3"/>
      <c r="M1208" s="3"/>
      <c r="N1208" s="3"/>
      <c r="O1208" s="3"/>
      <c r="P1208" s="3"/>
    </row>
    <row r="1209" spans="1:16">
      <c r="A1209" s="27">
        <f>工事一般情報!A1209</f>
        <v>180289</v>
      </c>
      <c r="B1209" s="7" t="str">
        <f>工事一般情報!B1209</f>
        <v>弘前倉庫㈱五所川原倉庫増築</v>
      </c>
      <c r="C1209" s="63"/>
      <c r="D1209" s="63"/>
      <c r="E1209" s="63"/>
      <c r="F1209" s="1"/>
      <c r="G1209" s="1"/>
      <c r="H1209" s="1"/>
      <c r="I1209" s="1"/>
      <c r="J1209" s="1"/>
      <c r="K1209" s="1"/>
      <c r="L1209" s="3"/>
      <c r="M1209" s="3"/>
      <c r="N1209" s="3"/>
      <c r="O1209" s="3"/>
    </row>
    <row r="1210" spans="1:16">
      <c r="A1210" s="27">
        <f>工事一般情報!A1210</f>
        <v>180290</v>
      </c>
      <c r="B1210" s="7" t="str">
        <f>工事一般情報!B1210</f>
        <v>関根様 自動車整備工場</v>
      </c>
      <c r="C1210" s="63"/>
      <c r="D1210" s="63"/>
      <c r="E1210" s="63"/>
      <c r="F1210" s="1"/>
      <c r="G1210" s="1"/>
      <c r="H1210" s="1"/>
      <c r="I1210" s="1"/>
      <c r="J1210" s="1"/>
      <c r="K1210" s="1"/>
      <c r="L1210" s="3"/>
      <c r="M1210" s="3"/>
      <c r="N1210" s="3"/>
      <c r="O1210" s="3"/>
    </row>
    <row r="1211" spans="1:16">
      <c r="A1211" s="27">
        <f>工事一般情報!A1211</f>
        <v>180291</v>
      </c>
      <c r="B1211" s="7" t="str">
        <f>工事一般情報!B1211</f>
        <v>フェイス田川</v>
      </c>
      <c r="C1211" s="63"/>
      <c r="D1211" s="63"/>
      <c r="E1211" s="63"/>
      <c r="F1211" s="1"/>
      <c r="G1211" s="1"/>
      <c r="H1211" s="1"/>
      <c r="I1211" s="1"/>
      <c r="J1211" s="1"/>
      <c r="K1211" s="1"/>
      <c r="L1211" s="3"/>
      <c r="M1211" s="3"/>
      <c r="N1211" s="3"/>
      <c r="O1211" s="3"/>
    </row>
    <row r="1212" spans="1:16">
      <c r="A1212" s="27">
        <f>工事一般情報!A1212</f>
        <v>180292</v>
      </c>
      <c r="B1212" s="7" t="str">
        <f>工事一般情報!B1212</f>
        <v>岩田産業(株)北九州支店</v>
      </c>
      <c r="C1212" s="63"/>
      <c r="D1212" s="63"/>
      <c r="E1212" s="63"/>
      <c r="F1212" s="1"/>
      <c r="G1212" s="1"/>
      <c r="H1212" s="1"/>
      <c r="I1212" s="1"/>
      <c r="J1212" s="1"/>
      <c r="K1212" s="1"/>
      <c r="L1212" s="3"/>
      <c r="M1212" s="3"/>
      <c r="N1212" s="3"/>
      <c r="O1212" s="3"/>
    </row>
    <row r="1213" spans="1:16">
      <c r="A1213" s="27">
        <f>工事一般情報!A1213</f>
        <v>180293</v>
      </c>
      <c r="B1213" s="7" t="str">
        <f>工事一般情報!B1213</f>
        <v>日照電機製作所</v>
      </c>
      <c r="C1213" s="63"/>
      <c r="D1213" s="63"/>
      <c r="E1213" s="63"/>
      <c r="F1213" s="1"/>
      <c r="G1213" s="1"/>
      <c r="H1213" s="1"/>
      <c r="I1213" s="1"/>
      <c r="J1213" s="1"/>
      <c r="K1213" s="1"/>
      <c r="L1213" s="3"/>
      <c r="M1213" s="3"/>
      <c r="N1213" s="3"/>
      <c r="O1213" s="3"/>
    </row>
    <row r="1214" spans="1:16">
      <c r="A1214" s="27">
        <f>工事一般情報!A1214</f>
        <v>180294</v>
      </c>
      <c r="B1214" s="7" t="str">
        <f>工事一般情報!B1214</f>
        <v>アルバック東北㈱加工部事務所</v>
      </c>
      <c r="C1214" s="63"/>
      <c r="D1214" s="63"/>
      <c r="E1214" s="63"/>
      <c r="F1214" s="1"/>
      <c r="G1214" s="1"/>
      <c r="H1214" s="1"/>
      <c r="I1214" s="1"/>
      <c r="J1214" s="1"/>
      <c r="K1214" s="1"/>
      <c r="L1214" s="3"/>
      <c r="M1214" s="3"/>
      <c r="N1214" s="3"/>
      <c r="O1214" s="3"/>
    </row>
    <row r="1215" spans="1:16">
      <c r="A1215" s="27">
        <f>工事一般情報!A1215</f>
        <v>180295</v>
      </c>
      <c r="B1215" s="7" t="str">
        <f>工事一般情報!B1215</f>
        <v>ジュンテンドー大竹</v>
      </c>
      <c r="C1215" s="63"/>
      <c r="D1215" s="63"/>
      <c r="E1215" s="63"/>
      <c r="F1215" s="1"/>
      <c r="G1215" s="1"/>
      <c r="H1215" s="1"/>
      <c r="I1215" s="1"/>
      <c r="J1215" s="1"/>
      <c r="K1215" s="1"/>
      <c r="L1215" s="3"/>
      <c r="M1215" s="3"/>
      <c r="N1215" s="3"/>
      <c r="O1215" s="3"/>
    </row>
    <row r="1216" spans="1:16">
      <c r="A1216" s="27">
        <f>工事一般情報!A1216</f>
        <v>180296</v>
      </c>
      <c r="B1216" s="7" t="str">
        <f>工事一般情報!B1216</f>
        <v>日本海冷凍魚 冷蔵庫</v>
      </c>
      <c r="C1216" s="63"/>
      <c r="D1216" s="63"/>
      <c r="E1216" s="63"/>
      <c r="F1216" s="1"/>
      <c r="G1216" s="1"/>
      <c r="H1216" s="1"/>
      <c r="I1216" s="1"/>
      <c r="J1216" s="1"/>
      <c r="K1216" s="1"/>
      <c r="L1216" s="3"/>
      <c r="M1216" s="3"/>
      <c r="N1216" s="3"/>
      <c r="O1216" s="3"/>
    </row>
    <row r="1217" spans="1:15">
      <c r="A1217" s="27">
        <f>工事一般情報!A1217</f>
        <v>180297</v>
      </c>
      <c r="B1217" s="7" t="str">
        <f>工事一般情報!B1217</f>
        <v>JA全農中四国広域物流センター農薬危険物貯蔵施設</v>
      </c>
      <c r="C1217" s="63"/>
      <c r="D1217" s="63"/>
      <c r="E1217" s="63"/>
      <c r="F1217" s="1"/>
      <c r="G1217" s="1"/>
      <c r="H1217" s="1"/>
      <c r="I1217" s="1"/>
      <c r="J1217" s="1"/>
      <c r="K1217" s="1"/>
      <c r="L1217" s="3"/>
      <c r="M1217" s="3"/>
      <c r="N1217" s="3"/>
      <c r="O1217" s="3"/>
    </row>
    <row r="1218" spans="1:15">
      <c r="A1218" s="27">
        <f>工事一般情報!A1218</f>
        <v>180298</v>
      </c>
      <c r="B1218" s="7" t="str">
        <f>工事一般情報!B1218</f>
        <v>(株)倉田技研 竜王工場</v>
      </c>
      <c r="C1218" s="63"/>
      <c r="D1218" s="63"/>
      <c r="E1218" s="63"/>
      <c r="F1218" s="1"/>
      <c r="G1218" s="1"/>
      <c r="H1218" s="1"/>
      <c r="I1218" s="1"/>
      <c r="J1218" s="1"/>
      <c r="K1218" s="1"/>
      <c r="L1218" s="3"/>
      <c r="M1218" s="3"/>
      <c r="N1218" s="3"/>
      <c r="O1218" s="3"/>
    </row>
    <row r="1219" spans="1:15">
      <c r="A1219" s="27">
        <f>工事一般情報!A1219</f>
        <v>180299</v>
      </c>
      <c r="B1219" s="7" t="str">
        <f>工事一般情報!B1219</f>
        <v>ネッツトヨタ東都㈱おおたかの森</v>
      </c>
      <c r="C1219" s="63"/>
      <c r="D1219" s="63"/>
      <c r="E1219" s="63"/>
      <c r="F1219" s="1"/>
      <c r="G1219" s="1"/>
      <c r="H1219" s="1"/>
      <c r="I1219" s="1"/>
      <c r="J1219" s="1"/>
      <c r="K1219" s="1"/>
      <c r="L1219" s="3"/>
      <c r="M1219" s="3"/>
      <c r="N1219" s="3"/>
      <c r="O1219" s="3"/>
    </row>
    <row r="1220" spans="1:15">
      <c r="A1220" s="27">
        <f>工事一般情報!A1220</f>
        <v>180300</v>
      </c>
      <c r="B1220" s="7" t="str">
        <f>工事一般情報!B1220</f>
        <v>ツルハドラッグ高知若松</v>
      </c>
      <c r="C1220" s="63"/>
      <c r="D1220" s="63"/>
      <c r="E1220" s="63"/>
      <c r="F1220" s="1"/>
      <c r="G1220" s="1"/>
      <c r="H1220" s="1"/>
      <c r="I1220" s="1"/>
      <c r="J1220" s="1"/>
      <c r="K1220" s="1"/>
      <c r="L1220" s="3"/>
      <c r="M1220" s="3"/>
      <c r="N1220" s="3"/>
      <c r="O1220" s="3"/>
    </row>
    <row r="1221" spans="1:15">
      <c r="A1221" s="27">
        <f>工事一般情報!A1221</f>
        <v>180301</v>
      </c>
      <c r="B1221" s="7" t="str">
        <f>工事一般情報!B1221</f>
        <v>大京新工場従業員宿舎</v>
      </c>
      <c r="C1221" s="63"/>
      <c r="D1221" s="63"/>
      <c r="E1221" s="63"/>
      <c r="F1221" s="1"/>
      <c r="G1221" s="1"/>
      <c r="H1221" s="1"/>
      <c r="I1221" s="1"/>
      <c r="J1221" s="1"/>
      <c r="K1221" s="1"/>
      <c r="L1221" s="3"/>
      <c r="M1221" s="3"/>
      <c r="N1221" s="3"/>
      <c r="O1221" s="3"/>
    </row>
    <row r="1222" spans="1:15">
      <c r="A1222" s="27">
        <f>工事一般情報!A1222</f>
        <v>180302</v>
      </c>
      <c r="B1222" s="7" t="str">
        <f>工事一般情報!B1222</f>
        <v>スギ薬局 八王子別所</v>
      </c>
      <c r="C1222" s="63"/>
      <c r="D1222" s="63"/>
      <c r="E1222" s="63"/>
      <c r="F1222" s="1"/>
      <c r="G1222" s="1"/>
      <c r="H1222" s="1"/>
      <c r="I1222" s="1"/>
      <c r="J1222" s="1"/>
      <c r="K1222" s="1"/>
      <c r="L1222" s="3"/>
      <c r="M1222" s="3"/>
      <c r="N1222" s="3"/>
      <c r="O1222" s="3"/>
    </row>
    <row r="1223" spans="1:15">
      <c r="A1223" s="27">
        <f>工事一般情報!A1223</f>
        <v>180303</v>
      </c>
      <c r="B1223" s="7" t="str">
        <f>工事一般情報!B1223</f>
        <v>スギ薬局 練馬豊玉</v>
      </c>
      <c r="C1223" s="63"/>
      <c r="D1223" s="63"/>
      <c r="E1223" s="63"/>
      <c r="F1223" s="1"/>
      <c r="G1223" s="1"/>
      <c r="H1223" s="1"/>
      <c r="I1223" s="1"/>
      <c r="J1223" s="1"/>
      <c r="K1223" s="1"/>
      <c r="L1223" s="3"/>
      <c r="M1223" s="3"/>
      <c r="N1223" s="3"/>
      <c r="O1223" s="3"/>
    </row>
    <row r="1224" spans="1:15">
      <c r="A1224" s="27">
        <f>工事一般情報!A1224</f>
        <v>180304</v>
      </c>
      <c r="B1224" s="7" t="str">
        <f>工事一般情報!B1224</f>
        <v>元気市場たかはし元木</v>
      </c>
      <c r="C1224" s="63"/>
      <c r="D1224" s="63"/>
      <c r="E1224" s="63"/>
      <c r="F1224" s="1"/>
      <c r="G1224" s="1"/>
      <c r="H1224" s="1"/>
      <c r="I1224" s="1"/>
      <c r="J1224" s="1"/>
      <c r="K1224" s="1"/>
      <c r="L1224" s="3"/>
      <c r="M1224" s="3"/>
      <c r="N1224" s="3"/>
      <c r="O1224" s="3"/>
    </row>
    <row r="1225" spans="1:15">
      <c r="A1225" s="27">
        <f>工事一般情報!A1225</f>
        <v>180305</v>
      </c>
      <c r="B1225" s="7" t="str">
        <f>工事一般情報!B1225</f>
        <v>K幼保連携型認定こども園</v>
      </c>
      <c r="C1225" s="63"/>
      <c r="D1225" s="63"/>
      <c r="E1225" s="63"/>
      <c r="F1225" s="1"/>
      <c r="G1225" s="1"/>
      <c r="H1225" s="1"/>
      <c r="I1225" s="1"/>
      <c r="J1225" s="1"/>
      <c r="K1225" s="1"/>
      <c r="L1225" s="3"/>
      <c r="M1225" s="3"/>
      <c r="N1225" s="3"/>
      <c r="O1225" s="3"/>
    </row>
    <row r="1226" spans="1:15">
      <c r="A1226" s="27">
        <f>工事一般情報!A1226</f>
        <v>180306</v>
      </c>
      <c r="B1226" s="7" t="str">
        <f>工事一般情報!B1226</f>
        <v>玄海農場鶏舎</v>
      </c>
      <c r="C1226" s="63"/>
      <c r="D1226" s="63"/>
      <c r="E1226" s="63"/>
      <c r="F1226" s="1"/>
      <c r="G1226" s="1"/>
      <c r="H1226" s="1"/>
      <c r="I1226" s="1"/>
      <c r="J1226" s="1"/>
      <c r="K1226" s="1"/>
      <c r="L1226" s="3"/>
      <c r="M1226" s="3"/>
      <c r="N1226" s="3"/>
      <c r="O1226" s="3"/>
    </row>
    <row r="1227" spans="1:15">
      <c r="A1227" s="27">
        <f>工事一般情報!A1227</f>
        <v>180307</v>
      </c>
      <c r="B1227" s="7" t="str">
        <f>工事一般情報!B1227</f>
        <v>Audi青森ショールーム</v>
      </c>
      <c r="C1227" s="63"/>
      <c r="D1227" s="63"/>
      <c r="E1227" s="63"/>
      <c r="F1227" s="1"/>
      <c r="G1227" s="1"/>
      <c r="H1227" s="1"/>
      <c r="I1227" s="1"/>
      <c r="J1227" s="1"/>
      <c r="K1227" s="1"/>
      <c r="L1227" s="3"/>
      <c r="M1227" s="3"/>
      <c r="N1227" s="3"/>
      <c r="O1227" s="3"/>
    </row>
    <row r="1228" spans="1:15">
      <c r="A1228" s="27">
        <f>工事一般情報!A1228</f>
        <v>180308</v>
      </c>
      <c r="B1228" s="7" t="str">
        <f>工事一般情報!B1228</f>
        <v>TPかねひで東江市場</v>
      </c>
      <c r="C1228" s="63"/>
      <c r="D1228" s="63"/>
      <c r="E1228" s="63"/>
      <c r="F1228" s="1"/>
      <c r="G1228" s="1"/>
      <c r="H1228" s="1"/>
      <c r="I1228" s="1"/>
      <c r="J1228" s="1"/>
      <c r="K1228" s="1"/>
      <c r="L1228" s="3"/>
      <c r="M1228" s="3"/>
      <c r="N1228" s="3"/>
      <c r="O1228" s="3"/>
    </row>
    <row r="1229" spans="1:15">
      <c r="A1229" s="27">
        <f>工事一般情報!A1229</f>
        <v>180309</v>
      </c>
      <c r="B1229" s="7" t="str">
        <f>工事一般情報!B1229</f>
        <v>エア・リキード北名古屋水素ステーション</v>
      </c>
      <c r="C1229" s="63"/>
      <c r="D1229" s="63"/>
      <c r="E1229" s="63"/>
      <c r="F1229" s="1"/>
      <c r="G1229" s="1"/>
      <c r="H1229" s="1"/>
      <c r="I1229" s="1"/>
      <c r="J1229" s="1"/>
      <c r="K1229" s="1"/>
      <c r="L1229" s="3"/>
      <c r="M1229" s="3"/>
      <c r="N1229" s="3"/>
      <c r="O1229" s="3"/>
    </row>
    <row r="1230" spans="1:15">
      <c r="A1230" s="27">
        <f>工事一般情報!A1230</f>
        <v>180310</v>
      </c>
      <c r="B1230" s="7" t="str">
        <f>工事一般情報!B1230</f>
        <v>中越エコプロダクツ MAPKA製造工場</v>
      </c>
      <c r="C1230" s="63"/>
      <c r="D1230" s="63"/>
      <c r="E1230" s="63"/>
      <c r="F1230" s="1"/>
      <c r="G1230" s="1"/>
      <c r="H1230" s="1"/>
      <c r="I1230" s="1"/>
      <c r="J1230" s="1"/>
      <c r="K1230" s="1"/>
      <c r="L1230" s="3"/>
      <c r="M1230" s="3"/>
      <c r="N1230" s="3"/>
      <c r="O1230" s="3"/>
    </row>
    <row r="1231" spans="1:15">
      <c r="A1231" s="27">
        <f>工事一般情報!A1231</f>
        <v>180311</v>
      </c>
      <c r="B1231" s="7" t="str">
        <f>工事一般情報!B1231</f>
        <v>高橋ふとん大松</v>
      </c>
      <c r="C1231" s="63"/>
      <c r="D1231" s="63"/>
      <c r="E1231" s="63"/>
      <c r="F1231" s="1"/>
      <c r="G1231" s="1"/>
      <c r="H1231" s="1"/>
      <c r="I1231" s="1"/>
      <c r="J1231" s="1"/>
      <c r="K1231" s="1"/>
      <c r="L1231" s="3"/>
      <c r="M1231" s="3"/>
      <c r="N1231" s="3"/>
      <c r="O1231" s="3"/>
    </row>
    <row r="1232" spans="1:15">
      <c r="A1232" s="27">
        <f>工事一般情報!A1232</f>
        <v>180312</v>
      </c>
      <c r="B1232" s="7" t="str">
        <f>工事一般情報!B1232</f>
        <v>朝日ヶ丘産業株式会社本地物流センター</v>
      </c>
      <c r="C1232" s="63"/>
      <c r="D1232" s="63"/>
      <c r="E1232" s="63"/>
      <c r="F1232" s="1"/>
      <c r="G1232" s="1"/>
      <c r="H1232" s="1"/>
      <c r="I1232" s="1"/>
      <c r="J1232" s="1"/>
      <c r="K1232" s="1"/>
      <c r="L1232" s="3"/>
      <c r="M1232" s="3"/>
      <c r="N1232" s="3"/>
      <c r="O1232" s="3"/>
    </row>
    <row r="1233" spans="1:15">
      <c r="A1233" s="27">
        <f>工事一般情報!A1233</f>
        <v>180313</v>
      </c>
      <c r="B1233" s="7" t="str">
        <f>工事一般情報!B1233</f>
        <v>アピア静岡 店舗棟</v>
      </c>
      <c r="C1233" s="63"/>
      <c r="D1233" s="63"/>
      <c r="E1233" s="63"/>
      <c r="F1233" s="1"/>
      <c r="G1233" s="1"/>
      <c r="H1233" s="1"/>
      <c r="I1233" s="1"/>
      <c r="J1233" s="1"/>
      <c r="K1233" s="1"/>
      <c r="L1233" s="3"/>
      <c r="M1233" s="3"/>
      <c r="N1233" s="3"/>
      <c r="O1233" s="3"/>
    </row>
    <row r="1234" spans="1:15">
      <c r="A1234" s="27" t="str">
        <f>工事一般情報!A1234</f>
        <v>180313-2</v>
      </c>
      <c r="B1234" s="7" t="str">
        <f>工事一般情報!B1234</f>
        <v>アピア静岡 駐車場棟</v>
      </c>
      <c r="C1234" s="63"/>
      <c r="D1234" s="63"/>
      <c r="E1234" s="63"/>
      <c r="F1234" s="1"/>
      <c r="G1234" s="1"/>
      <c r="H1234" s="1"/>
      <c r="I1234" s="1"/>
      <c r="J1234" s="1"/>
      <c r="K1234" s="1"/>
      <c r="L1234" s="3"/>
      <c r="M1234" s="3"/>
      <c r="N1234" s="3"/>
      <c r="O1234" s="3"/>
    </row>
    <row r="1235" spans="1:15">
      <c r="A1235" s="27">
        <f>工事一般情報!A1235</f>
        <v>180314</v>
      </c>
      <c r="B1235" s="7" t="str">
        <f>工事一般情報!B1235</f>
        <v>協栄倉庫㈱F棟 危険物倉庫</v>
      </c>
      <c r="C1235" s="63"/>
      <c r="D1235" s="63"/>
      <c r="E1235" s="63"/>
      <c r="F1235" s="1"/>
      <c r="G1235" s="1"/>
      <c r="H1235" s="1"/>
      <c r="I1235" s="1"/>
      <c r="J1235" s="1"/>
      <c r="K1235" s="1"/>
      <c r="L1235" s="3"/>
      <c r="M1235" s="3"/>
      <c r="N1235" s="3"/>
      <c r="O1235" s="3"/>
    </row>
    <row r="1236" spans="1:15">
      <c r="A1236" s="27">
        <f>工事一般情報!A1236</f>
        <v>180315</v>
      </c>
      <c r="B1236" s="7" t="str">
        <f>工事一般情報!B1236</f>
        <v>無添くら寿司 戸田駅前</v>
      </c>
      <c r="C1236" s="63"/>
      <c r="D1236" s="63"/>
      <c r="E1236" s="63"/>
      <c r="F1236" s="1"/>
      <c r="G1236" s="1"/>
      <c r="H1236" s="1"/>
      <c r="I1236" s="1"/>
      <c r="J1236" s="1"/>
      <c r="K1236" s="1"/>
      <c r="L1236" s="3"/>
      <c r="M1236" s="3"/>
      <c r="N1236" s="3"/>
      <c r="O1236" s="3"/>
    </row>
    <row r="1237" spans="1:15">
      <c r="A1237" s="27">
        <f>工事一般情報!A1237</f>
        <v>180316</v>
      </c>
      <c r="B1237" s="7" t="str">
        <f>工事一般情報!B1237</f>
        <v>ゲンキー羽昨大田</v>
      </c>
      <c r="C1237" s="63"/>
      <c r="D1237" s="63"/>
      <c r="E1237" s="63"/>
      <c r="F1237" s="1"/>
      <c r="G1237" s="1"/>
      <c r="H1237" s="1"/>
      <c r="I1237" s="1"/>
      <c r="J1237" s="1"/>
      <c r="K1237" s="1"/>
      <c r="L1237" s="3"/>
      <c r="M1237" s="3"/>
      <c r="N1237" s="3"/>
      <c r="O1237" s="3"/>
    </row>
    <row r="1238" spans="1:15">
      <c r="A1238" s="27">
        <f>工事一般情報!A1238</f>
        <v>180317</v>
      </c>
      <c r="B1238" s="7" t="str">
        <f>工事一般情報!B1238</f>
        <v>神田橋工業 工場</v>
      </c>
      <c r="C1238" s="63"/>
      <c r="D1238" s="63"/>
      <c r="E1238" s="63"/>
      <c r="F1238" s="1"/>
      <c r="G1238" s="1"/>
      <c r="H1238" s="1"/>
      <c r="I1238" s="1"/>
      <c r="J1238" s="1"/>
      <c r="K1238" s="1"/>
      <c r="L1238" s="3"/>
      <c r="M1238" s="3"/>
      <c r="N1238" s="3"/>
      <c r="O1238" s="3"/>
    </row>
    <row r="1239" spans="1:15">
      <c r="A1239" s="27">
        <f>工事一般情報!A1239</f>
        <v>180318</v>
      </c>
      <c r="B1239" s="7" t="str">
        <f>工事一般情報!B1239</f>
        <v>旗艦長門</v>
      </c>
      <c r="C1239" s="63"/>
      <c r="D1239" s="63"/>
      <c r="E1239" s="63"/>
      <c r="F1239" s="1"/>
      <c r="G1239" s="1"/>
      <c r="H1239" s="1"/>
      <c r="I1239" s="1"/>
      <c r="J1239" s="1"/>
      <c r="K1239" s="1"/>
      <c r="L1239" s="3"/>
      <c r="M1239" s="3"/>
      <c r="N1239" s="3"/>
      <c r="O1239" s="3"/>
    </row>
    <row r="1240" spans="1:15">
      <c r="A1240" s="27">
        <f>工事一般情報!A1240</f>
        <v>180319</v>
      </c>
      <c r="B1240" s="7" t="str">
        <f>工事一般情報!B1240</f>
        <v>イーグルアクアパーク稚内</v>
      </c>
      <c r="C1240" s="63"/>
      <c r="D1240" s="63"/>
      <c r="E1240" s="63"/>
      <c r="F1240" s="1"/>
      <c r="G1240" s="1"/>
      <c r="H1240" s="1"/>
      <c r="I1240" s="1"/>
      <c r="J1240" s="1"/>
      <c r="K1240" s="1"/>
      <c r="L1240" s="3"/>
      <c r="M1240" s="3"/>
      <c r="N1240" s="3"/>
      <c r="O1240" s="3"/>
    </row>
    <row r="1241" spans="1:15">
      <c r="A1241" s="27">
        <f>工事一般情報!A1241</f>
        <v>180320</v>
      </c>
      <c r="B1241" s="7" t="str">
        <f>工事一般情報!B1241</f>
        <v>東方町倉庫</v>
      </c>
      <c r="C1241" s="63"/>
      <c r="D1241" s="63"/>
      <c r="E1241" s="63"/>
      <c r="F1241" s="1"/>
      <c r="G1241" s="1"/>
      <c r="H1241" s="1"/>
      <c r="I1241" s="1"/>
      <c r="J1241" s="1"/>
      <c r="K1241" s="1"/>
      <c r="L1241" s="3"/>
      <c r="M1241" s="3"/>
      <c r="N1241" s="3"/>
      <c r="O1241" s="3"/>
    </row>
    <row r="1242" spans="1:15">
      <c r="A1242" s="27">
        <f>工事一般情報!A1242</f>
        <v>180321</v>
      </c>
      <c r="B1242" s="7" t="str">
        <f>工事一般情報!B1242</f>
        <v>カインズ羽生</v>
      </c>
      <c r="C1242" s="63"/>
      <c r="D1242" s="63"/>
      <c r="E1242" s="63"/>
      <c r="F1242" s="1"/>
      <c r="G1242" s="1"/>
      <c r="H1242" s="1"/>
      <c r="I1242" s="1"/>
      <c r="J1242" s="1"/>
      <c r="K1242" s="1"/>
      <c r="L1242" s="3"/>
      <c r="M1242" s="3"/>
      <c r="N1242" s="3"/>
      <c r="O1242" s="3"/>
    </row>
    <row r="1243" spans="1:15">
      <c r="A1243" s="27">
        <f>工事一般情報!A1243</f>
        <v>190001</v>
      </c>
      <c r="B1243" s="7" t="str">
        <f>工事一般情報!B1243</f>
        <v>新琴似1条12丁目商業施設 保育所・学童保育所</v>
      </c>
      <c r="C1243" s="63"/>
      <c r="D1243" s="63"/>
      <c r="E1243" s="63"/>
      <c r="F1243" s="1"/>
      <c r="G1243" s="1"/>
      <c r="H1243" s="1"/>
      <c r="I1243" s="1"/>
      <c r="J1243" s="1"/>
      <c r="K1243" s="1"/>
      <c r="L1243" s="3"/>
      <c r="M1243" s="3"/>
      <c r="N1243" s="3"/>
      <c r="O1243" s="3"/>
    </row>
    <row r="1244" spans="1:15">
      <c r="A1244" s="27">
        <f>工事一般情報!A1244</f>
        <v>190002</v>
      </c>
      <c r="B1244" s="7" t="str">
        <f>工事一般情報!B1244</f>
        <v>ハローズ大林 ﾃﾅﾝﾄF棟</v>
      </c>
      <c r="C1244" s="63"/>
      <c r="D1244" s="63"/>
      <c r="E1244" s="63"/>
      <c r="F1244" s="1"/>
      <c r="G1244" s="1"/>
      <c r="H1244" s="1"/>
      <c r="I1244" s="1"/>
      <c r="J1244" s="1"/>
      <c r="K1244" s="1"/>
      <c r="L1244" s="3"/>
      <c r="M1244" s="3"/>
      <c r="N1244" s="3"/>
      <c r="O1244" s="3"/>
    </row>
    <row r="1245" spans="1:15">
      <c r="A1245" s="27">
        <f>工事一般情報!A1245</f>
        <v>190003</v>
      </c>
      <c r="B1245" s="7" t="str">
        <f>工事一般情報!B1245</f>
        <v>ｼﾞｬﾑﾌﾚﾝﾄﾞｸﾗﾌﾞAむつ十二林</v>
      </c>
      <c r="C1245" s="63"/>
      <c r="D1245" s="63"/>
      <c r="E1245" s="63"/>
      <c r="F1245" s="1"/>
      <c r="G1245" s="1"/>
      <c r="H1245" s="1"/>
      <c r="I1245" s="1"/>
      <c r="J1245" s="1"/>
      <c r="K1245" s="1"/>
      <c r="L1245" s="3"/>
      <c r="M1245" s="3"/>
      <c r="N1245" s="3"/>
      <c r="O1245" s="3"/>
    </row>
    <row r="1246" spans="1:15">
      <c r="A1246" s="27">
        <f>工事一般情報!A1246</f>
        <v>190004</v>
      </c>
      <c r="B1246" s="7" t="str">
        <f>工事一般情報!B1246</f>
        <v>はやま農場田村若雌農場 事務所棟</v>
      </c>
      <c r="C1246" s="63"/>
      <c r="D1246" s="63"/>
      <c r="E1246" s="63"/>
      <c r="F1246" s="1"/>
      <c r="G1246" s="1"/>
      <c r="H1246" s="1"/>
      <c r="I1246" s="1"/>
      <c r="J1246" s="1"/>
      <c r="K1246" s="1"/>
      <c r="L1246" s="3"/>
      <c r="M1246" s="3"/>
      <c r="N1246" s="3"/>
      <c r="O1246" s="3"/>
    </row>
    <row r="1247" spans="1:15">
      <c r="A1247" s="27">
        <f>工事一般情報!A1247</f>
        <v>190005</v>
      </c>
      <c r="B1247" s="7" t="str">
        <f>工事一般情報!B1247</f>
        <v>日本ペイント防食コーティングス(株)</v>
      </c>
      <c r="C1247" s="63"/>
      <c r="D1247" s="63"/>
      <c r="E1247" s="63"/>
      <c r="F1247" s="1"/>
      <c r="G1247" s="1"/>
      <c r="H1247" s="1"/>
      <c r="I1247" s="1"/>
      <c r="J1247" s="1"/>
      <c r="K1247" s="1"/>
      <c r="L1247" s="3"/>
      <c r="M1247" s="3"/>
      <c r="N1247" s="3"/>
      <c r="O1247" s="3"/>
    </row>
    <row r="1248" spans="1:15">
      <c r="A1248" s="27">
        <f>工事一般情報!A1248</f>
        <v>190006</v>
      </c>
      <c r="B1248" s="7" t="str">
        <f>工事一般情報!B1248</f>
        <v>高萩自動車工業 大型塗装工場</v>
      </c>
      <c r="C1248" s="63"/>
      <c r="D1248" s="63"/>
      <c r="E1248" s="63"/>
      <c r="F1248" s="1"/>
      <c r="G1248" s="1"/>
      <c r="H1248" s="1"/>
      <c r="I1248" s="1"/>
      <c r="J1248" s="1"/>
      <c r="K1248" s="1"/>
      <c r="L1248" s="3"/>
      <c r="M1248" s="3"/>
      <c r="N1248" s="3"/>
      <c r="O1248" s="3"/>
    </row>
    <row r="1249" spans="1:15">
      <c r="A1249" s="27">
        <f>工事一般情報!A1249</f>
        <v>190007</v>
      </c>
      <c r="B1249" s="7" t="str">
        <f>工事一般情報!B1249</f>
        <v>アルビス小松幸</v>
      </c>
      <c r="C1249" s="63"/>
      <c r="D1249" s="63"/>
      <c r="E1249" s="63"/>
      <c r="F1249" s="1"/>
      <c r="G1249" s="1"/>
      <c r="H1249" s="1"/>
      <c r="I1249" s="1"/>
      <c r="J1249" s="1"/>
      <c r="K1249" s="1"/>
      <c r="L1249" s="3"/>
      <c r="M1249" s="3"/>
      <c r="N1249" s="3"/>
      <c r="O1249" s="3"/>
    </row>
    <row r="1250" spans="1:15">
      <c r="A1250" s="27">
        <f>工事一般情報!A1250</f>
        <v>190008</v>
      </c>
      <c r="B1250" s="7" t="str">
        <f>工事一般情報!B1250</f>
        <v>伊方町観光交流拠点施設</v>
      </c>
      <c r="C1250" s="63"/>
      <c r="D1250" s="63"/>
      <c r="E1250" s="63"/>
      <c r="F1250" s="1"/>
      <c r="G1250" s="1"/>
      <c r="H1250" s="1"/>
      <c r="I1250" s="1"/>
      <c r="J1250" s="1"/>
      <c r="K1250" s="1"/>
      <c r="L1250" s="3"/>
      <c r="M1250" s="3"/>
      <c r="N1250" s="3"/>
      <c r="O1250" s="3"/>
    </row>
    <row r="1251" spans="1:15">
      <c r="A1251" s="27">
        <f>工事一般情報!A1251</f>
        <v>190009</v>
      </c>
      <c r="B1251" s="7" t="str">
        <f>工事一般情報!B1251</f>
        <v>㈱堀内機械工場</v>
      </c>
      <c r="C1251" s="63"/>
      <c r="D1251" s="63"/>
      <c r="E1251" s="63"/>
      <c r="F1251" s="1"/>
      <c r="G1251" s="1"/>
      <c r="H1251" s="1"/>
      <c r="I1251" s="1"/>
      <c r="J1251" s="1"/>
      <c r="K1251" s="1"/>
      <c r="L1251" s="3"/>
      <c r="M1251" s="3"/>
      <c r="N1251" s="3"/>
      <c r="O1251" s="3"/>
    </row>
    <row r="1252" spans="1:15">
      <c r="A1252" s="27">
        <f>工事一般情報!A1252</f>
        <v>190010</v>
      </c>
      <c r="B1252" s="7" t="str">
        <f>工事一般情報!B1252</f>
        <v>岩田醸造株式会社 千歳工場</v>
      </c>
      <c r="C1252" s="63"/>
      <c r="D1252" s="63"/>
      <c r="E1252" s="63"/>
      <c r="F1252" s="1"/>
      <c r="G1252" s="1"/>
      <c r="H1252" s="1"/>
      <c r="I1252" s="1"/>
      <c r="J1252" s="1"/>
      <c r="K1252" s="1"/>
      <c r="L1252" s="3"/>
      <c r="M1252" s="3"/>
      <c r="N1252" s="3"/>
      <c r="O1252" s="3"/>
    </row>
    <row r="1253" spans="1:15">
      <c r="A1253" s="27">
        <f>工事一般情報!A1253</f>
        <v>190011</v>
      </c>
      <c r="B1253" s="7" t="str">
        <f>工事一般情報!B1253</f>
        <v>バロー領下</v>
      </c>
      <c r="C1253" s="63"/>
      <c r="D1253" s="63"/>
      <c r="E1253" s="63"/>
      <c r="F1253" s="1"/>
      <c r="G1253" s="1"/>
      <c r="H1253" s="1"/>
      <c r="I1253" s="1"/>
      <c r="J1253" s="1"/>
      <c r="K1253" s="1"/>
      <c r="L1253" s="3"/>
      <c r="M1253" s="3"/>
      <c r="N1253" s="3"/>
      <c r="O1253" s="3"/>
    </row>
    <row r="1254" spans="1:15">
      <c r="A1254" s="27">
        <f>工事一般情報!A1254</f>
        <v>190012</v>
      </c>
      <c r="B1254" s="7" t="str">
        <f>工事一般情報!B1254</f>
        <v>ｱｲｱｲﾃｰ石狩第2物流ｾﾝﾀｰA棟</v>
      </c>
      <c r="C1254" s="63"/>
      <c r="D1254" s="63"/>
      <c r="E1254" s="63"/>
      <c r="F1254" s="1"/>
      <c r="G1254" s="1"/>
      <c r="H1254" s="1"/>
      <c r="I1254" s="1"/>
      <c r="J1254" s="1"/>
      <c r="K1254" s="1"/>
      <c r="L1254" s="3"/>
      <c r="M1254" s="3"/>
      <c r="N1254" s="3"/>
      <c r="O1254" s="3"/>
    </row>
    <row r="1255" spans="1:15">
      <c r="A1255" s="27">
        <f>工事一般情報!A1255</f>
        <v>190013</v>
      </c>
      <c r="B1255" s="7" t="str">
        <f>工事一般情報!B1255</f>
        <v>JAごしょつがる米穀低温倉庫</v>
      </c>
      <c r="C1255" s="63"/>
      <c r="D1255" s="63"/>
      <c r="E1255" s="63"/>
      <c r="F1255" s="1"/>
      <c r="G1255" s="1"/>
      <c r="H1255" s="1"/>
      <c r="I1255" s="1"/>
      <c r="J1255" s="1"/>
      <c r="K1255" s="1"/>
      <c r="L1255" s="3"/>
      <c r="M1255" s="3"/>
      <c r="N1255" s="3"/>
      <c r="O1255" s="3"/>
    </row>
    <row r="1256" spans="1:15">
      <c r="A1256" s="27">
        <f>工事一般情報!A1256</f>
        <v>190014</v>
      </c>
      <c r="B1256" s="7" t="str">
        <f>工事一般情報!B1256</f>
        <v>ゆきのこ保育園</v>
      </c>
      <c r="C1256" s="63"/>
      <c r="D1256" s="63"/>
      <c r="E1256" s="63"/>
      <c r="F1256" s="1"/>
      <c r="G1256" s="1"/>
      <c r="H1256" s="1"/>
      <c r="I1256" s="1"/>
      <c r="J1256" s="1"/>
      <c r="K1256" s="1"/>
      <c r="L1256" s="3"/>
      <c r="M1256" s="3"/>
      <c r="N1256" s="3"/>
      <c r="O1256" s="3"/>
    </row>
    <row r="1257" spans="1:15">
      <c r="A1257" s="27">
        <f>工事一般情報!A1257</f>
        <v>190015</v>
      </c>
      <c r="B1257" s="7" t="str">
        <f>工事一般情報!B1257</f>
        <v>ヤマザワ鶴岡茅原 食料品棟</v>
      </c>
      <c r="C1257" s="63"/>
      <c r="D1257" s="63"/>
      <c r="E1257" s="63"/>
      <c r="F1257" s="1"/>
      <c r="G1257" s="1"/>
      <c r="H1257" s="1"/>
      <c r="I1257" s="1"/>
      <c r="J1257" s="1"/>
      <c r="K1257" s="1"/>
      <c r="L1257" s="3"/>
      <c r="M1257" s="3"/>
      <c r="N1257" s="3"/>
      <c r="O1257" s="3"/>
    </row>
    <row r="1258" spans="1:15">
      <c r="A1258" s="27" t="str">
        <f>工事一般情報!A1258</f>
        <v>190015-1</v>
      </c>
      <c r="B1258" s="7" t="str">
        <f>工事一般情報!B1258</f>
        <v>ヤマザワ鶴岡茅原 ドラッグ棟</v>
      </c>
      <c r="C1258" s="63"/>
      <c r="D1258" s="63"/>
      <c r="E1258" s="63"/>
      <c r="F1258" s="1"/>
      <c r="G1258" s="1"/>
      <c r="H1258" s="1"/>
      <c r="I1258" s="1"/>
      <c r="J1258" s="1"/>
      <c r="K1258" s="1"/>
      <c r="L1258" s="3"/>
      <c r="M1258" s="3"/>
      <c r="N1258" s="3"/>
      <c r="O1258" s="3"/>
    </row>
    <row r="1259" spans="1:15">
      <c r="A1259" s="27">
        <f>工事一般情報!A1259</f>
        <v>190016</v>
      </c>
      <c r="B1259" s="7" t="str">
        <f>工事一般情報!B1259</f>
        <v>BMW姫路</v>
      </c>
      <c r="C1259" s="63"/>
      <c r="D1259" s="63"/>
      <c r="E1259" s="63"/>
      <c r="F1259" s="1"/>
      <c r="G1259" s="1"/>
      <c r="H1259" s="1"/>
      <c r="I1259" s="1"/>
      <c r="J1259" s="1"/>
      <c r="K1259" s="1"/>
      <c r="L1259" s="3"/>
      <c r="M1259" s="3"/>
      <c r="N1259" s="3"/>
      <c r="O1259" s="3"/>
    </row>
    <row r="1260" spans="1:15">
      <c r="A1260" s="27">
        <f>工事一般情報!A1260</f>
        <v>190017</v>
      </c>
      <c r="B1260" s="7" t="str">
        <f>工事一般情報!B1260</f>
        <v>階上保育園</v>
      </c>
      <c r="C1260" s="63"/>
      <c r="D1260" s="63"/>
      <c r="E1260" s="63"/>
      <c r="F1260" s="1"/>
      <c r="G1260" s="1"/>
      <c r="H1260" s="1"/>
      <c r="I1260" s="1"/>
      <c r="J1260" s="1"/>
      <c r="K1260" s="1"/>
      <c r="L1260" s="3"/>
      <c r="M1260" s="3"/>
      <c r="N1260" s="3"/>
      <c r="O1260" s="3"/>
    </row>
    <row r="1261" spans="1:15">
      <c r="A1261" s="27">
        <f>工事一般情報!A1261</f>
        <v>190018</v>
      </c>
      <c r="B1261" s="7" t="str">
        <f>工事一般情報!B1261</f>
        <v>寺西化学工業(株)出雲工場</v>
      </c>
      <c r="C1261" s="63"/>
      <c r="D1261" s="63"/>
      <c r="E1261" s="63"/>
      <c r="F1261" s="1"/>
      <c r="G1261" s="1"/>
      <c r="H1261" s="1"/>
      <c r="I1261" s="1"/>
      <c r="J1261" s="1"/>
      <c r="K1261" s="1"/>
      <c r="L1261" s="3"/>
      <c r="M1261" s="3"/>
      <c r="N1261" s="3"/>
      <c r="O1261" s="3"/>
    </row>
    <row r="1262" spans="1:15">
      <c r="A1262" s="27">
        <f>工事一般情報!A1262</f>
        <v>190019</v>
      </c>
      <c r="B1262" s="7" t="str">
        <f>工事一般情報!B1262</f>
        <v>中央物産株式会社 伊勢原LC危険物倉庫</v>
      </c>
      <c r="C1262" s="63"/>
      <c r="D1262" s="63"/>
      <c r="E1262" s="63"/>
      <c r="F1262" s="1"/>
      <c r="G1262" s="1"/>
      <c r="H1262" s="1"/>
      <c r="I1262" s="1"/>
      <c r="J1262" s="1"/>
      <c r="K1262" s="1"/>
      <c r="L1262" s="3"/>
      <c r="M1262" s="3"/>
      <c r="N1262" s="3"/>
      <c r="O1262" s="3"/>
    </row>
    <row r="1263" spans="1:15">
      <c r="A1263" s="27">
        <f>工事一般情報!A1263</f>
        <v>190020</v>
      </c>
      <c r="B1263" s="7" t="str">
        <f>工事一般情報!B1263</f>
        <v>北茨城精密加工関本第６工場</v>
      </c>
      <c r="C1263" s="63"/>
      <c r="D1263" s="63"/>
      <c r="E1263" s="63"/>
      <c r="F1263" s="1"/>
      <c r="G1263" s="1"/>
      <c r="H1263" s="1"/>
      <c r="I1263" s="1"/>
      <c r="J1263" s="1"/>
      <c r="K1263" s="1"/>
      <c r="L1263" s="3"/>
      <c r="M1263" s="3"/>
      <c r="N1263" s="3"/>
      <c r="O1263" s="3"/>
    </row>
    <row r="1264" spans="1:15">
      <c r="A1264" s="27">
        <f>工事一般情報!A1264</f>
        <v>190021</v>
      </c>
      <c r="B1264" s="7" t="str">
        <f>工事一般情報!B1264</f>
        <v>弘前倉庫㈱五所川原倉庫増築３期</v>
      </c>
      <c r="C1264" s="63"/>
      <c r="D1264" s="63"/>
      <c r="E1264" s="63"/>
      <c r="F1264" s="1"/>
      <c r="G1264" s="1"/>
      <c r="H1264" s="1"/>
      <c r="I1264" s="1"/>
      <c r="J1264" s="1"/>
      <c r="K1264" s="1"/>
      <c r="L1264" s="3"/>
      <c r="M1264" s="3"/>
      <c r="N1264" s="3"/>
      <c r="O1264" s="3"/>
    </row>
    <row r="1265" spans="1:15">
      <c r="A1265" s="27">
        <f>工事一般情報!A1265</f>
        <v>190022</v>
      </c>
      <c r="B1265" s="7" t="str">
        <f>工事一般情報!B1265</f>
        <v>エフピコホーム</v>
      </c>
      <c r="C1265" s="63"/>
      <c r="D1265" s="63"/>
      <c r="E1265" s="63"/>
      <c r="F1265" s="1"/>
      <c r="G1265" s="1"/>
      <c r="H1265" s="1"/>
      <c r="I1265" s="1"/>
      <c r="J1265" s="1"/>
      <c r="K1265" s="1"/>
      <c r="L1265" s="3"/>
      <c r="M1265" s="3"/>
      <c r="N1265" s="3"/>
      <c r="O1265" s="3"/>
    </row>
    <row r="1266" spans="1:15">
      <c r="A1266" s="27">
        <f>工事一般情報!A1266</f>
        <v>190023</v>
      </c>
      <c r="B1266" s="7" t="str">
        <f>工事一般情報!B1266</f>
        <v>正木眼科</v>
      </c>
      <c r="C1266" s="63"/>
      <c r="D1266" s="63"/>
      <c r="E1266" s="63"/>
      <c r="F1266" s="1"/>
      <c r="G1266" s="1"/>
      <c r="H1266" s="1"/>
      <c r="I1266" s="1"/>
      <c r="J1266" s="1"/>
      <c r="K1266" s="1"/>
      <c r="L1266" s="3"/>
      <c r="M1266" s="3"/>
      <c r="N1266" s="3"/>
      <c r="O1266" s="3"/>
    </row>
    <row r="1267" spans="1:15">
      <c r="A1267" s="27">
        <f>工事一般情報!A1267</f>
        <v>190024</v>
      </c>
      <c r="B1267" s="7" t="str">
        <f>工事一般情報!B1267</f>
        <v>オートバックス三原</v>
      </c>
      <c r="C1267" s="63"/>
      <c r="D1267" s="63"/>
      <c r="E1267" s="63"/>
      <c r="F1267" s="1"/>
      <c r="G1267" s="1"/>
      <c r="H1267" s="1"/>
      <c r="I1267" s="1"/>
      <c r="J1267" s="1"/>
      <c r="K1267" s="1"/>
      <c r="L1267" s="3"/>
      <c r="M1267" s="3"/>
      <c r="N1267" s="3"/>
      <c r="O1267" s="3"/>
    </row>
    <row r="1268" spans="1:15">
      <c r="A1268" s="27">
        <f>工事一般情報!A1268</f>
        <v>190025</v>
      </c>
      <c r="B1268" s="7" t="str">
        <f>工事一般情報!B1268</f>
        <v>ユニクロ羽生</v>
      </c>
      <c r="C1268" s="63"/>
      <c r="D1268" s="63"/>
      <c r="E1268" s="63"/>
      <c r="F1268" s="1"/>
      <c r="G1268" s="1"/>
      <c r="H1268" s="1"/>
      <c r="I1268" s="1"/>
      <c r="J1268" s="1"/>
      <c r="K1268" s="1"/>
      <c r="L1268" s="3"/>
      <c r="M1268" s="3"/>
      <c r="N1268" s="3"/>
      <c r="O1268" s="3"/>
    </row>
    <row r="1269" spans="1:15">
      <c r="A1269" s="27">
        <f>工事一般情報!A1269</f>
        <v>190026</v>
      </c>
      <c r="B1269" s="7" t="str">
        <f>工事一般情報!B1269</f>
        <v>ながいも・にんにくＣＡ冷蔵貯蔵施設</v>
      </c>
      <c r="C1269" s="63"/>
      <c r="D1269" s="63"/>
      <c r="E1269" s="63"/>
      <c r="F1269" s="1"/>
      <c r="G1269" s="1"/>
      <c r="H1269" s="1"/>
      <c r="I1269" s="1"/>
      <c r="J1269" s="1"/>
      <c r="K1269" s="1"/>
      <c r="L1269" s="3"/>
      <c r="M1269" s="3"/>
      <c r="N1269" s="3"/>
      <c r="O1269" s="3"/>
    </row>
    <row r="1270" spans="1:15">
      <c r="A1270" s="27">
        <f>工事一般情報!A1270</f>
        <v>0</v>
      </c>
      <c r="B1270" s="7" t="str">
        <f>工事一般情報!B1270</f>
        <v>ありあけ幼稚園</v>
      </c>
      <c r="C1270" s="63"/>
      <c r="D1270" s="63"/>
      <c r="E1270" s="63"/>
      <c r="F1270" s="1"/>
      <c r="G1270" s="1"/>
      <c r="H1270" s="1"/>
      <c r="I1270" s="1"/>
      <c r="J1270" s="1"/>
      <c r="K1270" s="1"/>
      <c r="L1270" s="3"/>
      <c r="M1270" s="3"/>
      <c r="N1270" s="3"/>
      <c r="O1270" s="3"/>
    </row>
    <row r="1271" spans="1:15">
      <c r="A1271" s="27">
        <f>工事一般情報!A1271</f>
        <v>190027</v>
      </c>
      <c r="B1271" s="7" t="str">
        <f>工事一般情報!B1271</f>
        <v>グローバルロジスティクス PC棟</v>
      </c>
      <c r="C1271" s="63"/>
      <c r="D1271" s="63"/>
      <c r="E1271" s="63"/>
      <c r="F1271" s="1"/>
      <c r="G1271" s="1"/>
      <c r="H1271" s="1"/>
      <c r="I1271" s="1"/>
      <c r="J1271" s="1"/>
      <c r="K1271" s="1"/>
      <c r="L1271" s="3"/>
      <c r="M1271" s="3"/>
      <c r="N1271" s="3"/>
      <c r="O1271" s="3"/>
    </row>
    <row r="1272" spans="1:15">
      <c r="A1272" s="27" t="str">
        <f>工事一般情報!A1272</f>
        <v>190027-1</v>
      </c>
      <c r="B1272" s="7" t="str">
        <f>工事一般情報!B1272</f>
        <v>グローバルロジスティクス ドライ倉庫棟</v>
      </c>
      <c r="C1272" s="63"/>
      <c r="D1272" s="63"/>
      <c r="E1272" s="63"/>
      <c r="F1272" s="1"/>
      <c r="G1272" s="1"/>
      <c r="H1272" s="1"/>
      <c r="I1272" s="1"/>
      <c r="J1272" s="1"/>
      <c r="K1272" s="1"/>
      <c r="L1272" s="3"/>
      <c r="M1272" s="3"/>
      <c r="N1272" s="3"/>
      <c r="O1272" s="3"/>
    </row>
    <row r="1273" spans="1:15">
      <c r="A1273" s="27" t="str">
        <f>工事一般情報!A1273</f>
        <v>190027-2</v>
      </c>
      <c r="B1273" s="7" t="str">
        <f>工事一般情報!B1273</f>
        <v>グローバルロジスティクス センター棟</v>
      </c>
      <c r="C1273" s="63"/>
      <c r="D1273" s="63"/>
      <c r="E1273" s="63"/>
      <c r="F1273" s="1"/>
      <c r="G1273" s="1"/>
      <c r="H1273" s="1"/>
      <c r="I1273" s="1"/>
      <c r="J1273" s="1"/>
      <c r="K1273" s="1"/>
      <c r="L1273" s="3"/>
      <c r="M1273" s="3"/>
      <c r="N1273" s="3"/>
      <c r="O1273" s="3"/>
    </row>
    <row r="1274" spans="1:15">
      <c r="A1274" s="27">
        <f>工事一般情報!A1274</f>
        <v>190028</v>
      </c>
      <c r="B1274" s="7" t="str">
        <f>工事一般情報!B1274</f>
        <v>那覇バス具志営業所</v>
      </c>
      <c r="C1274" s="63"/>
      <c r="D1274" s="63"/>
      <c r="E1274" s="63"/>
      <c r="F1274" s="1"/>
      <c r="G1274" s="1"/>
      <c r="H1274" s="1"/>
      <c r="I1274" s="1"/>
      <c r="J1274" s="1"/>
      <c r="K1274" s="1"/>
      <c r="L1274" s="3"/>
      <c r="M1274" s="3"/>
      <c r="N1274" s="3"/>
      <c r="O1274" s="3"/>
    </row>
    <row r="1275" spans="1:15">
      <c r="A1275" s="27">
        <f>工事一般情報!A1275</f>
        <v>190029</v>
      </c>
      <c r="B1275" s="7" t="str">
        <f>工事一般情報!B1275</f>
        <v>SNP工場</v>
      </c>
      <c r="C1275" s="63"/>
      <c r="D1275" s="63"/>
      <c r="E1275" s="63"/>
      <c r="F1275" s="1"/>
      <c r="G1275" s="1"/>
      <c r="H1275" s="1"/>
      <c r="I1275" s="1"/>
      <c r="J1275" s="1"/>
      <c r="K1275" s="1"/>
      <c r="L1275" s="3"/>
      <c r="M1275" s="3"/>
      <c r="N1275" s="3"/>
      <c r="O1275" s="3"/>
    </row>
    <row r="1276" spans="1:15">
      <c r="A1276" s="27">
        <f>工事一般情報!A1276</f>
        <v>190030</v>
      </c>
      <c r="B1276" s="7" t="str">
        <f>工事一般情報!B1276</f>
        <v>大麻元町 Ａ工区(特養・看護小多機・老健)(旧:江別)</v>
      </c>
      <c r="C1276" s="63"/>
      <c r="D1276" s="63"/>
      <c r="E1276" s="63"/>
      <c r="F1276" s="1"/>
      <c r="G1276" s="1"/>
      <c r="H1276" s="1"/>
      <c r="I1276" s="1"/>
      <c r="J1276" s="1"/>
      <c r="K1276" s="1"/>
      <c r="L1276" s="3"/>
      <c r="M1276" s="3"/>
      <c r="N1276" s="3"/>
      <c r="O1276" s="3"/>
    </row>
    <row r="1277" spans="1:15">
      <c r="A1277" s="27">
        <f>工事一般情報!A1277</f>
        <v>190031</v>
      </c>
      <c r="B1277" s="7" t="str">
        <f>工事一般情報!B1277</f>
        <v>リュウテック工場棟</v>
      </c>
      <c r="C1277" s="63"/>
      <c r="D1277" s="63"/>
      <c r="E1277" s="63"/>
      <c r="F1277" s="1"/>
      <c r="G1277" s="1"/>
      <c r="H1277" s="1"/>
      <c r="I1277" s="1"/>
      <c r="J1277" s="1"/>
      <c r="K1277" s="1"/>
      <c r="L1277" s="3"/>
      <c r="M1277" s="3"/>
      <c r="N1277" s="3"/>
      <c r="O1277" s="3"/>
    </row>
    <row r="1278" spans="1:15">
      <c r="A1278" s="27" t="str">
        <f>工事一般情報!A1278</f>
        <v>190031-2</v>
      </c>
      <c r="B1278" s="7" t="str">
        <f>工事一般情報!B1278</f>
        <v>リュウテック事務所棟</v>
      </c>
      <c r="C1278" s="63"/>
      <c r="D1278" s="63"/>
      <c r="E1278" s="63"/>
      <c r="F1278" s="1"/>
      <c r="G1278" s="1"/>
      <c r="H1278" s="1"/>
      <c r="I1278" s="1"/>
      <c r="J1278" s="1"/>
      <c r="K1278" s="1"/>
      <c r="L1278" s="3"/>
      <c r="M1278" s="3"/>
      <c r="N1278" s="3"/>
      <c r="O1278" s="3"/>
    </row>
    <row r="1279" spans="1:15">
      <c r="A1279" s="27">
        <f>工事一般情報!A1279</f>
        <v>190032</v>
      </c>
      <c r="B1279" s="7" t="str">
        <f>工事一般情報!B1279</f>
        <v>千葉北水素ステーション</v>
      </c>
      <c r="C1279" s="63"/>
      <c r="D1279" s="63"/>
      <c r="E1279" s="63"/>
      <c r="F1279" s="1"/>
      <c r="G1279" s="1"/>
      <c r="H1279" s="1"/>
      <c r="I1279" s="1"/>
      <c r="J1279" s="1"/>
      <c r="K1279" s="1"/>
      <c r="L1279" s="3"/>
      <c r="M1279" s="3"/>
      <c r="N1279" s="3"/>
      <c r="O1279" s="3"/>
    </row>
    <row r="1280" spans="1:15">
      <c r="A1280" s="27">
        <f>工事一般情報!A1280</f>
        <v>190033</v>
      </c>
      <c r="B1280" s="7" t="str">
        <f>工事一般情報!B1280</f>
        <v>大野ピッチング練習場</v>
      </c>
      <c r="C1280" s="63"/>
      <c r="D1280" s="63"/>
      <c r="E1280" s="63"/>
      <c r="F1280" s="1"/>
      <c r="G1280" s="1"/>
      <c r="H1280" s="1"/>
      <c r="I1280" s="1"/>
      <c r="J1280" s="1"/>
      <c r="K1280" s="1"/>
      <c r="L1280" s="3"/>
      <c r="M1280" s="3"/>
      <c r="N1280" s="3"/>
      <c r="O1280" s="3"/>
    </row>
    <row r="1281" spans="1:15">
      <c r="A1281" s="27">
        <f>工事一般情報!A1281</f>
        <v>190034</v>
      </c>
      <c r="B1281" s="7" t="str">
        <f>工事一般情報!B1281</f>
        <v>ギオン相模原A棟</v>
      </c>
      <c r="C1281" s="63"/>
      <c r="D1281" s="63"/>
      <c r="E1281" s="63"/>
      <c r="F1281" s="1"/>
      <c r="G1281" s="1"/>
      <c r="H1281" s="1"/>
      <c r="I1281" s="1"/>
      <c r="J1281" s="1"/>
      <c r="K1281" s="1"/>
      <c r="L1281" s="3"/>
      <c r="M1281" s="3"/>
      <c r="N1281" s="3"/>
      <c r="O1281" s="3"/>
    </row>
    <row r="1282" spans="1:15">
      <c r="A1282" s="27" t="str">
        <f>工事一般情報!A1282</f>
        <v>190034-2</v>
      </c>
      <c r="B1282" s="7" t="str">
        <f>工事一般情報!B1282</f>
        <v>ギオン相模原B棟</v>
      </c>
      <c r="C1282" s="63"/>
      <c r="D1282" s="63"/>
      <c r="E1282" s="63"/>
      <c r="F1282" s="1"/>
      <c r="G1282" s="1"/>
      <c r="H1282" s="1"/>
      <c r="I1282" s="1"/>
      <c r="J1282" s="1"/>
      <c r="K1282" s="1"/>
      <c r="L1282" s="3"/>
      <c r="M1282" s="3"/>
      <c r="N1282" s="3"/>
      <c r="O1282" s="3"/>
    </row>
    <row r="1283" spans="1:15">
      <c r="A1283" s="27">
        <f>工事一般情報!A1283</f>
        <v>190035</v>
      </c>
      <c r="B1283" s="7" t="str">
        <f>工事一般情報!B1283</f>
        <v>V・drug半田乙川</v>
      </c>
      <c r="C1283" s="63"/>
      <c r="D1283" s="63"/>
      <c r="E1283" s="63"/>
      <c r="F1283" s="1"/>
      <c r="G1283" s="1"/>
      <c r="H1283" s="1"/>
      <c r="I1283" s="1"/>
      <c r="J1283" s="1"/>
      <c r="K1283" s="1"/>
      <c r="L1283" s="3"/>
      <c r="M1283" s="3"/>
      <c r="N1283" s="3"/>
      <c r="O1283" s="3"/>
    </row>
    <row r="1284" spans="1:15">
      <c r="A1284" s="27">
        <f>工事一般情報!A1284</f>
        <v>190036</v>
      </c>
      <c r="B1284" s="7" t="str">
        <f>工事一般情報!B1284</f>
        <v>センコン物流㈱新潟新倉庫</v>
      </c>
      <c r="C1284" s="63"/>
      <c r="D1284" s="63"/>
      <c r="E1284" s="63"/>
      <c r="F1284" s="1"/>
      <c r="G1284" s="1"/>
      <c r="H1284" s="1"/>
      <c r="I1284" s="1"/>
      <c r="J1284" s="1"/>
      <c r="K1284" s="1"/>
      <c r="L1284" s="3"/>
      <c r="M1284" s="3"/>
      <c r="N1284" s="3"/>
      <c r="O1284" s="3"/>
    </row>
    <row r="1285" spans="1:15">
      <c r="A1285" s="27">
        <f>工事一般情報!A1285</f>
        <v>190037</v>
      </c>
      <c r="B1285" s="7" t="str">
        <f>工事一般情報!B1285</f>
        <v>ホームプラザナフコ直方</v>
      </c>
      <c r="C1285" s="63"/>
      <c r="D1285" s="63"/>
      <c r="E1285" s="63"/>
      <c r="F1285" s="1"/>
      <c r="G1285" s="1"/>
      <c r="H1285" s="1"/>
      <c r="I1285" s="1"/>
      <c r="J1285" s="1"/>
      <c r="K1285" s="1"/>
      <c r="L1285" s="3"/>
      <c r="M1285" s="3"/>
      <c r="N1285" s="3"/>
      <c r="O1285" s="3"/>
    </row>
    <row r="1286" spans="1:15">
      <c r="A1286" s="27">
        <f>工事一般情報!A1286</f>
        <v>190038</v>
      </c>
      <c r="B1286" s="7" t="str">
        <f>工事一般情報!B1286</f>
        <v>酒田福祉会 地域密着型介護老人福祉施設・歯科ｸﾘﾆｯｸ</v>
      </c>
      <c r="C1286" s="63"/>
      <c r="D1286" s="63"/>
      <c r="E1286" s="63"/>
      <c r="F1286" s="1"/>
      <c r="G1286" s="1"/>
      <c r="H1286" s="1"/>
      <c r="I1286" s="1"/>
      <c r="J1286" s="1"/>
      <c r="K1286" s="1"/>
      <c r="L1286" s="3"/>
      <c r="M1286" s="3"/>
      <c r="N1286" s="3"/>
      <c r="O1286" s="3"/>
    </row>
    <row r="1287" spans="1:15">
      <c r="A1287" s="27">
        <f>工事一般情報!A1287</f>
        <v>190039</v>
      </c>
      <c r="B1287" s="7" t="str">
        <f>工事一般情報!B1287</f>
        <v>TCN安来</v>
      </c>
      <c r="C1287" s="63"/>
      <c r="D1287" s="63"/>
      <c r="E1287" s="63"/>
      <c r="F1287" s="1"/>
      <c r="G1287" s="1"/>
      <c r="H1287" s="1"/>
      <c r="I1287" s="1"/>
      <c r="J1287" s="1"/>
      <c r="K1287" s="1"/>
      <c r="L1287" s="3"/>
      <c r="M1287" s="3"/>
      <c r="N1287" s="3"/>
      <c r="O1287" s="3"/>
    </row>
    <row r="1288" spans="1:15">
      <c r="A1288" s="27">
        <f>工事一般情報!A1288</f>
        <v>190040</v>
      </c>
      <c r="B1288" s="7" t="str">
        <f>工事一般情報!B1288</f>
        <v>島根中央炊飯センター</v>
      </c>
      <c r="C1288" s="63"/>
      <c r="D1288" s="63"/>
      <c r="E1288" s="63"/>
      <c r="F1288" s="1"/>
      <c r="G1288" s="1"/>
      <c r="H1288" s="1"/>
      <c r="I1288" s="1"/>
      <c r="J1288" s="1"/>
      <c r="K1288" s="1"/>
      <c r="L1288" s="3"/>
      <c r="M1288" s="3"/>
      <c r="N1288" s="3"/>
      <c r="O1288" s="3"/>
    </row>
    <row r="1289" spans="1:15">
      <c r="A1289" s="27">
        <f>工事一般情報!A1289</f>
        <v>190041</v>
      </c>
      <c r="B1289" s="7" t="str">
        <f>工事一般情報!B1289</f>
        <v>ﾎﾟｰﾄｱｲﾗﾝﾄﾞﾃｸﾆｶﾙｾﾝﾀｰ 整備工場</v>
      </c>
      <c r="C1289" s="63"/>
      <c r="D1289" s="63"/>
      <c r="E1289" s="63"/>
      <c r="F1289" s="1"/>
      <c r="G1289" s="1"/>
      <c r="H1289" s="1"/>
      <c r="I1289" s="1"/>
      <c r="J1289" s="1"/>
      <c r="K1289" s="1"/>
      <c r="L1289" s="3"/>
      <c r="M1289" s="3"/>
      <c r="N1289" s="3"/>
      <c r="O1289" s="3"/>
    </row>
    <row r="1290" spans="1:15">
      <c r="A1290" s="27" t="str">
        <f>工事一般情報!A1290</f>
        <v>190041-1</v>
      </c>
      <c r="B1290" s="7" t="str">
        <f>工事一般情報!B1290</f>
        <v>ﾎﾟｰﾄｱｲﾗﾝﾄﾞﾃｸﾆｶﾙｾﾝﾀｰ 立体駐車場</v>
      </c>
      <c r="C1290" s="63"/>
      <c r="D1290" s="63"/>
      <c r="E1290" s="63"/>
      <c r="F1290" s="1"/>
      <c r="G1290" s="1"/>
      <c r="H1290" s="1"/>
      <c r="I1290" s="1"/>
      <c r="J1290" s="1"/>
      <c r="K1290" s="1"/>
      <c r="L1290" s="3"/>
      <c r="M1290" s="3"/>
      <c r="N1290" s="3"/>
      <c r="O1290" s="3"/>
    </row>
    <row r="1291" spans="1:15">
      <c r="A1291" s="27">
        <f>工事一般情報!A1291</f>
        <v>190042</v>
      </c>
      <c r="B1291" s="7" t="str">
        <f>工事一般情報!B1291</f>
        <v>エス・アイ・シー工場</v>
      </c>
      <c r="C1291" s="63"/>
      <c r="D1291" s="63"/>
      <c r="E1291" s="63"/>
      <c r="F1291" s="1"/>
      <c r="G1291" s="1"/>
      <c r="H1291" s="1"/>
      <c r="I1291" s="1"/>
      <c r="J1291" s="1"/>
      <c r="K1291" s="1"/>
      <c r="L1291" s="3"/>
      <c r="M1291" s="3"/>
      <c r="N1291" s="3"/>
      <c r="O1291" s="3"/>
    </row>
    <row r="1292" spans="1:15">
      <c r="A1292" s="27">
        <f>工事一般情報!A1292</f>
        <v>190043</v>
      </c>
      <c r="B1292" s="7" t="str">
        <f>工事一般情報!B1292</f>
        <v>エスラインギフ川口</v>
      </c>
      <c r="C1292" s="63"/>
      <c r="D1292" s="63"/>
      <c r="E1292" s="63"/>
      <c r="F1292" s="1"/>
      <c r="G1292" s="1"/>
      <c r="H1292" s="1"/>
      <c r="I1292" s="1"/>
      <c r="J1292" s="1"/>
      <c r="K1292" s="1"/>
      <c r="L1292" s="3"/>
      <c r="M1292" s="3"/>
      <c r="N1292" s="3"/>
      <c r="O1292" s="3"/>
    </row>
    <row r="1293" spans="1:15">
      <c r="A1293" s="27">
        <f>工事一般情報!A1293</f>
        <v>190044</v>
      </c>
      <c r="B1293" s="7" t="str">
        <f>工事一般情報!B1293</f>
        <v>マクドナルド与那原</v>
      </c>
      <c r="C1293" s="63"/>
      <c r="D1293" s="63"/>
      <c r="E1293" s="63"/>
      <c r="F1293" s="1"/>
      <c r="G1293" s="1"/>
      <c r="H1293" s="1"/>
      <c r="I1293" s="1"/>
      <c r="J1293" s="1"/>
      <c r="K1293" s="1"/>
      <c r="L1293" s="3"/>
      <c r="M1293" s="3"/>
      <c r="N1293" s="3"/>
      <c r="O1293" s="3"/>
    </row>
    <row r="1294" spans="1:15">
      <c r="A1294" s="27">
        <f>工事一般情報!A1294</f>
        <v>190045</v>
      </c>
      <c r="B1294" s="7" t="str">
        <f>工事一般情報!B1294</f>
        <v>菅原眼科</v>
      </c>
      <c r="C1294" s="63"/>
      <c r="D1294" s="63"/>
      <c r="E1294" s="63"/>
      <c r="F1294" s="1"/>
      <c r="G1294" s="1"/>
      <c r="H1294" s="1"/>
      <c r="I1294" s="1"/>
      <c r="J1294" s="1"/>
      <c r="K1294" s="1"/>
      <c r="L1294" s="3"/>
      <c r="M1294" s="3"/>
      <c r="N1294" s="3"/>
      <c r="O1294" s="3"/>
    </row>
    <row r="1295" spans="1:15">
      <c r="A1295" s="27">
        <f>工事一般情報!A1295</f>
        <v>190046</v>
      </c>
      <c r="B1295" s="7" t="str">
        <f>工事一般情報!B1295</f>
        <v>東京国際空港リサイクルセンター リサイクル棟</v>
      </c>
      <c r="C1295" s="63"/>
      <c r="D1295" s="63"/>
      <c r="E1295" s="63"/>
      <c r="F1295" s="1"/>
      <c r="G1295" s="1"/>
      <c r="H1295" s="1"/>
      <c r="I1295" s="1"/>
      <c r="J1295" s="1"/>
      <c r="K1295" s="1"/>
      <c r="L1295" s="3"/>
      <c r="M1295" s="3"/>
      <c r="N1295" s="3"/>
      <c r="O1295" s="3"/>
    </row>
    <row r="1296" spans="1:15">
      <c r="A1296" s="27" t="str">
        <f>工事一般情報!A1296</f>
        <v>190046-1</v>
      </c>
      <c r="B1296" s="7" t="str">
        <f>工事一般情報!B1296</f>
        <v>東京国際空港リサイクルセンター ストックヤード棟</v>
      </c>
      <c r="C1296" s="63"/>
      <c r="D1296" s="63"/>
      <c r="E1296" s="63"/>
      <c r="F1296" s="1"/>
      <c r="G1296" s="1"/>
      <c r="H1296" s="1"/>
      <c r="I1296" s="1"/>
      <c r="J1296" s="1"/>
      <c r="K1296" s="1"/>
      <c r="L1296" s="3"/>
      <c r="M1296" s="3"/>
      <c r="N1296" s="3"/>
      <c r="O1296" s="3"/>
    </row>
    <row r="1297" spans="1:15">
      <c r="A1297" s="27">
        <f>工事一般情報!A1297</f>
        <v>190047</v>
      </c>
      <c r="B1297" s="7" t="str">
        <f>工事一般情報!B1297</f>
        <v>カジレーネ新工場</v>
      </c>
      <c r="C1297" s="63"/>
      <c r="D1297" s="63"/>
      <c r="E1297" s="63"/>
      <c r="F1297" s="1"/>
      <c r="G1297" s="1"/>
      <c r="H1297" s="1"/>
      <c r="I1297" s="1"/>
      <c r="J1297" s="1"/>
      <c r="K1297" s="1"/>
      <c r="L1297" s="3"/>
      <c r="M1297" s="3"/>
      <c r="N1297" s="3"/>
      <c r="O1297" s="3"/>
    </row>
    <row r="1298" spans="1:15">
      <c r="A1298" s="27">
        <f>工事一般情報!A1298</f>
        <v>190048</v>
      </c>
      <c r="B1298" s="7" t="str">
        <f>工事一般情報!B1298</f>
        <v>沖縄トヨペット豊見城(旧 サザン)</v>
      </c>
      <c r="C1298" s="63"/>
      <c r="D1298" s="63"/>
      <c r="E1298" s="63"/>
      <c r="F1298" s="1"/>
      <c r="G1298" s="1"/>
      <c r="H1298" s="1"/>
      <c r="I1298" s="1"/>
      <c r="J1298" s="1"/>
      <c r="K1298" s="1"/>
      <c r="L1298" s="3"/>
      <c r="M1298" s="3"/>
      <c r="N1298" s="3"/>
      <c r="O1298" s="3"/>
    </row>
    <row r="1299" spans="1:15">
      <c r="A1299" s="27">
        <f>工事一般情報!A1299</f>
        <v>190049</v>
      </c>
      <c r="B1299" s="7" t="str">
        <f>工事一般情報!B1299</f>
        <v>カインズ羽生 テナント棟</v>
      </c>
      <c r="C1299" s="63"/>
      <c r="D1299" s="63"/>
      <c r="E1299" s="63"/>
      <c r="F1299" s="1"/>
      <c r="G1299" s="1"/>
      <c r="H1299" s="1"/>
      <c r="I1299" s="1"/>
      <c r="J1299" s="1"/>
      <c r="K1299" s="1"/>
      <c r="L1299" s="3"/>
      <c r="M1299" s="3"/>
      <c r="N1299" s="3"/>
      <c r="O1299" s="3"/>
    </row>
    <row r="1300" spans="1:15">
      <c r="A1300" s="27">
        <f>工事一般情報!A1300</f>
        <v>190050</v>
      </c>
      <c r="B1300" s="7" t="str">
        <f>工事一般情報!B1300</f>
        <v>エディオン岸和田</v>
      </c>
      <c r="C1300" s="63"/>
      <c r="D1300" s="63"/>
      <c r="E1300" s="63"/>
      <c r="F1300" s="1"/>
      <c r="G1300" s="1"/>
      <c r="H1300" s="1"/>
      <c r="I1300" s="1"/>
      <c r="J1300" s="1"/>
      <c r="K1300" s="1"/>
      <c r="L1300" s="3"/>
      <c r="M1300" s="3"/>
      <c r="N1300" s="3"/>
      <c r="O1300" s="3"/>
    </row>
    <row r="1301" spans="1:15">
      <c r="A1301" s="27">
        <f>工事一般情報!A1301</f>
        <v>190051</v>
      </c>
      <c r="B1301" s="7" t="str">
        <f>工事一般情報!B1301</f>
        <v>クリエイトエス・ディ－厚木旭町</v>
      </c>
      <c r="C1301" s="63"/>
      <c r="D1301" s="63"/>
      <c r="E1301" s="63"/>
      <c r="F1301" s="1"/>
      <c r="G1301" s="1"/>
      <c r="H1301" s="1"/>
      <c r="I1301" s="1"/>
      <c r="J1301" s="1"/>
      <c r="K1301" s="1"/>
      <c r="L1301" s="3"/>
      <c r="M1301" s="3"/>
      <c r="N1301" s="3"/>
      <c r="O1301" s="3"/>
    </row>
    <row r="1302" spans="1:15">
      <c r="A1302" s="27">
        <f>工事一般情報!A1302</f>
        <v>190052</v>
      </c>
      <c r="B1302" s="7" t="str">
        <f>工事一般情報!B1302</f>
        <v>大阪屋ショップ豊田</v>
      </c>
      <c r="C1302" s="63"/>
      <c r="D1302" s="63"/>
      <c r="E1302" s="63"/>
      <c r="F1302" s="1"/>
      <c r="G1302" s="1"/>
      <c r="H1302" s="1"/>
      <c r="I1302" s="1"/>
      <c r="J1302" s="1"/>
      <c r="K1302" s="1"/>
      <c r="L1302" s="3"/>
      <c r="M1302" s="3"/>
      <c r="N1302" s="3"/>
      <c r="O1302" s="3"/>
    </row>
    <row r="1303" spans="1:15">
      <c r="A1303" s="27">
        <f>工事一般情報!A1303</f>
        <v>190053</v>
      </c>
      <c r="B1303" s="7" t="str">
        <f>工事一般情報!B1303</f>
        <v>日立建機(株)土浦工場事務所管理棟</v>
      </c>
      <c r="C1303" s="63"/>
      <c r="D1303" s="63"/>
      <c r="E1303" s="63"/>
      <c r="F1303" s="1"/>
      <c r="G1303" s="1"/>
      <c r="H1303" s="1"/>
      <c r="I1303" s="1"/>
      <c r="J1303" s="1"/>
      <c r="K1303" s="1"/>
      <c r="L1303" s="3"/>
      <c r="M1303" s="3"/>
      <c r="N1303" s="3"/>
      <c r="O1303" s="3"/>
    </row>
    <row r="1304" spans="1:15">
      <c r="A1304" s="27">
        <f>工事一般情報!A1304</f>
        <v>190054</v>
      </c>
      <c r="B1304" s="7" t="str">
        <f>工事一般情報!B1304</f>
        <v>小名浜港東港地区石炭ターミナル</v>
      </c>
      <c r="C1304" s="63"/>
      <c r="D1304" s="63"/>
      <c r="E1304" s="63"/>
      <c r="F1304" s="1"/>
      <c r="G1304" s="1"/>
      <c r="H1304" s="1"/>
      <c r="I1304" s="1"/>
      <c r="J1304" s="1"/>
      <c r="K1304" s="1"/>
      <c r="L1304" s="3"/>
      <c r="M1304" s="3"/>
      <c r="N1304" s="3"/>
      <c r="O1304" s="3"/>
    </row>
    <row r="1305" spans="1:15">
      <c r="A1305" s="27">
        <f>工事一般情報!A1305</f>
        <v>190055</v>
      </c>
      <c r="B1305" s="7" t="str">
        <f>工事一般情報!B1305</f>
        <v>jeep岡山</v>
      </c>
      <c r="C1305" s="63"/>
      <c r="D1305" s="63"/>
      <c r="E1305" s="63"/>
      <c r="F1305" s="1"/>
      <c r="G1305" s="1"/>
      <c r="H1305" s="1"/>
      <c r="I1305" s="1"/>
      <c r="J1305" s="1"/>
      <c r="K1305" s="1"/>
      <c r="L1305" s="3"/>
      <c r="M1305" s="3"/>
      <c r="N1305" s="3"/>
      <c r="O1305" s="3"/>
    </row>
    <row r="1306" spans="1:15">
      <c r="A1306" s="27">
        <f>工事一般情報!A1306</f>
        <v>190056</v>
      </c>
      <c r="B1306" s="7" t="str">
        <f>工事一般情報!B1306</f>
        <v>ヤマト運輸株式会社 秋田広面センター</v>
      </c>
      <c r="C1306" s="63"/>
      <c r="D1306" s="63"/>
      <c r="E1306" s="63"/>
      <c r="F1306" s="1"/>
      <c r="G1306" s="1"/>
      <c r="H1306" s="1"/>
      <c r="I1306" s="1"/>
      <c r="J1306" s="1"/>
      <c r="K1306" s="1"/>
      <c r="L1306" s="3"/>
      <c r="M1306" s="3"/>
      <c r="N1306" s="3"/>
      <c r="O1306" s="3"/>
    </row>
    <row r="1307" spans="1:15">
      <c r="A1307" s="27">
        <f>工事一般情報!A1307</f>
        <v>190057</v>
      </c>
      <c r="B1307" s="7" t="str">
        <f>工事一般情報!B1307</f>
        <v>池伝㈱名古屋支店新事務所</v>
      </c>
      <c r="C1307" s="63"/>
      <c r="D1307" s="63"/>
      <c r="E1307" s="63"/>
      <c r="F1307" s="1"/>
      <c r="G1307" s="1"/>
      <c r="H1307" s="1"/>
      <c r="I1307" s="1"/>
      <c r="J1307" s="1"/>
      <c r="K1307" s="1"/>
      <c r="L1307" s="3"/>
      <c r="M1307" s="3"/>
      <c r="N1307" s="3"/>
      <c r="O1307" s="3"/>
    </row>
    <row r="1308" spans="1:15">
      <c r="A1308" s="27">
        <f>工事一般情報!A1308</f>
        <v>190058</v>
      </c>
      <c r="B1308" s="7" t="str">
        <f>工事一般情報!B1308</f>
        <v>山陽海運株式会社 倉庫棟</v>
      </c>
      <c r="C1308" s="63"/>
      <c r="D1308" s="63"/>
      <c r="E1308" s="63"/>
      <c r="F1308" s="1"/>
      <c r="G1308" s="1"/>
      <c r="H1308" s="1"/>
      <c r="I1308" s="1"/>
      <c r="J1308" s="1"/>
      <c r="K1308" s="1"/>
      <c r="L1308" s="3"/>
      <c r="M1308" s="3"/>
      <c r="N1308" s="3"/>
      <c r="O1308" s="3"/>
    </row>
    <row r="1309" spans="1:15">
      <c r="A1309" s="27">
        <f>工事一般情報!A1309</f>
        <v>190059</v>
      </c>
      <c r="B1309" s="7" t="str">
        <f>工事一般情報!B1309</f>
        <v>Honda Cars 埼玉中 白岡</v>
      </c>
      <c r="C1309" s="63"/>
      <c r="D1309" s="63"/>
      <c r="E1309" s="63"/>
      <c r="F1309" s="1"/>
      <c r="G1309" s="1"/>
      <c r="H1309" s="1"/>
      <c r="I1309" s="1"/>
      <c r="J1309" s="1"/>
      <c r="K1309" s="1"/>
      <c r="L1309" s="3"/>
      <c r="M1309" s="3"/>
      <c r="N1309" s="3"/>
      <c r="O1309" s="3"/>
    </row>
    <row r="1310" spans="1:15">
      <c r="A1310" s="27">
        <f>工事一般情報!A1310</f>
        <v>190060</v>
      </c>
      <c r="B1310" s="7" t="str">
        <f>工事一般情報!B1310</f>
        <v>ホリコーポレーション倉庫増築</v>
      </c>
      <c r="C1310" s="63"/>
      <c r="D1310" s="63"/>
      <c r="E1310" s="63"/>
      <c r="F1310" s="1"/>
      <c r="G1310" s="1"/>
      <c r="H1310" s="1"/>
      <c r="I1310" s="1"/>
      <c r="J1310" s="1"/>
      <c r="K1310" s="1"/>
      <c r="L1310" s="3"/>
      <c r="M1310" s="3"/>
      <c r="N1310" s="3"/>
      <c r="O1310" s="3"/>
    </row>
    <row r="1311" spans="1:15">
      <c r="A1311" s="27">
        <f>工事一般情報!A1311</f>
        <v>190061</v>
      </c>
      <c r="B1311" s="7" t="str">
        <f>工事一般情報!B1311</f>
        <v>㈱白馬物流菊陽物流ｾﾝﾀｰ営業所</v>
      </c>
      <c r="C1311" s="63"/>
      <c r="D1311" s="63"/>
      <c r="E1311" s="63"/>
      <c r="F1311" s="1"/>
      <c r="G1311" s="1"/>
      <c r="H1311" s="1"/>
      <c r="I1311" s="1"/>
      <c r="J1311" s="1"/>
      <c r="K1311" s="1"/>
      <c r="L1311" s="3"/>
      <c r="M1311" s="3"/>
      <c r="N1311" s="3"/>
      <c r="O1311" s="3"/>
    </row>
    <row r="1312" spans="1:15">
      <c r="A1312" s="27">
        <f>工事一般情報!A1312</f>
        <v>190062</v>
      </c>
      <c r="B1312" s="7" t="str">
        <f>工事一般情報!B1312</f>
        <v>バロー岡崎駅南 SM棟</v>
      </c>
      <c r="C1312" s="63"/>
      <c r="D1312" s="63"/>
      <c r="E1312" s="63"/>
      <c r="F1312" s="1"/>
      <c r="G1312" s="1"/>
      <c r="H1312" s="1"/>
      <c r="I1312" s="1"/>
      <c r="J1312" s="1"/>
      <c r="K1312" s="1"/>
      <c r="L1312" s="3"/>
      <c r="M1312" s="3"/>
      <c r="N1312" s="3"/>
      <c r="O1312" s="3"/>
    </row>
    <row r="1313" spans="1:15">
      <c r="A1313" s="27" t="str">
        <f>工事一般情報!A1313</f>
        <v>190062-2</v>
      </c>
      <c r="B1313" s="7" t="str">
        <f>工事一般情報!B1313</f>
        <v>バロー岡崎駅南 ﾃﾅﾝﾄ棟</v>
      </c>
      <c r="C1313" s="63"/>
      <c r="D1313" s="63"/>
      <c r="E1313" s="63"/>
      <c r="F1313" s="1"/>
      <c r="G1313" s="1"/>
      <c r="H1313" s="1"/>
      <c r="I1313" s="1"/>
      <c r="J1313" s="1"/>
      <c r="K1313" s="1"/>
      <c r="L1313" s="3"/>
      <c r="M1313" s="3"/>
      <c r="N1313" s="3"/>
      <c r="O1313" s="3"/>
    </row>
    <row r="1314" spans="1:15">
      <c r="A1314" s="27">
        <f>工事一般情報!A1314</f>
        <v>190063</v>
      </c>
      <c r="B1314" s="7" t="str">
        <f>工事一般情報!B1314</f>
        <v>山陽自動車運送</v>
      </c>
      <c r="C1314" s="63"/>
      <c r="D1314" s="63"/>
      <c r="E1314" s="63"/>
      <c r="F1314" s="1"/>
      <c r="G1314" s="1"/>
      <c r="H1314" s="1"/>
      <c r="I1314" s="1"/>
      <c r="J1314" s="1"/>
      <c r="K1314" s="1"/>
      <c r="L1314" s="3"/>
      <c r="M1314" s="3"/>
      <c r="N1314" s="3"/>
      <c r="O1314" s="3"/>
    </row>
    <row r="1315" spans="1:15">
      <c r="A1315" s="27">
        <f>工事一般情報!A1315</f>
        <v>190064</v>
      </c>
      <c r="B1315" s="7" t="str">
        <f>工事一般情報!B1315</f>
        <v>若柳地区こども園</v>
      </c>
      <c r="C1315" s="63"/>
      <c r="D1315" s="63"/>
      <c r="E1315" s="63"/>
      <c r="F1315" s="1"/>
      <c r="G1315" s="1"/>
      <c r="H1315" s="1"/>
      <c r="I1315" s="1"/>
      <c r="J1315" s="1"/>
      <c r="K1315" s="1"/>
      <c r="L1315" s="3"/>
      <c r="M1315" s="3"/>
      <c r="N1315" s="3"/>
      <c r="O1315" s="3"/>
    </row>
    <row r="1316" spans="1:15">
      <c r="A1316" s="27">
        <f>工事一般情報!A1316</f>
        <v>190065</v>
      </c>
      <c r="B1316" s="7" t="str">
        <f>工事一般情報!B1316</f>
        <v>堅展実業株式会社厚岸蒸留所製麦棟</v>
      </c>
      <c r="C1316" s="63"/>
      <c r="D1316" s="63"/>
      <c r="E1316" s="63"/>
      <c r="F1316" s="1"/>
      <c r="G1316" s="1"/>
      <c r="H1316" s="1"/>
      <c r="I1316" s="1"/>
      <c r="J1316" s="1"/>
      <c r="K1316" s="1"/>
      <c r="L1316" s="3"/>
      <c r="M1316" s="3"/>
      <c r="N1316" s="3"/>
      <c r="O1316" s="3"/>
    </row>
    <row r="1317" spans="1:15">
      <c r="A1317" s="27">
        <f>工事一般情報!A1317</f>
        <v>190066</v>
      </c>
      <c r="B1317" s="7" t="str">
        <f>工事一般情報!B1317</f>
        <v>フードD365見山</v>
      </c>
      <c r="C1317" s="63"/>
      <c r="D1317" s="63"/>
      <c r="E1317" s="63"/>
      <c r="F1317" s="1"/>
      <c r="G1317" s="1"/>
      <c r="H1317" s="1"/>
      <c r="I1317" s="1"/>
      <c r="J1317" s="1"/>
      <c r="K1317" s="1"/>
      <c r="L1317" s="3"/>
      <c r="M1317" s="3"/>
      <c r="N1317" s="3"/>
      <c r="O1317" s="3"/>
    </row>
    <row r="1318" spans="1:15">
      <c r="A1318" s="27">
        <f>工事一般情報!A1318</f>
        <v>190067</v>
      </c>
      <c r="B1318" s="7" t="str">
        <f>工事一般情報!B1318</f>
        <v>新英エコライフ</v>
      </c>
      <c r="C1318" s="63"/>
      <c r="D1318" s="63"/>
      <c r="E1318" s="63"/>
      <c r="F1318" s="1"/>
      <c r="G1318" s="1"/>
      <c r="H1318" s="1"/>
      <c r="I1318" s="1"/>
      <c r="J1318" s="1"/>
      <c r="K1318" s="1"/>
      <c r="L1318" s="3"/>
      <c r="M1318" s="3"/>
      <c r="N1318" s="3"/>
      <c r="O1318" s="3"/>
    </row>
    <row r="1319" spans="1:15">
      <c r="A1319" s="27">
        <f>工事一般情報!A1319</f>
        <v>190068</v>
      </c>
      <c r="B1319" s="7" t="str">
        <f>工事一般情報!B1319</f>
        <v>ツルハ長沼下</v>
      </c>
      <c r="C1319" s="63"/>
      <c r="D1319" s="63"/>
      <c r="E1319" s="63"/>
      <c r="F1319" s="1"/>
      <c r="G1319" s="1"/>
      <c r="H1319" s="1"/>
      <c r="I1319" s="1"/>
      <c r="J1319" s="1"/>
      <c r="K1319" s="1"/>
      <c r="L1319" s="3"/>
      <c r="M1319" s="3"/>
      <c r="N1319" s="3"/>
      <c r="O1319" s="3"/>
    </row>
    <row r="1320" spans="1:15">
      <c r="A1320" s="27">
        <f>工事一般情報!A1320</f>
        <v>190069</v>
      </c>
      <c r="B1320" s="7" t="str">
        <f>工事一般情報!B1320</f>
        <v>サンデーペットショップ城下</v>
      </c>
      <c r="C1320" s="63"/>
      <c r="D1320" s="63"/>
      <c r="E1320" s="63"/>
      <c r="F1320" s="1"/>
      <c r="G1320" s="1"/>
      <c r="H1320" s="1"/>
      <c r="I1320" s="1"/>
      <c r="J1320" s="1"/>
      <c r="K1320" s="1"/>
      <c r="L1320" s="3"/>
      <c r="M1320" s="3"/>
      <c r="N1320" s="3"/>
      <c r="O1320" s="3"/>
    </row>
    <row r="1321" spans="1:15">
      <c r="A1321" s="27">
        <f>工事一般情報!A1321</f>
        <v>190070</v>
      </c>
      <c r="B1321" s="7" t="str">
        <f>工事一般情報!B1321</f>
        <v>ヤマウ鳥谷部倉庫</v>
      </c>
      <c r="C1321" s="63"/>
      <c r="D1321" s="63"/>
      <c r="E1321" s="63"/>
      <c r="F1321" s="1"/>
      <c r="G1321" s="1"/>
      <c r="H1321" s="1"/>
      <c r="I1321" s="1"/>
      <c r="J1321" s="1"/>
      <c r="K1321" s="1"/>
      <c r="L1321" s="3"/>
      <c r="M1321" s="3"/>
      <c r="N1321" s="3"/>
      <c r="O1321" s="3"/>
    </row>
    <row r="1322" spans="1:15">
      <c r="A1322" s="27">
        <f>工事一般情報!A1322</f>
        <v>190071</v>
      </c>
      <c r="B1322" s="7" t="str">
        <f>工事一般情報!B1322</f>
        <v>バロー穂積</v>
      </c>
      <c r="C1322" s="63"/>
      <c r="D1322" s="63"/>
      <c r="E1322" s="63"/>
      <c r="F1322" s="1"/>
      <c r="G1322" s="1"/>
      <c r="H1322" s="1"/>
      <c r="I1322" s="1"/>
      <c r="J1322" s="1"/>
      <c r="K1322" s="1"/>
      <c r="L1322" s="3"/>
      <c r="M1322" s="3"/>
      <c r="N1322" s="3"/>
      <c r="O1322" s="3"/>
    </row>
    <row r="1323" spans="1:15">
      <c r="A1323" s="27">
        <f>工事一般情報!A1323</f>
        <v>190072</v>
      </c>
      <c r="B1323" s="7" t="str">
        <f>工事一般情報!B1323</f>
        <v>弘前倉庫五所川原４期</v>
      </c>
      <c r="C1323" s="63"/>
      <c r="D1323" s="63"/>
      <c r="E1323" s="63"/>
      <c r="F1323" s="1"/>
      <c r="G1323" s="1"/>
      <c r="H1323" s="1"/>
      <c r="I1323" s="1"/>
      <c r="J1323" s="1"/>
      <c r="K1323" s="1"/>
      <c r="L1323" s="3"/>
      <c r="M1323" s="3"/>
      <c r="N1323" s="3"/>
      <c r="O1323" s="3"/>
    </row>
    <row r="1324" spans="1:15">
      <c r="A1324" s="27">
        <f>工事一般情報!A1324</f>
        <v>190073</v>
      </c>
      <c r="B1324" s="7" t="str">
        <f>工事一般情報!B1324</f>
        <v>V・drug岡崎医療センター前薬局</v>
      </c>
      <c r="C1324" s="63"/>
      <c r="D1324" s="63"/>
      <c r="E1324" s="63"/>
      <c r="F1324" s="1"/>
      <c r="G1324" s="1"/>
      <c r="H1324" s="1"/>
      <c r="I1324" s="1"/>
      <c r="J1324" s="1"/>
      <c r="K1324" s="1"/>
      <c r="L1324" s="3"/>
      <c r="M1324" s="3"/>
      <c r="N1324" s="3"/>
      <c r="O1324" s="3"/>
    </row>
    <row r="1325" spans="1:15">
      <c r="A1325" s="27">
        <f>工事一般情報!A1325</f>
        <v>190074</v>
      </c>
      <c r="B1325" s="7" t="str">
        <f>工事一般情報!B1325</f>
        <v>薬王堂 三種森岳</v>
      </c>
      <c r="C1325" s="63"/>
      <c r="D1325" s="63"/>
      <c r="E1325" s="63"/>
      <c r="F1325" s="1"/>
      <c r="G1325" s="1"/>
      <c r="H1325" s="1"/>
      <c r="I1325" s="1"/>
      <c r="J1325" s="1"/>
      <c r="K1325" s="1"/>
      <c r="L1325" s="3"/>
      <c r="M1325" s="3"/>
      <c r="N1325" s="3"/>
      <c r="O1325" s="3"/>
    </row>
    <row r="1326" spans="1:15">
      <c r="A1326" s="27">
        <f>工事一般情報!A1326</f>
        <v>190075</v>
      </c>
      <c r="B1326" s="7" t="str">
        <f>工事一般情報!B1326</f>
        <v>JA新潟みらい亀田･横越地区店舗 倉庫棟＋横越支店棟</v>
      </c>
      <c r="C1326" s="63"/>
      <c r="D1326" s="63"/>
      <c r="E1326" s="63"/>
      <c r="F1326" s="1"/>
      <c r="G1326" s="1"/>
      <c r="H1326" s="1"/>
      <c r="I1326" s="1"/>
      <c r="J1326" s="1"/>
      <c r="K1326" s="1"/>
      <c r="L1326" s="3"/>
      <c r="M1326" s="3"/>
      <c r="N1326" s="3"/>
      <c r="O1326" s="3"/>
    </row>
    <row r="1327" spans="1:15">
      <c r="A1327" s="27">
        <f>工事一般情報!A1327</f>
        <v>190076</v>
      </c>
      <c r="B1327" s="7" t="str">
        <f>工事一般情報!B1327</f>
        <v>斐川サンホーム</v>
      </c>
      <c r="C1327" s="63"/>
      <c r="D1327" s="63"/>
      <c r="E1327" s="63"/>
      <c r="F1327" s="1"/>
      <c r="G1327" s="1"/>
      <c r="H1327" s="1"/>
      <c r="I1327" s="1"/>
      <c r="J1327" s="1"/>
      <c r="K1327" s="1"/>
      <c r="L1327" s="3"/>
      <c r="M1327" s="3"/>
      <c r="N1327" s="3"/>
      <c r="O1327" s="3"/>
    </row>
    <row r="1328" spans="1:15">
      <c r="A1328" s="27">
        <f>工事一般情報!A1328</f>
        <v>190077</v>
      </c>
      <c r="B1328" s="7" t="str">
        <f>工事一般情報!B1328</f>
        <v>バースデイ洲本</v>
      </c>
      <c r="C1328" s="63"/>
      <c r="D1328" s="63"/>
      <c r="E1328" s="63"/>
      <c r="F1328" s="1"/>
      <c r="G1328" s="1"/>
      <c r="H1328" s="1"/>
      <c r="I1328" s="1"/>
      <c r="J1328" s="1"/>
      <c r="K1328" s="1"/>
      <c r="L1328" s="3"/>
      <c r="M1328" s="3"/>
      <c r="N1328" s="3"/>
      <c r="O1328" s="3"/>
    </row>
    <row r="1329" spans="1:15">
      <c r="A1329" s="27">
        <f>工事一般情報!A1329</f>
        <v>199911</v>
      </c>
      <c r="B1329" s="7" t="str">
        <f>工事一般情報!B1329</f>
        <v>薬王堂 角館下菅沢</v>
      </c>
      <c r="C1329" s="63"/>
      <c r="D1329" s="63"/>
      <c r="E1329" s="63"/>
      <c r="F1329" s="1"/>
      <c r="G1329" s="1"/>
      <c r="H1329" s="1"/>
      <c r="I1329" s="1"/>
      <c r="J1329" s="1"/>
      <c r="K1329" s="1"/>
      <c r="L1329" s="3"/>
      <c r="M1329" s="3"/>
      <c r="N1329" s="3"/>
      <c r="O1329" s="3"/>
    </row>
    <row r="1330" spans="1:15">
      <c r="A1330" s="27">
        <f>工事一般情報!A1330</f>
        <v>190079</v>
      </c>
      <c r="B1330" s="7" t="str">
        <f>工事一般情報!B1330</f>
        <v>ハローズ西条大町</v>
      </c>
      <c r="C1330" s="63"/>
      <c r="D1330" s="63"/>
      <c r="E1330" s="63"/>
      <c r="F1330" s="1"/>
      <c r="G1330" s="1"/>
      <c r="H1330" s="1"/>
      <c r="I1330" s="1"/>
      <c r="J1330" s="1"/>
      <c r="K1330" s="1"/>
      <c r="L1330" s="3"/>
      <c r="M1330" s="3"/>
      <c r="N1330" s="3"/>
      <c r="O1330" s="3"/>
    </row>
    <row r="1331" spans="1:15">
      <c r="A1331" s="27">
        <f>工事一般情報!A1331</f>
        <v>190080</v>
      </c>
      <c r="B1331" s="7" t="str">
        <f>工事一般情報!B1331</f>
        <v>東北マツダ名取</v>
      </c>
      <c r="C1331" s="63"/>
      <c r="D1331" s="63"/>
      <c r="E1331" s="63"/>
      <c r="F1331" s="1"/>
      <c r="G1331" s="1"/>
      <c r="H1331" s="1"/>
      <c r="I1331" s="1"/>
      <c r="J1331" s="1"/>
      <c r="K1331" s="1"/>
      <c r="L1331" s="3"/>
      <c r="M1331" s="3"/>
      <c r="N1331" s="3"/>
      <c r="O1331" s="3"/>
    </row>
    <row r="1332" spans="1:15">
      <c r="A1332" s="27">
        <f>工事一般情報!A1332</f>
        <v>190081</v>
      </c>
      <c r="B1332" s="7" t="str">
        <f>工事一般情報!B1332</f>
        <v>VM美原南インター</v>
      </c>
      <c r="C1332" s="63"/>
      <c r="D1332" s="63"/>
      <c r="E1332" s="63"/>
      <c r="F1332" s="1"/>
      <c r="G1332" s="1"/>
      <c r="H1332" s="1"/>
      <c r="I1332" s="1"/>
      <c r="J1332" s="1"/>
      <c r="K1332" s="1"/>
      <c r="L1332" s="3"/>
      <c r="M1332" s="3"/>
      <c r="N1332" s="3"/>
      <c r="O1332" s="3"/>
    </row>
    <row r="1333" spans="1:15">
      <c r="A1333" s="27">
        <f>工事一般情報!A1333</f>
        <v>190082</v>
      </c>
      <c r="B1333" s="7" t="str">
        <f>工事一般情報!B1333</f>
        <v>キョーユー(株)新工場棟</v>
      </c>
      <c r="C1333" s="63"/>
      <c r="D1333" s="63"/>
      <c r="E1333" s="63"/>
      <c r="F1333" s="1"/>
      <c r="G1333" s="1"/>
      <c r="H1333" s="1"/>
      <c r="I1333" s="1"/>
      <c r="J1333" s="1"/>
      <c r="K1333" s="1"/>
      <c r="L1333" s="3"/>
      <c r="M1333" s="3"/>
      <c r="N1333" s="3"/>
      <c r="O1333" s="3"/>
    </row>
    <row r="1334" spans="1:15">
      <c r="A1334" s="27">
        <f>工事一般情報!A1334</f>
        <v>190083</v>
      </c>
      <c r="B1334" s="7" t="str">
        <f>工事一般情報!B1334</f>
        <v>JA全農福島 福島パッケージステーション</v>
      </c>
      <c r="C1334" s="63"/>
      <c r="D1334" s="63"/>
      <c r="E1334" s="63"/>
      <c r="F1334" s="1"/>
      <c r="G1334" s="1"/>
      <c r="H1334" s="1"/>
      <c r="I1334" s="1"/>
      <c r="J1334" s="1"/>
      <c r="K1334" s="1"/>
      <c r="L1334" s="3"/>
      <c r="M1334" s="3"/>
      <c r="N1334" s="3"/>
      <c r="O1334" s="3"/>
    </row>
    <row r="1335" spans="1:15">
      <c r="A1335" s="27">
        <f>工事一般情報!A1335</f>
        <v>190084</v>
      </c>
      <c r="B1335" s="7" t="str">
        <f>工事一般情報!B1335</f>
        <v>丸善運輸関西 株式会社 深江浜倉庫</v>
      </c>
      <c r="C1335" s="63"/>
      <c r="D1335" s="63"/>
      <c r="E1335" s="63"/>
      <c r="F1335" s="1"/>
      <c r="G1335" s="1"/>
      <c r="H1335" s="1"/>
      <c r="I1335" s="1"/>
      <c r="J1335" s="1"/>
      <c r="K1335" s="1"/>
      <c r="L1335" s="3"/>
      <c r="M1335" s="3"/>
      <c r="N1335" s="3"/>
      <c r="O1335" s="3"/>
    </row>
    <row r="1336" spans="1:15">
      <c r="A1336" s="27">
        <f>工事一般情報!A1336</f>
        <v>190085</v>
      </c>
      <c r="B1336" s="7" t="str">
        <f>工事一般情報!B1336</f>
        <v>農事組合法人和久楽MRC</v>
      </c>
      <c r="C1336" s="63"/>
      <c r="D1336" s="63"/>
      <c r="E1336" s="63"/>
      <c r="F1336" s="1"/>
      <c r="G1336" s="1"/>
      <c r="H1336" s="1"/>
      <c r="I1336" s="1"/>
      <c r="J1336" s="1"/>
      <c r="K1336" s="1"/>
      <c r="L1336" s="3"/>
      <c r="M1336" s="3"/>
      <c r="N1336" s="3"/>
      <c r="O1336" s="3"/>
    </row>
    <row r="1337" spans="1:15">
      <c r="A1337" s="27">
        <f>工事一般情報!A1337</f>
        <v>190086</v>
      </c>
      <c r="B1337" s="7" t="str">
        <f>工事一般情報!B1337</f>
        <v>鴻池運輸</v>
      </c>
      <c r="C1337" s="63"/>
      <c r="D1337" s="63"/>
      <c r="E1337" s="63"/>
      <c r="F1337" s="1"/>
      <c r="G1337" s="1"/>
      <c r="H1337" s="1"/>
      <c r="I1337" s="1"/>
      <c r="J1337" s="1"/>
      <c r="K1337" s="1"/>
      <c r="L1337" s="3"/>
      <c r="M1337" s="3"/>
      <c r="N1337" s="3"/>
      <c r="O1337" s="3"/>
    </row>
    <row r="1338" spans="1:15">
      <c r="A1338" s="27">
        <f>工事一般情報!A1338</f>
        <v>190087</v>
      </c>
      <c r="B1338" s="7" t="str">
        <f>工事一般情報!B1338</f>
        <v>石巻物流センター</v>
      </c>
      <c r="C1338" s="63"/>
      <c r="D1338" s="63"/>
      <c r="E1338" s="63"/>
      <c r="F1338" s="1"/>
      <c r="G1338" s="1"/>
      <c r="H1338" s="1"/>
      <c r="I1338" s="1"/>
      <c r="J1338" s="1"/>
      <c r="K1338" s="1"/>
      <c r="L1338" s="3"/>
      <c r="M1338" s="3"/>
      <c r="N1338" s="3"/>
      <c r="O1338" s="3"/>
    </row>
    <row r="1339" spans="1:15">
      <c r="A1339" s="27">
        <f>工事一般情報!A1339</f>
        <v>190088</v>
      </c>
      <c r="B1339" s="7" t="str">
        <f>工事一般情報!B1339</f>
        <v>東北陸運(株)様気仙沼事業所</v>
      </c>
      <c r="C1339" s="63"/>
      <c r="D1339" s="63"/>
      <c r="E1339" s="63"/>
      <c r="F1339" s="1"/>
      <c r="G1339" s="1"/>
      <c r="H1339" s="1"/>
      <c r="I1339" s="1"/>
      <c r="J1339" s="1"/>
      <c r="K1339" s="1"/>
      <c r="L1339" s="3"/>
      <c r="M1339" s="3"/>
      <c r="N1339" s="3"/>
      <c r="O1339" s="3"/>
    </row>
    <row r="1340" spans="1:15">
      <c r="A1340" s="27">
        <f>工事一般情報!A1340</f>
        <v>190089</v>
      </c>
      <c r="B1340" s="7" t="str">
        <f>工事一般情報!B1340</f>
        <v>Vdrug豊田東山</v>
      </c>
      <c r="C1340" s="63"/>
      <c r="D1340" s="63"/>
      <c r="E1340" s="63"/>
      <c r="F1340" s="1"/>
      <c r="G1340" s="1"/>
      <c r="H1340" s="1"/>
      <c r="I1340" s="1"/>
      <c r="J1340" s="1"/>
      <c r="K1340" s="1"/>
      <c r="L1340" s="3"/>
      <c r="M1340" s="3"/>
      <c r="N1340" s="3"/>
      <c r="O1340" s="3"/>
    </row>
    <row r="1341" spans="1:15">
      <c r="A1341" s="27">
        <f>工事一般情報!A1341</f>
        <v>190090</v>
      </c>
      <c r="B1341" s="7" t="str">
        <f>工事一般情報!B1341</f>
        <v>ツルハドラッグ大槌</v>
      </c>
      <c r="C1341" s="63"/>
      <c r="D1341" s="63"/>
      <c r="E1341" s="63"/>
      <c r="F1341" s="1"/>
      <c r="G1341" s="1"/>
      <c r="H1341" s="1"/>
      <c r="I1341" s="1"/>
      <c r="J1341" s="1"/>
      <c r="K1341" s="1"/>
      <c r="L1341" s="3"/>
      <c r="M1341" s="3"/>
      <c r="N1341" s="3"/>
      <c r="O1341" s="3"/>
    </row>
    <row r="1342" spans="1:15">
      <c r="A1342" s="27">
        <f>工事一般情報!A1342</f>
        <v>190091</v>
      </c>
      <c r="B1342" s="7" t="str">
        <f>工事一般情報!B1342</f>
        <v>熊本スバル自動車 本社</v>
      </c>
      <c r="C1342" s="63"/>
      <c r="D1342" s="63"/>
      <c r="E1342" s="63"/>
      <c r="F1342" s="1"/>
      <c r="G1342" s="1"/>
      <c r="H1342" s="1"/>
      <c r="I1342" s="1"/>
      <c r="J1342" s="1"/>
      <c r="K1342" s="1"/>
      <c r="L1342" s="3"/>
      <c r="M1342" s="3"/>
      <c r="N1342" s="3"/>
      <c r="O1342" s="3"/>
    </row>
    <row r="1343" spans="1:15">
      <c r="A1343" s="27">
        <f>工事一般情報!A1343</f>
        <v>190092</v>
      </c>
      <c r="B1343" s="7" t="str">
        <f>工事一般情報!B1343</f>
        <v>ダイハツ北海道販売㈱岩見沢</v>
      </c>
      <c r="C1343" s="63"/>
      <c r="D1343" s="63"/>
      <c r="E1343" s="63"/>
      <c r="F1343" s="1"/>
      <c r="G1343" s="1"/>
      <c r="H1343" s="1"/>
      <c r="I1343" s="1"/>
      <c r="J1343" s="1"/>
      <c r="K1343" s="1"/>
      <c r="L1343" s="3"/>
      <c r="M1343" s="3"/>
      <c r="N1343" s="3"/>
      <c r="O1343" s="3"/>
    </row>
    <row r="1344" spans="1:15">
      <c r="A1344" s="27">
        <f>工事一般情報!A1344</f>
        <v>190093</v>
      </c>
      <c r="B1344" s="7" t="str">
        <f>工事一般情報!B1344</f>
        <v>MA-HOUSE</v>
      </c>
      <c r="C1344" s="63"/>
      <c r="D1344" s="63"/>
      <c r="E1344" s="63"/>
      <c r="F1344" s="1"/>
      <c r="G1344" s="1"/>
      <c r="H1344" s="1"/>
      <c r="I1344" s="1"/>
      <c r="J1344" s="1"/>
      <c r="K1344" s="1"/>
      <c r="L1344" s="3"/>
      <c r="M1344" s="3"/>
      <c r="N1344" s="3"/>
      <c r="O1344" s="3"/>
    </row>
    <row r="1345" spans="1:15">
      <c r="A1345" s="27">
        <f>工事一般情報!A1345</f>
        <v>190094</v>
      </c>
      <c r="B1345" s="7" t="str">
        <f>工事一般情報!B1345</f>
        <v>ホテルグランビュー高崎 駐車場計画</v>
      </c>
      <c r="C1345" s="63"/>
      <c r="D1345" s="63"/>
      <c r="E1345" s="63"/>
      <c r="F1345" s="1"/>
      <c r="G1345" s="1"/>
      <c r="H1345" s="1"/>
      <c r="I1345" s="1"/>
      <c r="J1345" s="1"/>
      <c r="K1345" s="1"/>
      <c r="L1345" s="3"/>
      <c r="M1345" s="3"/>
      <c r="N1345" s="3"/>
      <c r="O1345" s="3"/>
    </row>
    <row r="1346" spans="1:15">
      <c r="A1346" s="27">
        <f>工事一般情報!A1346</f>
        <v>190095</v>
      </c>
      <c r="B1346" s="7" t="str">
        <f>工事一般情報!B1346</f>
        <v>横河システム建築 茂原工場 厚生棟</v>
      </c>
      <c r="C1346" s="63"/>
      <c r="D1346" s="63"/>
      <c r="E1346" s="63"/>
      <c r="F1346" s="1"/>
      <c r="G1346" s="1"/>
      <c r="H1346" s="1"/>
      <c r="I1346" s="1"/>
      <c r="J1346" s="1"/>
      <c r="K1346" s="1"/>
      <c r="L1346" s="3"/>
      <c r="M1346" s="3"/>
      <c r="N1346" s="3"/>
      <c r="O1346" s="3"/>
    </row>
    <row r="1347" spans="1:15">
      <c r="A1347" s="27">
        <f>工事一般情報!A1347</f>
        <v>190096</v>
      </c>
      <c r="B1347" s="7" t="str">
        <f>工事一般情報!B1347</f>
        <v>ＪＡみちのく村山 大石田低温倉庫</v>
      </c>
      <c r="C1347" s="63"/>
      <c r="D1347" s="63"/>
      <c r="E1347" s="63"/>
      <c r="F1347" s="1"/>
      <c r="G1347" s="1"/>
      <c r="H1347" s="1"/>
      <c r="I1347" s="1"/>
      <c r="J1347" s="1"/>
      <c r="K1347" s="1"/>
      <c r="L1347" s="3"/>
      <c r="M1347" s="3"/>
      <c r="N1347" s="3"/>
      <c r="O1347" s="3"/>
    </row>
    <row r="1348" spans="1:15">
      <c r="A1348" s="27">
        <f>工事一般情報!A1348</f>
        <v>190097</v>
      </c>
      <c r="B1348" s="7" t="str">
        <f>工事一般情報!B1348</f>
        <v>オート化学工業株式会社 北茨城工場 倉庫</v>
      </c>
      <c r="C1348" s="63"/>
      <c r="D1348" s="63"/>
      <c r="E1348" s="63"/>
      <c r="F1348" s="1"/>
      <c r="G1348" s="1"/>
      <c r="H1348" s="1"/>
      <c r="I1348" s="1"/>
      <c r="J1348" s="1"/>
      <c r="K1348" s="1"/>
      <c r="L1348" s="3"/>
      <c r="M1348" s="3"/>
      <c r="N1348" s="3"/>
      <c r="O1348" s="3"/>
    </row>
    <row r="1349" spans="1:15">
      <c r="A1349" s="27">
        <f>工事一般情報!A1349</f>
        <v>190098</v>
      </c>
      <c r="B1349" s="7" t="str">
        <f>工事一般情報!B1349</f>
        <v>芹澤様共同住宅</v>
      </c>
      <c r="C1349" s="63"/>
      <c r="D1349" s="63"/>
      <c r="E1349" s="63"/>
      <c r="F1349" s="1"/>
      <c r="G1349" s="1"/>
      <c r="H1349" s="1"/>
      <c r="I1349" s="1"/>
      <c r="J1349" s="1"/>
      <c r="K1349" s="1"/>
      <c r="L1349" s="3"/>
      <c r="M1349" s="3"/>
      <c r="N1349" s="3"/>
      <c r="O1349" s="3"/>
    </row>
    <row r="1350" spans="1:15">
      <c r="A1350" s="27">
        <f>工事一般情報!A1350</f>
        <v>190099</v>
      </c>
      <c r="B1350" s="7" t="str">
        <f>工事一般情報!B1350</f>
        <v>松岡 大阪南港第二物流センター</v>
      </c>
      <c r="C1350" s="63"/>
      <c r="D1350" s="63"/>
      <c r="E1350" s="63"/>
      <c r="F1350" s="1"/>
      <c r="G1350" s="1"/>
      <c r="H1350" s="1"/>
      <c r="I1350" s="1"/>
      <c r="J1350" s="1"/>
      <c r="K1350" s="1"/>
      <c r="L1350" s="3"/>
      <c r="M1350" s="3"/>
      <c r="N1350" s="3"/>
      <c r="O1350" s="3"/>
    </row>
    <row r="1351" spans="1:15">
      <c r="A1351" s="27">
        <f>工事一般情報!A1351</f>
        <v>190100</v>
      </c>
      <c r="B1351" s="7" t="str">
        <f>工事一般情報!B1351</f>
        <v>カインズ宇都宮テクノポリス</v>
      </c>
      <c r="C1351" s="63"/>
      <c r="D1351" s="63"/>
      <c r="E1351" s="63"/>
      <c r="F1351" s="1"/>
      <c r="G1351" s="1"/>
      <c r="H1351" s="1"/>
      <c r="I1351" s="1"/>
      <c r="J1351" s="1"/>
      <c r="K1351" s="1"/>
      <c r="L1351" s="3"/>
      <c r="M1351" s="3"/>
      <c r="N1351" s="3"/>
      <c r="O1351" s="3"/>
    </row>
    <row r="1352" spans="1:15">
      <c r="A1352" s="27">
        <f>工事一般情報!A1352</f>
        <v>190101</v>
      </c>
      <c r="B1352" s="7" t="str">
        <f>工事一般情報!B1352</f>
        <v>大麻元町 D工区(特養・看護小多機・老健)(旧:江別)</v>
      </c>
      <c r="C1352" s="63"/>
      <c r="D1352" s="63"/>
      <c r="E1352" s="63"/>
      <c r="F1352" s="1"/>
      <c r="G1352" s="1"/>
      <c r="H1352" s="1"/>
      <c r="I1352" s="1"/>
      <c r="J1352" s="1"/>
      <c r="K1352" s="1"/>
      <c r="L1352" s="3"/>
      <c r="M1352" s="3"/>
      <c r="N1352" s="3"/>
      <c r="O1352" s="3"/>
    </row>
    <row r="1353" spans="1:15">
      <c r="A1353" s="27">
        <f>工事一般情報!A1353</f>
        <v>190102</v>
      </c>
      <c r="B1353" s="7" t="str">
        <f>工事一般情報!B1353</f>
        <v>扶桑商会倉庫</v>
      </c>
      <c r="C1353" s="63"/>
      <c r="D1353" s="63"/>
      <c r="E1353" s="63"/>
      <c r="F1353" s="1"/>
      <c r="G1353" s="1"/>
      <c r="H1353" s="1"/>
      <c r="I1353" s="1"/>
      <c r="J1353" s="1"/>
      <c r="K1353" s="1"/>
      <c r="L1353" s="3"/>
      <c r="M1353" s="3"/>
      <c r="N1353" s="3"/>
      <c r="O1353" s="3"/>
    </row>
    <row r="1354" spans="1:15">
      <c r="A1354" s="27">
        <f>工事一般情報!A1354</f>
        <v>199002</v>
      </c>
      <c r="B1354" s="7" t="str">
        <f>工事一般情報!B1354</f>
        <v>守山テナントビル</v>
      </c>
      <c r="C1354" s="63"/>
      <c r="D1354" s="63"/>
      <c r="E1354" s="63"/>
      <c r="F1354" s="1"/>
      <c r="G1354" s="1"/>
      <c r="H1354" s="1"/>
      <c r="I1354" s="1"/>
      <c r="J1354" s="1"/>
      <c r="K1354" s="1"/>
      <c r="L1354" s="3"/>
      <c r="M1354" s="3"/>
      <c r="N1354" s="3"/>
      <c r="O1354" s="3"/>
    </row>
    <row r="1355" spans="1:15">
      <c r="A1355" s="27">
        <f>工事一般情報!A1355</f>
        <v>189002</v>
      </c>
      <c r="B1355" s="7" t="str">
        <f>工事一般情報!B1355</f>
        <v>プジョー千里</v>
      </c>
      <c r="C1355" s="63"/>
      <c r="D1355" s="63"/>
      <c r="E1355" s="63"/>
      <c r="F1355" s="1"/>
      <c r="G1355" s="1"/>
      <c r="H1355" s="1"/>
      <c r="I1355" s="1"/>
      <c r="J1355" s="1"/>
      <c r="K1355" s="1"/>
      <c r="L1355" s="3"/>
      <c r="M1355" s="3"/>
      <c r="N1355" s="3"/>
      <c r="O1355" s="3"/>
    </row>
    <row r="1356" spans="1:15">
      <c r="A1356" s="27">
        <f>工事一般情報!A1356</f>
        <v>189005</v>
      </c>
      <c r="B1356" s="7" t="str">
        <f>工事一般情報!B1356</f>
        <v>DS京都</v>
      </c>
      <c r="C1356" s="63"/>
      <c r="D1356" s="63"/>
      <c r="E1356" s="63"/>
      <c r="F1356" s="1"/>
      <c r="G1356" s="1"/>
      <c r="H1356" s="1"/>
      <c r="I1356" s="1"/>
      <c r="J1356" s="1"/>
      <c r="K1356" s="1"/>
      <c r="L1356" s="3"/>
      <c r="M1356" s="3"/>
      <c r="N1356" s="3"/>
      <c r="O1356" s="3"/>
    </row>
    <row r="1357" spans="1:15">
      <c r="A1357" s="27">
        <f>工事一般情報!A1357</f>
        <v>189006</v>
      </c>
      <c r="B1357" s="7" t="str">
        <f>工事一般情報!B1357</f>
        <v>プジョーシトロエン京都</v>
      </c>
      <c r="C1357" s="63"/>
      <c r="D1357" s="63"/>
      <c r="E1357" s="63"/>
      <c r="F1357" s="1"/>
      <c r="G1357" s="1"/>
      <c r="H1357" s="1"/>
      <c r="I1357" s="1"/>
      <c r="J1357" s="1"/>
      <c r="K1357" s="1"/>
      <c r="L1357" s="3"/>
      <c r="M1357" s="3"/>
      <c r="N1357" s="3"/>
      <c r="O1357" s="3"/>
    </row>
    <row r="1358" spans="1:15">
      <c r="A1358" s="27">
        <f>工事一般情報!A1358</f>
        <v>0</v>
      </c>
      <c r="B1358" s="7">
        <f>工事一般情報!B1358</f>
        <v>0</v>
      </c>
      <c r="C1358" s="63"/>
      <c r="D1358" s="63"/>
      <c r="E1358" s="63"/>
      <c r="F1358" s="1"/>
      <c r="G1358" s="1"/>
      <c r="H1358" s="1"/>
      <c r="I1358" s="1"/>
      <c r="J1358" s="1"/>
      <c r="K1358" s="1"/>
      <c r="L1358" s="3"/>
      <c r="M1358" s="3"/>
      <c r="N1358" s="3"/>
      <c r="O1358" s="3"/>
    </row>
    <row r="1359" spans="1:15">
      <c r="A1359" s="27">
        <f>工事一般情報!A1359</f>
        <v>0</v>
      </c>
      <c r="B1359" s="7">
        <f>工事一般情報!B1359</f>
        <v>0</v>
      </c>
      <c r="C1359" s="63"/>
      <c r="D1359" s="63"/>
      <c r="E1359" s="63"/>
      <c r="F1359" s="1"/>
      <c r="G1359" s="1"/>
      <c r="H1359" s="1"/>
      <c r="I1359" s="1"/>
      <c r="J1359" s="1"/>
      <c r="K1359" s="1"/>
      <c r="L1359" s="3"/>
      <c r="M1359" s="3"/>
      <c r="N1359" s="3"/>
      <c r="O1359" s="3"/>
    </row>
    <row r="1360" spans="1:15">
      <c r="A1360" s="27">
        <f>工事一般情報!A1360</f>
        <v>0</v>
      </c>
      <c r="B1360" s="7">
        <f>工事一般情報!B1360</f>
        <v>0</v>
      </c>
      <c r="C1360" s="63"/>
      <c r="D1360" s="63"/>
      <c r="E1360" s="63"/>
      <c r="F1360" s="1"/>
      <c r="G1360" s="1"/>
      <c r="H1360" s="1"/>
      <c r="I1360" s="1"/>
      <c r="J1360" s="1"/>
      <c r="K1360" s="1"/>
      <c r="L1360" s="3"/>
      <c r="M1360" s="3"/>
      <c r="N1360" s="3"/>
      <c r="O1360" s="3"/>
    </row>
    <row r="1361" spans="1:15">
      <c r="A1361" s="27">
        <f>工事一般情報!A1361</f>
        <v>0</v>
      </c>
      <c r="B1361" s="7">
        <f>工事一般情報!B1361</f>
        <v>0</v>
      </c>
      <c r="C1361" s="63"/>
      <c r="D1361" s="63"/>
      <c r="E1361" s="63"/>
      <c r="F1361" s="1"/>
      <c r="G1361" s="1"/>
      <c r="H1361" s="1"/>
      <c r="I1361" s="1"/>
      <c r="J1361" s="1"/>
      <c r="K1361" s="1"/>
      <c r="L1361" s="3"/>
      <c r="M1361" s="3"/>
      <c r="N1361" s="3"/>
      <c r="O1361" s="3"/>
    </row>
    <row r="1362" spans="1:15">
      <c r="A1362" s="27">
        <f>工事一般情報!A1362</f>
        <v>0</v>
      </c>
      <c r="B1362" s="7">
        <f>工事一般情報!B1362</f>
        <v>0</v>
      </c>
      <c r="C1362" s="63"/>
      <c r="D1362" s="63"/>
      <c r="E1362" s="63"/>
      <c r="F1362" s="1"/>
      <c r="G1362" s="1"/>
      <c r="H1362" s="1"/>
      <c r="I1362" s="1"/>
      <c r="J1362" s="1"/>
      <c r="K1362" s="1"/>
      <c r="L1362" s="3"/>
      <c r="M1362" s="3"/>
      <c r="N1362" s="3"/>
      <c r="O1362" s="3"/>
    </row>
    <row r="1363" spans="1:15">
      <c r="A1363" s="27">
        <f>工事一般情報!A1363</f>
        <v>0</v>
      </c>
      <c r="B1363" s="7">
        <f>工事一般情報!B1363</f>
        <v>0</v>
      </c>
      <c r="C1363" s="63"/>
      <c r="D1363" s="63"/>
      <c r="E1363" s="63"/>
      <c r="F1363" s="1"/>
      <c r="G1363" s="1"/>
      <c r="H1363" s="1"/>
      <c r="I1363" s="1"/>
      <c r="J1363" s="1"/>
      <c r="K1363" s="1"/>
      <c r="L1363" s="3"/>
      <c r="M1363" s="3"/>
      <c r="N1363" s="3"/>
      <c r="O1363" s="3"/>
    </row>
    <row r="1364" spans="1:15">
      <c r="A1364" s="27">
        <f>工事一般情報!A1364</f>
        <v>0</v>
      </c>
      <c r="B1364" s="7">
        <f>工事一般情報!B1364</f>
        <v>0</v>
      </c>
      <c r="C1364" s="63"/>
      <c r="D1364" s="63"/>
      <c r="E1364" s="63"/>
      <c r="F1364" s="1"/>
      <c r="G1364" s="1"/>
      <c r="H1364" s="1"/>
      <c r="I1364" s="1"/>
      <c r="J1364" s="1"/>
      <c r="K1364" s="1"/>
      <c r="L1364" s="3"/>
      <c r="M1364" s="3"/>
      <c r="N1364" s="3"/>
      <c r="O1364" s="3"/>
    </row>
    <row r="1365" spans="1:15">
      <c r="A1365" s="27">
        <f>工事一般情報!A1365</f>
        <v>0</v>
      </c>
      <c r="B1365" s="7">
        <f>工事一般情報!B1365</f>
        <v>0</v>
      </c>
      <c r="C1365" s="63"/>
      <c r="D1365" s="63"/>
      <c r="E1365" s="63"/>
      <c r="F1365" s="1"/>
      <c r="G1365" s="1"/>
      <c r="H1365" s="1"/>
      <c r="I1365" s="1"/>
      <c r="J1365" s="1"/>
      <c r="K1365" s="1"/>
      <c r="L1365" s="3"/>
      <c r="M1365" s="3"/>
      <c r="N1365" s="3"/>
      <c r="O1365" s="3"/>
    </row>
    <row r="1366" spans="1:15">
      <c r="A1366" s="27">
        <f>工事一般情報!A1366</f>
        <v>0</v>
      </c>
      <c r="B1366" s="7">
        <f>工事一般情報!B1366</f>
        <v>0</v>
      </c>
      <c r="C1366" s="63"/>
      <c r="D1366" s="63"/>
      <c r="E1366" s="63"/>
      <c r="F1366" s="1"/>
      <c r="G1366" s="1"/>
      <c r="H1366" s="1"/>
      <c r="I1366" s="1"/>
      <c r="J1366" s="1"/>
      <c r="K1366" s="1"/>
      <c r="L1366" s="3"/>
      <c r="M1366" s="3"/>
      <c r="N1366" s="3"/>
      <c r="O1366" s="3"/>
    </row>
    <row r="1367" spans="1:15">
      <c r="A1367" s="27">
        <f>工事一般情報!A1367</f>
        <v>0</v>
      </c>
      <c r="B1367" s="7">
        <f>工事一般情報!B1367</f>
        <v>0</v>
      </c>
      <c r="C1367" s="63"/>
      <c r="D1367" s="63"/>
      <c r="E1367" s="63"/>
      <c r="F1367" s="1"/>
      <c r="G1367" s="1"/>
      <c r="H1367" s="1"/>
      <c r="I1367" s="1"/>
      <c r="J1367" s="1"/>
      <c r="K1367" s="1"/>
      <c r="L1367" s="3"/>
      <c r="M1367" s="3"/>
      <c r="N1367" s="3"/>
      <c r="O1367" s="3"/>
    </row>
    <row r="1368" spans="1:15">
      <c r="A1368" s="27">
        <f>工事一般情報!A1368</f>
        <v>0</v>
      </c>
      <c r="B1368" s="7">
        <f>工事一般情報!B1368</f>
        <v>0</v>
      </c>
      <c r="C1368" s="63"/>
      <c r="D1368" s="63"/>
      <c r="E1368" s="63"/>
      <c r="F1368" s="1"/>
      <c r="G1368" s="1"/>
      <c r="H1368" s="1"/>
      <c r="I1368" s="1"/>
      <c r="J1368" s="1"/>
      <c r="K1368" s="1"/>
      <c r="L1368" s="3"/>
      <c r="M1368" s="3"/>
      <c r="N1368" s="3"/>
      <c r="O1368" s="3"/>
    </row>
    <row r="1369" spans="1:15">
      <c r="A1369" s="27">
        <f>工事一般情報!A1369</f>
        <v>0</v>
      </c>
      <c r="B1369" s="7">
        <f>工事一般情報!B1369</f>
        <v>0</v>
      </c>
      <c r="C1369" s="63"/>
      <c r="D1369" s="63"/>
      <c r="E1369" s="63"/>
      <c r="F1369" s="1"/>
      <c r="G1369" s="1"/>
      <c r="H1369" s="1"/>
      <c r="I1369" s="1"/>
      <c r="J1369" s="1"/>
      <c r="K1369" s="1"/>
      <c r="L1369" s="3"/>
      <c r="M1369" s="3"/>
      <c r="N1369" s="3"/>
      <c r="O1369" s="3"/>
    </row>
    <row r="1370" spans="1:15">
      <c r="A1370" s="27">
        <f>工事一般情報!A1370</f>
        <v>0</v>
      </c>
      <c r="B1370" s="7">
        <f>工事一般情報!B1370</f>
        <v>0</v>
      </c>
      <c r="C1370" s="63"/>
      <c r="D1370" s="63"/>
      <c r="E1370" s="63"/>
      <c r="F1370" s="1"/>
      <c r="G1370" s="1"/>
      <c r="H1370" s="1"/>
      <c r="I1370" s="1"/>
      <c r="J1370" s="1"/>
      <c r="K1370" s="1"/>
      <c r="L1370" s="3"/>
      <c r="M1370" s="3"/>
      <c r="N1370" s="3"/>
      <c r="O1370" s="3"/>
    </row>
    <row r="1371" spans="1:15">
      <c r="A1371" s="27">
        <f>工事一般情報!A1371</f>
        <v>0</v>
      </c>
      <c r="B1371" s="7">
        <f>工事一般情報!B1371</f>
        <v>0</v>
      </c>
      <c r="C1371" s="63"/>
      <c r="D1371" s="63"/>
      <c r="E1371" s="63"/>
      <c r="F1371" s="1"/>
      <c r="G1371" s="1"/>
      <c r="H1371" s="1"/>
      <c r="I1371" s="1"/>
      <c r="J1371" s="1"/>
      <c r="K1371" s="1"/>
      <c r="L1371" s="3"/>
      <c r="M1371" s="3"/>
      <c r="N1371" s="3"/>
      <c r="O1371" s="3"/>
    </row>
    <row r="1372" spans="1:15">
      <c r="A1372" s="27">
        <f>工事一般情報!A1372</f>
        <v>0</v>
      </c>
      <c r="B1372" s="7">
        <f>工事一般情報!B1372</f>
        <v>0</v>
      </c>
      <c r="C1372" s="63"/>
      <c r="D1372" s="63"/>
      <c r="E1372" s="63"/>
      <c r="F1372" s="1"/>
      <c r="G1372" s="1"/>
      <c r="H1372" s="1"/>
      <c r="I1372" s="1"/>
      <c r="J1372" s="1"/>
      <c r="K1372" s="1"/>
      <c r="L1372" s="3"/>
      <c r="M1372" s="3"/>
      <c r="N1372" s="3"/>
      <c r="O1372" s="3"/>
    </row>
    <row r="1373" spans="1:15">
      <c r="A1373" s="27">
        <f>工事一般情報!A1373</f>
        <v>0</v>
      </c>
      <c r="B1373" s="7">
        <f>工事一般情報!B1373</f>
        <v>0</v>
      </c>
      <c r="C1373" s="63"/>
      <c r="D1373" s="63"/>
      <c r="E1373" s="63"/>
      <c r="F1373" s="1"/>
      <c r="G1373" s="1"/>
      <c r="H1373" s="1"/>
      <c r="I1373" s="1"/>
      <c r="J1373" s="1"/>
      <c r="K1373" s="1"/>
      <c r="L1373" s="3"/>
      <c r="M1373" s="3"/>
      <c r="N1373" s="3"/>
      <c r="O1373" s="3"/>
    </row>
    <row r="1374" spans="1:15">
      <c r="A1374" s="27">
        <f>工事一般情報!A1374</f>
        <v>0</v>
      </c>
      <c r="B1374" s="7">
        <f>工事一般情報!B1374</f>
        <v>0</v>
      </c>
      <c r="C1374" s="63"/>
      <c r="D1374" s="63"/>
      <c r="E1374" s="63"/>
      <c r="F1374" s="1"/>
      <c r="G1374" s="1"/>
      <c r="H1374" s="1"/>
      <c r="I1374" s="1"/>
      <c r="J1374" s="1"/>
      <c r="K1374" s="1"/>
      <c r="L1374" s="3"/>
      <c r="M1374" s="3"/>
      <c r="N1374" s="3"/>
      <c r="O1374" s="3"/>
    </row>
    <row r="1375" spans="1:15">
      <c r="A1375" s="27">
        <f>工事一般情報!A1375</f>
        <v>0</v>
      </c>
      <c r="B1375" s="7">
        <f>工事一般情報!B1375</f>
        <v>0</v>
      </c>
      <c r="C1375" s="63"/>
      <c r="D1375" s="63"/>
      <c r="E1375" s="63"/>
      <c r="F1375" s="1"/>
      <c r="G1375" s="1"/>
      <c r="H1375" s="1"/>
      <c r="I1375" s="1"/>
      <c r="J1375" s="1"/>
      <c r="K1375" s="1"/>
      <c r="L1375" s="3"/>
      <c r="M1375" s="3"/>
      <c r="N1375" s="3"/>
      <c r="O1375" s="3"/>
    </row>
    <row r="1376" spans="1:15">
      <c r="A1376" s="27">
        <f>工事一般情報!A1376</f>
        <v>0</v>
      </c>
      <c r="B1376" s="7">
        <f>工事一般情報!B1376</f>
        <v>0</v>
      </c>
      <c r="C1376" s="63"/>
      <c r="D1376" s="63"/>
      <c r="E1376" s="63"/>
      <c r="F1376" s="1"/>
      <c r="G1376" s="1"/>
      <c r="H1376" s="1"/>
      <c r="I1376" s="1"/>
      <c r="J1376" s="1"/>
      <c r="K1376" s="1"/>
      <c r="L1376" s="3"/>
      <c r="M1376" s="3"/>
      <c r="N1376" s="3"/>
      <c r="O1376" s="3"/>
    </row>
    <row r="1377" spans="1:15">
      <c r="A1377" s="27">
        <f>工事一般情報!A1377</f>
        <v>0</v>
      </c>
      <c r="B1377" s="7">
        <f>工事一般情報!B1377</f>
        <v>0</v>
      </c>
      <c r="C1377" s="63"/>
      <c r="D1377" s="63"/>
      <c r="E1377" s="63"/>
      <c r="F1377" s="1"/>
      <c r="G1377" s="1"/>
      <c r="H1377" s="1"/>
      <c r="I1377" s="1"/>
      <c r="J1377" s="1"/>
      <c r="K1377" s="1"/>
      <c r="L1377" s="3"/>
      <c r="M1377" s="3"/>
      <c r="N1377" s="3"/>
      <c r="O1377" s="3"/>
    </row>
    <row r="1378" spans="1:15">
      <c r="A1378" s="27">
        <f>工事一般情報!A1378</f>
        <v>0</v>
      </c>
      <c r="B1378" s="7">
        <f>工事一般情報!B1378</f>
        <v>0</v>
      </c>
      <c r="C1378" s="63"/>
      <c r="D1378" s="63"/>
      <c r="E1378" s="63"/>
      <c r="F1378" s="1"/>
      <c r="G1378" s="1"/>
      <c r="H1378" s="1"/>
      <c r="I1378" s="1"/>
      <c r="J1378" s="1"/>
      <c r="K1378" s="1"/>
      <c r="L1378" s="3"/>
      <c r="M1378" s="3"/>
      <c r="N1378" s="3"/>
      <c r="O1378" s="3"/>
    </row>
    <row r="1379" spans="1:15">
      <c r="A1379" s="27">
        <f>工事一般情報!A1379</f>
        <v>0</v>
      </c>
      <c r="B1379" s="7">
        <f>工事一般情報!B1379</f>
        <v>0</v>
      </c>
      <c r="C1379" s="63"/>
      <c r="D1379" s="63"/>
      <c r="E1379" s="63"/>
      <c r="F1379" s="1"/>
      <c r="G1379" s="1"/>
      <c r="H1379" s="1"/>
      <c r="I1379" s="1"/>
      <c r="J1379" s="1"/>
      <c r="K1379" s="1"/>
      <c r="L1379" s="3"/>
      <c r="M1379" s="3"/>
      <c r="N1379" s="3"/>
      <c r="O1379" s="3"/>
    </row>
    <row r="1380" spans="1:15">
      <c r="A1380" s="27">
        <f>工事一般情報!A1380</f>
        <v>0</v>
      </c>
      <c r="B1380" s="7">
        <f>工事一般情報!B1380</f>
        <v>0</v>
      </c>
      <c r="C1380" s="63"/>
      <c r="D1380" s="63"/>
      <c r="E1380" s="63"/>
      <c r="F1380" s="1"/>
      <c r="G1380" s="1"/>
      <c r="H1380" s="1"/>
      <c r="I1380" s="1"/>
      <c r="J1380" s="1"/>
      <c r="K1380" s="1"/>
      <c r="L1380" s="3"/>
      <c r="M1380" s="3"/>
      <c r="N1380" s="3"/>
      <c r="O1380" s="3"/>
    </row>
    <row r="1381" spans="1:15">
      <c r="A1381" s="27">
        <f>工事一般情報!A1381</f>
        <v>0</v>
      </c>
      <c r="B1381" s="7">
        <f>工事一般情報!B1381</f>
        <v>0</v>
      </c>
      <c r="C1381" s="63"/>
      <c r="D1381" s="63"/>
      <c r="E1381" s="63"/>
      <c r="F1381" s="1"/>
      <c r="G1381" s="1"/>
      <c r="H1381" s="1"/>
      <c r="I1381" s="1"/>
      <c r="J1381" s="1"/>
      <c r="K1381" s="1"/>
      <c r="L1381" s="3"/>
      <c r="M1381" s="3"/>
      <c r="N1381" s="3"/>
      <c r="O1381" s="3"/>
    </row>
    <row r="1382" spans="1:15">
      <c r="A1382" s="27">
        <f>工事一般情報!A1382</f>
        <v>0</v>
      </c>
      <c r="B1382" s="7">
        <f>工事一般情報!B1382</f>
        <v>0</v>
      </c>
      <c r="C1382" s="63"/>
      <c r="D1382" s="63"/>
      <c r="E1382" s="63"/>
      <c r="F1382" s="1"/>
      <c r="G1382" s="1"/>
      <c r="H1382" s="1"/>
      <c r="I1382" s="1"/>
      <c r="J1382" s="1"/>
      <c r="K1382" s="1"/>
      <c r="L1382" s="3"/>
      <c r="M1382" s="3"/>
      <c r="N1382" s="3"/>
      <c r="O1382" s="3"/>
    </row>
    <row r="1383" spans="1:15">
      <c r="A1383" s="27">
        <f>工事一般情報!A1383</f>
        <v>0</v>
      </c>
      <c r="B1383" s="7">
        <f>工事一般情報!B1383</f>
        <v>0</v>
      </c>
      <c r="C1383" s="63"/>
      <c r="D1383" s="63"/>
      <c r="E1383" s="63"/>
      <c r="F1383" s="1"/>
      <c r="G1383" s="1"/>
      <c r="H1383" s="1"/>
      <c r="I1383" s="1"/>
      <c r="J1383" s="1"/>
      <c r="K1383" s="1"/>
      <c r="L1383" s="3"/>
      <c r="M1383" s="3"/>
      <c r="N1383" s="3"/>
      <c r="O1383" s="3"/>
    </row>
    <row r="1384" spans="1:15">
      <c r="A1384" s="27">
        <f>工事一般情報!A1384</f>
        <v>0</v>
      </c>
      <c r="B1384" s="7">
        <f>工事一般情報!B1384</f>
        <v>0</v>
      </c>
      <c r="C1384" s="63"/>
      <c r="D1384" s="63"/>
      <c r="E1384" s="63"/>
      <c r="F1384" s="1"/>
      <c r="G1384" s="1"/>
      <c r="H1384" s="1"/>
      <c r="I1384" s="1"/>
      <c r="J1384" s="1"/>
      <c r="K1384" s="1"/>
      <c r="L1384" s="3"/>
      <c r="M1384" s="3"/>
      <c r="N1384" s="3"/>
      <c r="O1384" s="3"/>
    </row>
    <row r="1385" spans="1:15">
      <c r="A1385" s="27">
        <f>工事一般情報!A1385</f>
        <v>0</v>
      </c>
      <c r="B1385" s="7">
        <f>工事一般情報!B1385</f>
        <v>0</v>
      </c>
      <c r="C1385" s="63"/>
      <c r="D1385" s="63"/>
      <c r="E1385" s="63"/>
      <c r="F1385" s="1"/>
      <c r="G1385" s="1"/>
      <c r="H1385" s="1"/>
      <c r="I1385" s="1"/>
      <c r="J1385" s="1"/>
      <c r="K1385" s="1"/>
      <c r="L1385" s="3"/>
      <c r="M1385" s="3"/>
      <c r="N1385" s="3"/>
      <c r="O1385" s="3"/>
    </row>
    <row r="1386" spans="1:15">
      <c r="A1386" s="27">
        <f>工事一般情報!A1386</f>
        <v>0</v>
      </c>
      <c r="B1386" s="7">
        <f>工事一般情報!B1386</f>
        <v>0</v>
      </c>
      <c r="C1386" s="63"/>
      <c r="D1386" s="63"/>
      <c r="E1386" s="63"/>
      <c r="F1386" s="1"/>
      <c r="G1386" s="1"/>
      <c r="H1386" s="1"/>
      <c r="I1386" s="1"/>
      <c r="J1386" s="1"/>
      <c r="K1386" s="1"/>
      <c r="L1386" s="3"/>
      <c r="M1386" s="3"/>
      <c r="N1386" s="3"/>
      <c r="O1386" s="3"/>
    </row>
    <row r="1387" spans="1:15">
      <c r="A1387" s="27">
        <f>工事一般情報!A1387</f>
        <v>0</v>
      </c>
      <c r="B1387" s="7">
        <f>工事一般情報!B1387</f>
        <v>0</v>
      </c>
      <c r="C1387" s="63"/>
      <c r="D1387" s="63"/>
      <c r="E1387" s="63"/>
      <c r="F1387" s="1"/>
      <c r="G1387" s="1"/>
      <c r="H1387" s="1"/>
      <c r="I1387" s="1"/>
      <c r="J1387" s="1"/>
      <c r="K1387" s="1"/>
      <c r="L1387" s="3"/>
      <c r="M1387" s="3"/>
      <c r="N1387" s="3"/>
      <c r="O1387" s="3"/>
    </row>
    <row r="1388" spans="1:15">
      <c r="A1388" s="27">
        <f>工事一般情報!A1388</f>
        <v>0</v>
      </c>
      <c r="B1388" s="7">
        <f>工事一般情報!B1388</f>
        <v>0</v>
      </c>
      <c r="C1388" s="63"/>
      <c r="D1388" s="63"/>
      <c r="E1388" s="63"/>
      <c r="F1388" s="1"/>
      <c r="G1388" s="1"/>
      <c r="H1388" s="1"/>
      <c r="I1388" s="1"/>
      <c r="J1388" s="1"/>
      <c r="K1388" s="1"/>
      <c r="L1388" s="3"/>
      <c r="M1388" s="3"/>
      <c r="N1388" s="3"/>
      <c r="O1388" s="3"/>
    </row>
    <row r="1389" spans="1:15">
      <c r="A1389" s="27">
        <f>工事一般情報!A1389</f>
        <v>0</v>
      </c>
      <c r="B1389" s="7">
        <f>工事一般情報!B1389</f>
        <v>0</v>
      </c>
      <c r="C1389" s="63"/>
      <c r="D1389" s="63"/>
      <c r="E1389" s="63"/>
      <c r="F1389" s="1"/>
      <c r="G1389" s="1"/>
      <c r="H1389" s="1"/>
      <c r="I1389" s="1"/>
      <c r="J1389" s="1"/>
      <c r="K1389" s="1"/>
      <c r="L1389" s="3"/>
      <c r="M1389" s="3"/>
      <c r="N1389" s="3"/>
      <c r="O1389" s="3"/>
    </row>
    <row r="1390" spans="1:15">
      <c r="A1390" s="27">
        <f>工事一般情報!A1390</f>
        <v>0</v>
      </c>
      <c r="B1390" s="7">
        <f>工事一般情報!B1390</f>
        <v>0</v>
      </c>
      <c r="C1390" s="63"/>
      <c r="D1390" s="63"/>
      <c r="E1390" s="63"/>
      <c r="F1390" s="1"/>
      <c r="G1390" s="1"/>
      <c r="H1390" s="1"/>
      <c r="I1390" s="1"/>
      <c r="J1390" s="1"/>
      <c r="K1390" s="1"/>
      <c r="L1390" s="3"/>
      <c r="M1390" s="3"/>
      <c r="N1390" s="3"/>
      <c r="O1390" s="3"/>
    </row>
    <row r="1391" spans="1:15">
      <c r="A1391" s="27">
        <f>工事一般情報!A1391</f>
        <v>0</v>
      </c>
      <c r="B1391" s="7">
        <f>工事一般情報!B1391</f>
        <v>0</v>
      </c>
      <c r="C1391" s="63"/>
      <c r="D1391" s="63"/>
      <c r="E1391" s="63"/>
      <c r="F1391" s="1"/>
      <c r="G1391" s="1"/>
      <c r="H1391" s="1"/>
      <c r="I1391" s="1"/>
      <c r="J1391" s="1"/>
      <c r="K1391" s="1"/>
      <c r="L1391" s="3"/>
      <c r="M1391" s="3"/>
      <c r="N1391" s="3"/>
      <c r="O1391" s="3"/>
    </row>
    <row r="1392" spans="1:15">
      <c r="A1392" s="27">
        <f>工事一般情報!A1392</f>
        <v>0</v>
      </c>
      <c r="B1392" s="7">
        <f>工事一般情報!B1392</f>
        <v>0</v>
      </c>
      <c r="C1392" s="63"/>
      <c r="D1392" s="63"/>
      <c r="E1392" s="63"/>
      <c r="F1392" s="1"/>
      <c r="G1392" s="1"/>
      <c r="H1392" s="1"/>
      <c r="I1392" s="1"/>
      <c r="J1392" s="1"/>
      <c r="K1392" s="1"/>
      <c r="L1392" s="3"/>
      <c r="M1392" s="3"/>
      <c r="N1392" s="3"/>
      <c r="O1392" s="3"/>
    </row>
    <row r="1393" spans="1:15">
      <c r="A1393" s="27">
        <f>工事一般情報!A1393</f>
        <v>0</v>
      </c>
      <c r="B1393" s="7">
        <f>工事一般情報!B1393</f>
        <v>0</v>
      </c>
      <c r="C1393" s="63"/>
      <c r="D1393" s="63"/>
      <c r="E1393" s="63"/>
      <c r="F1393" s="1"/>
      <c r="G1393" s="1"/>
      <c r="H1393" s="1"/>
      <c r="I1393" s="1"/>
      <c r="J1393" s="1"/>
      <c r="K1393" s="1"/>
      <c r="L1393" s="3"/>
      <c r="M1393" s="3"/>
      <c r="N1393" s="3"/>
      <c r="O1393" s="3"/>
    </row>
    <row r="1394" spans="1:15">
      <c r="A1394" s="27">
        <f>工事一般情報!A1394</f>
        <v>0</v>
      </c>
      <c r="B1394" s="7">
        <f>工事一般情報!B1394</f>
        <v>0</v>
      </c>
      <c r="C1394" s="63"/>
      <c r="D1394" s="63"/>
      <c r="E1394" s="63"/>
      <c r="F1394" s="1"/>
      <c r="G1394" s="1"/>
      <c r="H1394" s="1"/>
      <c r="I1394" s="1"/>
      <c r="J1394" s="1"/>
      <c r="K1394" s="1"/>
      <c r="L1394" s="3"/>
      <c r="M1394" s="3"/>
      <c r="N1394" s="3"/>
      <c r="O1394" s="3"/>
    </row>
    <row r="1395" spans="1:15">
      <c r="A1395" s="27">
        <f>工事一般情報!A1395</f>
        <v>0</v>
      </c>
      <c r="B1395" s="7">
        <f>工事一般情報!B1395</f>
        <v>0</v>
      </c>
      <c r="C1395" s="63"/>
      <c r="D1395" s="63"/>
      <c r="E1395" s="63"/>
      <c r="F1395" s="1"/>
      <c r="G1395" s="1"/>
      <c r="H1395" s="1"/>
      <c r="I1395" s="1"/>
      <c r="J1395" s="1"/>
      <c r="K1395" s="1"/>
      <c r="L1395" s="3"/>
      <c r="M1395" s="3"/>
      <c r="N1395" s="3"/>
      <c r="O1395" s="3"/>
    </row>
    <row r="1396" spans="1:15">
      <c r="A1396" s="27">
        <f>工事一般情報!A1396</f>
        <v>0</v>
      </c>
      <c r="B1396" s="7">
        <f>工事一般情報!B1396</f>
        <v>0</v>
      </c>
      <c r="C1396" s="63"/>
      <c r="D1396" s="63"/>
      <c r="E1396" s="63"/>
      <c r="F1396" s="1"/>
      <c r="G1396" s="1"/>
      <c r="H1396" s="1"/>
      <c r="I1396" s="1"/>
      <c r="J1396" s="1"/>
      <c r="K1396" s="1"/>
      <c r="L1396" s="3"/>
      <c r="M1396" s="3"/>
      <c r="N1396" s="3"/>
      <c r="O1396" s="3"/>
    </row>
    <row r="1397" spans="1:15">
      <c r="A1397" s="27">
        <f>工事一般情報!A1397</f>
        <v>0</v>
      </c>
      <c r="B1397" s="7">
        <f>工事一般情報!B1397</f>
        <v>0</v>
      </c>
      <c r="C1397" s="63"/>
      <c r="D1397" s="63"/>
      <c r="E1397" s="63"/>
      <c r="F1397" s="1"/>
      <c r="G1397" s="1"/>
      <c r="H1397" s="1"/>
      <c r="I1397" s="1"/>
      <c r="J1397" s="1"/>
      <c r="K1397" s="1"/>
      <c r="L1397" s="3"/>
      <c r="M1397" s="3"/>
      <c r="N1397" s="3"/>
      <c r="O1397" s="3"/>
    </row>
    <row r="1398" spans="1:15">
      <c r="A1398" s="27">
        <f>工事一般情報!A1398</f>
        <v>0</v>
      </c>
      <c r="B1398" s="7">
        <f>工事一般情報!B1398</f>
        <v>0</v>
      </c>
      <c r="C1398" s="63"/>
      <c r="D1398" s="63"/>
      <c r="E1398" s="63"/>
      <c r="F1398" s="1"/>
      <c r="G1398" s="1"/>
      <c r="H1398" s="1"/>
      <c r="I1398" s="1"/>
      <c r="J1398" s="1"/>
      <c r="K1398" s="1"/>
      <c r="L1398" s="3"/>
      <c r="M1398" s="3"/>
      <c r="N1398" s="3"/>
      <c r="O1398" s="3"/>
    </row>
    <row r="1399" spans="1:15">
      <c r="A1399" s="27">
        <f>工事一般情報!A1399</f>
        <v>0</v>
      </c>
      <c r="B1399" s="7">
        <f>工事一般情報!B1399</f>
        <v>0</v>
      </c>
      <c r="C1399" s="63"/>
      <c r="D1399" s="63"/>
      <c r="E1399" s="63"/>
      <c r="F1399" s="1"/>
      <c r="G1399" s="1"/>
      <c r="H1399" s="1"/>
      <c r="I1399" s="1"/>
      <c r="J1399" s="1"/>
      <c r="K1399" s="1"/>
      <c r="L1399" s="3"/>
      <c r="M1399" s="3"/>
      <c r="N1399" s="3"/>
      <c r="O1399" s="3"/>
    </row>
    <row r="1400" spans="1:15">
      <c r="A1400" s="27">
        <f>工事一般情報!A1400</f>
        <v>0</v>
      </c>
      <c r="B1400" s="7">
        <f>工事一般情報!B1400</f>
        <v>0</v>
      </c>
      <c r="C1400" s="63"/>
      <c r="D1400" s="63"/>
      <c r="E1400" s="63"/>
      <c r="F1400" s="1"/>
      <c r="G1400" s="1"/>
      <c r="H1400" s="1"/>
      <c r="I1400" s="1"/>
      <c r="J1400" s="1"/>
      <c r="K1400" s="1"/>
      <c r="L1400" s="3"/>
      <c r="M1400" s="3"/>
      <c r="N1400" s="3"/>
      <c r="O1400" s="3"/>
    </row>
    <row r="1401" spans="1:15">
      <c r="A1401" s="27">
        <f>工事一般情報!A1401</f>
        <v>0</v>
      </c>
      <c r="B1401" s="7">
        <f>工事一般情報!B1401</f>
        <v>0</v>
      </c>
      <c r="C1401" s="63"/>
      <c r="D1401" s="63"/>
      <c r="E1401" s="63"/>
      <c r="F1401" s="1"/>
      <c r="G1401" s="1"/>
      <c r="H1401" s="1"/>
      <c r="I1401" s="1"/>
      <c r="J1401" s="1"/>
      <c r="K1401" s="1"/>
      <c r="L1401" s="3"/>
      <c r="M1401" s="3"/>
      <c r="N1401" s="3"/>
      <c r="O1401" s="3"/>
    </row>
    <row r="1402" spans="1:15">
      <c r="A1402" s="27">
        <f>工事一般情報!A1402</f>
        <v>0</v>
      </c>
      <c r="B1402" s="7">
        <f>工事一般情報!B1402</f>
        <v>0</v>
      </c>
      <c r="C1402" s="63"/>
      <c r="D1402" s="63"/>
      <c r="E1402" s="63"/>
      <c r="F1402" s="1"/>
      <c r="G1402" s="1"/>
      <c r="H1402" s="1"/>
      <c r="I1402" s="1"/>
      <c r="J1402" s="1"/>
      <c r="K1402" s="1"/>
      <c r="L1402" s="3"/>
      <c r="M1402" s="3"/>
      <c r="N1402" s="3"/>
      <c r="O1402" s="3"/>
    </row>
    <row r="1403" spans="1:15">
      <c r="A1403" s="27">
        <f>工事一般情報!A1403</f>
        <v>0</v>
      </c>
      <c r="B1403" s="7">
        <f>工事一般情報!B1403</f>
        <v>0</v>
      </c>
      <c r="C1403" s="63"/>
      <c r="D1403" s="63"/>
      <c r="E1403" s="63"/>
      <c r="F1403" s="1"/>
      <c r="G1403" s="1"/>
      <c r="H1403" s="1"/>
      <c r="I1403" s="1"/>
      <c r="J1403" s="1"/>
      <c r="K1403" s="1"/>
      <c r="L1403" s="3"/>
      <c r="M1403" s="3"/>
      <c r="N1403" s="3"/>
      <c r="O1403" s="3"/>
    </row>
    <row r="1404" spans="1:15">
      <c r="A1404" s="27">
        <f>工事一般情報!A1404</f>
        <v>0</v>
      </c>
      <c r="B1404" s="7">
        <f>工事一般情報!B1404</f>
        <v>0</v>
      </c>
      <c r="C1404" s="63"/>
      <c r="D1404" s="63"/>
      <c r="E1404" s="63"/>
      <c r="F1404" s="1"/>
      <c r="G1404" s="1"/>
      <c r="H1404" s="1"/>
      <c r="I1404" s="1"/>
      <c r="J1404" s="1"/>
      <c r="K1404" s="1"/>
      <c r="L1404" s="3"/>
      <c r="M1404" s="3"/>
      <c r="N1404" s="3"/>
      <c r="O1404" s="3"/>
    </row>
    <row r="1405" spans="1:15">
      <c r="A1405" s="27">
        <f>工事一般情報!A1405</f>
        <v>0</v>
      </c>
      <c r="B1405" s="7">
        <f>工事一般情報!B1405</f>
        <v>0</v>
      </c>
      <c r="C1405" s="63"/>
      <c r="D1405" s="63"/>
      <c r="E1405" s="63"/>
      <c r="F1405" s="1"/>
      <c r="G1405" s="1"/>
      <c r="H1405" s="1"/>
      <c r="I1405" s="1"/>
      <c r="J1405" s="1"/>
      <c r="K1405" s="1"/>
      <c r="L1405" s="3"/>
      <c r="M1405" s="3"/>
      <c r="N1405" s="3"/>
      <c r="O1405" s="3"/>
    </row>
    <row r="1406" spans="1:15">
      <c r="A1406" s="27">
        <f>工事一般情報!A1406</f>
        <v>0</v>
      </c>
      <c r="B1406" s="7">
        <f>工事一般情報!B1406</f>
        <v>0</v>
      </c>
      <c r="C1406" s="63"/>
      <c r="D1406" s="63"/>
      <c r="E1406" s="63"/>
      <c r="F1406" s="1"/>
      <c r="G1406" s="1"/>
      <c r="H1406" s="1"/>
      <c r="I1406" s="1"/>
      <c r="J1406" s="1"/>
      <c r="K1406" s="1"/>
      <c r="L1406" s="3"/>
      <c r="M1406" s="3"/>
      <c r="N1406" s="3"/>
      <c r="O1406" s="3"/>
    </row>
    <row r="1407" spans="1:15">
      <c r="A1407" s="27">
        <f>工事一般情報!A1407</f>
        <v>0</v>
      </c>
      <c r="B1407" s="7">
        <f>工事一般情報!B1407</f>
        <v>0</v>
      </c>
      <c r="C1407" s="63"/>
      <c r="D1407" s="63"/>
      <c r="E1407" s="63"/>
      <c r="F1407" s="1"/>
      <c r="G1407" s="1"/>
      <c r="H1407" s="1"/>
      <c r="I1407" s="1"/>
      <c r="J1407" s="1"/>
      <c r="K1407" s="1"/>
      <c r="L1407" s="3"/>
      <c r="M1407" s="3"/>
      <c r="N1407" s="3"/>
      <c r="O1407" s="3"/>
    </row>
    <row r="1408" spans="1:15">
      <c r="A1408" s="27">
        <f>工事一般情報!A1408</f>
        <v>0</v>
      </c>
      <c r="B1408" s="7">
        <f>工事一般情報!B1408</f>
        <v>0</v>
      </c>
      <c r="C1408" s="63"/>
      <c r="D1408" s="63"/>
      <c r="E1408" s="63"/>
      <c r="F1408" s="1"/>
      <c r="G1408" s="1"/>
      <c r="H1408" s="1"/>
      <c r="I1408" s="1"/>
      <c r="J1408" s="1"/>
      <c r="K1408" s="1"/>
      <c r="L1408" s="3"/>
      <c r="M1408" s="3"/>
      <c r="N1408" s="3"/>
      <c r="O1408" s="3"/>
    </row>
    <row r="1409" spans="1:15">
      <c r="A1409" s="27">
        <f>工事一般情報!A1409</f>
        <v>0</v>
      </c>
      <c r="B1409" s="7">
        <f>工事一般情報!B1409</f>
        <v>0</v>
      </c>
      <c r="C1409" s="63"/>
      <c r="D1409" s="63"/>
      <c r="E1409" s="63"/>
      <c r="F1409" s="1"/>
      <c r="G1409" s="1"/>
      <c r="H1409" s="1"/>
      <c r="I1409" s="1"/>
      <c r="J1409" s="1"/>
      <c r="K1409" s="1"/>
      <c r="L1409" s="3"/>
      <c r="M1409" s="3"/>
      <c r="N1409" s="3"/>
      <c r="O1409" s="3"/>
    </row>
    <row r="1410" spans="1:15">
      <c r="A1410" s="27">
        <f>工事一般情報!A1410</f>
        <v>0</v>
      </c>
      <c r="B1410" s="7">
        <f>工事一般情報!B1410</f>
        <v>0</v>
      </c>
      <c r="C1410" s="63"/>
      <c r="D1410" s="63"/>
      <c r="E1410" s="63"/>
      <c r="F1410" s="1"/>
      <c r="G1410" s="1"/>
      <c r="H1410" s="1"/>
      <c r="I1410" s="1"/>
      <c r="J1410" s="1"/>
      <c r="K1410" s="1"/>
      <c r="L1410" s="3"/>
      <c r="M1410" s="3"/>
      <c r="N1410" s="3"/>
      <c r="O1410" s="3"/>
    </row>
    <row r="1411" spans="1:15">
      <c r="A1411" s="27">
        <f>工事一般情報!A1411</f>
        <v>0</v>
      </c>
      <c r="B1411" s="7">
        <f>工事一般情報!B1411</f>
        <v>0</v>
      </c>
      <c r="C1411" s="63"/>
      <c r="D1411" s="63"/>
      <c r="E1411" s="63"/>
      <c r="F1411" s="1"/>
      <c r="G1411" s="1"/>
      <c r="H1411" s="1"/>
      <c r="I1411" s="1"/>
      <c r="J1411" s="1"/>
      <c r="K1411" s="1"/>
      <c r="L1411" s="3"/>
      <c r="M1411" s="3"/>
      <c r="N1411" s="3"/>
      <c r="O1411" s="3"/>
    </row>
    <row r="1412" spans="1:15">
      <c r="A1412" s="27">
        <f>工事一般情報!A1412</f>
        <v>0</v>
      </c>
      <c r="B1412" s="7">
        <f>工事一般情報!B1412</f>
        <v>0</v>
      </c>
      <c r="C1412" s="63"/>
      <c r="D1412" s="63"/>
      <c r="E1412" s="63"/>
      <c r="F1412" s="1"/>
      <c r="G1412" s="1"/>
      <c r="H1412" s="1"/>
      <c r="I1412" s="1"/>
      <c r="J1412" s="1"/>
      <c r="K1412" s="1"/>
      <c r="L1412" s="3"/>
      <c r="M1412" s="3"/>
      <c r="N1412" s="3"/>
      <c r="O1412" s="3"/>
    </row>
    <row r="1413" spans="1:15">
      <c r="A1413" s="27">
        <f>工事一般情報!A1413</f>
        <v>0</v>
      </c>
      <c r="B1413" s="7">
        <f>工事一般情報!B1413</f>
        <v>0</v>
      </c>
      <c r="C1413" s="63"/>
      <c r="D1413" s="63"/>
      <c r="E1413" s="63"/>
      <c r="F1413" s="1"/>
      <c r="G1413" s="1"/>
      <c r="H1413" s="1"/>
      <c r="I1413" s="1"/>
      <c r="J1413" s="1"/>
      <c r="K1413" s="1"/>
      <c r="L1413" s="3"/>
      <c r="M1413" s="3"/>
      <c r="N1413" s="3"/>
      <c r="O1413" s="3"/>
    </row>
    <row r="1414" spans="1:15">
      <c r="A1414" s="27">
        <f>工事一般情報!A1414</f>
        <v>0</v>
      </c>
      <c r="B1414" s="7">
        <f>工事一般情報!B1414</f>
        <v>0</v>
      </c>
      <c r="C1414" s="63"/>
      <c r="D1414" s="63"/>
      <c r="E1414" s="63"/>
      <c r="F1414" s="1"/>
      <c r="G1414" s="1"/>
      <c r="H1414" s="1"/>
      <c r="I1414" s="1"/>
      <c r="J1414" s="1"/>
      <c r="K1414" s="1"/>
      <c r="L1414" s="3"/>
      <c r="M1414" s="3"/>
      <c r="N1414" s="3"/>
      <c r="O1414" s="3"/>
    </row>
    <row r="1415" spans="1:15">
      <c r="A1415" s="27">
        <f>工事一般情報!A1415</f>
        <v>0</v>
      </c>
      <c r="B1415" s="7">
        <f>工事一般情報!B1415</f>
        <v>0</v>
      </c>
      <c r="C1415" s="63"/>
      <c r="D1415" s="63"/>
      <c r="E1415" s="63"/>
      <c r="F1415" s="1"/>
      <c r="G1415" s="1"/>
      <c r="H1415" s="1"/>
      <c r="I1415" s="1"/>
      <c r="J1415" s="1"/>
      <c r="K1415" s="1"/>
      <c r="L1415" s="3"/>
      <c r="M1415" s="3"/>
      <c r="N1415" s="3"/>
      <c r="O1415" s="3"/>
    </row>
    <row r="1416" spans="1:15">
      <c r="A1416" s="27">
        <f>工事一般情報!A1416</f>
        <v>0</v>
      </c>
      <c r="B1416" s="7">
        <f>工事一般情報!B1416</f>
        <v>0</v>
      </c>
      <c r="C1416" s="63"/>
      <c r="D1416" s="63"/>
      <c r="E1416" s="63"/>
      <c r="F1416" s="1"/>
      <c r="G1416" s="1"/>
      <c r="H1416" s="1"/>
      <c r="I1416" s="1"/>
      <c r="J1416" s="1"/>
      <c r="K1416" s="1"/>
      <c r="L1416" s="3"/>
      <c r="M1416" s="3"/>
      <c r="N1416" s="3"/>
      <c r="O1416" s="3"/>
    </row>
    <row r="1417" spans="1:15">
      <c r="A1417" s="27">
        <f>工事一般情報!A1417</f>
        <v>0</v>
      </c>
      <c r="B1417" s="7">
        <f>工事一般情報!B1417</f>
        <v>0</v>
      </c>
      <c r="C1417" s="63"/>
      <c r="D1417" s="63"/>
      <c r="E1417" s="63"/>
      <c r="F1417" s="1"/>
      <c r="G1417" s="1"/>
      <c r="H1417" s="1"/>
      <c r="I1417" s="1"/>
      <c r="J1417" s="1"/>
      <c r="K1417" s="1"/>
      <c r="L1417" s="3"/>
      <c r="M1417" s="3"/>
      <c r="N1417" s="3"/>
      <c r="O1417" s="3"/>
    </row>
    <row r="1418" spans="1:15">
      <c r="A1418" s="27">
        <f>工事一般情報!A1418</f>
        <v>0</v>
      </c>
      <c r="B1418" s="7">
        <f>工事一般情報!B1418</f>
        <v>0</v>
      </c>
      <c r="C1418" s="63"/>
      <c r="D1418" s="63"/>
      <c r="E1418" s="63"/>
      <c r="F1418" s="1"/>
      <c r="G1418" s="1"/>
      <c r="H1418" s="1"/>
      <c r="I1418" s="1"/>
      <c r="J1418" s="1"/>
      <c r="K1418" s="1"/>
      <c r="L1418" s="3"/>
      <c r="M1418" s="3"/>
      <c r="N1418" s="3"/>
      <c r="O1418" s="3"/>
    </row>
    <row r="1419" spans="1:15">
      <c r="A1419" s="27">
        <f>工事一般情報!A1419</f>
        <v>0</v>
      </c>
      <c r="B1419" s="7">
        <f>工事一般情報!B1419</f>
        <v>0</v>
      </c>
      <c r="C1419" s="63"/>
      <c r="D1419" s="63"/>
      <c r="E1419" s="63"/>
      <c r="F1419" s="1"/>
      <c r="G1419" s="1"/>
      <c r="H1419" s="1"/>
      <c r="I1419" s="1"/>
      <c r="J1419" s="1"/>
      <c r="K1419" s="1"/>
      <c r="L1419" s="3"/>
      <c r="M1419" s="3"/>
      <c r="N1419" s="3"/>
      <c r="O1419" s="3"/>
    </row>
    <row r="1420" spans="1:15">
      <c r="A1420" s="27">
        <f>工事一般情報!A1420</f>
        <v>0</v>
      </c>
      <c r="B1420" s="7">
        <f>工事一般情報!B1420</f>
        <v>0</v>
      </c>
      <c r="C1420" s="63"/>
      <c r="D1420" s="63"/>
      <c r="E1420" s="63"/>
      <c r="F1420" s="1"/>
      <c r="G1420" s="1"/>
      <c r="H1420" s="1"/>
      <c r="I1420" s="1"/>
      <c r="J1420" s="1"/>
      <c r="K1420" s="1"/>
      <c r="L1420" s="3"/>
      <c r="M1420" s="3"/>
      <c r="N1420" s="3"/>
      <c r="O1420" s="3"/>
    </row>
    <row r="1421" spans="1:15">
      <c r="A1421" s="27">
        <f>工事一般情報!A1421</f>
        <v>0</v>
      </c>
      <c r="B1421" s="7">
        <f>工事一般情報!B1421</f>
        <v>0</v>
      </c>
      <c r="C1421" s="63"/>
      <c r="D1421" s="63"/>
      <c r="E1421" s="63"/>
      <c r="F1421" s="1"/>
      <c r="G1421" s="1"/>
      <c r="H1421" s="1"/>
      <c r="I1421" s="1"/>
      <c r="J1421" s="1"/>
      <c r="K1421" s="1"/>
      <c r="L1421" s="3"/>
      <c r="M1421" s="3"/>
      <c r="N1421" s="3"/>
      <c r="O1421" s="3"/>
    </row>
    <row r="1422" spans="1:15">
      <c r="A1422" s="27">
        <f>工事一般情報!A1422</f>
        <v>0</v>
      </c>
      <c r="B1422" s="7">
        <f>工事一般情報!B1422</f>
        <v>0</v>
      </c>
      <c r="C1422" s="63"/>
      <c r="D1422" s="63"/>
      <c r="E1422" s="63"/>
      <c r="F1422" s="1"/>
      <c r="G1422" s="1"/>
      <c r="H1422" s="1"/>
      <c r="I1422" s="1"/>
      <c r="J1422" s="1"/>
      <c r="K1422" s="1"/>
      <c r="L1422" s="3"/>
      <c r="M1422" s="3"/>
      <c r="N1422" s="3"/>
      <c r="O1422" s="3"/>
    </row>
    <row r="1423" spans="1:15">
      <c r="A1423" s="27">
        <f>工事一般情報!A1423</f>
        <v>0</v>
      </c>
      <c r="B1423" s="7">
        <f>工事一般情報!B1423</f>
        <v>0</v>
      </c>
      <c r="C1423" s="63"/>
      <c r="D1423" s="63"/>
      <c r="E1423" s="63"/>
      <c r="F1423" s="1"/>
      <c r="G1423" s="1"/>
      <c r="H1423" s="1"/>
      <c r="I1423" s="1"/>
      <c r="J1423" s="1"/>
      <c r="K1423" s="1"/>
      <c r="L1423" s="3"/>
      <c r="M1423" s="3"/>
      <c r="N1423" s="3"/>
      <c r="O1423" s="3"/>
    </row>
    <row r="1424" spans="1:15">
      <c r="A1424" s="27">
        <f>工事一般情報!A1424</f>
        <v>0</v>
      </c>
      <c r="B1424" s="7">
        <f>工事一般情報!B1424</f>
        <v>0</v>
      </c>
      <c r="C1424" s="63"/>
      <c r="D1424" s="63"/>
      <c r="E1424" s="63"/>
      <c r="F1424" s="1"/>
      <c r="G1424" s="1"/>
      <c r="H1424" s="1"/>
      <c r="I1424" s="1"/>
      <c r="J1424" s="1"/>
      <c r="K1424" s="1"/>
      <c r="L1424" s="3"/>
      <c r="M1424" s="3"/>
      <c r="N1424" s="3"/>
      <c r="O1424" s="3"/>
    </row>
    <row r="1425" spans="1:15">
      <c r="A1425" s="27">
        <f>工事一般情報!A1425</f>
        <v>0</v>
      </c>
      <c r="B1425" s="7">
        <f>工事一般情報!B1425</f>
        <v>0</v>
      </c>
      <c r="C1425" s="63"/>
      <c r="D1425" s="63"/>
      <c r="E1425" s="63"/>
      <c r="F1425" s="1"/>
      <c r="G1425" s="1"/>
      <c r="H1425" s="1"/>
      <c r="I1425" s="1"/>
      <c r="J1425" s="1"/>
      <c r="K1425" s="1"/>
      <c r="L1425" s="3"/>
      <c r="M1425" s="3"/>
      <c r="N1425" s="3"/>
      <c r="O1425" s="3"/>
    </row>
    <row r="1426" spans="1:15">
      <c r="A1426" s="27">
        <f>工事一般情報!A1426</f>
        <v>0</v>
      </c>
      <c r="B1426" s="7">
        <f>工事一般情報!B1426</f>
        <v>0</v>
      </c>
      <c r="C1426" s="63"/>
      <c r="D1426" s="63"/>
      <c r="E1426" s="63"/>
      <c r="F1426" s="1"/>
      <c r="G1426" s="1"/>
      <c r="H1426" s="1"/>
      <c r="I1426" s="1"/>
      <c r="J1426" s="1"/>
      <c r="K1426" s="1"/>
      <c r="L1426" s="3"/>
      <c r="M1426" s="3"/>
      <c r="N1426" s="3"/>
      <c r="O1426" s="3"/>
    </row>
    <row r="1427" spans="1:15">
      <c r="A1427" s="27">
        <f>工事一般情報!A1427</f>
        <v>0</v>
      </c>
      <c r="B1427" s="7">
        <f>工事一般情報!B1427</f>
        <v>0</v>
      </c>
      <c r="C1427" s="63"/>
      <c r="D1427" s="63"/>
      <c r="E1427" s="63"/>
      <c r="F1427" s="1"/>
      <c r="G1427" s="1"/>
      <c r="H1427" s="1"/>
      <c r="I1427" s="1"/>
      <c r="J1427" s="1"/>
      <c r="K1427" s="1"/>
      <c r="L1427" s="3"/>
      <c r="M1427" s="3"/>
      <c r="N1427" s="3"/>
      <c r="O1427" s="3"/>
    </row>
    <row r="1428" spans="1:15">
      <c r="A1428" s="27">
        <f>工事一般情報!A1428</f>
        <v>0</v>
      </c>
      <c r="B1428" s="7">
        <f>工事一般情報!B1428</f>
        <v>0</v>
      </c>
      <c r="C1428" s="63"/>
      <c r="D1428" s="63"/>
      <c r="E1428" s="63"/>
      <c r="F1428" s="1"/>
      <c r="G1428" s="1"/>
      <c r="H1428" s="1"/>
      <c r="I1428" s="1"/>
      <c r="J1428" s="1"/>
      <c r="K1428" s="1"/>
      <c r="L1428" s="3"/>
      <c r="M1428" s="3"/>
      <c r="N1428" s="3"/>
      <c r="O1428" s="3"/>
    </row>
    <row r="1429" spans="1:15">
      <c r="A1429" s="27">
        <f>工事一般情報!A1429</f>
        <v>0</v>
      </c>
      <c r="B1429" s="7">
        <f>工事一般情報!B1429</f>
        <v>0</v>
      </c>
      <c r="C1429" s="63"/>
      <c r="D1429" s="63"/>
      <c r="E1429" s="63"/>
      <c r="F1429" s="1"/>
      <c r="G1429" s="1"/>
      <c r="H1429" s="1"/>
      <c r="I1429" s="1"/>
      <c r="J1429" s="1"/>
      <c r="K1429" s="1"/>
      <c r="L1429" s="3"/>
      <c r="M1429" s="3"/>
      <c r="N1429" s="3"/>
      <c r="O1429" s="3"/>
    </row>
    <row r="1430" spans="1:15">
      <c r="A1430" s="27">
        <f>工事一般情報!A1430</f>
        <v>0</v>
      </c>
      <c r="B1430" s="7">
        <f>工事一般情報!B1430</f>
        <v>0</v>
      </c>
      <c r="C1430" s="63"/>
      <c r="D1430" s="63"/>
      <c r="E1430" s="63"/>
      <c r="F1430" s="1"/>
      <c r="G1430" s="1"/>
      <c r="H1430" s="1"/>
      <c r="I1430" s="1"/>
      <c r="J1430" s="1"/>
      <c r="K1430" s="1"/>
      <c r="L1430" s="3"/>
      <c r="M1430" s="3"/>
      <c r="N1430" s="3"/>
      <c r="O1430" s="3"/>
    </row>
    <row r="1431" spans="1:15">
      <c r="A1431" s="27">
        <f>工事一般情報!A1431</f>
        <v>0</v>
      </c>
      <c r="B1431" s="7">
        <f>工事一般情報!B1431</f>
        <v>0</v>
      </c>
      <c r="C1431" s="63"/>
      <c r="D1431" s="63"/>
      <c r="E1431" s="63"/>
      <c r="F1431" s="1"/>
      <c r="G1431" s="1"/>
      <c r="H1431" s="1"/>
      <c r="I1431" s="1"/>
      <c r="J1431" s="1"/>
      <c r="K1431" s="1"/>
      <c r="L1431" s="3"/>
      <c r="M1431" s="3"/>
      <c r="N1431" s="3"/>
      <c r="O1431" s="3"/>
    </row>
    <row r="1432" spans="1:15">
      <c r="A1432" s="27">
        <f>工事一般情報!A1432</f>
        <v>0</v>
      </c>
      <c r="B1432" s="7">
        <f>工事一般情報!B1432</f>
        <v>0</v>
      </c>
      <c r="C1432" s="63"/>
      <c r="D1432" s="63"/>
      <c r="E1432" s="63"/>
      <c r="F1432" s="1"/>
      <c r="G1432" s="1"/>
      <c r="H1432" s="1"/>
      <c r="I1432" s="1"/>
      <c r="J1432" s="1"/>
      <c r="K1432" s="1"/>
      <c r="L1432" s="3"/>
      <c r="M1432" s="3"/>
      <c r="N1432" s="3"/>
      <c r="O1432" s="3"/>
    </row>
    <row r="1433" spans="1:15">
      <c r="A1433" s="27">
        <f>工事一般情報!A1433</f>
        <v>0</v>
      </c>
      <c r="B1433" s="7">
        <f>工事一般情報!B1433</f>
        <v>0</v>
      </c>
      <c r="C1433" s="63"/>
      <c r="D1433" s="63"/>
      <c r="E1433" s="63"/>
      <c r="F1433" s="1"/>
      <c r="G1433" s="1"/>
      <c r="H1433" s="1"/>
      <c r="I1433" s="1"/>
      <c r="J1433" s="1"/>
      <c r="K1433" s="1"/>
      <c r="L1433" s="3"/>
      <c r="M1433" s="3"/>
      <c r="N1433" s="3"/>
      <c r="O1433" s="3"/>
    </row>
    <row r="1434" spans="1:15">
      <c r="A1434" s="27">
        <f>工事一般情報!A1434</f>
        <v>0</v>
      </c>
      <c r="B1434" s="7">
        <f>工事一般情報!B1434</f>
        <v>0</v>
      </c>
      <c r="C1434" s="63"/>
      <c r="D1434" s="63"/>
      <c r="E1434" s="63"/>
      <c r="F1434" s="1"/>
      <c r="G1434" s="1"/>
      <c r="H1434" s="1"/>
      <c r="I1434" s="1"/>
      <c r="J1434" s="1"/>
      <c r="K1434" s="1"/>
      <c r="L1434" s="3"/>
      <c r="M1434" s="3"/>
      <c r="N1434" s="3"/>
      <c r="O1434" s="3"/>
    </row>
    <row r="1435" spans="1:15">
      <c r="A1435" s="27">
        <f>工事一般情報!A1435</f>
        <v>0</v>
      </c>
      <c r="B1435" s="7">
        <f>工事一般情報!B1435</f>
        <v>0</v>
      </c>
      <c r="C1435" s="63"/>
      <c r="D1435" s="63"/>
      <c r="E1435" s="63"/>
      <c r="F1435" s="1"/>
      <c r="G1435" s="1"/>
      <c r="H1435" s="1"/>
      <c r="I1435" s="1"/>
      <c r="J1435" s="1"/>
      <c r="K1435" s="1"/>
      <c r="L1435" s="3"/>
      <c r="M1435" s="3"/>
      <c r="N1435" s="3"/>
      <c r="O1435" s="3"/>
    </row>
    <row r="1436" spans="1:15">
      <c r="A1436" s="27">
        <f>工事一般情報!A1436</f>
        <v>0</v>
      </c>
      <c r="B1436" s="7">
        <f>工事一般情報!B1436</f>
        <v>0</v>
      </c>
      <c r="C1436" s="63"/>
      <c r="D1436" s="63"/>
      <c r="E1436" s="63"/>
      <c r="F1436" s="1"/>
      <c r="G1436" s="1"/>
      <c r="H1436" s="1"/>
      <c r="I1436" s="1"/>
      <c r="J1436" s="1"/>
      <c r="K1436" s="1"/>
      <c r="L1436" s="3"/>
      <c r="M1436" s="3"/>
      <c r="N1436" s="3"/>
      <c r="O1436" s="3"/>
    </row>
    <row r="1437" spans="1:15">
      <c r="A1437" s="27">
        <f>工事一般情報!A1437</f>
        <v>0</v>
      </c>
      <c r="B1437" s="7">
        <f>工事一般情報!B1437</f>
        <v>0</v>
      </c>
      <c r="C1437" s="63"/>
      <c r="D1437" s="63"/>
      <c r="E1437" s="63"/>
      <c r="F1437" s="1"/>
      <c r="G1437" s="1"/>
      <c r="H1437" s="1"/>
      <c r="I1437" s="1"/>
      <c r="J1437" s="1"/>
      <c r="K1437" s="1"/>
      <c r="L1437" s="3"/>
      <c r="M1437" s="3"/>
      <c r="N1437" s="3"/>
      <c r="O1437" s="3"/>
    </row>
    <row r="1438" spans="1:15">
      <c r="A1438" s="27">
        <f>工事一般情報!A1438</f>
        <v>0</v>
      </c>
      <c r="B1438" s="7">
        <f>工事一般情報!B1438</f>
        <v>0</v>
      </c>
      <c r="C1438" s="63"/>
      <c r="D1438" s="63"/>
      <c r="E1438" s="63"/>
      <c r="F1438" s="1"/>
      <c r="G1438" s="1"/>
      <c r="H1438" s="1"/>
      <c r="I1438" s="1"/>
      <c r="J1438" s="1"/>
      <c r="K1438" s="1"/>
      <c r="L1438" s="3"/>
      <c r="M1438" s="3"/>
      <c r="N1438" s="3"/>
      <c r="O1438" s="3"/>
    </row>
    <row r="1439" spans="1:15">
      <c r="A1439" s="27">
        <f>工事一般情報!A1439</f>
        <v>0</v>
      </c>
      <c r="B1439" s="7">
        <f>工事一般情報!B1439</f>
        <v>0</v>
      </c>
      <c r="C1439" s="63"/>
      <c r="D1439" s="63"/>
      <c r="E1439" s="63"/>
      <c r="F1439" s="1"/>
      <c r="G1439" s="1"/>
      <c r="H1439" s="1"/>
      <c r="I1439" s="1"/>
      <c r="J1439" s="1"/>
      <c r="K1439" s="1"/>
      <c r="L1439" s="3"/>
      <c r="M1439" s="3"/>
      <c r="N1439" s="3"/>
      <c r="O1439" s="3"/>
    </row>
    <row r="1440" spans="1:15">
      <c r="A1440" s="27">
        <f>工事一般情報!A1440</f>
        <v>0</v>
      </c>
      <c r="B1440" s="7">
        <f>工事一般情報!B1440</f>
        <v>0</v>
      </c>
      <c r="C1440" s="63"/>
      <c r="D1440" s="63"/>
      <c r="E1440" s="63"/>
      <c r="F1440" s="1"/>
      <c r="G1440" s="1"/>
      <c r="H1440" s="1"/>
      <c r="I1440" s="1"/>
      <c r="J1440" s="1"/>
      <c r="K1440" s="1"/>
      <c r="L1440" s="3"/>
      <c r="M1440" s="3"/>
      <c r="N1440" s="3"/>
      <c r="O1440" s="3"/>
    </row>
    <row r="1441" spans="1:15">
      <c r="A1441" s="27">
        <f>工事一般情報!A1441</f>
        <v>0</v>
      </c>
      <c r="B1441" s="7">
        <f>工事一般情報!B1441</f>
        <v>0</v>
      </c>
      <c r="C1441" s="63"/>
      <c r="D1441" s="63"/>
      <c r="E1441" s="63"/>
      <c r="F1441" s="1"/>
      <c r="G1441" s="1"/>
      <c r="H1441" s="1"/>
      <c r="I1441" s="1"/>
      <c r="J1441" s="1"/>
      <c r="K1441" s="1"/>
      <c r="L1441" s="3"/>
      <c r="M1441" s="3"/>
      <c r="N1441" s="3"/>
      <c r="O1441" s="3"/>
    </row>
    <row r="1442" spans="1:15">
      <c r="A1442" s="27">
        <f>工事一般情報!A1442</f>
        <v>0</v>
      </c>
      <c r="B1442" s="7">
        <f>工事一般情報!B1442</f>
        <v>0</v>
      </c>
      <c r="C1442" s="63"/>
      <c r="D1442" s="63"/>
      <c r="E1442" s="63"/>
      <c r="F1442" s="1"/>
      <c r="G1442" s="1"/>
      <c r="H1442" s="1"/>
      <c r="I1442" s="1"/>
      <c r="J1442" s="1"/>
      <c r="K1442" s="1"/>
      <c r="L1442" s="3"/>
      <c r="M1442" s="3"/>
      <c r="N1442" s="3"/>
      <c r="O1442" s="3"/>
    </row>
    <row r="1443" spans="1:15">
      <c r="A1443" s="27">
        <f>工事一般情報!A1443</f>
        <v>0</v>
      </c>
      <c r="B1443" s="7">
        <f>工事一般情報!B1443</f>
        <v>0</v>
      </c>
      <c r="C1443" s="63"/>
      <c r="D1443" s="63"/>
      <c r="E1443" s="63"/>
      <c r="F1443" s="1"/>
      <c r="G1443" s="1"/>
      <c r="H1443" s="1"/>
      <c r="I1443" s="1"/>
      <c r="J1443" s="1"/>
      <c r="K1443" s="1"/>
      <c r="L1443" s="3"/>
      <c r="M1443" s="3"/>
      <c r="N1443" s="3"/>
      <c r="O1443" s="3"/>
    </row>
    <row r="1444" spans="1:15">
      <c r="A1444" s="27">
        <f>工事一般情報!A1444</f>
        <v>0</v>
      </c>
      <c r="B1444" s="7">
        <f>工事一般情報!B1444</f>
        <v>0</v>
      </c>
      <c r="C1444" s="63"/>
      <c r="D1444" s="63"/>
      <c r="E1444" s="63"/>
      <c r="F1444" s="1"/>
      <c r="G1444" s="1"/>
      <c r="H1444" s="1"/>
      <c r="I1444" s="1"/>
      <c r="J1444" s="1"/>
      <c r="K1444" s="1"/>
      <c r="L1444" s="3"/>
      <c r="M1444" s="3"/>
      <c r="N1444" s="3"/>
      <c r="O1444" s="3"/>
    </row>
    <row r="1445" spans="1:15">
      <c r="A1445" s="27">
        <f>工事一般情報!A1445</f>
        <v>0</v>
      </c>
      <c r="B1445" s="7">
        <f>工事一般情報!B1445</f>
        <v>0</v>
      </c>
      <c r="C1445" s="63"/>
      <c r="D1445" s="63"/>
      <c r="E1445" s="63"/>
      <c r="F1445" s="1"/>
      <c r="G1445" s="1"/>
      <c r="H1445" s="1"/>
      <c r="I1445" s="1"/>
      <c r="J1445" s="1"/>
      <c r="K1445" s="1"/>
      <c r="L1445" s="3"/>
      <c r="M1445" s="3"/>
      <c r="N1445" s="3"/>
      <c r="O1445" s="3"/>
    </row>
    <row r="1446" spans="1:15">
      <c r="A1446" s="27">
        <f>工事一般情報!A1446</f>
        <v>0</v>
      </c>
      <c r="B1446" s="7">
        <f>工事一般情報!B1446</f>
        <v>0</v>
      </c>
      <c r="C1446" s="63"/>
      <c r="D1446" s="63"/>
      <c r="E1446" s="63"/>
      <c r="F1446" s="1"/>
      <c r="G1446" s="1"/>
      <c r="H1446" s="1"/>
      <c r="I1446" s="1"/>
      <c r="J1446" s="1"/>
      <c r="K1446" s="1"/>
      <c r="L1446" s="3"/>
      <c r="M1446" s="3"/>
      <c r="N1446" s="3"/>
      <c r="O1446" s="3"/>
    </row>
    <row r="1447" spans="1:15">
      <c r="A1447" s="27">
        <f>工事一般情報!A1447</f>
        <v>0</v>
      </c>
      <c r="B1447" s="7">
        <f>工事一般情報!B1447</f>
        <v>0</v>
      </c>
      <c r="C1447" s="63"/>
      <c r="D1447" s="63"/>
      <c r="E1447" s="63"/>
      <c r="F1447" s="1"/>
      <c r="G1447" s="1"/>
      <c r="H1447" s="1"/>
      <c r="I1447" s="1"/>
      <c r="J1447" s="1"/>
      <c r="K1447" s="1"/>
      <c r="L1447" s="3"/>
      <c r="M1447" s="3"/>
      <c r="N1447" s="3"/>
      <c r="O1447" s="3"/>
    </row>
    <row r="1448" spans="1:15">
      <c r="A1448" s="27">
        <f>工事一般情報!A1448</f>
        <v>0</v>
      </c>
      <c r="B1448" s="7">
        <f>工事一般情報!B1448</f>
        <v>0</v>
      </c>
      <c r="C1448" s="63"/>
      <c r="D1448" s="63"/>
      <c r="E1448" s="63"/>
      <c r="F1448" s="1"/>
      <c r="G1448" s="1"/>
      <c r="H1448" s="1"/>
      <c r="I1448" s="1"/>
      <c r="J1448" s="1"/>
      <c r="K1448" s="1"/>
      <c r="L1448" s="3"/>
      <c r="M1448" s="3"/>
      <c r="N1448" s="3"/>
      <c r="O1448" s="3"/>
    </row>
    <row r="1449" spans="1:15">
      <c r="A1449" s="27">
        <f>工事一般情報!A1449</f>
        <v>0</v>
      </c>
      <c r="B1449" s="7">
        <f>工事一般情報!B1449</f>
        <v>0</v>
      </c>
      <c r="C1449" s="63"/>
      <c r="D1449" s="63"/>
      <c r="E1449" s="63"/>
      <c r="F1449" s="1"/>
      <c r="G1449" s="1"/>
      <c r="H1449" s="1"/>
      <c r="I1449" s="1"/>
      <c r="J1449" s="1"/>
      <c r="K1449" s="1"/>
      <c r="L1449" s="3"/>
      <c r="M1449" s="3"/>
      <c r="N1449" s="3"/>
      <c r="O1449" s="3"/>
    </row>
    <row r="1450" spans="1:15">
      <c r="A1450" s="27">
        <f>工事一般情報!A1450</f>
        <v>0</v>
      </c>
      <c r="B1450" s="7">
        <f>工事一般情報!B1450</f>
        <v>0</v>
      </c>
      <c r="C1450" s="63"/>
      <c r="D1450" s="63"/>
      <c r="E1450" s="63"/>
      <c r="F1450" s="1"/>
      <c r="G1450" s="1"/>
      <c r="H1450" s="1"/>
      <c r="I1450" s="1"/>
      <c r="J1450" s="1"/>
      <c r="K1450" s="1"/>
      <c r="L1450" s="3"/>
      <c r="M1450" s="3"/>
      <c r="N1450" s="3"/>
      <c r="O1450" s="3"/>
    </row>
    <row r="1451" spans="1:15">
      <c r="A1451" s="27">
        <f>工事一般情報!A1451</f>
        <v>0</v>
      </c>
      <c r="B1451" s="7">
        <f>工事一般情報!B1451</f>
        <v>0</v>
      </c>
      <c r="C1451" s="63"/>
      <c r="D1451" s="63"/>
      <c r="E1451" s="63"/>
      <c r="F1451" s="1"/>
      <c r="G1451" s="1"/>
      <c r="H1451" s="1"/>
      <c r="I1451" s="1"/>
      <c r="J1451" s="1"/>
      <c r="K1451" s="1"/>
      <c r="L1451" s="3"/>
      <c r="M1451" s="3"/>
      <c r="N1451" s="3"/>
      <c r="O1451" s="3"/>
    </row>
    <row r="1452" spans="1:15">
      <c r="A1452" s="27">
        <f>工事一般情報!A1452</f>
        <v>0</v>
      </c>
      <c r="B1452" s="7">
        <f>工事一般情報!B1452</f>
        <v>0</v>
      </c>
      <c r="C1452" s="63"/>
      <c r="D1452" s="63"/>
      <c r="E1452" s="63"/>
      <c r="F1452" s="1"/>
      <c r="G1452" s="1"/>
      <c r="H1452" s="1"/>
      <c r="I1452" s="1"/>
      <c r="J1452" s="1"/>
      <c r="K1452" s="1"/>
      <c r="L1452" s="3"/>
      <c r="M1452" s="3"/>
      <c r="N1452" s="3"/>
      <c r="O1452" s="3"/>
    </row>
    <row r="1453" spans="1:15">
      <c r="A1453" s="27">
        <f>工事一般情報!A1453</f>
        <v>0</v>
      </c>
      <c r="B1453" s="7">
        <f>工事一般情報!B1453</f>
        <v>0</v>
      </c>
      <c r="C1453" s="63"/>
      <c r="D1453" s="63"/>
      <c r="E1453" s="63"/>
      <c r="F1453" s="1"/>
      <c r="G1453" s="1"/>
      <c r="H1453" s="1"/>
      <c r="I1453" s="1"/>
      <c r="J1453" s="1"/>
      <c r="K1453" s="1"/>
      <c r="L1453" s="3"/>
      <c r="M1453" s="3"/>
      <c r="N1453" s="3"/>
      <c r="O1453" s="3"/>
    </row>
    <row r="1454" spans="1:15">
      <c r="A1454" s="27">
        <f>工事一般情報!A1454</f>
        <v>0</v>
      </c>
      <c r="B1454" s="7">
        <f>工事一般情報!B1454</f>
        <v>0</v>
      </c>
      <c r="C1454" s="63"/>
      <c r="D1454" s="63"/>
      <c r="E1454" s="63"/>
      <c r="F1454" s="1"/>
      <c r="G1454" s="1"/>
      <c r="H1454" s="1"/>
      <c r="I1454" s="1"/>
      <c r="J1454" s="1"/>
      <c r="K1454" s="1"/>
      <c r="L1454" s="3"/>
      <c r="M1454" s="3"/>
      <c r="N1454" s="3"/>
      <c r="O1454" s="3"/>
    </row>
    <row r="1455" spans="1:15">
      <c r="A1455" s="27">
        <f>工事一般情報!A1455</f>
        <v>0</v>
      </c>
      <c r="B1455" s="7">
        <f>工事一般情報!B1455</f>
        <v>0</v>
      </c>
      <c r="C1455" s="63"/>
      <c r="D1455" s="63"/>
      <c r="E1455" s="63"/>
      <c r="F1455" s="1"/>
      <c r="G1455" s="1"/>
      <c r="H1455" s="1"/>
      <c r="I1455" s="1"/>
      <c r="J1455" s="1"/>
      <c r="K1455" s="1"/>
      <c r="L1455" s="3"/>
      <c r="M1455" s="3"/>
      <c r="N1455" s="3"/>
      <c r="O1455" s="3"/>
    </row>
    <row r="1456" spans="1:15">
      <c r="A1456" s="27">
        <f>工事一般情報!A1456</f>
        <v>0</v>
      </c>
      <c r="B1456" s="7">
        <f>工事一般情報!B1456</f>
        <v>0</v>
      </c>
      <c r="C1456" s="63"/>
      <c r="D1456" s="63"/>
      <c r="E1456" s="63"/>
      <c r="F1456" s="1"/>
      <c r="G1456" s="1"/>
      <c r="H1456" s="1"/>
      <c r="I1456" s="1"/>
      <c r="J1456" s="1"/>
      <c r="K1456" s="1"/>
      <c r="L1456" s="3"/>
      <c r="M1456" s="3"/>
      <c r="N1456" s="3"/>
      <c r="O1456" s="3"/>
    </row>
    <row r="1457" spans="1:15">
      <c r="A1457" s="27">
        <f>工事一般情報!A1457</f>
        <v>0</v>
      </c>
      <c r="B1457" s="7">
        <f>工事一般情報!B1457</f>
        <v>0</v>
      </c>
      <c r="C1457" s="63"/>
      <c r="D1457" s="63"/>
      <c r="E1457" s="63"/>
      <c r="F1457" s="1"/>
      <c r="G1457" s="1"/>
      <c r="H1457" s="1"/>
      <c r="I1457" s="1"/>
      <c r="J1457" s="1"/>
      <c r="K1457" s="1"/>
      <c r="L1457" s="3"/>
      <c r="M1457" s="3"/>
      <c r="N1457" s="3"/>
      <c r="O1457" s="3"/>
    </row>
    <row r="1458" spans="1:15">
      <c r="A1458" s="27">
        <f>工事一般情報!A1458</f>
        <v>0</v>
      </c>
      <c r="B1458" s="7">
        <f>工事一般情報!B1458</f>
        <v>0</v>
      </c>
      <c r="C1458" s="63"/>
      <c r="D1458" s="63"/>
      <c r="E1458" s="63"/>
      <c r="F1458" s="1"/>
      <c r="G1458" s="1"/>
      <c r="H1458" s="1"/>
      <c r="I1458" s="1"/>
      <c r="J1458" s="1"/>
      <c r="K1458" s="1"/>
      <c r="L1458" s="3"/>
      <c r="M1458" s="3"/>
      <c r="N1458" s="3"/>
      <c r="O1458" s="3"/>
    </row>
    <row r="1459" spans="1:15">
      <c r="A1459" s="27">
        <f>工事一般情報!A1459</f>
        <v>0</v>
      </c>
      <c r="B1459" s="7">
        <f>工事一般情報!B1459</f>
        <v>0</v>
      </c>
      <c r="C1459" s="63"/>
      <c r="D1459" s="63"/>
      <c r="E1459" s="63"/>
      <c r="F1459" s="1"/>
      <c r="G1459" s="1"/>
      <c r="H1459" s="1"/>
      <c r="I1459" s="1"/>
      <c r="J1459" s="1"/>
      <c r="K1459" s="1"/>
      <c r="L1459" s="3"/>
      <c r="M1459" s="3"/>
      <c r="N1459" s="3"/>
      <c r="O1459" s="3"/>
    </row>
    <row r="1460" spans="1:15">
      <c r="A1460" s="27">
        <f>工事一般情報!A1460</f>
        <v>0</v>
      </c>
      <c r="B1460" s="7">
        <f>工事一般情報!B1460</f>
        <v>0</v>
      </c>
      <c r="C1460" s="63"/>
      <c r="D1460" s="63"/>
      <c r="E1460" s="63"/>
      <c r="F1460" s="1"/>
      <c r="G1460" s="1"/>
      <c r="H1460" s="1"/>
      <c r="I1460" s="1"/>
      <c r="J1460" s="1"/>
      <c r="K1460" s="1"/>
      <c r="L1460" s="3"/>
      <c r="M1460" s="3"/>
      <c r="N1460" s="3"/>
      <c r="O1460" s="3"/>
    </row>
    <row r="1461" spans="1:15">
      <c r="A1461" s="27">
        <f>工事一般情報!A1461</f>
        <v>0</v>
      </c>
      <c r="B1461" s="7">
        <f>工事一般情報!B1461</f>
        <v>0</v>
      </c>
      <c r="C1461" s="63"/>
      <c r="D1461" s="63"/>
      <c r="E1461" s="63"/>
      <c r="F1461" s="1"/>
      <c r="G1461" s="1"/>
      <c r="H1461" s="1"/>
      <c r="I1461" s="1"/>
      <c r="J1461" s="1"/>
      <c r="K1461" s="1"/>
      <c r="L1461" s="3"/>
      <c r="M1461" s="3"/>
      <c r="N1461" s="3"/>
      <c r="O1461" s="3"/>
    </row>
    <row r="1462" spans="1:15">
      <c r="A1462" s="27">
        <f>工事一般情報!A1462</f>
        <v>0</v>
      </c>
      <c r="B1462" s="7">
        <f>工事一般情報!B1462</f>
        <v>0</v>
      </c>
      <c r="C1462" s="63"/>
      <c r="D1462" s="63"/>
      <c r="E1462" s="63"/>
      <c r="F1462" s="1"/>
      <c r="G1462" s="1"/>
      <c r="H1462" s="1"/>
      <c r="I1462" s="1"/>
      <c r="J1462" s="1"/>
      <c r="K1462" s="1"/>
      <c r="L1462" s="3"/>
      <c r="M1462" s="3"/>
      <c r="N1462" s="3"/>
      <c r="O1462" s="3"/>
    </row>
    <row r="1463" spans="1:15">
      <c r="A1463" s="27">
        <f>工事一般情報!A1463</f>
        <v>0</v>
      </c>
      <c r="B1463" s="7">
        <f>工事一般情報!B1463</f>
        <v>0</v>
      </c>
      <c r="C1463" s="63"/>
      <c r="D1463" s="63"/>
      <c r="E1463" s="63"/>
      <c r="F1463" s="1"/>
      <c r="G1463" s="1"/>
      <c r="H1463" s="1"/>
      <c r="I1463" s="1"/>
      <c r="J1463" s="1"/>
      <c r="K1463" s="1"/>
      <c r="L1463" s="3"/>
      <c r="M1463" s="3"/>
      <c r="N1463" s="3"/>
      <c r="O1463" s="3"/>
    </row>
    <row r="1464" spans="1:15">
      <c r="A1464" s="27">
        <f>工事一般情報!A1464</f>
        <v>0</v>
      </c>
      <c r="B1464" s="7">
        <f>工事一般情報!B1464</f>
        <v>0</v>
      </c>
      <c r="C1464" s="63"/>
      <c r="D1464" s="63"/>
      <c r="E1464" s="63"/>
      <c r="F1464" s="1"/>
      <c r="G1464" s="1"/>
      <c r="H1464" s="1"/>
      <c r="I1464" s="1"/>
      <c r="J1464" s="1"/>
      <c r="K1464" s="1"/>
      <c r="L1464" s="3"/>
      <c r="M1464" s="3"/>
      <c r="N1464" s="3"/>
      <c r="O1464" s="3"/>
    </row>
    <row r="1465" spans="1:15">
      <c r="A1465" s="27">
        <f>工事一般情報!A1465</f>
        <v>0</v>
      </c>
      <c r="B1465" s="7">
        <f>工事一般情報!B1465</f>
        <v>0</v>
      </c>
      <c r="C1465" s="63"/>
      <c r="D1465" s="63"/>
      <c r="E1465" s="63"/>
      <c r="F1465" s="1"/>
      <c r="G1465" s="1"/>
      <c r="H1465" s="1"/>
      <c r="I1465" s="1"/>
      <c r="J1465" s="1"/>
      <c r="K1465" s="1"/>
      <c r="L1465" s="3"/>
      <c r="M1465" s="3"/>
      <c r="N1465" s="3"/>
      <c r="O1465" s="3"/>
    </row>
    <row r="1466" spans="1:15">
      <c r="A1466" s="27">
        <f>工事一般情報!A1466</f>
        <v>0</v>
      </c>
      <c r="B1466" s="7">
        <f>工事一般情報!B1466</f>
        <v>0</v>
      </c>
      <c r="C1466" s="63"/>
      <c r="D1466" s="63"/>
      <c r="E1466" s="63"/>
      <c r="F1466" s="1"/>
      <c r="G1466" s="1"/>
      <c r="H1466" s="1"/>
      <c r="I1466" s="1"/>
      <c r="J1466" s="1"/>
      <c r="K1466" s="1"/>
      <c r="L1466" s="3"/>
      <c r="M1466" s="3"/>
      <c r="N1466" s="3"/>
      <c r="O1466" s="3"/>
    </row>
    <row r="1467" spans="1:15">
      <c r="A1467" s="27">
        <f>工事一般情報!A1467</f>
        <v>0</v>
      </c>
      <c r="B1467" s="7">
        <f>工事一般情報!B1467</f>
        <v>0</v>
      </c>
      <c r="C1467" s="63"/>
      <c r="D1467" s="63"/>
      <c r="E1467" s="63"/>
      <c r="F1467" s="1"/>
      <c r="G1467" s="1"/>
      <c r="H1467" s="1"/>
      <c r="I1467" s="1"/>
      <c r="J1467" s="1"/>
      <c r="K1467" s="1"/>
      <c r="L1467" s="3"/>
      <c r="M1467" s="3"/>
      <c r="N1467" s="3"/>
      <c r="O1467" s="3"/>
    </row>
    <row r="1468" spans="1:15">
      <c r="A1468" s="27">
        <f>工事一般情報!A1468</f>
        <v>0</v>
      </c>
      <c r="B1468" s="7">
        <f>工事一般情報!B1468</f>
        <v>0</v>
      </c>
      <c r="C1468" s="63"/>
      <c r="D1468" s="63"/>
      <c r="E1468" s="63"/>
      <c r="F1468" s="1"/>
      <c r="G1468" s="1"/>
      <c r="H1468" s="1"/>
      <c r="I1468" s="1"/>
      <c r="J1468" s="1"/>
      <c r="K1468" s="1"/>
      <c r="L1468" s="3"/>
      <c r="M1468" s="3"/>
      <c r="N1468" s="3"/>
      <c r="O1468" s="3"/>
    </row>
    <row r="1469" spans="1:15">
      <c r="A1469" s="27">
        <f>工事一般情報!A1469</f>
        <v>0</v>
      </c>
      <c r="B1469" s="7">
        <f>工事一般情報!B1469</f>
        <v>0</v>
      </c>
      <c r="C1469" s="63"/>
      <c r="D1469" s="63"/>
      <c r="E1469" s="63"/>
      <c r="F1469" s="1"/>
      <c r="G1469" s="1"/>
      <c r="H1469" s="1"/>
      <c r="I1469" s="1"/>
      <c r="J1469" s="1"/>
      <c r="K1469" s="1"/>
      <c r="L1469" s="3"/>
      <c r="M1469" s="3"/>
      <c r="N1469" s="3"/>
      <c r="O1469" s="3"/>
    </row>
    <row r="1470" spans="1:15">
      <c r="A1470" s="27">
        <f>工事一般情報!A1470</f>
        <v>0</v>
      </c>
      <c r="B1470" s="7">
        <f>工事一般情報!B1470</f>
        <v>0</v>
      </c>
      <c r="C1470" s="63"/>
      <c r="D1470" s="63"/>
      <c r="E1470" s="63"/>
      <c r="F1470" s="1"/>
      <c r="G1470" s="1"/>
      <c r="H1470" s="1"/>
      <c r="I1470" s="1"/>
      <c r="J1470" s="1"/>
      <c r="K1470" s="1"/>
      <c r="L1470" s="3"/>
      <c r="M1470" s="3"/>
      <c r="N1470" s="3"/>
      <c r="O1470" s="3"/>
    </row>
    <row r="1471" spans="1:15">
      <c r="A1471" s="27">
        <f>工事一般情報!A1471</f>
        <v>0</v>
      </c>
      <c r="B1471" s="7">
        <f>工事一般情報!B1471</f>
        <v>0</v>
      </c>
      <c r="C1471" s="63"/>
      <c r="D1471" s="63"/>
      <c r="E1471" s="63"/>
      <c r="F1471" s="1"/>
      <c r="G1471" s="1"/>
      <c r="H1471" s="1"/>
      <c r="I1471" s="1"/>
      <c r="J1471" s="1"/>
      <c r="K1471" s="1"/>
      <c r="L1471" s="3"/>
      <c r="M1471" s="3"/>
      <c r="N1471" s="3"/>
      <c r="O1471" s="3"/>
    </row>
    <row r="1472" spans="1:15">
      <c r="A1472" s="27">
        <f>工事一般情報!A1472</f>
        <v>0</v>
      </c>
      <c r="B1472" s="7">
        <f>工事一般情報!B1472</f>
        <v>0</v>
      </c>
      <c r="C1472" s="63"/>
      <c r="D1472" s="63"/>
      <c r="E1472" s="63"/>
      <c r="F1472" s="1"/>
      <c r="G1472" s="1"/>
      <c r="H1472" s="1"/>
      <c r="I1472" s="1"/>
      <c r="J1472" s="1"/>
      <c r="K1472" s="1"/>
      <c r="L1472" s="3"/>
      <c r="M1472" s="3"/>
      <c r="N1472" s="3"/>
      <c r="O1472" s="3"/>
    </row>
    <row r="1473" spans="1:15">
      <c r="A1473" s="27">
        <f>工事一般情報!A1473</f>
        <v>0</v>
      </c>
      <c r="B1473" s="7">
        <f>工事一般情報!B1473</f>
        <v>0</v>
      </c>
      <c r="C1473" s="63"/>
      <c r="D1473" s="63"/>
      <c r="E1473" s="63"/>
      <c r="F1473" s="1"/>
      <c r="G1473" s="1"/>
      <c r="H1473" s="1"/>
      <c r="I1473" s="1"/>
      <c r="J1473" s="1"/>
      <c r="K1473" s="1"/>
      <c r="L1473" s="3"/>
      <c r="M1473" s="3"/>
      <c r="N1473" s="3"/>
      <c r="O1473" s="3"/>
    </row>
    <row r="1474" spans="1:15">
      <c r="A1474" s="27">
        <f>工事一般情報!A1474</f>
        <v>0</v>
      </c>
      <c r="B1474" s="7">
        <f>工事一般情報!B1474</f>
        <v>0</v>
      </c>
      <c r="C1474" s="63"/>
      <c r="D1474" s="63"/>
      <c r="E1474" s="63"/>
      <c r="F1474" s="1"/>
      <c r="G1474" s="1"/>
      <c r="H1474" s="1"/>
      <c r="I1474" s="1"/>
      <c r="J1474" s="1"/>
      <c r="K1474" s="1"/>
      <c r="L1474" s="3"/>
      <c r="M1474" s="3"/>
      <c r="N1474" s="3"/>
      <c r="O1474" s="3"/>
    </row>
    <row r="1475" spans="1:15">
      <c r="A1475" s="27">
        <f>工事一般情報!A1475</f>
        <v>0</v>
      </c>
      <c r="B1475" s="7">
        <f>工事一般情報!B1475</f>
        <v>0</v>
      </c>
      <c r="C1475" s="63"/>
      <c r="D1475" s="63"/>
      <c r="E1475" s="63"/>
      <c r="F1475" s="1"/>
      <c r="G1475" s="1"/>
      <c r="H1475" s="1"/>
      <c r="I1475" s="1"/>
      <c r="J1475" s="1"/>
      <c r="K1475" s="1"/>
      <c r="L1475" s="3"/>
      <c r="M1475" s="3"/>
      <c r="N1475" s="3"/>
      <c r="O1475" s="3"/>
    </row>
    <row r="1476" spans="1:15">
      <c r="A1476" s="27">
        <f>工事一般情報!A1476</f>
        <v>0</v>
      </c>
      <c r="B1476" s="7">
        <f>工事一般情報!B1476</f>
        <v>0</v>
      </c>
      <c r="C1476" s="63"/>
      <c r="D1476" s="63"/>
      <c r="E1476" s="63"/>
      <c r="F1476" s="1"/>
      <c r="G1476" s="1"/>
      <c r="H1476" s="1"/>
      <c r="I1476" s="1"/>
      <c r="J1476" s="1"/>
      <c r="K1476" s="1"/>
      <c r="L1476" s="3"/>
      <c r="M1476" s="3"/>
      <c r="N1476" s="3"/>
      <c r="O1476" s="3"/>
    </row>
    <row r="1477" spans="1:15">
      <c r="A1477" s="27">
        <f>工事一般情報!A1477</f>
        <v>0</v>
      </c>
      <c r="B1477" s="7">
        <f>工事一般情報!B1477</f>
        <v>0</v>
      </c>
      <c r="C1477" s="63"/>
      <c r="D1477" s="63"/>
      <c r="E1477" s="63"/>
      <c r="F1477" s="1"/>
      <c r="G1477" s="1"/>
      <c r="H1477" s="1"/>
      <c r="I1477" s="1"/>
      <c r="J1477" s="1"/>
      <c r="K1477" s="1"/>
      <c r="L1477" s="3"/>
      <c r="M1477" s="3"/>
      <c r="N1477" s="3"/>
      <c r="O1477" s="3"/>
    </row>
    <row r="1478" spans="1:15">
      <c r="A1478" s="27">
        <f>工事一般情報!A1478</f>
        <v>0</v>
      </c>
      <c r="B1478" s="7">
        <f>工事一般情報!B1478</f>
        <v>0</v>
      </c>
      <c r="C1478" s="63"/>
      <c r="D1478" s="63"/>
      <c r="E1478" s="63"/>
      <c r="F1478" s="1"/>
      <c r="G1478" s="1"/>
      <c r="H1478" s="1"/>
      <c r="I1478" s="1"/>
      <c r="J1478" s="1"/>
      <c r="K1478" s="1"/>
      <c r="L1478" s="3"/>
      <c r="M1478" s="3"/>
      <c r="N1478" s="3"/>
      <c r="O1478" s="3"/>
    </row>
    <row r="1479" spans="1:15">
      <c r="A1479" s="27">
        <f>工事一般情報!A1479</f>
        <v>0</v>
      </c>
      <c r="B1479" s="7">
        <f>工事一般情報!B1479</f>
        <v>0</v>
      </c>
      <c r="C1479" s="63"/>
      <c r="D1479" s="63"/>
      <c r="E1479" s="63"/>
      <c r="F1479" s="1"/>
      <c r="G1479" s="1"/>
      <c r="H1479" s="1"/>
      <c r="I1479" s="1"/>
      <c r="J1479" s="1"/>
      <c r="K1479" s="1"/>
      <c r="L1479" s="3"/>
      <c r="M1479" s="3"/>
      <c r="N1479" s="3"/>
      <c r="O1479" s="3"/>
    </row>
    <row r="1480" spans="1:15">
      <c r="A1480" s="27">
        <f>工事一般情報!A1480</f>
        <v>0</v>
      </c>
      <c r="B1480" s="7">
        <f>工事一般情報!B1480</f>
        <v>0</v>
      </c>
      <c r="C1480" s="63"/>
      <c r="D1480" s="63"/>
      <c r="E1480" s="63"/>
      <c r="F1480" s="1"/>
      <c r="G1480" s="1"/>
      <c r="H1480" s="1"/>
      <c r="I1480" s="1"/>
      <c r="J1480" s="1"/>
      <c r="K1480" s="1"/>
      <c r="L1480" s="3"/>
      <c r="M1480" s="3"/>
      <c r="N1480" s="3"/>
      <c r="O1480" s="3"/>
    </row>
    <row r="1481" spans="1:15">
      <c r="A1481" s="27">
        <f>工事一般情報!A1481</f>
        <v>0</v>
      </c>
      <c r="B1481" s="7">
        <f>工事一般情報!B1481</f>
        <v>0</v>
      </c>
      <c r="C1481" s="63"/>
      <c r="D1481" s="63"/>
      <c r="E1481" s="63"/>
      <c r="F1481" s="1"/>
      <c r="G1481" s="1"/>
      <c r="H1481" s="1"/>
      <c r="I1481" s="1"/>
      <c r="J1481" s="1"/>
      <c r="K1481" s="1"/>
      <c r="L1481" s="3"/>
      <c r="M1481" s="3"/>
      <c r="N1481" s="3"/>
      <c r="O1481" s="3"/>
    </row>
    <row r="1482" spans="1:15">
      <c r="A1482" s="27">
        <f>工事一般情報!A1482</f>
        <v>0</v>
      </c>
      <c r="B1482" s="7">
        <f>工事一般情報!B1482</f>
        <v>0</v>
      </c>
      <c r="C1482" s="63"/>
      <c r="D1482" s="63"/>
      <c r="E1482" s="63"/>
      <c r="F1482" s="1"/>
      <c r="G1482" s="1"/>
      <c r="H1482" s="1"/>
      <c r="I1482" s="1"/>
      <c r="J1482" s="1"/>
      <c r="K1482" s="1"/>
      <c r="L1482" s="3"/>
      <c r="M1482" s="3"/>
      <c r="N1482" s="3"/>
      <c r="O1482" s="3"/>
    </row>
    <row r="1483" spans="1:15">
      <c r="A1483" s="27">
        <f>工事一般情報!A1483</f>
        <v>0</v>
      </c>
      <c r="B1483" s="7">
        <f>工事一般情報!B1483</f>
        <v>0</v>
      </c>
      <c r="C1483" s="63"/>
      <c r="D1483" s="63"/>
      <c r="E1483" s="63"/>
      <c r="F1483" s="1"/>
      <c r="G1483" s="1"/>
      <c r="H1483" s="1"/>
      <c r="I1483" s="1"/>
      <c r="J1483" s="1"/>
      <c r="K1483" s="1"/>
      <c r="L1483" s="3"/>
      <c r="M1483" s="3"/>
      <c r="N1483" s="3"/>
      <c r="O1483" s="3"/>
    </row>
    <row r="1484" spans="1:15">
      <c r="A1484" s="27">
        <f>工事一般情報!A1484</f>
        <v>0</v>
      </c>
      <c r="B1484" s="7">
        <f>工事一般情報!B1484</f>
        <v>0</v>
      </c>
      <c r="C1484" s="63"/>
      <c r="D1484" s="63"/>
      <c r="E1484" s="63"/>
      <c r="F1484" s="1"/>
      <c r="G1484" s="1"/>
      <c r="H1484" s="1"/>
      <c r="I1484" s="1"/>
      <c r="J1484" s="1"/>
      <c r="K1484" s="1"/>
      <c r="L1484" s="3"/>
      <c r="M1484" s="3"/>
      <c r="N1484" s="3"/>
      <c r="O1484" s="3"/>
    </row>
    <row r="1485" spans="1:15">
      <c r="A1485" s="27">
        <f>工事一般情報!A1485</f>
        <v>0</v>
      </c>
      <c r="B1485" s="7">
        <f>工事一般情報!B1485</f>
        <v>0</v>
      </c>
      <c r="C1485" s="63"/>
      <c r="D1485" s="63"/>
      <c r="E1485" s="63"/>
      <c r="F1485" s="1"/>
      <c r="G1485" s="1"/>
      <c r="H1485" s="1"/>
      <c r="I1485" s="1"/>
      <c r="J1485" s="1"/>
      <c r="K1485" s="1"/>
      <c r="L1485" s="3"/>
      <c r="M1485" s="3"/>
      <c r="N1485" s="3"/>
      <c r="O1485" s="3"/>
    </row>
    <row r="1486" spans="1:15">
      <c r="A1486" s="27">
        <f>工事一般情報!A1486</f>
        <v>0</v>
      </c>
      <c r="B1486" s="7">
        <f>工事一般情報!B1486</f>
        <v>0</v>
      </c>
      <c r="C1486" s="63"/>
      <c r="D1486" s="63"/>
      <c r="E1486" s="63"/>
      <c r="F1486" s="1"/>
      <c r="G1486" s="1"/>
      <c r="H1486" s="1"/>
      <c r="I1486" s="1"/>
      <c r="J1486" s="1"/>
      <c r="K1486" s="1"/>
      <c r="L1486" s="3"/>
      <c r="M1486" s="3"/>
      <c r="N1486" s="3"/>
      <c r="O1486" s="3"/>
    </row>
    <row r="1487" spans="1:15">
      <c r="A1487" s="27">
        <f>工事一般情報!A1487</f>
        <v>0</v>
      </c>
      <c r="B1487" s="7">
        <f>工事一般情報!B1487</f>
        <v>0</v>
      </c>
      <c r="C1487" s="63"/>
      <c r="D1487" s="63"/>
      <c r="E1487" s="63"/>
      <c r="F1487" s="1"/>
      <c r="G1487" s="1"/>
      <c r="H1487" s="1"/>
      <c r="I1487" s="1"/>
      <c r="J1487" s="1"/>
      <c r="K1487" s="1"/>
      <c r="L1487" s="3"/>
      <c r="M1487" s="3"/>
      <c r="N1487" s="3"/>
      <c r="O1487" s="3"/>
    </row>
    <row r="1488" spans="1:15">
      <c r="A1488" s="27">
        <f>工事一般情報!A1488</f>
        <v>0</v>
      </c>
      <c r="B1488" s="7">
        <f>工事一般情報!B1488</f>
        <v>0</v>
      </c>
      <c r="C1488" s="63"/>
      <c r="D1488" s="63"/>
      <c r="E1488" s="63"/>
      <c r="F1488" s="1"/>
      <c r="G1488" s="1"/>
      <c r="H1488" s="1"/>
      <c r="I1488" s="1"/>
      <c r="J1488" s="1"/>
      <c r="K1488" s="1"/>
      <c r="L1488" s="3"/>
      <c r="M1488" s="3"/>
      <c r="N1488" s="3"/>
      <c r="O1488" s="3"/>
    </row>
    <row r="1489" spans="1:15">
      <c r="A1489" s="27">
        <f>工事一般情報!A1489</f>
        <v>0</v>
      </c>
      <c r="B1489" s="7">
        <f>工事一般情報!B1489</f>
        <v>0</v>
      </c>
      <c r="C1489" s="63"/>
      <c r="D1489" s="63"/>
      <c r="E1489" s="63"/>
      <c r="F1489" s="1"/>
      <c r="G1489" s="1"/>
      <c r="H1489" s="1"/>
      <c r="I1489" s="1"/>
      <c r="J1489" s="1"/>
      <c r="K1489" s="1"/>
      <c r="L1489" s="3"/>
      <c r="M1489" s="3"/>
      <c r="N1489" s="3"/>
      <c r="O1489" s="3"/>
    </row>
    <row r="1490" spans="1:15">
      <c r="A1490" s="27">
        <f>工事一般情報!A1490</f>
        <v>0</v>
      </c>
      <c r="B1490" s="7">
        <f>工事一般情報!B1490</f>
        <v>0</v>
      </c>
      <c r="C1490" s="63"/>
      <c r="D1490" s="63"/>
      <c r="E1490" s="63"/>
      <c r="F1490" s="1"/>
      <c r="G1490" s="1"/>
      <c r="H1490" s="1"/>
      <c r="I1490" s="1"/>
      <c r="J1490" s="1"/>
      <c r="K1490" s="1"/>
      <c r="L1490" s="3"/>
      <c r="M1490" s="3"/>
      <c r="N1490" s="3"/>
      <c r="O1490" s="3"/>
    </row>
    <row r="1491" spans="1:15">
      <c r="A1491" s="27">
        <f>工事一般情報!A1491</f>
        <v>0</v>
      </c>
      <c r="B1491" s="7">
        <f>工事一般情報!B1491</f>
        <v>0</v>
      </c>
      <c r="C1491" s="63"/>
      <c r="D1491" s="63"/>
      <c r="E1491" s="63"/>
      <c r="F1491" s="1"/>
      <c r="G1491" s="1"/>
      <c r="H1491" s="1"/>
      <c r="I1491" s="1"/>
      <c r="J1491" s="1"/>
      <c r="K1491" s="1"/>
      <c r="L1491" s="3"/>
      <c r="M1491" s="3"/>
      <c r="N1491" s="3"/>
      <c r="O1491" s="3"/>
    </row>
    <row r="1492" spans="1:15">
      <c r="A1492" s="27">
        <f>工事一般情報!A1492</f>
        <v>0</v>
      </c>
      <c r="B1492" s="7">
        <f>工事一般情報!B1492</f>
        <v>0</v>
      </c>
      <c r="C1492" s="63"/>
      <c r="D1492" s="63"/>
      <c r="E1492" s="63"/>
      <c r="F1492" s="1"/>
      <c r="G1492" s="1"/>
      <c r="H1492" s="1"/>
      <c r="I1492" s="1"/>
      <c r="J1492" s="1"/>
      <c r="K1492" s="1"/>
      <c r="L1492" s="3"/>
      <c r="M1492" s="3"/>
      <c r="N1492" s="3"/>
      <c r="O1492" s="3"/>
    </row>
    <row r="1493" spans="1:15">
      <c r="A1493" s="27">
        <f>工事一般情報!A1493</f>
        <v>0</v>
      </c>
      <c r="B1493" s="7">
        <f>工事一般情報!B1493</f>
        <v>0</v>
      </c>
      <c r="C1493" s="63"/>
      <c r="D1493" s="63"/>
      <c r="E1493" s="63"/>
      <c r="F1493" s="1"/>
      <c r="G1493" s="1"/>
      <c r="H1493" s="1"/>
      <c r="I1493" s="1"/>
      <c r="J1493" s="1"/>
      <c r="K1493" s="1"/>
      <c r="L1493" s="3"/>
      <c r="M1493" s="3"/>
      <c r="N1493" s="3"/>
      <c r="O1493" s="3"/>
    </row>
    <row r="1494" spans="1:15">
      <c r="A1494" s="27">
        <f>工事一般情報!A1494</f>
        <v>0</v>
      </c>
      <c r="B1494" s="7">
        <f>工事一般情報!B1494</f>
        <v>0</v>
      </c>
      <c r="C1494" s="63"/>
      <c r="D1494" s="63"/>
      <c r="E1494" s="63"/>
      <c r="F1494" s="1"/>
      <c r="G1494" s="1"/>
      <c r="H1494" s="1"/>
      <c r="I1494" s="1"/>
      <c r="J1494" s="1"/>
      <c r="K1494" s="1"/>
      <c r="L1494" s="3"/>
      <c r="M1494" s="3"/>
      <c r="N1494" s="3"/>
      <c r="O1494" s="3"/>
    </row>
    <row r="1495" spans="1:15">
      <c r="A1495" s="27">
        <f>工事一般情報!A1495</f>
        <v>0</v>
      </c>
      <c r="B1495" s="7">
        <f>工事一般情報!B1495</f>
        <v>0</v>
      </c>
      <c r="C1495" s="63"/>
      <c r="D1495" s="63"/>
      <c r="E1495" s="63"/>
      <c r="F1495" s="1"/>
      <c r="G1495" s="1"/>
      <c r="H1495" s="1"/>
      <c r="I1495" s="1"/>
      <c r="J1495" s="1"/>
      <c r="K1495" s="1"/>
      <c r="L1495" s="3"/>
      <c r="M1495" s="3"/>
      <c r="N1495" s="3"/>
      <c r="O1495" s="3"/>
    </row>
    <row r="1496" spans="1:15">
      <c r="A1496" s="27">
        <f>工事一般情報!A1496</f>
        <v>0</v>
      </c>
      <c r="B1496" s="7">
        <f>工事一般情報!B1496</f>
        <v>0</v>
      </c>
      <c r="C1496" s="63"/>
      <c r="D1496" s="63"/>
      <c r="E1496" s="63"/>
      <c r="F1496" s="1"/>
      <c r="G1496" s="1"/>
      <c r="H1496" s="1"/>
      <c r="I1496" s="1"/>
      <c r="J1496" s="1"/>
      <c r="K1496" s="1"/>
      <c r="L1496" s="3"/>
      <c r="M1496" s="3"/>
      <c r="N1496" s="3"/>
      <c r="O1496" s="3"/>
    </row>
    <row r="1497" spans="1:15">
      <c r="A1497" s="27">
        <f>工事一般情報!A1497</f>
        <v>0</v>
      </c>
      <c r="B1497" s="7">
        <f>工事一般情報!B1497</f>
        <v>0</v>
      </c>
      <c r="C1497" s="63"/>
      <c r="D1497" s="63"/>
      <c r="E1497" s="63"/>
      <c r="F1497" s="1"/>
      <c r="G1497" s="1"/>
      <c r="H1497" s="1"/>
      <c r="I1497" s="1"/>
      <c r="J1497" s="1"/>
      <c r="K1497" s="1"/>
      <c r="L1497" s="3"/>
      <c r="M1497" s="3"/>
      <c r="N1497" s="3"/>
      <c r="O1497" s="3"/>
    </row>
    <row r="1498" spans="1:15">
      <c r="A1498" s="27">
        <f>工事一般情報!A1498</f>
        <v>0</v>
      </c>
      <c r="B1498" s="7">
        <f>工事一般情報!B1498</f>
        <v>0</v>
      </c>
      <c r="C1498" s="63"/>
      <c r="D1498" s="63"/>
      <c r="E1498" s="63"/>
      <c r="F1498" s="1"/>
      <c r="G1498" s="1"/>
      <c r="H1498" s="1"/>
      <c r="I1498" s="1"/>
      <c r="J1498" s="1"/>
      <c r="K1498" s="1"/>
      <c r="L1498" s="3"/>
      <c r="M1498" s="3"/>
      <c r="N1498" s="3"/>
      <c r="O1498" s="3"/>
    </row>
    <row r="1499" spans="1:15">
      <c r="A1499" s="27">
        <f>工事一般情報!A1499</f>
        <v>0</v>
      </c>
      <c r="B1499" s="7">
        <f>工事一般情報!B1499</f>
        <v>0</v>
      </c>
      <c r="C1499" s="63"/>
      <c r="D1499" s="63"/>
      <c r="E1499" s="63"/>
      <c r="F1499" s="1"/>
      <c r="G1499" s="1"/>
      <c r="H1499" s="1"/>
      <c r="I1499" s="1"/>
      <c r="J1499" s="1"/>
      <c r="K1499" s="1"/>
      <c r="L1499" s="3"/>
      <c r="M1499" s="3"/>
      <c r="N1499" s="3"/>
      <c r="O1499" s="3"/>
    </row>
    <row r="1500" spans="1:15">
      <c r="A1500" s="27">
        <f>工事一般情報!A1500</f>
        <v>0</v>
      </c>
      <c r="B1500" s="7">
        <f>工事一般情報!B1500</f>
        <v>0</v>
      </c>
      <c r="C1500" s="63"/>
      <c r="D1500" s="63"/>
      <c r="E1500" s="63"/>
      <c r="F1500" s="1"/>
      <c r="G1500" s="1"/>
      <c r="H1500" s="1"/>
      <c r="I1500" s="1"/>
      <c r="J1500" s="1"/>
      <c r="K1500" s="1"/>
      <c r="L1500" s="3"/>
      <c r="M1500" s="3"/>
      <c r="N1500" s="3"/>
      <c r="O1500" s="3"/>
    </row>
    <row r="1501" spans="1:15">
      <c r="A1501" s="27">
        <f>工事一般情報!A1501</f>
        <v>0</v>
      </c>
      <c r="B1501" s="7">
        <f>工事一般情報!B1501</f>
        <v>0</v>
      </c>
      <c r="C1501" s="63"/>
      <c r="D1501" s="63"/>
      <c r="E1501" s="63"/>
      <c r="L1501" s="3"/>
      <c r="M1501" s="3"/>
      <c r="N1501" s="3"/>
      <c r="O1501" s="3"/>
    </row>
    <row r="1502" spans="1:15">
      <c r="A1502" s="27">
        <f>工事一般情報!A1502</f>
        <v>0</v>
      </c>
      <c r="B1502" s="7">
        <f>工事一般情報!B1502</f>
        <v>0</v>
      </c>
      <c r="C1502" s="63"/>
      <c r="D1502" s="63"/>
      <c r="E1502" s="63"/>
      <c r="L1502" s="3"/>
      <c r="M1502" s="3"/>
      <c r="N1502" s="3"/>
      <c r="O1502" s="3"/>
    </row>
    <row r="1503" spans="1:15">
      <c r="A1503" s="27">
        <f>工事一般情報!A1503</f>
        <v>0</v>
      </c>
      <c r="B1503" s="7">
        <f>工事一般情報!B1503</f>
        <v>0</v>
      </c>
      <c r="C1503" s="63"/>
      <c r="D1503" s="63"/>
      <c r="E1503" s="63"/>
      <c r="L1503" s="3"/>
      <c r="M1503" s="3"/>
      <c r="N1503" s="3"/>
      <c r="O1503" s="3"/>
    </row>
    <row r="1504" spans="1:15">
      <c r="A1504" s="27">
        <f>工事一般情報!A1504</f>
        <v>0</v>
      </c>
      <c r="B1504" s="7">
        <f>工事一般情報!B1504</f>
        <v>0</v>
      </c>
      <c r="C1504" s="63"/>
      <c r="D1504" s="63"/>
      <c r="E1504" s="63"/>
      <c r="L1504" s="3"/>
      <c r="M1504" s="3"/>
      <c r="N1504" s="3"/>
      <c r="O1504" s="3"/>
    </row>
    <row r="1505" spans="1:15">
      <c r="A1505" s="27">
        <f>工事一般情報!A1505</f>
        <v>0</v>
      </c>
      <c r="B1505" s="7">
        <f>工事一般情報!B1505</f>
        <v>0</v>
      </c>
      <c r="C1505" s="63"/>
      <c r="D1505" s="63"/>
      <c r="E1505" s="63"/>
      <c r="L1505" s="3"/>
      <c r="M1505" s="3"/>
      <c r="N1505" s="3"/>
      <c r="O1505" s="3"/>
    </row>
    <row r="1506" spans="1:15">
      <c r="A1506" s="27">
        <f>工事一般情報!A1506</f>
        <v>0</v>
      </c>
      <c r="B1506" s="7">
        <f>工事一般情報!B1506</f>
        <v>0</v>
      </c>
      <c r="C1506" s="63"/>
      <c r="D1506" s="63"/>
      <c r="E1506" s="63"/>
      <c r="L1506" s="3"/>
      <c r="M1506" s="3"/>
      <c r="N1506" s="3"/>
      <c r="O1506" s="3"/>
    </row>
    <row r="1507" spans="1:15">
      <c r="A1507" s="27">
        <f>工事一般情報!A1507</f>
        <v>0</v>
      </c>
      <c r="B1507" s="7">
        <f>工事一般情報!B1507</f>
        <v>0</v>
      </c>
      <c r="C1507" s="63"/>
      <c r="D1507" s="63"/>
      <c r="E1507" s="63"/>
      <c r="L1507" s="3"/>
      <c r="M1507" s="3"/>
      <c r="N1507" s="3"/>
      <c r="O1507" s="3"/>
    </row>
    <row r="1508" spans="1:15">
      <c r="A1508" s="27">
        <f>工事一般情報!A1508</f>
        <v>0</v>
      </c>
      <c r="B1508" s="7">
        <f>工事一般情報!B1508</f>
        <v>0</v>
      </c>
      <c r="C1508" s="63"/>
      <c r="D1508" s="63"/>
      <c r="E1508" s="63"/>
      <c r="L1508" s="3"/>
      <c r="M1508" s="3"/>
      <c r="N1508" s="3"/>
      <c r="O1508" s="3"/>
    </row>
    <row r="1509" spans="1:15">
      <c r="A1509" s="27">
        <f>工事一般情報!A1509</f>
        <v>0</v>
      </c>
      <c r="B1509" s="7">
        <f>工事一般情報!B1509</f>
        <v>0</v>
      </c>
      <c r="C1509" s="63"/>
      <c r="D1509" s="63"/>
      <c r="E1509" s="63"/>
      <c r="L1509" s="3"/>
      <c r="M1509" s="3"/>
      <c r="N1509" s="3"/>
      <c r="O1509" s="3"/>
    </row>
    <row r="1510" spans="1:15">
      <c r="A1510" s="27">
        <f>工事一般情報!A1510</f>
        <v>0</v>
      </c>
      <c r="B1510" s="7">
        <f>工事一般情報!B1510</f>
        <v>0</v>
      </c>
      <c r="C1510" s="63"/>
      <c r="D1510" s="63"/>
      <c r="E1510" s="63"/>
      <c r="L1510" s="3"/>
      <c r="M1510" s="3"/>
      <c r="N1510" s="3"/>
      <c r="O1510" s="3"/>
    </row>
    <row r="1511" spans="1:15">
      <c r="A1511" s="27">
        <f>工事一般情報!A1511</f>
        <v>0</v>
      </c>
      <c r="B1511" s="7">
        <f>工事一般情報!B1511</f>
        <v>0</v>
      </c>
      <c r="C1511" s="63"/>
      <c r="D1511" s="63"/>
      <c r="E1511" s="63"/>
      <c r="L1511" s="3"/>
      <c r="M1511" s="3"/>
      <c r="N1511" s="3"/>
      <c r="O1511" s="3"/>
    </row>
    <row r="1512" spans="1:15">
      <c r="A1512" s="27">
        <f>工事一般情報!A1512</f>
        <v>0</v>
      </c>
      <c r="B1512" s="7">
        <f>工事一般情報!B1512</f>
        <v>0</v>
      </c>
      <c r="C1512" s="63"/>
      <c r="D1512" s="63"/>
      <c r="E1512" s="63"/>
      <c r="L1512" s="3"/>
      <c r="M1512" s="3"/>
      <c r="N1512" s="3"/>
      <c r="O1512" s="3"/>
    </row>
    <row r="1513" spans="1:15">
      <c r="A1513" s="27">
        <f>工事一般情報!A1513</f>
        <v>0</v>
      </c>
      <c r="B1513" s="7">
        <f>工事一般情報!B1513</f>
        <v>0</v>
      </c>
      <c r="C1513" s="63"/>
      <c r="D1513" s="63"/>
      <c r="E1513" s="63"/>
      <c r="L1513" s="3"/>
      <c r="M1513" s="3"/>
      <c r="N1513" s="3"/>
      <c r="O1513" s="3"/>
    </row>
    <row r="1514" spans="1:15">
      <c r="A1514" s="27">
        <f>工事一般情報!A1514</f>
        <v>0</v>
      </c>
      <c r="B1514" s="7">
        <f>工事一般情報!B1514</f>
        <v>0</v>
      </c>
      <c r="C1514" s="63"/>
      <c r="D1514" s="63"/>
      <c r="E1514" s="63"/>
      <c r="L1514" s="3"/>
      <c r="M1514" s="3"/>
      <c r="N1514" s="3"/>
      <c r="O1514" s="3"/>
    </row>
    <row r="1515" spans="1:15">
      <c r="A1515" s="27">
        <f>工事一般情報!A1515</f>
        <v>0</v>
      </c>
      <c r="B1515" s="7">
        <f>工事一般情報!B1515</f>
        <v>0</v>
      </c>
      <c r="C1515" s="63"/>
      <c r="D1515" s="63"/>
      <c r="E1515" s="63"/>
      <c r="L1515" s="3"/>
      <c r="M1515" s="3"/>
      <c r="N1515" s="3"/>
      <c r="O1515" s="3"/>
    </row>
    <row r="1516" spans="1:15">
      <c r="A1516" s="27">
        <f>工事一般情報!A1516</f>
        <v>0</v>
      </c>
      <c r="B1516" s="7">
        <f>工事一般情報!B1516</f>
        <v>0</v>
      </c>
      <c r="C1516" s="63"/>
      <c r="D1516" s="63"/>
      <c r="E1516" s="63"/>
      <c r="L1516" s="3"/>
      <c r="M1516" s="3"/>
      <c r="N1516" s="3"/>
      <c r="O1516" s="3"/>
    </row>
    <row r="1517" spans="1:15">
      <c r="A1517" s="27">
        <f>工事一般情報!A1517</f>
        <v>0</v>
      </c>
      <c r="B1517" s="7">
        <f>工事一般情報!B1517</f>
        <v>0</v>
      </c>
      <c r="C1517" s="63"/>
      <c r="D1517" s="63"/>
      <c r="E1517" s="63"/>
      <c r="L1517" s="3"/>
      <c r="M1517" s="3"/>
      <c r="N1517" s="3"/>
      <c r="O1517" s="3"/>
    </row>
    <row r="1518" spans="1:15">
      <c r="A1518" s="27">
        <f>工事一般情報!A1518</f>
        <v>0</v>
      </c>
      <c r="B1518" s="7">
        <f>工事一般情報!B1518</f>
        <v>0</v>
      </c>
      <c r="C1518" s="63"/>
      <c r="D1518" s="63"/>
      <c r="E1518" s="63"/>
      <c r="L1518" s="3"/>
      <c r="M1518" s="3"/>
      <c r="N1518" s="3"/>
      <c r="O1518" s="3"/>
    </row>
    <row r="1519" spans="1:15">
      <c r="A1519" s="27">
        <f>工事一般情報!A1519</f>
        <v>0</v>
      </c>
      <c r="B1519" s="7">
        <f>工事一般情報!B1519</f>
        <v>0</v>
      </c>
      <c r="C1519" s="63"/>
      <c r="D1519" s="63"/>
      <c r="E1519" s="63"/>
      <c r="L1519" s="3"/>
      <c r="M1519" s="3"/>
      <c r="N1519" s="3"/>
      <c r="O1519" s="3"/>
    </row>
    <row r="1520" spans="1:15">
      <c r="A1520" s="27">
        <f>工事一般情報!A1520</f>
        <v>0</v>
      </c>
      <c r="B1520" s="7">
        <f>工事一般情報!B1520</f>
        <v>0</v>
      </c>
      <c r="C1520" s="63"/>
      <c r="D1520" s="63"/>
      <c r="E1520" s="63"/>
      <c r="L1520" s="3"/>
      <c r="M1520" s="3"/>
      <c r="N1520" s="3"/>
      <c r="O1520" s="3"/>
    </row>
    <row r="1521" spans="1:15">
      <c r="A1521" s="27">
        <f>工事一般情報!A1521</f>
        <v>0</v>
      </c>
      <c r="B1521" s="7">
        <f>工事一般情報!B1521</f>
        <v>0</v>
      </c>
      <c r="C1521" s="63"/>
      <c r="D1521" s="63"/>
      <c r="E1521" s="63"/>
      <c r="L1521" s="3"/>
      <c r="M1521" s="3"/>
      <c r="N1521" s="3"/>
      <c r="O1521" s="3"/>
    </row>
    <row r="1522" spans="1:15">
      <c r="A1522" s="27">
        <f>工事一般情報!A1522</f>
        <v>0</v>
      </c>
      <c r="B1522" s="7">
        <f>工事一般情報!B1522</f>
        <v>0</v>
      </c>
      <c r="C1522" s="63"/>
      <c r="D1522" s="63"/>
      <c r="E1522" s="63"/>
      <c r="L1522" s="3"/>
      <c r="M1522" s="3"/>
      <c r="N1522" s="3"/>
      <c r="O1522" s="3"/>
    </row>
    <row r="1523" spans="1:15">
      <c r="A1523" s="27">
        <f>工事一般情報!A1523</f>
        <v>0</v>
      </c>
      <c r="B1523" s="7">
        <f>工事一般情報!B1523</f>
        <v>0</v>
      </c>
      <c r="C1523" s="63"/>
      <c r="D1523" s="63"/>
      <c r="E1523" s="63"/>
      <c r="L1523" s="3"/>
      <c r="M1523" s="3"/>
      <c r="N1523" s="3"/>
      <c r="O1523" s="3"/>
    </row>
    <row r="1524" spans="1:15">
      <c r="A1524" s="27">
        <f>工事一般情報!A1524</f>
        <v>0</v>
      </c>
      <c r="B1524" s="7">
        <f>工事一般情報!B1524</f>
        <v>0</v>
      </c>
      <c r="C1524" s="63"/>
      <c r="D1524" s="63"/>
      <c r="E1524" s="63"/>
      <c r="L1524" s="3"/>
      <c r="M1524" s="3"/>
      <c r="N1524" s="3"/>
      <c r="O1524" s="3"/>
    </row>
    <row r="1525" spans="1:15">
      <c r="A1525" s="27">
        <f>工事一般情報!A1525</f>
        <v>0</v>
      </c>
      <c r="B1525" s="7">
        <f>工事一般情報!B1525</f>
        <v>0</v>
      </c>
      <c r="C1525" s="63"/>
      <c r="D1525" s="63"/>
      <c r="E1525" s="63"/>
      <c r="L1525" s="3"/>
      <c r="M1525" s="3"/>
      <c r="N1525" s="3"/>
      <c r="O1525" s="3"/>
    </row>
    <row r="1526" spans="1:15">
      <c r="A1526" s="27">
        <f>工事一般情報!A1526</f>
        <v>0</v>
      </c>
      <c r="B1526" s="7">
        <f>工事一般情報!B1526</f>
        <v>0</v>
      </c>
      <c r="C1526" s="63"/>
      <c r="D1526" s="63"/>
      <c r="E1526" s="63"/>
      <c r="L1526" s="3"/>
      <c r="M1526" s="3"/>
      <c r="N1526" s="3"/>
      <c r="O1526" s="3"/>
    </row>
    <row r="1527" spans="1:15">
      <c r="A1527" s="27">
        <f>工事一般情報!A1527</f>
        <v>0</v>
      </c>
      <c r="B1527" s="7">
        <f>工事一般情報!B1527</f>
        <v>0</v>
      </c>
      <c r="C1527" s="63"/>
      <c r="D1527" s="63"/>
      <c r="E1527" s="63"/>
      <c r="L1527" s="3"/>
      <c r="M1527" s="3"/>
      <c r="N1527" s="3"/>
      <c r="O1527" s="3"/>
    </row>
    <row r="1528" spans="1:15">
      <c r="A1528" s="27">
        <f>工事一般情報!A1528</f>
        <v>0</v>
      </c>
      <c r="B1528" s="7">
        <f>工事一般情報!B1528</f>
        <v>0</v>
      </c>
      <c r="C1528" s="63"/>
      <c r="D1528" s="63"/>
      <c r="E1528" s="63"/>
      <c r="L1528" s="3"/>
      <c r="M1528" s="3"/>
      <c r="N1528" s="3"/>
      <c r="O1528" s="3"/>
    </row>
    <row r="1529" spans="1:15">
      <c r="A1529" s="27">
        <f>工事一般情報!A1529</f>
        <v>0</v>
      </c>
      <c r="B1529" s="7">
        <f>工事一般情報!B1529</f>
        <v>0</v>
      </c>
      <c r="C1529" s="63"/>
      <c r="D1529" s="63"/>
      <c r="E1529" s="63"/>
      <c r="L1529" s="3"/>
      <c r="M1529" s="3"/>
      <c r="N1529" s="3"/>
      <c r="O1529" s="3"/>
    </row>
    <row r="1530" spans="1:15">
      <c r="A1530" s="27">
        <f>工事一般情報!A1530</f>
        <v>0</v>
      </c>
      <c r="B1530" s="7">
        <f>工事一般情報!B1530</f>
        <v>0</v>
      </c>
      <c r="C1530" s="63"/>
      <c r="D1530" s="63"/>
      <c r="E1530" s="63"/>
      <c r="L1530" s="3"/>
      <c r="M1530" s="3"/>
      <c r="N1530" s="3"/>
      <c r="O1530" s="3"/>
    </row>
    <row r="1531" spans="1:15">
      <c r="A1531" s="27">
        <f>工事一般情報!A1531</f>
        <v>0</v>
      </c>
      <c r="B1531" s="7">
        <f>工事一般情報!B1531</f>
        <v>0</v>
      </c>
      <c r="C1531" s="63"/>
      <c r="D1531" s="63"/>
      <c r="E1531" s="63"/>
      <c r="L1531" s="3"/>
      <c r="M1531" s="3"/>
      <c r="N1531" s="3"/>
      <c r="O1531" s="3"/>
    </row>
    <row r="1532" spans="1:15">
      <c r="A1532" s="27">
        <f>工事一般情報!A1532</f>
        <v>0</v>
      </c>
      <c r="B1532" s="7">
        <f>工事一般情報!B1532</f>
        <v>0</v>
      </c>
      <c r="C1532" s="63"/>
      <c r="D1532" s="63"/>
      <c r="E1532" s="63"/>
      <c r="L1532" s="3"/>
      <c r="M1532" s="3"/>
      <c r="N1532" s="3"/>
      <c r="O1532" s="3"/>
    </row>
    <row r="1533" spans="1:15">
      <c r="A1533" s="27">
        <f>工事一般情報!A1533</f>
        <v>0</v>
      </c>
      <c r="B1533" s="7">
        <f>工事一般情報!B1533</f>
        <v>0</v>
      </c>
      <c r="C1533" s="63"/>
      <c r="D1533" s="63"/>
      <c r="E1533" s="63"/>
      <c r="L1533" s="3"/>
      <c r="M1533" s="3"/>
      <c r="N1533" s="3"/>
      <c r="O1533" s="3"/>
    </row>
    <row r="1534" spans="1:15">
      <c r="A1534" s="27">
        <f>工事一般情報!A1534</f>
        <v>0</v>
      </c>
      <c r="B1534" s="7">
        <f>工事一般情報!B1534</f>
        <v>0</v>
      </c>
      <c r="C1534" s="63"/>
      <c r="D1534" s="63"/>
      <c r="E1534" s="63"/>
      <c r="L1534" s="3"/>
      <c r="M1534" s="3"/>
      <c r="N1534" s="3"/>
      <c r="O1534" s="3"/>
    </row>
    <row r="1535" spans="1:15">
      <c r="A1535" s="27">
        <f>工事一般情報!A1535</f>
        <v>0</v>
      </c>
      <c r="B1535" s="7">
        <f>工事一般情報!B1535</f>
        <v>0</v>
      </c>
      <c r="C1535" s="63"/>
      <c r="D1535" s="63"/>
      <c r="E1535" s="63"/>
      <c r="L1535" s="3"/>
      <c r="M1535" s="3"/>
      <c r="N1535" s="3"/>
      <c r="O1535" s="3"/>
    </row>
    <row r="1536" spans="1:15">
      <c r="A1536" s="27">
        <f>工事一般情報!A1536</f>
        <v>0</v>
      </c>
      <c r="B1536" s="7">
        <f>工事一般情報!B1536</f>
        <v>0</v>
      </c>
      <c r="C1536" s="63"/>
      <c r="D1536" s="63"/>
      <c r="E1536" s="63"/>
      <c r="L1536" s="3"/>
      <c r="M1536" s="3"/>
      <c r="N1536" s="3"/>
      <c r="O1536" s="3"/>
    </row>
    <row r="1537" spans="1:15">
      <c r="A1537" s="27">
        <f>工事一般情報!A1537</f>
        <v>0</v>
      </c>
      <c r="B1537" s="7">
        <f>工事一般情報!B1537</f>
        <v>0</v>
      </c>
      <c r="C1537" s="63"/>
      <c r="D1537" s="63"/>
      <c r="E1537" s="63"/>
      <c r="L1537" s="3"/>
      <c r="M1537" s="3"/>
      <c r="N1537" s="3"/>
      <c r="O1537" s="3"/>
    </row>
    <row r="1538" spans="1:15">
      <c r="A1538" s="27">
        <f>工事一般情報!A1538</f>
        <v>0</v>
      </c>
      <c r="B1538" s="7">
        <f>工事一般情報!B1538</f>
        <v>0</v>
      </c>
      <c r="C1538" s="63"/>
      <c r="D1538" s="63"/>
      <c r="E1538" s="63"/>
      <c r="L1538" s="3"/>
      <c r="M1538" s="3"/>
      <c r="N1538" s="3"/>
      <c r="O1538" s="3"/>
    </row>
    <row r="1539" spans="1:15">
      <c r="A1539" s="27">
        <f>工事一般情報!A1539</f>
        <v>0</v>
      </c>
      <c r="B1539" s="7">
        <f>工事一般情報!B1539</f>
        <v>0</v>
      </c>
      <c r="C1539" s="63"/>
      <c r="D1539" s="63"/>
      <c r="E1539" s="63"/>
      <c r="L1539" s="3"/>
      <c r="M1539" s="3"/>
      <c r="N1539" s="3"/>
      <c r="O1539" s="3"/>
    </row>
    <row r="1540" spans="1:15">
      <c r="A1540" s="27">
        <f>工事一般情報!A1540</f>
        <v>0</v>
      </c>
      <c r="B1540" s="7">
        <f>工事一般情報!B1540</f>
        <v>0</v>
      </c>
      <c r="C1540" s="63"/>
      <c r="D1540" s="63"/>
      <c r="E1540" s="63"/>
      <c r="L1540" s="3"/>
      <c r="M1540" s="3"/>
      <c r="N1540" s="3"/>
      <c r="O1540" s="3"/>
    </row>
    <row r="1541" spans="1:15">
      <c r="A1541" s="27">
        <f>工事一般情報!A1541</f>
        <v>0</v>
      </c>
      <c r="B1541" s="7">
        <f>工事一般情報!B1541</f>
        <v>0</v>
      </c>
      <c r="C1541" s="63"/>
      <c r="D1541" s="63"/>
      <c r="E1541" s="63"/>
      <c r="L1541" s="3"/>
      <c r="M1541" s="3"/>
      <c r="N1541" s="3"/>
      <c r="O1541" s="3"/>
    </row>
    <row r="1542" spans="1:15">
      <c r="A1542" s="27">
        <f>工事一般情報!A1542</f>
        <v>0</v>
      </c>
      <c r="B1542" s="7">
        <f>工事一般情報!B1542</f>
        <v>0</v>
      </c>
      <c r="C1542" s="63"/>
      <c r="D1542" s="63"/>
      <c r="E1542" s="63"/>
      <c r="L1542" s="3"/>
      <c r="M1542" s="3"/>
      <c r="N1542" s="3"/>
      <c r="O1542" s="3"/>
    </row>
    <row r="1543" spans="1:15">
      <c r="A1543" s="27">
        <f>工事一般情報!A1543</f>
        <v>0</v>
      </c>
      <c r="B1543" s="7">
        <f>工事一般情報!B1543</f>
        <v>0</v>
      </c>
      <c r="C1543" s="63"/>
      <c r="D1543" s="63"/>
      <c r="E1543" s="63"/>
      <c r="L1543" s="3"/>
      <c r="M1543" s="3"/>
      <c r="N1543" s="3"/>
      <c r="O1543" s="3"/>
    </row>
    <row r="1544" spans="1:15">
      <c r="A1544" s="27">
        <f>工事一般情報!A1544</f>
        <v>0</v>
      </c>
      <c r="B1544" s="7">
        <f>工事一般情報!B1544</f>
        <v>0</v>
      </c>
      <c r="C1544" s="63"/>
      <c r="D1544" s="63"/>
      <c r="E1544" s="63"/>
      <c r="L1544" s="3"/>
      <c r="M1544" s="3"/>
      <c r="N1544" s="3"/>
      <c r="O1544" s="3"/>
    </row>
    <row r="1545" spans="1:15">
      <c r="A1545" s="27">
        <f>工事一般情報!A1545</f>
        <v>0</v>
      </c>
      <c r="B1545" s="7">
        <f>工事一般情報!B1545</f>
        <v>0</v>
      </c>
      <c r="C1545" s="63"/>
      <c r="D1545" s="63"/>
      <c r="E1545" s="63"/>
      <c r="L1545" s="3"/>
      <c r="M1545" s="3"/>
      <c r="N1545" s="3"/>
      <c r="O1545" s="3"/>
    </row>
    <row r="1546" spans="1:15">
      <c r="A1546" s="27">
        <f>工事一般情報!A1546</f>
        <v>0</v>
      </c>
      <c r="B1546" s="7">
        <f>工事一般情報!B1546</f>
        <v>0</v>
      </c>
      <c r="C1546" s="63"/>
      <c r="D1546" s="63"/>
      <c r="E1546" s="63"/>
      <c r="L1546" s="3"/>
      <c r="M1546" s="3"/>
      <c r="N1546" s="3"/>
      <c r="O1546" s="3"/>
    </row>
    <row r="1547" spans="1:15">
      <c r="A1547" s="27">
        <f>工事一般情報!A1547</f>
        <v>0</v>
      </c>
      <c r="B1547" s="7">
        <f>工事一般情報!B1547</f>
        <v>0</v>
      </c>
      <c r="C1547" s="63"/>
      <c r="D1547" s="63"/>
      <c r="E1547" s="63"/>
      <c r="L1547" s="3"/>
      <c r="M1547" s="3"/>
      <c r="N1547" s="3"/>
      <c r="O1547" s="3"/>
    </row>
    <row r="1548" spans="1:15">
      <c r="A1548" s="27">
        <f>工事一般情報!A1548</f>
        <v>0</v>
      </c>
      <c r="B1548" s="7">
        <f>工事一般情報!B1548</f>
        <v>0</v>
      </c>
      <c r="C1548" s="63"/>
      <c r="D1548" s="63"/>
      <c r="E1548" s="63"/>
      <c r="L1548" s="3"/>
      <c r="M1548" s="3"/>
      <c r="N1548" s="3"/>
      <c r="O1548" s="3"/>
    </row>
    <row r="1549" spans="1:15">
      <c r="A1549" s="27">
        <f>工事一般情報!A1549</f>
        <v>0</v>
      </c>
      <c r="B1549" s="7">
        <f>工事一般情報!B1549</f>
        <v>0</v>
      </c>
      <c r="C1549" s="63"/>
      <c r="D1549" s="63"/>
      <c r="E1549" s="63"/>
      <c r="L1549" s="3"/>
      <c r="M1549" s="3"/>
      <c r="N1549" s="3"/>
      <c r="O1549" s="3"/>
    </row>
    <row r="1550" spans="1:15">
      <c r="A1550" s="27">
        <f>工事一般情報!A1550</f>
        <v>0</v>
      </c>
      <c r="B1550" s="7">
        <f>工事一般情報!B1550</f>
        <v>0</v>
      </c>
      <c r="C1550" s="63"/>
      <c r="D1550" s="63"/>
      <c r="E1550" s="63"/>
      <c r="L1550" s="3"/>
      <c r="M1550" s="3"/>
      <c r="N1550" s="3"/>
      <c r="O1550" s="3"/>
    </row>
    <row r="1551" spans="1:15">
      <c r="A1551" s="27">
        <f>工事一般情報!A1551</f>
        <v>0</v>
      </c>
      <c r="B1551" s="7">
        <f>工事一般情報!B1551</f>
        <v>0</v>
      </c>
      <c r="C1551" s="63"/>
      <c r="D1551" s="63"/>
      <c r="E1551" s="63"/>
      <c r="L1551" s="3"/>
      <c r="M1551" s="3"/>
      <c r="N1551" s="3"/>
      <c r="O1551" s="3"/>
    </row>
    <row r="1552" spans="1:15">
      <c r="A1552" s="27">
        <f>工事一般情報!A1552</f>
        <v>0</v>
      </c>
      <c r="B1552" s="7">
        <f>工事一般情報!B1552</f>
        <v>0</v>
      </c>
      <c r="C1552" s="63"/>
      <c r="D1552" s="63"/>
      <c r="E1552" s="63"/>
      <c r="L1552" s="3"/>
      <c r="M1552" s="3"/>
      <c r="N1552" s="3"/>
      <c r="O1552" s="3"/>
    </row>
    <row r="1553" spans="1:15">
      <c r="A1553" s="27">
        <f>工事一般情報!A1553</f>
        <v>0</v>
      </c>
      <c r="B1553" s="7">
        <f>工事一般情報!B1553</f>
        <v>0</v>
      </c>
      <c r="C1553" s="63"/>
      <c r="D1553" s="63"/>
      <c r="E1553" s="63"/>
      <c r="L1553" s="3"/>
      <c r="M1553" s="3"/>
      <c r="N1553" s="3"/>
      <c r="O1553" s="3"/>
    </row>
    <row r="1554" spans="1:15">
      <c r="A1554" s="27">
        <f>工事一般情報!A1554</f>
        <v>0</v>
      </c>
      <c r="B1554" s="7">
        <f>工事一般情報!B1554</f>
        <v>0</v>
      </c>
      <c r="C1554" s="63"/>
      <c r="D1554" s="63"/>
      <c r="E1554" s="63"/>
      <c r="L1554" s="3"/>
      <c r="M1554" s="3"/>
      <c r="N1554" s="3"/>
      <c r="O1554" s="3"/>
    </row>
    <row r="1555" spans="1:15">
      <c r="A1555" s="27">
        <f>工事一般情報!A1555</f>
        <v>0</v>
      </c>
      <c r="B1555" s="7">
        <f>工事一般情報!B1555</f>
        <v>0</v>
      </c>
      <c r="C1555" s="63"/>
      <c r="D1555" s="63"/>
      <c r="E1555" s="63"/>
      <c r="L1555" s="3"/>
      <c r="M1555" s="3"/>
      <c r="N1555" s="3"/>
      <c r="O1555" s="3"/>
    </row>
    <row r="1556" spans="1:15">
      <c r="A1556" s="27">
        <f>工事一般情報!A1556</f>
        <v>0</v>
      </c>
      <c r="B1556" s="7">
        <f>工事一般情報!B1556</f>
        <v>0</v>
      </c>
      <c r="C1556" s="63"/>
      <c r="D1556" s="63"/>
      <c r="E1556" s="63"/>
      <c r="L1556" s="3"/>
      <c r="M1556" s="3"/>
      <c r="N1556" s="3"/>
      <c r="O1556" s="3"/>
    </row>
    <row r="1557" spans="1:15">
      <c r="A1557" s="27">
        <f>工事一般情報!A1557</f>
        <v>0</v>
      </c>
      <c r="B1557" s="7">
        <f>工事一般情報!B1557</f>
        <v>0</v>
      </c>
      <c r="C1557" s="63"/>
      <c r="D1557" s="63"/>
      <c r="E1557" s="63"/>
      <c r="L1557" s="3"/>
      <c r="M1557" s="3"/>
      <c r="N1557" s="3"/>
      <c r="O1557" s="3"/>
    </row>
    <row r="1558" spans="1:15">
      <c r="A1558" s="27">
        <f>工事一般情報!A1558</f>
        <v>0</v>
      </c>
      <c r="B1558" s="7">
        <f>工事一般情報!B1558</f>
        <v>0</v>
      </c>
      <c r="C1558" s="63"/>
      <c r="D1558" s="63"/>
      <c r="E1558" s="63"/>
      <c r="L1558" s="3"/>
      <c r="M1558" s="3"/>
      <c r="N1558" s="3"/>
      <c r="O1558" s="3"/>
    </row>
    <row r="1559" spans="1:15">
      <c r="A1559" s="27">
        <f>工事一般情報!A1559</f>
        <v>0</v>
      </c>
      <c r="B1559" s="7">
        <f>工事一般情報!B1559</f>
        <v>0</v>
      </c>
      <c r="C1559" s="63"/>
      <c r="D1559" s="63"/>
      <c r="E1559" s="63"/>
      <c r="L1559" s="3"/>
      <c r="M1559" s="3"/>
      <c r="N1559" s="3"/>
      <c r="O1559" s="3"/>
    </row>
    <row r="1560" spans="1:15">
      <c r="A1560" s="27">
        <f>工事一般情報!A1560</f>
        <v>0</v>
      </c>
      <c r="B1560" s="7">
        <f>工事一般情報!B1560</f>
        <v>0</v>
      </c>
      <c r="C1560" s="63"/>
      <c r="D1560" s="63"/>
      <c r="E1560" s="63"/>
      <c r="L1560" s="3"/>
      <c r="M1560" s="3"/>
      <c r="N1560" s="3"/>
      <c r="O1560" s="3"/>
    </row>
    <row r="1561" spans="1:15">
      <c r="A1561" s="27">
        <f>工事一般情報!A1561</f>
        <v>0</v>
      </c>
      <c r="B1561" s="7">
        <f>工事一般情報!B1561</f>
        <v>0</v>
      </c>
      <c r="C1561" s="63"/>
      <c r="D1561" s="63"/>
      <c r="E1561" s="63"/>
      <c r="L1561" s="3"/>
      <c r="M1561" s="3"/>
      <c r="N1561" s="3"/>
      <c r="O1561" s="3"/>
    </row>
    <row r="1562" spans="1:15">
      <c r="A1562" s="27">
        <f>工事一般情報!A1562</f>
        <v>0</v>
      </c>
      <c r="B1562" s="7">
        <f>工事一般情報!B1562</f>
        <v>0</v>
      </c>
      <c r="C1562" s="63"/>
      <c r="D1562" s="63"/>
      <c r="E1562" s="63"/>
      <c r="L1562" s="3"/>
      <c r="M1562" s="3"/>
      <c r="N1562" s="3"/>
      <c r="O1562" s="3"/>
    </row>
    <row r="1563" spans="1:15">
      <c r="A1563" s="27">
        <f>工事一般情報!A1563</f>
        <v>0</v>
      </c>
      <c r="B1563" s="7">
        <f>工事一般情報!B1563</f>
        <v>0</v>
      </c>
      <c r="C1563" s="63"/>
      <c r="D1563" s="63"/>
      <c r="E1563" s="63"/>
      <c r="L1563" s="3"/>
      <c r="M1563" s="3"/>
      <c r="N1563" s="3"/>
      <c r="O1563" s="3"/>
    </row>
    <row r="1564" spans="1:15">
      <c r="A1564" s="27">
        <f>工事一般情報!A1564</f>
        <v>0</v>
      </c>
      <c r="B1564" s="7">
        <f>工事一般情報!B1564</f>
        <v>0</v>
      </c>
      <c r="C1564" s="63"/>
      <c r="D1564" s="63"/>
      <c r="E1564" s="63"/>
      <c r="L1564" s="3"/>
      <c r="M1564" s="3"/>
      <c r="N1564" s="3"/>
      <c r="O1564" s="3"/>
    </row>
    <row r="1565" spans="1:15">
      <c r="A1565" s="27">
        <f>工事一般情報!A1565</f>
        <v>0</v>
      </c>
      <c r="B1565" s="7">
        <f>工事一般情報!B1565</f>
        <v>0</v>
      </c>
      <c r="C1565" s="63"/>
      <c r="D1565" s="63"/>
      <c r="E1565" s="63"/>
      <c r="L1565" s="3"/>
      <c r="M1565" s="3"/>
      <c r="N1565" s="3"/>
      <c r="O1565" s="3"/>
    </row>
    <row r="1566" spans="1:15">
      <c r="A1566" s="27">
        <f>工事一般情報!A1566</f>
        <v>0</v>
      </c>
      <c r="B1566" s="7">
        <f>工事一般情報!B1566</f>
        <v>0</v>
      </c>
      <c r="C1566" s="63"/>
      <c r="D1566" s="63"/>
      <c r="E1566" s="63"/>
      <c r="L1566" s="3"/>
      <c r="M1566" s="3"/>
      <c r="N1566" s="3"/>
      <c r="O1566" s="3"/>
    </row>
    <row r="1567" spans="1:15">
      <c r="A1567" s="27">
        <f>工事一般情報!A1567</f>
        <v>0</v>
      </c>
      <c r="B1567" s="7">
        <f>工事一般情報!B1567</f>
        <v>0</v>
      </c>
      <c r="C1567" s="63"/>
      <c r="D1567" s="63"/>
      <c r="E1567" s="63"/>
      <c r="L1567" s="3"/>
      <c r="M1567" s="3"/>
      <c r="N1567" s="3"/>
      <c r="O1567" s="3"/>
    </row>
    <row r="1568" spans="1:15">
      <c r="A1568" s="27">
        <f>工事一般情報!A1568</f>
        <v>0</v>
      </c>
      <c r="B1568" s="7">
        <f>工事一般情報!B1568</f>
        <v>0</v>
      </c>
      <c r="C1568" s="63"/>
      <c r="D1568" s="63"/>
      <c r="E1568" s="63"/>
      <c r="L1568" s="3"/>
      <c r="M1568" s="3"/>
      <c r="N1568" s="3"/>
      <c r="O1568" s="3"/>
    </row>
    <row r="1569" spans="1:15">
      <c r="A1569" s="27">
        <f>工事一般情報!A1569</f>
        <v>0</v>
      </c>
      <c r="B1569" s="7">
        <f>工事一般情報!B1569</f>
        <v>0</v>
      </c>
      <c r="C1569" s="63"/>
      <c r="D1569" s="63"/>
      <c r="E1569" s="63"/>
      <c r="L1569" s="3"/>
      <c r="M1569" s="3"/>
      <c r="N1569" s="3"/>
      <c r="O1569" s="3"/>
    </row>
    <row r="1570" spans="1:15">
      <c r="A1570" s="27">
        <f>工事一般情報!A1570</f>
        <v>0</v>
      </c>
      <c r="B1570" s="7">
        <f>工事一般情報!B1570</f>
        <v>0</v>
      </c>
      <c r="C1570" s="63"/>
      <c r="D1570" s="63"/>
      <c r="E1570" s="63"/>
      <c r="L1570" s="3"/>
      <c r="M1570" s="3"/>
      <c r="N1570" s="3"/>
      <c r="O1570" s="3"/>
    </row>
    <row r="1571" spans="1:15">
      <c r="A1571" s="27">
        <f>工事一般情報!A1571</f>
        <v>0</v>
      </c>
      <c r="B1571" s="7">
        <f>工事一般情報!B1571</f>
        <v>0</v>
      </c>
      <c r="C1571" s="63"/>
      <c r="D1571" s="63"/>
      <c r="E1571" s="63"/>
      <c r="L1571" s="3"/>
      <c r="M1571" s="3"/>
      <c r="N1571" s="3"/>
      <c r="O1571" s="3"/>
    </row>
    <row r="1572" spans="1:15">
      <c r="A1572" s="27">
        <f>工事一般情報!A1572</f>
        <v>0</v>
      </c>
      <c r="B1572" s="7">
        <f>工事一般情報!B1572</f>
        <v>0</v>
      </c>
      <c r="C1572" s="63"/>
      <c r="D1572" s="63"/>
      <c r="E1572" s="63"/>
      <c r="L1572" s="3"/>
      <c r="M1572" s="3"/>
      <c r="N1572" s="3"/>
      <c r="O1572" s="3"/>
    </row>
    <row r="1573" spans="1:15">
      <c r="A1573" s="27">
        <f>工事一般情報!A1573</f>
        <v>0</v>
      </c>
      <c r="B1573" s="7">
        <f>工事一般情報!B1573</f>
        <v>0</v>
      </c>
      <c r="C1573" s="63"/>
      <c r="D1573" s="63"/>
      <c r="E1573" s="63"/>
      <c r="L1573" s="3"/>
      <c r="M1573" s="3"/>
      <c r="N1573" s="3"/>
      <c r="O1573" s="3"/>
    </row>
    <row r="1574" spans="1:15">
      <c r="A1574" s="27">
        <f>工事一般情報!A1574</f>
        <v>0</v>
      </c>
      <c r="B1574" s="7">
        <f>工事一般情報!B1574</f>
        <v>0</v>
      </c>
      <c r="C1574" s="63"/>
      <c r="D1574" s="63"/>
      <c r="E1574" s="63"/>
      <c r="L1574" s="3"/>
      <c r="M1574" s="3"/>
      <c r="N1574" s="3"/>
      <c r="O1574" s="3"/>
    </row>
    <row r="1575" spans="1:15">
      <c r="A1575" s="27">
        <f>工事一般情報!A1575</f>
        <v>0</v>
      </c>
      <c r="B1575" s="7">
        <f>工事一般情報!B1575</f>
        <v>0</v>
      </c>
      <c r="C1575" s="63"/>
      <c r="D1575" s="63"/>
      <c r="E1575" s="63"/>
      <c r="L1575" s="3"/>
      <c r="M1575" s="3"/>
      <c r="N1575" s="3"/>
      <c r="O1575" s="3"/>
    </row>
    <row r="1576" spans="1:15">
      <c r="A1576" s="27">
        <f>工事一般情報!A1576</f>
        <v>0</v>
      </c>
      <c r="B1576" s="7">
        <f>工事一般情報!B1576</f>
        <v>0</v>
      </c>
      <c r="C1576" s="63"/>
      <c r="D1576" s="63"/>
      <c r="E1576" s="63"/>
      <c r="L1576" s="3"/>
      <c r="M1576" s="3"/>
      <c r="N1576" s="3"/>
      <c r="O1576" s="3"/>
    </row>
    <row r="1577" spans="1:15">
      <c r="A1577" s="27">
        <f>工事一般情報!A1577</f>
        <v>0</v>
      </c>
      <c r="B1577" s="7">
        <f>工事一般情報!B1577</f>
        <v>0</v>
      </c>
      <c r="C1577" s="63"/>
      <c r="D1577" s="63"/>
      <c r="E1577" s="63"/>
      <c r="L1577" s="3"/>
      <c r="M1577" s="3"/>
      <c r="N1577" s="3"/>
      <c r="O1577" s="3"/>
    </row>
    <row r="1578" spans="1:15">
      <c r="A1578" s="27">
        <f>工事一般情報!A1578</f>
        <v>0</v>
      </c>
      <c r="B1578" s="7">
        <f>工事一般情報!B1578</f>
        <v>0</v>
      </c>
      <c r="C1578" s="63"/>
      <c r="D1578" s="63"/>
      <c r="E1578" s="63"/>
      <c r="L1578" s="3"/>
      <c r="M1578" s="3"/>
      <c r="N1578" s="3"/>
      <c r="O1578" s="3"/>
    </row>
    <row r="1579" spans="1:15">
      <c r="A1579" s="27">
        <f>工事一般情報!A1579</f>
        <v>0</v>
      </c>
      <c r="B1579" s="7">
        <f>工事一般情報!B1579</f>
        <v>0</v>
      </c>
      <c r="C1579" s="63"/>
      <c r="D1579" s="63"/>
      <c r="E1579" s="63"/>
      <c r="L1579" s="3"/>
      <c r="M1579" s="3"/>
      <c r="N1579" s="3"/>
      <c r="O1579" s="3"/>
    </row>
    <row r="1580" spans="1:15">
      <c r="A1580" s="27">
        <f>工事一般情報!A1580</f>
        <v>0</v>
      </c>
      <c r="B1580" s="7">
        <f>工事一般情報!B1580</f>
        <v>0</v>
      </c>
      <c r="C1580" s="63"/>
      <c r="D1580" s="63"/>
      <c r="E1580" s="63"/>
      <c r="L1580" s="3"/>
      <c r="M1580" s="3"/>
      <c r="N1580" s="3"/>
      <c r="O1580" s="3"/>
    </row>
    <row r="1581" spans="1:15">
      <c r="A1581" s="27">
        <f>工事一般情報!A1581</f>
        <v>0</v>
      </c>
      <c r="B1581" s="7">
        <f>工事一般情報!B1581</f>
        <v>0</v>
      </c>
      <c r="C1581" s="63"/>
      <c r="D1581" s="63"/>
      <c r="E1581" s="63"/>
      <c r="L1581" s="3"/>
      <c r="M1581" s="3"/>
      <c r="N1581" s="3"/>
      <c r="O1581" s="3"/>
    </row>
    <row r="1582" spans="1:15">
      <c r="A1582" s="27">
        <f>工事一般情報!A1582</f>
        <v>0</v>
      </c>
      <c r="B1582" s="7">
        <f>工事一般情報!B1582</f>
        <v>0</v>
      </c>
      <c r="C1582" s="63"/>
      <c r="D1582" s="63"/>
      <c r="E1582" s="63"/>
      <c r="L1582" s="3"/>
      <c r="M1582" s="3"/>
      <c r="N1582" s="3"/>
      <c r="O1582" s="3"/>
    </row>
    <row r="1583" spans="1:15">
      <c r="A1583" s="27">
        <f>工事一般情報!A1583</f>
        <v>0</v>
      </c>
      <c r="B1583" s="7">
        <f>工事一般情報!B1583</f>
        <v>0</v>
      </c>
      <c r="C1583" s="63"/>
      <c r="D1583" s="63"/>
      <c r="E1583" s="63"/>
      <c r="L1583" s="3"/>
      <c r="M1583" s="3"/>
      <c r="N1583" s="3"/>
      <c r="O1583" s="3"/>
    </row>
    <row r="1584" spans="1:15">
      <c r="A1584" s="27">
        <f>工事一般情報!A1584</f>
        <v>0</v>
      </c>
      <c r="B1584" s="7">
        <f>工事一般情報!B1584</f>
        <v>0</v>
      </c>
      <c r="C1584" s="63"/>
      <c r="D1584" s="63"/>
      <c r="E1584" s="63"/>
      <c r="L1584" s="3"/>
      <c r="M1584" s="3"/>
      <c r="N1584" s="3"/>
      <c r="O1584" s="3"/>
    </row>
    <row r="1585" spans="1:15">
      <c r="A1585" s="27">
        <f>工事一般情報!A1585</f>
        <v>0</v>
      </c>
      <c r="B1585" s="7">
        <f>工事一般情報!B1585</f>
        <v>0</v>
      </c>
      <c r="C1585" s="63"/>
      <c r="D1585" s="63"/>
      <c r="E1585" s="63"/>
      <c r="L1585" s="3"/>
      <c r="M1585" s="3"/>
      <c r="N1585" s="3"/>
      <c r="O1585" s="3"/>
    </row>
    <row r="1586" spans="1:15">
      <c r="A1586" s="27">
        <f>工事一般情報!A1586</f>
        <v>0</v>
      </c>
      <c r="B1586" s="7">
        <f>工事一般情報!B1586</f>
        <v>0</v>
      </c>
      <c r="C1586" s="63"/>
      <c r="D1586" s="63"/>
      <c r="E1586" s="63"/>
      <c r="L1586" s="3"/>
      <c r="M1586" s="3"/>
      <c r="N1586" s="3"/>
      <c r="O1586" s="3"/>
    </row>
    <row r="1587" spans="1:15">
      <c r="A1587" s="27">
        <f>工事一般情報!A1587</f>
        <v>0</v>
      </c>
      <c r="B1587" s="7">
        <f>工事一般情報!B1587</f>
        <v>0</v>
      </c>
      <c r="C1587" s="63"/>
      <c r="D1587" s="63"/>
      <c r="E1587" s="63"/>
      <c r="L1587" s="3"/>
      <c r="M1587" s="3"/>
      <c r="N1587" s="3"/>
      <c r="O1587" s="3"/>
    </row>
    <row r="1588" spans="1:15">
      <c r="A1588" s="27">
        <f>工事一般情報!A1588</f>
        <v>0</v>
      </c>
      <c r="B1588" s="7">
        <f>工事一般情報!B1588</f>
        <v>0</v>
      </c>
      <c r="C1588" s="63"/>
      <c r="D1588" s="63"/>
      <c r="E1588" s="63"/>
      <c r="L1588" s="3"/>
      <c r="M1588" s="3"/>
      <c r="N1588" s="3"/>
      <c r="O1588" s="3"/>
    </row>
    <row r="1589" spans="1:15">
      <c r="A1589" s="27">
        <f>工事一般情報!A1589</f>
        <v>0</v>
      </c>
      <c r="B1589" s="7">
        <f>工事一般情報!B1589</f>
        <v>0</v>
      </c>
      <c r="C1589" s="63"/>
      <c r="D1589" s="63"/>
      <c r="E1589" s="63"/>
      <c r="L1589" s="3"/>
      <c r="M1589" s="3"/>
      <c r="N1589" s="3"/>
      <c r="O1589" s="3"/>
    </row>
    <row r="1590" spans="1:15">
      <c r="A1590" s="27">
        <f>工事一般情報!A1590</f>
        <v>0</v>
      </c>
      <c r="B1590" s="7">
        <f>工事一般情報!B1590</f>
        <v>0</v>
      </c>
      <c r="C1590" s="63"/>
      <c r="D1590" s="63"/>
      <c r="E1590" s="63"/>
      <c r="L1590" s="3"/>
      <c r="M1590" s="3"/>
      <c r="N1590" s="3"/>
      <c r="O1590" s="3"/>
    </row>
    <row r="1591" spans="1:15">
      <c r="A1591" s="27">
        <f>工事一般情報!A1591</f>
        <v>0</v>
      </c>
      <c r="B1591" s="7">
        <f>工事一般情報!B1591</f>
        <v>0</v>
      </c>
      <c r="C1591" s="63"/>
      <c r="D1591" s="63"/>
      <c r="E1591" s="63"/>
      <c r="L1591" s="3"/>
      <c r="M1591" s="3"/>
      <c r="N1591" s="3"/>
      <c r="O1591" s="3"/>
    </row>
    <row r="1592" spans="1:15">
      <c r="A1592" s="27">
        <f>工事一般情報!A1592</f>
        <v>0</v>
      </c>
      <c r="B1592" s="7">
        <f>工事一般情報!B1592</f>
        <v>0</v>
      </c>
      <c r="C1592" s="63"/>
      <c r="D1592" s="63"/>
      <c r="E1592" s="63"/>
      <c r="L1592" s="3"/>
      <c r="M1592" s="3"/>
      <c r="N1592" s="3"/>
      <c r="O1592" s="3"/>
    </row>
    <row r="1593" spans="1:15">
      <c r="A1593" s="27">
        <f>工事一般情報!A1593</f>
        <v>0</v>
      </c>
      <c r="B1593" s="7">
        <f>工事一般情報!B1593</f>
        <v>0</v>
      </c>
      <c r="C1593" s="63"/>
      <c r="D1593" s="63"/>
      <c r="E1593" s="63"/>
      <c r="L1593" s="3"/>
      <c r="M1593" s="3"/>
      <c r="N1593" s="3"/>
      <c r="O1593" s="3"/>
    </row>
    <row r="1594" spans="1:15">
      <c r="A1594" s="27">
        <f>工事一般情報!A1594</f>
        <v>0</v>
      </c>
      <c r="B1594" s="7">
        <f>工事一般情報!B1594</f>
        <v>0</v>
      </c>
      <c r="C1594" s="63"/>
      <c r="D1594" s="63"/>
      <c r="E1594" s="63"/>
      <c r="L1594" s="3"/>
      <c r="M1594" s="3"/>
      <c r="N1594" s="3"/>
      <c r="O1594" s="3"/>
    </row>
    <row r="1595" spans="1:15">
      <c r="A1595" s="27">
        <f>工事一般情報!A1595</f>
        <v>0</v>
      </c>
      <c r="B1595" s="7">
        <f>工事一般情報!B1595</f>
        <v>0</v>
      </c>
      <c r="C1595" s="63"/>
      <c r="D1595" s="63"/>
      <c r="E1595" s="63"/>
      <c r="L1595" s="3"/>
      <c r="M1595" s="3"/>
      <c r="N1595" s="3"/>
      <c r="O1595" s="3"/>
    </row>
    <row r="1596" spans="1:15">
      <c r="A1596" s="27">
        <f>工事一般情報!A1596</f>
        <v>0</v>
      </c>
      <c r="B1596" s="7">
        <f>工事一般情報!B1596</f>
        <v>0</v>
      </c>
      <c r="C1596" s="63"/>
      <c r="D1596" s="63"/>
      <c r="E1596" s="63"/>
      <c r="L1596" s="3"/>
      <c r="M1596" s="3"/>
      <c r="N1596" s="3"/>
      <c r="O1596" s="3"/>
    </row>
    <row r="1597" spans="1:15">
      <c r="A1597" s="27">
        <f>工事一般情報!A1597</f>
        <v>0</v>
      </c>
      <c r="B1597" s="7">
        <f>工事一般情報!B1597</f>
        <v>0</v>
      </c>
      <c r="C1597" s="63"/>
      <c r="D1597" s="63"/>
      <c r="E1597" s="63"/>
      <c r="L1597" s="3"/>
      <c r="M1597" s="3"/>
      <c r="N1597" s="3"/>
      <c r="O1597" s="3"/>
    </row>
    <row r="1598" spans="1:15">
      <c r="A1598" s="27">
        <f>工事一般情報!A1598</f>
        <v>0</v>
      </c>
      <c r="B1598" s="7">
        <f>工事一般情報!B1598</f>
        <v>0</v>
      </c>
      <c r="C1598" s="63"/>
      <c r="D1598" s="63"/>
      <c r="E1598" s="63"/>
      <c r="L1598" s="3"/>
      <c r="M1598" s="3"/>
      <c r="N1598" s="3"/>
      <c r="O1598" s="3"/>
    </row>
    <row r="1599" spans="1:15">
      <c r="A1599" s="27">
        <f>工事一般情報!A1599</f>
        <v>0</v>
      </c>
      <c r="B1599" s="7">
        <f>工事一般情報!B1599</f>
        <v>0</v>
      </c>
      <c r="C1599" s="63"/>
      <c r="D1599" s="63"/>
      <c r="E1599" s="63"/>
      <c r="L1599" s="3"/>
      <c r="M1599" s="3"/>
      <c r="N1599" s="3"/>
      <c r="O1599" s="3"/>
    </row>
    <row r="1600" spans="1:15">
      <c r="A1600" s="27">
        <f>工事一般情報!A1600</f>
        <v>0</v>
      </c>
      <c r="B1600" s="7">
        <f>工事一般情報!B1600</f>
        <v>0</v>
      </c>
      <c r="C1600" s="63"/>
      <c r="D1600" s="63"/>
      <c r="E1600" s="63"/>
      <c r="L1600" s="3"/>
      <c r="M1600" s="3"/>
      <c r="N1600" s="3"/>
      <c r="O1600" s="3"/>
    </row>
    <row r="1601" spans="1:15">
      <c r="A1601" s="27">
        <f>工事一般情報!A1601</f>
        <v>0</v>
      </c>
      <c r="B1601" s="7">
        <f>工事一般情報!B1601</f>
        <v>0</v>
      </c>
      <c r="C1601" s="63"/>
      <c r="D1601" s="63"/>
      <c r="E1601" s="63"/>
      <c r="L1601" s="3"/>
      <c r="M1601" s="3"/>
      <c r="N1601" s="3"/>
      <c r="O1601" s="3"/>
    </row>
    <row r="1602" spans="1:15">
      <c r="A1602" s="27">
        <f>工事一般情報!A1602</f>
        <v>0</v>
      </c>
      <c r="B1602" s="7">
        <f>工事一般情報!B1602</f>
        <v>0</v>
      </c>
      <c r="C1602" s="63"/>
      <c r="D1602" s="63"/>
      <c r="E1602" s="63"/>
      <c r="L1602" s="3"/>
      <c r="M1602" s="3"/>
      <c r="N1602" s="3"/>
      <c r="O1602" s="3"/>
    </row>
    <row r="1603" spans="1:15">
      <c r="A1603" s="27">
        <f>工事一般情報!A1603</f>
        <v>0</v>
      </c>
      <c r="B1603" s="7">
        <f>工事一般情報!B1603</f>
        <v>0</v>
      </c>
      <c r="C1603" s="63"/>
      <c r="D1603" s="63"/>
      <c r="E1603" s="63"/>
      <c r="L1603" s="3"/>
      <c r="M1603" s="3"/>
      <c r="N1603" s="3"/>
      <c r="O1603" s="3"/>
    </row>
    <row r="1604" spans="1:15">
      <c r="A1604" s="27">
        <f>工事一般情報!A1604</f>
        <v>0</v>
      </c>
      <c r="B1604" s="7">
        <f>工事一般情報!B1604</f>
        <v>0</v>
      </c>
      <c r="C1604" s="63"/>
      <c r="D1604" s="63"/>
      <c r="E1604" s="63"/>
      <c r="L1604" s="3"/>
      <c r="M1604" s="3"/>
      <c r="N1604" s="3"/>
      <c r="O1604" s="3"/>
    </row>
    <row r="1605" spans="1:15">
      <c r="A1605" s="27">
        <f>工事一般情報!A1605</f>
        <v>0</v>
      </c>
      <c r="B1605" s="7">
        <f>工事一般情報!B1605</f>
        <v>0</v>
      </c>
      <c r="C1605" s="63"/>
      <c r="D1605" s="63"/>
      <c r="E1605" s="63"/>
      <c r="L1605" s="3"/>
      <c r="M1605" s="3"/>
      <c r="N1605" s="3"/>
      <c r="O1605" s="3"/>
    </row>
    <row r="1606" spans="1:15">
      <c r="A1606" s="27">
        <f>工事一般情報!A1606</f>
        <v>0</v>
      </c>
      <c r="B1606" s="7">
        <f>工事一般情報!B1606</f>
        <v>0</v>
      </c>
      <c r="C1606" s="63"/>
      <c r="D1606" s="63"/>
      <c r="E1606" s="63"/>
      <c r="L1606" s="3"/>
      <c r="M1606" s="3"/>
      <c r="N1606" s="3"/>
      <c r="O1606" s="3"/>
    </row>
    <row r="1607" spans="1:15">
      <c r="A1607" s="27">
        <f>工事一般情報!A1607</f>
        <v>0</v>
      </c>
      <c r="B1607" s="7">
        <f>工事一般情報!B1607</f>
        <v>0</v>
      </c>
      <c r="C1607" s="63"/>
      <c r="D1607" s="63"/>
      <c r="E1607" s="63"/>
      <c r="L1607" s="3"/>
      <c r="M1607" s="3"/>
      <c r="N1607" s="3"/>
      <c r="O1607" s="3"/>
    </row>
    <row r="1608" spans="1:15">
      <c r="A1608" s="27">
        <f>工事一般情報!A1608</f>
        <v>0</v>
      </c>
      <c r="B1608" s="7">
        <f>工事一般情報!B1608</f>
        <v>0</v>
      </c>
      <c r="C1608" s="63"/>
      <c r="D1608" s="63"/>
      <c r="E1608" s="63"/>
      <c r="L1608" s="3"/>
      <c r="M1608" s="3"/>
      <c r="N1608" s="3"/>
      <c r="O1608" s="3"/>
    </row>
    <row r="1609" spans="1:15">
      <c r="A1609" s="27">
        <f>工事一般情報!A1609</f>
        <v>0</v>
      </c>
      <c r="B1609" s="7">
        <f>工事一般情報!B1609</f>
        <v>0</v>
      </c>
      <c r="C1609" s="63"/>
      <c r="D1609" s="63"/>
      <c r="E1609" s="63"/>
      <c r="L1609" s="3"/>
      <c r="M1609" s="3"/>
      <c r="N1609" s="3"/>
      <c r="O1609" s="3"/>
    </row>
    <row r="1610" spans="1:15">
      <c r="A1610" s="27">
        <f>工事一般情報!A1610</f>
        <v>0</v>
      </c>
      <c r="B1610" s="7">
        <f>工事一般情報!B1610</f>
        <v>0</v>
      </c>
      <c r="C1610" s="63"/>
      <c r="D1610" s="63"/>
      <c r="E1610" s="63"/>
      <c r="L1610" s="3"/>
      <c r="M1610" s="3"/>
      <c r="N1610" s="3"/>
      <c r="O1610" s="3"/>
    </row>
    <row r="1611" spans="1:15">
      <c r="A1611" s="27">
        <f>工事一般情報!A1611</f>
        <v>0</v>
      </c>
      <c r="B1611" s="7">
        <f>工事一般情報!B1611</f>
        <v>0</v>
      </c>
      <c r="C1611" s="63"/>
      <c r="D1611" s="63"/>
      <c r="E1611" s="63"/>
      <c r="L1611" s="3"/>
      <c r="M1611" s="3"/>
      <c r="N1611" s="3"/>
      <c r="O1611" s="3"/>
    </row>
    <row r="1612" spans="1:15">
      <c r="A1612" s="27">
        <f>工事一般情報!A1612</f>
        <v>0</v>
      </c>
      <c r="B1612" s="7">
        <f>工事一般情報!B1612</f>
        <v>0</v>
      </c>
      <c r="C1612" s="63"/>
      <c r="D1612" s="63"/>
      <c r="E1612" s="63"/>
      <c r="L1612" s="3"/>
      <c r="M1612" s="3"/>
      <c r="N1612" s="3"/>
      <c r="O1612" s="3"/>
    </row>
    <row r="1613" spans="1:15">
      <c r="A1613" s="27">
        <f>工事一般情報!A1613</f>
        <v>0</v>
      </c>
      <c r="B1613" s="7">
        <f>工事一般情報!B1613</f>
        <v>0</v>
      </c>
      <c r="C1613" s="63"/>
      <c r="D1613" s="63"/>
      <c r="E1613" s="63"/>
      <c r="L1613" s="3"/>
      <c r="M1613" s="3"/>
      <c r="N1613" s="3"/>
      <c r="O1613" s="3"/>
    </row>
    <row r="1614" spans="1:15">
      <c r="A1614" s="27">
        <f>工事一般情報!A1614</f>
        <v>0</v>
      </c>
      <c r="B1614" s="7">
        <f>工事一般情報!B1614</f>
        <v>0</v>
      </c>
      <c r="C1614" s="63"/>
      <c r="D1614" s="63"/>
      <c r="E1614" s="63"/>
      <c r="L1614" s="3"/>
      <c r="M1614" s="3"/>
      <c r="N1614" s="3"/>
      <c r="O1614" s="3"/>
    </row>
    <row r="1615" spans="1:15">
      <c r="A1615" s="27">
        <f>工事一般情報!A1615</f>
        <v>0</v>
      </c>
      <c r="B1615" s="7">
        <f>工事一般情報!B1615</f>
        <v>0</v>
      </c>
      <c r="C1615" s="63"/>
      <c r="D1615" s="63"/>
      <c r="E1615" s="63"/>
      <c r="L1615" s="3"/>
      <c r="M1615" s="3"/>
      <c r="N1615" s="3"/>
      <c r="O1615" s="3"/>
    </row>
    <row r="1616" spans="1:15">
      <c r="A1616" s="27">
        <f>工事一般情報!A1616</f>
        <v>0</v>
      </c>
      <c r="B1616" s="7">
        <f>工事一般情報!B1616</f>
        <v>0</v>
      </c>
      <c r="C1616" s="63"/>
      <c r="D1616" s="63"/>
      <c r="E1616" s="63"/>
      <c r="L1616" s="3"/>
      <c r="M1616" s="3"/>
      <c r="N1616" s="3"/>
      <c r="O1616" s="3"/>
    </row>
    <row r="1617" spans="1:15">
      <c r="A1617" s="27">
        <f>工事一般情報!A1617</f>
        <v>0</v>
      </c>
      <c r="B1617" s="7">
        <f>工事一般情報!B1617</f>
        <v>0</v>
      </c>
      <c r="C1617" s="63"/>
      <c r="D1617" s="63"/>
      <c r="E1617" s="63"/>
      <c r="L1617" s="3"/>
      <c r="M1617" s="3"/>
      <c r="N1617" s="3"/>
      <c r="O1617" s="3"/>
    </row>
    <row r="1618" spans="1:15">
      <c r="A1618" s="27">
        <f>工事一般情報!A1618</f>
        <v>0</v>
      </c>
      <c r="B1618" s="7">
        <f>工事一般情報!B1618</f>
        <v>0</v>
      </c>
      <c r="C1618" s="63"/>
      <c r="D1618" s="63"/>
      <c r="E1618" s="63"/>
      <c r="L1618" s="3"/>
      <c r="M1618" s="3"/>
      <c r="N1618" s="3"/>
      <c r="O1618" s="3"/>
    </row>
    <row r="1619" spans="1:15">
      <c r="A1619" s="27">
        <f>工事一般情報!A1619</f>
        <v>0</v>
      </c>
      <c r="B1619" s="7">
        <f>工事一般情報!B1619</f>
        <v>0</v>
      </c>
      <c r="C1619" s="63"/>
      <c r="D1619" s="63"/>
      <c r="E1619" s="63"/>
      <c r="L1619" s="3"/>
      <c r="M1619" s="3"/>
      <c r="N1619" s="3"/>
      <c r="O1619" s="3"/>
    </row>
    <row r="1620" spans="1:15">
      <c r="A1620" s="27">
        <f>工事一般情報!A1620</f>
        <v>0</v>
      </c>
      <c r="B1620" s="7">
        <f>工事一般情報!B1620</f>
        <v>0</v>
      </c>
      <c r="C1620" s="63"/>
      <c r="D1620" s="63"/>
      <c r="E1620" s="63"/>
      <c r="L1620" s="3"/>
      <c r="M1620" s="3"/>
      <c r="N1620" s="3"/>
      <c r="O1620" s="3"/>
    </row>
    <row r="1621" spans="1:15">
      <c r="A1621" s="27">
        <f>工事一般情報!A1621</f>
        <v>0</v>
      </c>
      <c r="B1621" s="7">
        <f>工事一般情報!B1621</f>
        <v>0</v>
      </c>
      <c r="C1621" s="63"/>
      <c r="D1621" s="63"/>
      <c r="E1621" s="63"/>
      <c r="L1621" s="3"/>
      <c r="M1621" s="3"/>
      <c r="N1621" s="3"/>
      <c r="O1621" s="3"/>
    </row>
    <row r="1622" spans="1:15">
      <c r="A1622" s="27">
        <f>工事一般情報!A1622</f>
        <v>0</v>
      </c>
      <c r="B1622" s="7">
        <f>工事一般情報!B1622</f>
        <v>0</v>
      </c>
      <c r="C1622" s="63"/>
      <c r="D1622" s="63"/>
      <c r="E1622" s="63"/>
      <c r="L1622" s="3"/>
      <c r="M1622" s="3"/>
      <c r="N1622" s="3"/>
      <c r="O1622" s="3"/>
    </row>
    <row r="1623" spans="1:15">
      <c r="A1623" s="27">
        <f>工事一般情報!A1623</f>
        <v>0</v>
      </c>
      <c r="B1623" s="7">
        <f>工事一般情報!B1623</f>
        <v>0</v>
      </c>
      <c r="C1623" s="63"/>
      <c r="D1623" s="63"/>
      <c r="E1623" s="63"/>
      <c r="L1623" s="3"/>
      <c r="M1623" s="3"/>
      <c r="N1623" s="3"/>
      <c r="O1623" s="3"/>
    </row>
    <row r="1624" spans="1:15">
      <c r="A1624" s="27">
        <f>工事一般情報!A1624</f>
        <v>0</v>
      </c>
      <c r="B1624" s="7">
        <f>工事一般情報!B1624</f>
        <v>0</v>
      </c>
      <c r="C1624" s="63"/>
      <c r="D1624" s="63"/>
      <c r="E1624" s="63"/>
      <c r="L1624" s="3"/>
      <c r="M1624" s="3"/>
      <c r="N1624" s="3"/>
      <c r="O1624" s="3"/>
    </row>
    <row r="1625" spans="1:15">
      <c r="A1625" s="27">
        <f>工事一般情報!A1625</f>
        <v>0</v>
      </c>
      <c r="B1625" s="7">
        <f>工事一般情報!B1625</f>
        <v>0</v>
      </c>
      <c r="C1625" s="63"/>
      <c r="D1625" s="63"/>
      <c r="E1625" s="63"/>
      <c r="L1625" s="3"/>
      <c r="M1625" s="3"/>
      <c r="N1625" s="3"/>
      <c r="O1625" s="3"/>
    </row>
    <row r="1626" spans="1:15">
      <c r="A1626" s="27">
        <f>工事一般情報!A1626</f>
        <v>0</v>
      </c>
      <c r="B1626" s="7">
        <f>工事一般情報!B1626</f>
        <v>0</v>
      </c>
      <c r="C1626" s="63"/>
      <c r="D1626" s="63"/>
      <c r="E1626" s="63"/>
      <c r="L1626" s="3"/>
      <c r="M1626" s="3"/>
      <c r="N1626" s="3"/>
      <c r="O1626" s="3"/>
    </row>
    <row r="1627" spans="1:15">
      <c r="A1627" s="27">
        <f>工事一般情報!A1627</f>
        <v>0</v>
      </c>
      <c r="B1627" s="7">
        <f>工事一般情報!B1627</f>
        <v>0</v>
      </c>
      <c r="C1627" s="63"/>
      <c r="D1627" s="63"/>
      <c r="E1627" s="63"/>
      <c r="L1627" s="3"/>
      <c r="M1627" s="3"/>
      <c r="N1627" s="3"/>
      <c r="O1627" s="3"/>
    </row>
    <row r="1628" spans="1:15">
      <c r="A1628" s="27">
        <f>工事一般情報!A1628</f>
        <v>0</v>
      </c>
      <c r="B1628" s="7">
        <f>工事一般情報!B1628</f>
        <v>0</v>
      </c>
      <c r="C1628" s="63"/>
      <c r="D1628" s="63"/>
      <c r="E1628" s="63"/>
      <c r="L1628" s="3"/>
      <c r="M1628" s="3"/>
      <c r="N1628" s="3"/>
      <c r="O1628" s="3"/>
    </row>
    <row r="1629" spans="1:15">
      <c r="A1629" s="27">
        <f>工事一般情報!A1629</f>
        <v>0</v>
      </c>
      <c r="B1629" s="7">
        <f>工事一般情報!B1629</f>
        <v>0</v>
      </c>
      <c r="C1629" s="63"/>
      <c r="D1629" s="63"/>
      <c r="E1629" s="63"/>
      <c r="L1629" s="3"/>
      <c r="M1629" s="3"/>
      <c r="N1629" s="3"/>
      <c r="O1629" s="3"/>
    </row>
    <row r="1630" spans="1:15">
      <c r="A1630" s="27">
        <f>工事一般情報!A1630</f>
        <v>0</v>
      </c>
      <c r="B1630" s="7">
        <f>工事一般情報!B1630</f>
        <v>0</v>
      </c>
      <c r="C1630" s="63"/>
      <c r="D1630" s="63"/>
      <c r="E1630" s="63"/>
      <c r="L1630" s="3"/>
      <c r="M1630" s="3"/>
      <c r="N1630" s="3"/>
      <c r="O1630" s="3"/>
    </row>
    <row r="1631" spans="1:15">
      <c r="A1631" s="27">
        <f>工事一般情報!A1631</f>
        <v>0</v>
      </c>
      <c r="B1631" s="7">
        <f>工事一般情報!B1631</f>
        <v>0</v>
      </c>
      <c r="C1631" s="63"/>
      <c r="D1631" s="63"/>
      <c r="E1631" s="63"/>
      <c r="L1631" s="3"/>
      <c r="M1631" s="3"/>
      <c r="N1631" s="3"/>
      <c r="O1631" s="3"/>
    </row>
    <row r="1632" spans="1:15">
      <c r="A1632" s="27">
        <f>工事一般情報!A1632</f>
        <v>0</v>
      </c>
      <c r="B1632" s="7">
        <f>工事一般情報!B1632</f>
        <v>0</v>
      </c>
      <c r="C1632" s="63"/>
      <c r="D1632" s="63"/>
      <c r="E1632" s="63"/>
      <c r="L1632" s="3"/>
      <c r="M1632" s="3"/>
      <c r="N1632" s="3"/>
      <c r="O1632" s="3"/>
    </row>
    <row r="1633" spans="1:15">
      <c r="A1633" s="27">
        <f>工事一般情報!A1633</f>
        <v>0</v>
      </c>
      <c r="B1633" s="7">
        <f>工事一般情報!B1633</f>
        <v>0</v>
      </c>
      <c r="C1633" s="63"/>
      <c r="D1633" s="63"/>
      <c r="E1633" s="63"/>
      <c r="L1633" s="3"/>
      <c r="M1633" s="3"/>
      <c r="N1633" s="3"/>
      <c r="O1633" s="3"/>
    </row>
    <row r="1634" spans="1:15">
      <c r="A1634" s="27">
        <f>工事一般情報!A1634</f>
        <v>0</v>
      </c>
      <c r="B1634" s="7">
        <f>工事一般情報!B1634</f>
        <v>0</v>
      </c>
      <c r="C1634" s="63"/>
      <c r="D1634" s="63"/>
      <c r="E1634" s="63"/>
      <c r="L1634" s="3"/>
      <c r="M1634" s="3"/>
      <c r="N1634" s="3"/>
      <c r="O1634" s="3"/>
    </row>
    <row r="1635" spans="1:15">
      <c r="A1635" s="27">
        <f>工事一般情報!A1635</f>
        <v>0</v>
      </c>
      <c r="B1635" s="7">
        <f>工事一般情報!B1635</f>
        <v>0</v>
      </c>
      <c r="C1635" s="63"/>
      <c r="D1635" s="63"/>
      <c r="E1635" s="63"/>
      <c r="L1635" s="3"/>
      <c r="M1635" s="3"/>
      <c r="N1635" s="3"/>
      <c r="O1635" s="3"/>
    </row>
    <row r="1636" spans="1:15">
      <c r="A1636" s="27">
        <f>工事一般情報!A1636</f>
        <v>0</v>
      </c>
      <c r="B1636" s="7">
        <f>工事一般情報!B1636</f>
        <v>0</v>
      </c>
      <c r="C1636" s="63"/>
      <c r="D1636" s="63"/>
      <c r="E1636" s="63"/>
      <c r="L1636" s="3"/>
      <c r="M1636" s="3"/>
      <c r="N1636" s="3"/>
      <c r="O1636" s="3"/>
    </row>
    <row r="1637" spans="1:15">
      <c r="A1637" s="27">
        <f>工事一般情報!A1637</f>
        <v>0</v>
      </c>
      <c r="B1637" s="7">
        <f>工事一般情報!B1637</f>
        <v>0</v>
      </c>
      <c r="C1637" s="63"/>
      <c r="D1637" s="63"/>
      <c r="E1637" s="63"/>
      <c r="L1637" s="3"/>
      <c r="M1637" s="3"/>
      <c r="N1637" s="3"/>
      <c r="O1637" s="3"/>
    </row>
    <row r="1638" spans="1:15">
      <c r="A1638" s="27">
        <f>工事一般情報!A1638</f>
        <v>0</v>
      </c>
      <c r="B1638" s="7">
        <f>工事一般情報!B1638</f>
        <v>0</v>
      </c>
      <c r="C1638" s="63"/>
      <c r="D1638" s="63"/>
      <c r="E1638" s="63"/>
      <c r="L1638" s="3"/>
      <c r="M1638" s="3"/>
      <c r="N1638" s="3"/>
      <c r="O1638" s="3"/>
    </row>
    <row r="1639" spans="1:15">
      <c r="A1639" s="27">
        <f>工事一般情報!A1639</f>
        <v>0</v>
      </c>
      <c r="B1639" s="7">
        <f>工事一般情報!B1639</f>
        <v>0</v>
      </c>
      <c r="C1639" s="63"/>
      <c r="D1639" s="63"/>
      <c r="E1639" s="63"/>
      <c r="L1639" s="3"/>
      <c r="M1639" s="3"/>
      <c r="N1639" s="3"/>
      <c r="O1639" s="3"/>
    </row>
    <row r="1640" spans="1:15">
      <c r="A1640" s="27">
        <f>工事一般情報!A1640</f>
        <v>0</v>
      </c>
      <c r="B1640" s="7">
        <f>工事一般情報!B1640</f>
        <v>0</v>
      </c>
      <c r="C1640" s="63"/>
      <c r="D1640" s="63"/>
      <c r="E1640" s="63"/>
      <c r="L1640" s="3"/>
      <c r="M1640" s="3"/>
      <c r="N1640" s="3"/>
      <c r="O1640" s="3"/>
    </row>
    <row r="1641" spans="1:15">
      <c r="A1641" s="27">
        <f>工事一般情報!A1641</f>
        <v>0</v>
      </c>
      <c r="B1641" s="7">
        <f>工事一般情報!B1641</f>
        <v>0</v>
      </c>
      <c r="C1641" s="63"/>
      <c r="D1641" s="63"/>
      <c r="E1641" s="63"/>
      <c r="L1641" s="3"/>
      <c r="M1641" s="3"/>
      <c r="N1641" s="3"/>
      <c r="O1641" s="3"/>
    </row>
    <row r="1642" spans="1:15">
      <c r="A1642" s="27">
        <f>工事一般情報!A1642</f>
        <v>0</v>
      </c>
      <c r="B1642" s="7">
        <f>工事一般情報!B1642</f>
        <v>0</v>
      </c>
      <c r="C1642" s="63"/>
      <c r="D1642" s="63"/>
      <c r="E1642" s="63"/>
      <c r="L1642" s="3"/>
      <c r="M1642" s="3"/>
      <c r="N1642" s="3"/>
      <c r="O1642" s="3"/>
    </row>
    <row r="1643" spans="1:15">
      <c r="A1643" s="27">
        <f>工事一般情報!A1643</f>
        <v>0</v>
      </c>
      <c r="B1643" s="7">
        <f>工事一般情報!B1643</f>
        <v>0</v>
      </c>
      <c r="C1643" s="63"/>
      <c r="D1643" s="63"/>
      <c r="E1643" s="63"/>
      <c r="L1643" s="3"/>
      <c r="M1643" s="3"/>
      <c r="N1643" s="3"/>
      <c r="O1643" s="3"/>
    </row>
    <row r="1644" spans="1:15">
      <c r="A1644" s="27">
        <f>工事一般情報!A1644</f>
        <v>0</v>
      </c>
      <c r="B1644" s="7">
        <f>工事一般情報!B1644</f>
        <v>0</v>
      </c>
      <c r="C1644" s="63"/>
      <c r="D1644" s="63"/>
      <c r="E1644" s="63"/>
      <c r="L1644" s="3"/>
      <c r="M1644" s="3"/>
      <c r="N1644" s="3"/>
      <c r="O1644" s="3"/>
    </row>
    <row r="1645" spans="1:15">
      <c r="A1645" s="27">
        <f>工事一般情報!A1645</f>
        <v>0</v>
      </c>
      <c r="B1645" s="7">
        <f>工事一般情報!B1645</f>
        <v>0</v>
      </c>
      <c r="C1645" s="63"/>
      <c r="D1645" s="63"/>
      <c r="E1645" s="63"/>
    </row>
    <row r="1646" spans="1:15">
      <c r="A1646" s="27">
        <f>工事一般情報!A1646</f>
        <v>0</v>
      </c>
      <c r="B1646" s="7">
        <f>工事一般情報!B1646</f>
        <v>0</v>
      </c>
      <c r="C1646" s="63"/>
      <c r="D1646" s="63"/>
      <c r="E1646" s="63"/>
    </row>
    <row r="1647" spans="1:15">
      <c r="A1647" s="27">
        <f>工事一般情報!A1647</f>
        <v>0</v>
      </c>
      <c r="B1647" s="7">
        <f>工事一般情報!B1647</f>
        <v>0</v>
      </c>
      <c r="C1647" s="63"/>
      <c r="D1647" s="63"/>
      <c r="E1647" s="63"/>
    </row>
    <row r="1648" spans="1:15">
      <c r="A1648" s="27">
        <f>工事一般情報!A1648</f>
        <v>0</v>
      </c>
      <c r="B1648" s="7">
        <f>工事一般情報!B1648</f>
        <v>0</v>
      </c>
      <c r="C1648" s="63"/>
      <c r="D1648" s="63"/>
      <c r="E1648" s="63"/>
    </row>
    <row r="1649" spans="1:5">
      <c r="A1649" s="27">
        <f>工事一般情報!A1649</f>
        <v>0</v>
      </c>
      <c r="B1649" s="7">
        <f>工事一般情報!B1649</f>
        <v>0</v>
      </c>
      <c r="C1649" s="63"/>
      <c r="D1649" s="63"/>
      <c r="E1649" s="63"/>
    </row>
    <row r="1650" spans="1:5">
      <c r="A1650" s="27">
        <f>工事一般情報!A1650</f>
        <v>0</v>
      </c>
      <c r="B1650" s="7">
        <f>工事一般情報!B1650</f>
        <v>0</v>
      </c>
      <c r="C1650" s="63"/>
      <c r="D1650" s="63"/>
      <c r="E1650" s="63"/>
    </row>
    <row r="1651" spans="1:5">
      <c r="A1651" s="27">
        <f>工事一般情報!A1651</f>
        <v>0</v>
      </c>
      <c r="B1651" s="7">
        <f>工事一般情報!B1651</f>
        <v>0</v>
      </c>
      <c r="C1651" s="63"/>
      <c r="D1651" s="63"/>
      <c r="E1651" s="63"/>
    </row>
    <row r="1652" spans="1:5">
      <c r="A1652" s="27">
        <f>工事一般情報!A1652</f>
        <v>0</v>
      </c>
      <c r="B1652" s="7">
        <f>工事一般情報!B1652</f>
        <v>0</v>
      </c>
      <c r="C1652" s="63"/>
      <c r="D1652" s="63"/>
      <c r="E1652" s="63"/>
    </row>
    <row r="1653" spans="1:5">
      <c r="A1653" s="27">
        <f>工事一般情報!A1653</f>
        <v>0</v>
      </c>
      <c r="B1653" s="7">
        <f>工事一般情報!B1653</f>
        <v>0</v>
      </c>
      <c r="C1653" s="63"/>
      <c r="D1653" s="63"/>
      <c r="E1653" s="63"/>
    </row>
    <row r="1654" spans="1:5">
      <c r="A1654" s="27">
        <f>工事一般情報!A1654</f>
        <v>0</v>
      </c>
      <c r="B1654" s="7">
        <f>工事一般情報!B1654</f>
        <v>0</v>
      </c>
      <c r="C1654" s="63"/>
      <c r="D1654" s="63"/>
      <c r="E1654" s="63"/>
    </row>
    <row r="1655" spans="1:5">
      <c r="A1655" s="27">
        <f>工事一般情報!A1655</f>
        <v>0</v>
      </c>
      <c r="B1655" s="7">
        <f>工事一般情報!B1655</f>
        <v>0</v>
      </c>
      <c r="C1655" s="63"/>
      <c r="D1655" s="63"/>
      <c r="E1655" s="63"/>
    </row>
    <row r="1656" spans="1:5">
      <c r="A1656" s="27">
        <f>工事一般情報!A1656</f>
        <v>0</v>
      </c>
      <c r="B1656" s="7">
        <f>工事一般情報!B1656</f>
        <v>0</v>
      </c>
      <c r="C1656" s="63"/>
      <c r="D1656" s="63"/>
      <c r="E1656" s="63"/>
    </row>
    <row r="1657" spans="1:5">
      <c r="A1657" s="27">
        <f>工事一般情報!A1657</f>
        <v>0</v>
      </c>
      <c r="B1657" s="7">
        <f>工事一般情報!B1657</f>
        <v>0</v>
      </c>
      <c r="C1657" s="63"/>
      <c r="D1657" s="63"/>
      <c r="E1657" s="63"/>
    </row>
    <row r="1658" spans="1:5">
      <c r="A1658" s="27">
        <f>工事一般情報!A1658</f>
        <v>0</v>
      </c>
      <c r="B1658" s="7">
        <f>工事一般情報!B1658</f>
        <v>0</v>
      </c>
      <c r="C1658" s="63"/>
      <c r="D1658" s="63"/>
      <c r="E1658" s="63"/>
    </row>
    <row r="1659" spans="1:5">
      <c r="A1659" s="27">
        <f>工事一般情報!A1659</f>
        <v>0</v>
      </c>
      <c r="B1659" s="7">
        <f>工事一般情報!B1659</f>
        <v>0</v>
      </c>
      <c r="C1659" s="63"/>
      <c r="D1659" s="63"/>
      <c r="E1659" s="63"/>
    </row>
    <row r="1660" spans="1:5">
      <c r="A1660" s="27">
        <f>工事一般情報!A1660</f>
        <v>0</v>
      </c>
      <c r="B1660" s="7">
        <f>工事一般情報!B1660</f>
        <v>0</v>
      </c>
      <c r="C1660" s="63"/>
      <c r="D1660" s="63"/>
      <c r="E1660" s="63"/>
    </row>
    <row r="1661" spans="1:5">
      <c r="A1661" s="27">
        <f>工事一般情報!A1661</f>
        <v>0</v>
      </c>
      <c r="B1661" s="7">
        <f>工事一般情報!B1661</f>
        <v>0</v>
      </c>
      <c r="C1661" s="63"/>
      <c r="D1661" s="63"/>
      <c r="E1661" s="63"/>
    </row>
    <row r="1662" spans="1:5">
      <c r="A1662" s="27">
        <f>工事一般情報!A1662</f>
        <v>0</v>
      </c>
      <c r="B1662" s="7">
        <f>工事一般情報!B1662</f>
        <v>0</v>
      </c>
      <c r="C1662" s="63"/>
      <c r="D1662" s="63"/>
      <c r="E1662" s="63"/>
    </row>
    <row r="1663" spans="1:5">
      <c r="A1663" s="27">
        <f>工事一般情報!A1663</f>
        <v>0</v>
      </c>
      <c r="B1663" s="7">
        <f>工事一般情報!B1663</f>
        <v>0</v>
      </c>
      <c r="C1663" s="63"/>
      <c r="D1663" s="63"/>
      <c r="E1663" s="63"/>
    </row>
    <row r="1664" spans="1:5">
      <c r="A1664" s="27">
        <f>工事一般情報!A1664</f>
        <v>0</v>
      </c>
      <c r="B1664" s="7">
        <f>工事一般情報!B1664</f>
        <v>0</v>
      </c>
      <c r="C1664" s="63"/>
      <c r="D1664" s="63"/>
      <c r="E1664" s="63"/>
    </row>
    <row r="1665" spans="1:5">
      <c r="A1665" s="27">
        <f>工事一般情報!A1665</f>
        <v>0</v>
      </c>
      <c r="B1665" s="7">
        <f>工事一般情報!B1665</f>
        <v>0</v>
      </c>
      <c r="C1665" s="63"/>
      <c r="D1665" s="63"/>
      <c r="E1665" s="63"/>
    </row>
    <row r="1666" spans="1:5">
      <c r="A1666" s="27">
        <f>工事一般情報!A1666</f>
        <v>0</v>
      </c>
      <c r="B1666" s="7">
        <f>工事一般情報!B1666</f>
        <v>0</v>
      </c>
      <c r="C1666" s="63"/>
      <c r="D1666" s="63"/>
      <c r="E1666" s="63"/>
    </row>
    <row r="1667" spans="1:5">
      <c r="A1667" s="27">
        <f>工事一般情報!A1667</f>
        <v>0</v>
      </c>
      <c r="B1667" s="7">
        <f>工事一般情報!B1667</f>
        <v>0</v>
      </c>
      <c r="C1667" s="63"/>
      <c r="D1667" s="63"/>
      <c r="E1667" s="63"/>
    </row>
    <row r="1668" spans="1:5">
      <c r="A1668" s="27">
        <f>工事一般情報!A1668</f>
        <v>0</v>
      </c>
      <c r="B1668" s="7">
        <f>工事一般情報!B1668</f>
        <v>0</v>
      </c>
      <c r="C1668" s="63"/>
      <c r="D1668" s="63"/>
      <c r="E1668" s="63"/>
    </row>
    <row r="1669" spans="1:5">
      <c r="A1669" s="27">
        <f>工事一般情報!A1669</f>
        <v>0</v>
      </c>
      <c r="B1669" s="7">
        <f>工事一般情報!B1669</f>
        <v>0</v>
      </c>
      <c r="C1669" s="63"/>
      <c r="D1669" s="63"/>
      <c r="E1669" s="63"/>
    </row>
    <row r="1670" spans="1:5">
      <c r="A1670" s="27">
        <f>工事一般情報!A1670</f>
        <v>0</v>
      </c>
      <c r="B1670" s="7">
        <f>工事一般情報!B1670</f>
        <v>0</v>
      </c>
      <c r="C1670" s="63"/>
      <c r="D1670" s="63"/>
      <c r="E1670" s="63"/>
    </row>
    <row r="1671" spans="1:5">
      <c r="A1671" s="27">
        <f>工事一般情報!A1671</f>
        <v>0</v>
      </c>
      <c r="B1671" s="7">
        <f>工事一般情報!B1671</f>
        <v>0</v>
      </c>
      <c r="C1671" s="63"/>
      <c r="D1671" s="63"/>
      <c r="E1671" s="63"/>
    </row>
    <row r="1672" spans="1:5">
      <c r="A1672" s="27">
        <f>工事一般情報!A1672</f>
        <v>0</v>
      </c>
      <c r="B1672" s="7">
        <f>工事一般情報!B1672</f>
        <v>0</v>
      </c>
      <c r="C1672" s="63"/>
      <c r="D1672" s="63"/>
      <c r="E1672" s="63"/>
    </row>
    <row r="1673" spans="1:5">
      <c r="A1673" s="27">
        <f>工事一般情報!A1673</f>
        <v>0</v>
      </c>
      <c r="B1673" s="7">
        <f>工事一般情報!B1673</f>
        <v>0</v>
      </c>
      <c r="C1673" s="63"/>
      <c r="D1673" s="63"/>
      <c r="E1673" s="63"/>
    </row>
    <row r="1674" spans="1:5">
      <c r="A1674" s="27">
        <f>工事一般情報!A1674</f>
        <v>0</v>
      </c>
      <c r="B1674" s="7">
        <f>工事一般情報!B1674</f>
        <v>0</v>
      </c>
      <c r="C1674" s="63"/>
      <c r="D1674" s="63"/>
      <c r="E1674" s="63"/>
    </row>
    <row r="1675" spans="1:5">
      <c r="A1675" s="27">
        <f>工事一般情報!A1675</f>
        <v>0</v>
      </c>
      <c r="B1675" s="7">
        <f>工事一般情報!B1675</f>
        <v>0</v>
      </c>
      <c r="C1675" s="63"/>
      <c r="D1675" s="63"/>
      <c r="E1675" s="63"/>
    </row>
    <row r="1676" spans="1:5">
      <c r="A1676" s="27">
        <f>工事一般情報!A1676</f>
        <v>0</v>
      </c>
      <c r="B1676" s="7">
        <f>工事一般情報!B1676</f>
        <v>0</v>
      </c>
      <c r="C1676" s="63"/>
      <c r="D1676" s="63"/>
      <c r="E1676" s="63"/>
    </row>
    <row r="1677" spans="1:5">
      <c r="A1677" s="27">
        <f>工事一般情報!A1677</f>
        <v>0</v>
      </c>
      <c r="B1677" s="7">
        <f>工事一般情報!B1677</f>
        <v>0</v>
      </c>
      <c r="C1677" s="63"/>
      <c r="D1677" s="63"/>
      <c r="E1677" s="63"/>
    </row>
    <row r="1678" spans="1:5">
      <c r="A1678" s="27">
        <f>工事一般情報!A1678</f>
        <v>0</v>
      </c>
      <c r="B1678" s="7">
        <f>工事一般情報!B1678</f>
        <v>0</v>
      </c>
      <c r="C1678" s="63"/>
      <c r="D1678" s="63"/>
      <c r="E1678" s="63"/>
    </row>
    <row r="1679" spans="1:5">
      <c r="A1679" s="27">
        <f>工事一般情報!A1679</f>
        <v>0</v>
      </c>
      <c r="B1679" s="7">
        <f>工事一般情報!B1679</f>
        <v>0</v>
      </c>
      <c r="C1679" s="63"/>
      <c r="D1679" s="63"/>
      <c r="E1679" s="63"/>
    </row>
    <row r="1680" spans="1:5">
      <c r="A1680" s="27">
        <f>工事一般情報!A1680</f>
        <v>0</v>
      </c>
      <c r="B1680" s="7">
        <f>工事一般情報!B1680</f>
        <v>0</v>
      </c>
      <c r="C1680" s="63"/>
      <c r="D1680" s="63"/>
      <c r="E1680" s="63"/>
    </row>
    <row r="1681" spans="1:5">
      <c r="A1681" s="27">
        <f>工事一般情報!A1681</f>
        <v>0</v>
      </c>
      <c r="B1681" s="7">
        <f>工事一般情報!B1681</f>
        <v>0</v>
      </c>
      <c r="C1681" s="63"/>
      <c r="D1681" s="63"/>
      <c r="E1681" s="63"/>
    </row>
    <row r="1682" spans="1:5">
      <c r="A1682" s="27">
        <f>工事一般情報!A1682</f>
        <v>0</v>
      </c>
      <c r="B1682" s="7">
        <f>工事一般情報!B1682</f>
        <v>0</v>
      </c>
      <c r="C1682" s="63"/>
      <c r="D1682" s="63"/>
      <c r="E1682" s="63"/>
    </row>
    <row r="1683" spans="1:5">
      <c r="A1683" s="27">
        <f>工事一般情報!A1683</f>
        <v>0</v>
      </c>
      <c r="B1683" s="7">
        <f>工事一般情報!B1683</f>
        <v>0</v>
      </c>
      <c r="C1683" s="63"/>
      <c r="D1683" s="63"/>
      <c r="E1683" s="63"/>
    </row>
    <row r="1684" spans="1:5">
      <c r="A1684" s="27">
        <f>工事一般情報!A1684</f>
        <v>0</v>
      </c>
      <c r="B1684" s="7">
        <f>工事一般情報!B1684</f>
        <v>0</v>
      </c>
      <c r="C1684" s="63"/>
      <c r="D1684" s="63"/>
      <c r="E1684" s="63"/>
    </row>
    <row r="1685" spans="1:5">
      <c r="A1685" s="27">
        <f>工事一般情報!A1685</f>
        <v>0</v>
      </c>
      <c r="B1685" s="7">
        <f>工事一般情報!B1685</f>
        <v>0</v>
      </c>
      <c r="C1685" s="63"/>
      <c r="D1685" s="63"/>
      <c r="E1685" s="63"/>
    </row>
    <row r="1686" spans="1:5">
      <c r="A1686" s="27">
        <f>工事一般情報!A1686</f>
        <v>0</v>
      </c>
      <c r="B1686" s="7">
        <f>工事一般情報!B1686</f>
        <v>0</v>
      </c>
      <c r="C1686" s="63"/>
      <c r="D1686" s="63"/>
      <c r="E1686" s="63"/>
    </row>
    <row r="1687" spans="1:5">
      <c r="A1687" s="27">
        <f>工事一般情報!A1687</f>
        <v>0</v>
      </c>
      <c r="B1687" s="7">
        <f>工事一般情報!B1687</f>
        <v>0</v>
      </c>
      <c r="C1687" s="63"/>
      <c r="D1687" s="63"/>
      <c r="E1687" s="63"/>
    </row>
    <row r="1688" spans="1:5">
      <c r="A1688" s="27">
        <f>工事一般情報!A1688</f>
        <v>0</v>
      </c>
      <c r="B1688" s="7">
        <f>工事一般情報!B1688</f>
        <v>0</v>
      </c>
      <c r="C1688" s="63"/>
      <c r="D1688" s="63"/>
      <c r="E1688" s="63"/>
    </row>
    <row r="1689" spans="1:5">
      <c r="A1689" s="27">
        <f>工事一般情報!A1689</f>
        <v>0</v>
      </c>
      <c r="B1689" s="7">
        <f>工事一般情報!B1689</f>
        <v>0</v>
      </c>
      <c r="C1689" s="63"/>
      <c r="D1689" s="63"/>
      <c r="E1689" s="63"/>
    </row>
    <row r="1690" spans="1:5">
      <c r="A1690" s="27">
        <f>工事一般情報!A1690</f>
        <v>0</v>
      </c>
      <c r="B1690" s="7">
        <f>工事一般情報!B1690</f>
        <v>0</v>
      </c>
      <c r="C1690" s="63"/>
      <c r="D1690" s="63"/>
      <c r="E1690" s="63"/>
    </row>
    <row r="1691" spans="1:5">
      <c r="A1691" s="27">
        <f>工事一般情報!A1691</f>
        <v>0</v>
      </c>
      <c r="B1691" s="7">
        <f>工事一般情報!B1691</f>
        <v>0</v>
      </c>
      <c r="C1691" s="63"/>
      <c r="D1691" s="63"/>
      <c r="E1691" s="63"/>
    </row>
    <row r="1692" spans="1:5">
      <c r="A1692" s="27">
        <f>工事一般情報!A1692</f>
        <v>0</v>
      </c>
      <c r="B1692" s="7">
        <f>工事一般情報!B1692</f>
        <v>0</v>
      </c>
      <c r="C1692" s="63"/>
      <c r="D1692" s="63"/>
      <c r="E1692" s="63"/>
    </row>
    <row r="1693" spans="1:5">
      <c r="A1693" s="27">
        <f>工事一般情報!A1693</f>
        <v>0</v>
      </c>
      <c r="B1693" s="7">
        <f>工事一般情報!B1693</f>
        <v>0</v>
      </c>
      <c r="C1693" s="63"/>
      <c r="D1693" s="63"/>
      <c r="E1693" s="63"/>
    </row>
    <row r="1694" spans="1:5">
      <c r="A1694" s="27">
        <f>工事一般情報!A1694</f>
        <v>0</v>
      </c>
      <c r="B1694" s="7">
        <f>工事一般情報!B1694</f>
        <v>0</v>
      </c>
      <c r="C1694" s="63"/>
      <c r="D1694" s="63"/>
      <c r="E1694" s="63"/>
    </row>
    <row r="1695" spans="1:5">
      <c r="A1695" s="27">
        <f>工事一般情報!A1695</f>
        <v>0</v>
      </c>
      <c r="B1695" s="7">
        <f>工事一般情報!B1695</f>
        <v>0</v>
      </c>
      <c r="C1695" s="63"/>
      <c r="D1695" s="63"/>
      <c r="E1695" s="63"/>
    </row>
    <row r="1696" spans="1:5">
      <c r="A1696" s="27">
        <f>工事一般情報!A1696</f>
        <v>0</v>
      </c>
      <c r="B1696" s="7">
        <f>工事一般情報!B1696</f>
        <v>0</v>
      </c>
      <c r="C1696" s="63"/>
      <c r="D1696" s="63"/>
      <c r="E1696" s="63"/>
    </row>
    <row r="1697" spans="1:5">
      <c r="A1697" s="27">
        <f>工事一般情報!A1697</f>
        <v>0</v>
      </c>
      <c r="B1697" s="7">
        <f>工事一般情報!B1697</f>
        <v>0</v>
      </c>
      <c r="C1697" s="63"/>
      <c r="D1697" s="63"/>
      <c r="E1697" s="63"/>
    </row>
    <row r="1698" spans="1:5">
      <c r="A1698" s="27">
        <f>工事一般情報!A1698</f>
        <v>0</v>
      </c>
      <c r="B1698" s="7">
        <f>工事一般情報!B1698</f>
        <v>0</v>
      </c>
      <c r="C1698" s="63"/>
      <c r="D1698" s="63"/>
      <c r="E1698" s="63"/>
    </row>
    <row r="1699" spans="1:5">
      <c r="A1699" s="27">
        <f>工事一般情報!A1699</f>
        <v>0</v>
      </c>
      <c r="B1699" s="7">
        <f>工事一般情報!B1699</f>
        <v>0</v>
      </c>
      <c r="C1699" s="63"/>
      <c r="D1699" s="63"/>
      <c r="E1699" s="63"/>
    </row>
    <row r="1700" spans="1:5">
      <c r="A1700" s="27">
        <f>工事一般情報!A1700</f>
        <v>0</v>
      </c>
      <c r="B1700" s="7">
        <f>工事一般情報!B1700</f>
        <v>0</v>
      </c>
      <c r="C1700" s="63"/>
      <c r="D1700" s="63"/>
      <c r="E1700" s="63"/>
    </row>
    <row r="1701" spans="1:5">
      <c r="A1701" s="27">
        <f>工事一般情報!A1701</f>
        <v>0</v>
      </c>
      <c r="B1701" s="7">
        <f>工事一般情報!B1701</f>
        <v>0</v>
      </c>
      <c r="C1701" s="63"/>
      <c r="D1701" s="63"/>
      <c r="E1701" s="63"/>
    </row>
    <row r="1702" spans="1:5">
      <c r="A1702" s="27">
        <f>工事一般情報!A1702</f>
        <v>0</v>
      </c>
      <c r="B1702" s="7">
        <f>工事一般情報!B1702</f>
        <v>0</v>
      </c>
      <c r="C1702" s="63"/>
      <c r="D1702" s="63"/>
      <c r="E1702" s="63"/>
    </row>
    <row r="1703" spans="1:5">
      <c r="A1703" s="27">
        <f>工事一般情報!A1703</f>
        <v>0</v>
      </c>
      <c r="B1703" s="7">
        <f>工事一般情報!B1703</f>
        <v>0</v>
      </c>
      <c r="C1703" s="63"/>
      <c r="D1703" s="63"/>
      <c r="E1703" s="63"/>
    </row>
    <row r="1704" spans="1:5">
      <c r="A1704" s="27">
        <f>工事一般情報!A1704</f>
        <v>0</v>
      </c>
      <c r="B1704" s="7">
        <f>工事一般情報!B1704</f>
        <v>0</v>
      </c>
      <c r="C1704" s="63"/>
      <c r="D1704" s="63"/>
      <c r="E1704" s="63"/>
    </row>
    <row r="1705" spans="1:5">
      <c r="A1705" s="27">
        <f>工事一般情報!A1705</f>
        <v>0</v>
      </c>
      <c r="B1705" s="7">
        <f>工事一般情報!B1705</f>
        <v>0</v>
      </c>
      <c r="C1705" s="63"/>
      <c r="D1705" s="63"/>
      <c r="E1705" s="63"/>
    </row>
    <row r="1706" spans="1:5">
      <c r="A1706" s="27">
        <f>工事一般情報!A1706</f>
        <v>0</v>
      </c>
      <c r="B1706" s="7">
        <f>工事一般情報!B1706</f>
        <v>0</v>
      </c>
      <c r="C1706" s="63"/>
      <c r="D1706" s="63"/>
      <c r="E1706" s="63"/>
    </row>
    <row r="1707" spans="1:5">
      <c r="A1707" s="27">
        <f>工事一般情報!A1707</f>
        <v>0</v>
      </c>
      <c r="B1707" s="7">
        <f>工事一般情報!B1707</f>
        <v>0</v>
      </c>
      <c r="C1707" s="63"/>
      <c r="D1707" s="63"/>
      <c r="E1707" s="63"/>
    </row>
    <row r="1708" spans="1:5">
      <c r="A1708" s="27">
        <f>工事一般情報!A1708</f>
        <v>0</v>
      </c>
      <c r="B1708" s="7">
        <f>工事一般情報!B1708</f>
        <v>0</v>
      </c>
      <c r="C1708" s="63"/>
      <c r="D1708" s="63"/>
      <c r="E1708" s="63"/>
    </row>
    <row r="1709" spans="1:5">
      <c r="A1709" s="27">
        <f>工事一般情報!A1709</f>
        <v>0</v>
      </c>
      <c r="B1709" s="7">
        <f>工事一般情報!B1709</f>
        <v>0</v>
      </c>
      <c r="C1709" s="63"/>
      <c r="D1709" s="63"/>
      <c r="E1709" s="63"/>
    </row>
    <row r="1710" spans="1:5">
      <c r="A1710" s="27">
        <f>工事一般情報!A1710</f>
        <v>0</v>
      </c>
      <c r="B1710" s="7">
        <f>工事一般情報!B1710</f>
        <v>0</v>
      </c>
      <c r="C1710" s="63"/>
      <c r="D1710" s="63"/>
      <c r="E1710" s="63"/>
    </row>
    <row r="1711" spans="1:5">
      <c r="A1711" s="27">
        <f>工事一般情報!A1711</f>
        <v>0</v>
      </c>
      <c r="B1711" s="7">
        <f>工事一般情報!B1711</f>
        <v>0</v>
      </c>
      <c r="C1711" s="63"/>
      <c r="D1711" s="63"/>
      <c r="E1711" s="63"/>
    </row>
    <row r="1712" spans="1:5">
      <c r="A1712" s="27">
        <f>工事一般情報!A1712</f>
        <v>0</v>
      </c>
      <c r="B1712" s="7">
        <f>工事一般情報!B1712</f>
        <v>0</v>
      </c>
      <c r="C1712" s="63"/>
      <c r="D1712" s="63"/>
      <c r="E1712" s="63"/>
    </row>
    <row r="1713" spans="1:5">
      <c r="A1713" s="27">
        <f>工事一般情報!A1713</f>
        <v>0</v>
      </c>
      <c r="B1713" s="7">
        <f>工事一般情報!B1713</f>
        <v>0</v>
      </c>
      <c r="C1713" s="63"/>
      <c r="D1713" s="63"/>
      <c r="E1713" s="63"/>
    </row>
    <row r="1714" spans="1:5">
      <c r="A1714" s="27">
        <f>工事一般情報!A1714</f>
        <v>0</v>
      </c>
      <c r="B1714" s="7">
        <f>工事一般情報!B1714</f>
        <v>0</v>
      </c>
      <c r="C1714" s="63"/>
      <c r="D1714" s="63"/>
      <c r="E1714" s="63"/>
    </row>
    <row r="1715" spans="1:5">
      <c r="A1715" s="27">
        <f>工事一般情報!A1715</f>
        <v>0</v>
      </c>
      <c r="B1715" s="7">
        <f>工事一般情報!B1715</f>
        <v>0</v>
      </c>
      <c r="C1715" s="63"/>
      <c r="D1715" s="63"/>
      <c r="E1715" s="63"/>
    </row>
    <row r="1716" spans="1:5">
      <c r="A1716" s="27">
        <f>工事一般情報!A1716</f>
        <v>0</v>
      </c>
      <c r="B1716" s="7">
        <f>工事一般情報!B1716</f>
        <v>0</v>
      </c>
      <c r="C1716" s="63"/>
      <c r="D1716" s="63"/>
      <c r="E1716" s="63"/>
    </row>
    <row r="1717" spans="1:5">
      <c r="A1717" s="27">
        <f>工事一般情報!A1717</f>
        <v>0</v>
      </c>
      <c r="B1717" s="7">
        <f>工事一般情報!B1717</f>
        <v>0</v>
      </c>
      <c r="C1717" s="63"/>
      <c r="D1717" s="63"/>
      <c r="E1717" s="63"/>
    </row>
    <row r="1718" spans="1:5">
      <c r="A1718" s="27">
        <f>工事一般情報!A1718</f>
        <v>0</v>
      </c>
      <c r="B1718" s="7">
        <f>工事一般情報!B1718</f>
        <v>0</v>
      </c>
      <c r="C1718" s="63"/>
      <c r="D1718" s="63"/>
      <c r="E1718" s="63"/>
    </row>
    <row r="1719" spans="1:5">
      <c r="A1719" s="27">
        <f>工事一般情報!A1719</f>
        <v>0</v>
      </c>
      <c r="B1719" s="7">
        <f>工事一般情報!B1719</f>
        <v>0</v>
      </c>
      <c r="C1719" s="63"/>
      <c r="D1719" s="63"/>
      <c r="E1719" s="63"/>
    </row>
    <row r="1720" spans="1:5">
      <c r="A1720" s="27">
        <f>工事一般情報!A1720</f>
        <v>0</v>
      </c>
      <c r="B1720" s="7">
        <f>工事一般情報!B1720</f>
        <v>0</v>
      </c>
      <c r="C1720" s="63"/>
      <c r="D1720" s="63"/>
      <c r="E1720" s="63"/>
    </row>
    <row r="1721" spans="1:5">
      <c r="A1721" s="27">
        <f>工事一般情報!A1721</f>
        <v>0</v>
      </c>
      <c r="B1721" s="7">
        <f>工事一般情報!B1721</f>
        <v>0</v>
      </c>
      <c r="C1721" s="63"/>
      <c r="D1721" s="63"/>
      <c r="E1721" s="63"/>
    </row>
    <row r="1722" spans="1:5">
      <c r="A1722" s="27">
        <f>工事一般情報!A1722</f>
        <v>0</v>
      </c>
      <c r="B1722" s="7">
        <f>工事一般情報!B1722</f>
        <v>0</v>
      </c>
      <c r="C1722" s="63"/>
      <c r="D1722" s="63"/>
      <c r="E1722" s="63"/>
    </row>
    <row r="1723" spans="1:5">
      <c r="A1723" s="27">
        <f>工事一般情報!A1723</f>
        <v>0</v>
      </c>
      <c r="B1723" s="7">
        <f>工事一般情報!B1723</f>
        <v>0</v>
      </c>
      <c r="C1723" s="63"/>
      <c r="D1723" s="63"/>
      <c r="E1723" s="63"/>
    </row>
    <row r="1724" spans="1:5">
      <c r="A1724" s="27">
        <f>工事一般情報!A1724</f>
        <v>0</v>
      </c>
      <c r="B1724" s="7">
        <f>工事一般情報!B1724</f>
        <v>0</v>
      </c>
      <c r="C1724" s="63"/>
      <c r="D1724" s="63"/>
      <c r="E1724" s="63"/>
    </row>
    <row r="1725" spans="1:5">
      <c r="A1725" s="27">
        <f>工事一般情報!A1725</f>
        <v>0</v>
      </c>
      <c r="B1725" s="7">
        <f>工事一般情報!B1725</f>
        <v>0</v>
      </c>
      <c r="C1725" s="63"/>
      <c r="D1725" s="63"/>
      <c r="E1725" s="63"/>
    </row>
    <row r="1726" spans="1:5">
      <c r="A1726" s="27">
        <f>工事一般情報!A1726</f>
        <v>0</v>
      </c>
      <c r="B1726" s="7">
        <f>工事一般情報!B1726</f>
        <v>0</v>
      </c>
      <c r="C1726" s="63"/>
      <c r="D1726" s="63"/>
      <c r="E1726" s="63"/>
    </row>
    <row r="1727" spans="1:5">
      <c r="A1727" s="27">
        <f>工事一般情報!A1727</f>
        <v>0</v>
      </c>
      <c r="B1727" s="7">
        <f>工事一般情報!B1727</f>
        <v>0</v>
      </c>
      <c r="C1727" s="63"/>
      <c r="D1727" s="63"/>
      <c r="E1727" s="63"/>
    </row>
    <row r="1728" spans="1:5">
      <c r="A1728" s="27">
        <f>工事一般情報!A1728</f>
        <v>0</v>
      </c>
      <c r="B1728" s="7">
        <f>工事一般情報!B1728</f>
        <v>0</v>
      </c>
      <c r="C1728" s="63"/>
      <c r="D1728" s="63"/>
      <c r="E1728" s="63"/>
    </row>
    <row r="1729" spans="1:5">
      <c r="A1729" s="27">
        <f>工事一般情報!A1729</f>
        <v>0</v>
      </c>
      <c r="B1729" s="7">
        <f>工事一般情報!B1729</f>
        <v>0</v>
      </c>
      <c r="C1729" s="63"/>
      <c r="D1729" s="63"/>
      <c r="E1729" s="63"/>
    </row>
    <row r="1730" spans="1:5">
      <c r="A1730" s="27">
        <f>工事一般情報!A1730</f>
        <v>0</v>
      </c>
      <c r="B1730" s="7">
        <f>工事一般情報!B1730</f>
        <v>0</v>
      </c>
      <c r="C1730" s="63"/>
      <c r="D1730" s="63"/>
      <c r="E1730" s="63"/>
    </row>
    <row r="1731" spans="1:5">
      <c r="A1731" s="27">
        <f>工事一般情報!A1731</f>
        <v>0</v>
      </c>
      <c r="B1731" s="7">
        <f>工事一般情報!B1731</f>
        <v>0</v>
      </c>
      <c r="C1731" s="63"/>
      <c r="D1731" s="63"/>
      <c r="E1731" s="63"/>
    </row>
    <row r="1732" spans="1:5">
      <c r="A1732" s="27">
        <f>工事一般情報!A1732</f>
        <v>0</v>
      </c>
      <c r="B1732" s="7">
        <f>工事一般情報!B1732</f>
        <v>0</v>
      </c>
      <c r="C1732" s="63"/>
      <c r="D1732" s="63"/>
      <c r="E1732" s="63"/>
    </row>
    <row r="1733" spans="1:5">
      <c r="A1733" s="27">
        <f>工事一般情報!A1733</f>
        <v>0</v>
      </c>
      <c r="B1733" s="7">
        <f>工事一般情報!B1733</f>
        <v>0</v>
      </c>
      <c r="C1733" s="63"/>
      <c r="D1733" s="63"/>
      <c r="E1733" s="63"/>
    </row>
    <row r="1734" spans="1:5">
      <c r="A1734" s="27">
        <f>工事一般情報!A1734</f>
        <v>0</v>
      </c>
      <c r="B1734" s="7">
        <f>工事一般情報!B1734</f>
        <v>0</v>
      </c>
      <c r="C1734" s="63"/>
      <c r="D1734" s="63"/>
      <c r="E1734" s="63"/>
    </row>
    <row r="1735" spans="1:5">
      <c r="A1735" s="27">
        <f>工事一般情報!A1735</f>
        <v>0</v>
      </c>
      <c r="B1735" s="7">
        <f>工事一般情報!B1735</f>
        <v>0</v>
      </c>
      <c r="C1735" s="63"/>
      <c r="D1735" s="63"/>
      <c r="E1735" s="63"/>
    </row>
    <row r="1736" spans="1:5">
      <c r="A1736" s="27">
        <f>工事一般情報!A1736</f>
        <v>0</v>
      </c>
      <c r="B1736" s="7">
        <f>工事一般情報!B1736</f>
        <v>0</v>
      </c>
      <c r="C1736" s="63"/>
      <c r="D1736" s="63"/>
      <c r="E1736" s="63"/>
    </row>
    <row r="1737" spans="1:5">
      <c r="A1737" s="27">
        <f>工事一般情報!A1737</f>
        <v>0</v>
      </c>
      <c r="B1737" s="7">
        <f>工事一般情報!B1737</f>
        <v>0</v>
      </c>
      <c r="C1737" s="63"/>
      <c r="D1737" s="63"/>
      <c r="E1737" s="63"/>
    </row>
    <row r="1738" spans="1:5">
      <c r="A1738" s="27">
        <f>工事一般情報!A1738</f>
        <v>0</v>
      </c>
      <c r="B1738" s="7">
        <f>工事一般情報!B1738</f>
        <v>0</v>
      </c>
      <c r="C1738" s="63"/>
      <c r="D1738" s="63"/>
      <c r="E1738" s="63"/>
    </row>
    <row r="1739" spans="1:5">
      <c r="A1739" s="27">
        <f>工事一般情報!A1739</f>
        <v>0</v>
      </c>
      <c r="B1739" s="7">
        <f>工事一般情報!B1739</f>
        <v>0</v>
      </c>
      <c r="C1739" s="63"/>
      <c r="D1739" s="63"/>
      <c r="E1739" s="63"/>
    </row>
    <row r="1740" spans="1:5">
      <c r="A1740" s="27">
        <f>工事一般情報!A1740</f>
        <v>0</v>
      </c>
      <c r="B1740" s="7">
        <f>工事一般情報!B1740</f>
        <v>0</v>
      </c>
      <c r="C1740" s="63"/>
      <c r="D1740" s="63"/>
      <c r="E1740" s="63"/>
    </row>
    <row r="1741" spans="1:5">
      <c r="A1741" s="27">
        <f>工事一般情報!A1741</f>
        <v>0</v>
      </c>
      <c r="B1741" s="7">
        <f>工事一般情報!B1741</f>
        <v>0</v>
      </c>
      <c r="C1741" s="63"/>
      <c r="D1741" s="63"/>
      <c r="E1741" s="63"/>
    </row>
    <row r="1742" spans="1:5">
      <c r="A1742" s="27">
        <f>工事一般情報!A1742</f>
        <v>0</v>
      </c>
      <c r="B1742" s="7">
        <f>工事一般情報!B1742</f>
        <v>0</v>
      </c>
      <c r="C1742" s="63"/>
      <c r="D1742" s="63"/>
      <c r="E1742" s="63"/>
    </row>
    <row r="1743" spans="1:5">
      <c r="A1743" s="27">
        <f>工事一般情報!A1743</f>
        <v>0</v>
      </c>
      <c r="B1743" s="7">
        <f>工事一般情報!B1743</f>
        <v>0</v>
      </c>
      <c r="C1743" s="63"/>
      <c r="D1743" s="63"/>
      <c r="E1743" s="63"/>
    </row>
    <row r="1744" spans="1:5">
      <c r="A1744" s="27">
        <f>工事一般情報!A1744</f>
        <v>0</v>
      </c>
      <c r="B1744" s="7">
        <f>工事一般情報!B1744</f>
        <v>0</v>
      </c>
      <c r="C1744" s="63"/>
      <c r="D1744" s="63"/>
      <c r="E1744" s="63"/>
    </row>
    <row r="1745" spans="1:5">
      <c r="A1745" s="27">
        <f>工事一般情報!A1745</f>
        <v>0</v>
      </c>
      <c r="B1745" s="7">
        <f>工事一般情報!B1745</f>
        <v>0</v>
      </c>
      <c r="C1745" s="63"/>
      <c r="D1745" s="63"/>
      <c r="E1745" s="63"/>
    </row>
    <row r="1746" spans="1:5">
      <c r="A1746" s="27">
        <f>工事一般情報!A1746</f>
        <v>0</v>
      </c>
      <c r="B1746" s="7">
        <f>工事一般情報!B1746</f>
        <v>0</v>
      </c>
      <c r="C1746" s="63"/>
      <c r="D1746" s="63"/>
      <c r="E1746" s="63"/>
    </row>
    <row r="1747" spans="1:5">
      <c r="A1747" s="27">
        <f>工事一般情報!A1747</f>
        <v>0</v>
      </c>
      <c r="B1747" s="7">
        <f>工事一般情報!B1747</f>
        <v>0</v>
      </c>
      <c r="C1747" s="63"/>
      <c r="D1747" s="63"/>
      <c r="E1747" s="63"/>
    </row>
    <row r="1748" spans="1:5">
      <c r="A1748" s="27">
        <f>工事一般情報!A1748</f>
        <v>0</v>
      </c>
      <c r="B1748" s="7">
        <f>工事一般情報!B1748</f>
        <v>0</v>
      </c>
      <c r="C1748" s="63"/>
      <c r="D1748" s="63"/>
      <c r="E1748" s="63"/>
    </row>
    <row r="1749" spans="1:5">
      <c r="A1749" s="27">
        <f>工事一般情報!A1749</f>
        <v>0</v>
      </c>
      <c r="B1749" s="7">
        <f>工事一般情報!B1749</f>
        <v>0</v>
      </c>
      <c r="C1749" s="63"/>
      <c r="D1749" s="63"/>
      <c r="E1749" s="63"/>
    </row>
    <row r="1750" spans="1:5">
      <c r="A1750" s="27">
        <f>工事一般情報!A1750</f>
        <v>0</v>
      </c>
      <c r="B1750" s="7">
        <f>工事一般情報!B1750</f>
        <v>0</v>
      </c>
      <c r="C1750" s="63"/>
      <c r="D1750" s="63"/>
      <c r="E1750" s="63"/>
    </row>
    <row r="1751" spans="1:5">
      <c r="A1751" s="27">
        <f>工事一般情報!A1751</f>
        <v>0</v>
      </c>
      <c r="B1751" s="7">
        <f>工事一般情報!B1751</f>
        <v>0</v>
      </c>
      <c r="C1751" s="63"/>
      <c r="D1751" s="63"/>
      <c r="E1751" s="63"/>
    </row>
    <row r="1752" spans="1:5">
      <c r="A1752" s="27">
        <f>工事一般情報!A1752</f>
        <v>0</v>
      </c>
      <c r="B1752" s="7">
        <f>工事一般情報!B1752</f>
        <v>0</v>
      </c>
      <c r="C1752" s="63"/>
      <c r="D1752" s="63"/>
      <c r="E1752" s="63"/>
    </row>
    <row r="1753" spans="1:5">
      <c r="A1753" s="27">
        <f>工事一般情報!A1753</f>
        <v>0</v>
      </c>
      <c r="B1753" s="7">
        <f>工事一般情報!B1753</f>
        <v>0</v>
      </c>
      <c r="C1753" s="63"/>
      <c r="D1753" s="63"/>
      <c r="E1753" s="63"/>
    </row>
    <row r="1754" spans="1:5">
      <c r="A1754" s="27">
        <f>工事一般情報!A1754</f>
        <v>0</v>
      </c>
      <c r="B1754" s="7">
        <f>工事一般情報!B1754</f>
        <v>0</v>
      </c>
      <c r="C1754" s="63"/>
      <c r="D1754" s="63"/>
      <c r="E1754" s="63"/>
    </row>
    <row r="1755" spans="1:5">
      <c r="A1755" s="27">
        <f>工事一般情報!A1755</f>
        <v>0</v>
      </c>
      <c r="B1755" s="7">
        <f>工事一般情報!B1755</f>
        <v>0</v>
      </c>
      <c r="C1755" s="63"/>
      <c r="D1755" s="63"/>
      <c r="E1755" s="63"/>
    </row>
    <row r="1756" spans="1:5">
      <c r="A1756" s="27">
        <f>工事一般情報!A1756</f>
        <v>0</v>
      </c>
      <c r="B1756" s="7">
        <f>工事一般情報!B1756</f>
        <v>0</v>
      </c>
      <c r="C1756" s="63"/>
      <c r="D1756" s="63"/>
      <c r="E1756" s="63"/>
    </row>
    <row r="1757" spans="1:5">
      <c r="A1757" s="27">
        <f>工事一般情報!A1757</f>
        <v>0</v>
      </c>
      <c r="B1757" s="7">
        <f>工事一般情報!B1757</f>
        <v>0</v>
      </c>
      <c r="C1757" s="63"/>
      <c r="D1757" s="63"/>
      <c r="E1757" s="63"/>
    </row>
    <row r="1758" spans="1:5">
      <c r="A1758" s="27">
        <f>工事一般情報!A1758</f>
        <v>0</v>
      </c>
      <c r="B1758" s="7">
        <f>工事一般情報!B1758</f>
        <v>0</v>
      </c>
      <c r="C1758" s="63"/>
      <c r="D1758" s="63"/>
      <c r="E1758" s="63"/>
    </row>
    <row r="1759" spans="1:5">
      <c r="A1759" s="27">
        <f>工事一般情報!A1759</f>
        <v>0</v>
      </c>
      <c r="B1759" s="7">
        <f>工事一般情報!B1759</f>
        <v>0</v>
      </c>
      <c r="C1759" s="63"/>
      <c r="D1759" s="63"/>
      <c r="E1759" s="63"/>
    </row>
    <row r="1760" spans="1:5">
      <c r="A1760" s="27">
        <f>工事一般情報!A1760</f>
        <v>0</v>
      </c>
      <c r="B1760" s="7">
        <f>工事一般情報!B1760</f>
        <v>0</v>
      </c>
      <c r="C1760" s="63"/>
      <c r="D1760" s="63"/>
      <c r="E1760" s="63"/>
    </row>
    <row r="1761" spans="1:5">
      <c r="A1761" s="27">
        <f>工事一般情報!A1761</f>
        <v>0</v>
      </c>
      <c r="B1761" s="7">
        <f>工事一般情報!B1761</f>
        <v>0</v>
      </c>
      <c r="C1761" s="63"/>
      <c r="D1761" s="63"/>
      <c r="E1761" s="63"/>
    </row>
    <row r="1762" spans="1:5">
      <c r="A1762" s="27">
        <f>工事一般情報!A1762</f>
        <v>0</v>
      </c>
      <c r="B1762" s="7">
        <f>工事一般情報!B1762</f>
        <v>0</v>
      </c>
      <c r="C1762" s="63"/>
      <c r="D1762" s="63"/>
      <c r="E1762" s="63"/>
    </row>
    <row r="1763" spans="1:5">
      <c r="A1763" s="27">
        <f>工事一般情報!A1763</f>
        <v>0</v>
      </c>
      <c r="B1763" s="7">
        <f>工事一般情報!B1763</f>
        <v>0</v>
      </c>
      <c r="C1763" s="63"/>
      <c r="D1763" s="63"/>
      <c r="E1763" s="63"/>
    </row>
    <row r="1764" spans="1:5">
      <c r="A1764" s="27">
        <f>工事一般情報!A1764</f>
        <v>0</v>
      </c>
      <c r="B1764" s="7">
        <f>工事一般情報!B1764</f>
        <v>0</v>
      </c>
      <c r="C1764" s="63"/>
      <c r="D1764" s="63"/>
      <c r="E1764" s="63"/>
    </row>
    <row r="1765" spans="1:5">
      <c r="A1765" s="27">
        <f>工事一般情報!A1765</f>
        <v>0</v>
      </c>
      <c r="B1765" s="7">
        <f>工事一般情報!B1765</f>
        <v>0</v>
      </c>
      <c r="C1765" s="63"/>
      <c r="D1765" s="63"/>
      <c r="E1765" s="63"/>
    </row>
    <row r="1766" spans="1:5">
      <c r="A1766" s="27">
        <f>工事一般情報!A1766</f>
        <v>0</v>
      </c>
      <c r="B1766" s="7">
        <f>工事一般情報!B1766</f>
        <v>0</v>
      </c>
      <c r="C1766" s="63"/>
      <c r="D1766" s="63"/>
      <c r="E1766" s="63"/>
    </row>
    <row r="1767" spans="1:5">
      <c r="A1767" s="27">
        <f>工事一般情報!A1767</f>
        <v>0</v>
      </c>
      <c r="B1767" s="7">
        <f>工事一般情報!B1767</f>
        <v>0</v>
      </c>
      <c r="C1767" s="63"/>
      <c r="D1767" s="63"/>
      <c r="E1767" s="63"/>
    </row>
    <row r="1768" spans="1:5">
      <c r="A1768" s="27">
        <f>工事一般情報!A1768</f>
        <v>0</v>
      </c>
      <c r="B1768" s="7">
        <f>工事一般情報!B1768</f>
        <v>0</v>
      </c>
      <c r="C1768" s="63"/>
      <c r="D1768" s="63"/>
      <c r="E1768" s="63"/>
    </row>
    <row r="1769" spans="1:5">
      <c r="A1769" s="27">
        <f>工事一般情報!A1769</f>
        <v>0</v>
      </c>
      <c r="B1769" s="7">
        <f>工事一般情報!B1769</f>
        <v>0</v>
      </c>
      <c r="C1769" s="63"/>
      <c r="D1769" s="63"/>
      <c r="E1769" s="63"/>
    </row>
    <row r="1770" spans="1:5">
      <c r="A1770" s="27">
        <f>工事一般情報!A1770</f>
        <v>0</v>
      </c>
      <c r="B1770" s="7">
        <f>工事一般情報!B1770</f>
        <v>0</v>
      </c>
      <c r="C1770" s="63"/>
      <c r="D1770" s="63"/>
      <c r="E1770" s="63"/>
    </row>
    <row r="1771" spans="1:5">
      <c r="A1771" s="27">
        <f>工事一般情報!A1771</f>
        <v>0</v>
      </c>
      <c r="B1771" s="7">
        <f>工事一般情報!B1771</f>
        <v>0</v>
      </c>
      <c r="C1771" s="63"/>
      <c r="D1771" s="63"/>
      <c r="E1771" s="63"/>
    </row>
    <row r="1772" spans="1:5">
      <c r="A1772" s="27">
        <f>工事一般情報!A1772</f>
        <v>0</v>
      </c>
      <c r="B1772" s="7">
        <f>工事一般情報!B1772</f>
        <v>0</v>
      </c>
      <c r="C1772" s="63"/>
      <c r="D1772" s="63"/>
      <c r="E1772" s="63"/>
    </row>
    <row r="1773" spans="1:5">
      <c r="A1773" s="27">
        <f>工事一般情報!A1773</f>
        <v>0</v>
      </c>
      <c r="B1773" s="7">
        <f>工事一般情報!B1773</f>
        <v>0</v>
      </c>
      <c r="C1773" s="63"/>
      <c r="D1773" s="63"/>
      <c r="E1773" s="63"/>
    </row>
    <row r="1774" spans="1:5">
      <c r="A1774" s="27">
        <f>工事一般情報!A1774</f>
        <v>0</v>
      </c>
      <c r="B1774" s="7">
        <f>工事一般情報!B1774</f>
        <v>0</v>
      </c>
      <c r="C1774" s="63"/>
      <c r="D1774" s="63"/>
      <c r="E1774" s="63"/>
    </row>
    <row r="1775" spans="1:5">
      <c r="A1775" s="27">
        <f>工事一般情報!A1775</f>
        <v>0</v>
      </c>
      <c r="B1775" s="7">
        <f>工事一般情報!B1775</f>
        <v>0</v>
      </c>
      <c r="C1775" s="63"/>
      <c r="D1775" s="63"/>
      <c r="E1775" s="63"/>
    </row>
    <row r="1776" spans="1:5">
      <c r="A1776" s="27">
        <f>工事一般情報!A1776</f>
        <v>0</v>
      </c>
      <c r="B1776" s="7">
        <f>工事一般情報!B1776</f>
        <v>0</v>
      </c>
      <c r="C1776" s="63"/>
      <c r="D1776" s="63"/>
      <c r="E1776" s="63"/>
    </row>
    <row r="1777" spans="1:5">
      <c r="A1777" s="27">
        <f>工事一般情報!A1777</f>
        <v>0</v>
      </c>
      <c r="B1777" s="7">
        <f>工事一般情報!B1777</f>
        <v>0</v>
      </c>
      <c r="C1777" s="63"/>
      <c r="D1777" s="63"/>
      <c r="E1777" s="63"/>
    </row>
    <row r="1778" spans="1:5">
      <c r="A1778" s="27">
        <f>工事一般情報!A1778</f>
        <v>0</v>
      </c>
      <c r="B1778" s="7">
        <f>工事一般情報!B1778</f>
        <v>0</v>
      </c>
      <c r="C1778" s="63"/>
      <c r="D1778" s="63"/>
      <c r="E1778" s="63"/>
    </row>
    <row r="1779" spans="1:5">
      <c r="A1779" s="27">
        <f>工事一般情報!A1779</f>
        <v>0</v>
      </c>
      <c r="B1779" s="7">
        <f>工事一般情報!B1779</f>
        <v>0</v>
      </c>
      <c r="C1779" s="63"/>
      <c r="D1779" s="63"/>
      <c r="E1779" s="63"/>
    </row>
    <row r="1780" spans="1:5">
      <c r="A1780" s="27">
        <f>工事一般情報!A1780</f>
        <v>0</v>
      </c>
      <c r="B1780" s="7">
        <f>工事一般情報!B1780</f>
        <v>0</v>
      </c>
      <c r="C1780" s="63"/>
      <c r="D1780" s="63"/>
      <c r="E1780" s="63"/>
    </row>
    <row r="1781" spans="1:5">
      <c r="A1781" s="27">
        <f>工事一般情報!A1781</f>
        <v>0</v>
      </c>
      <c r="B1781" s="7">
        <f>工事一般情報!B1781</f>
        <v>0</v>
      </c>
      <c r="C1781" s="63"/>
      <c r="D1781" s="63"/>
      <c r="E1781" s="63"/>
    </row>
    <row r="1782" spans="1:5">
      <c r="A1782" s="27">
        <f>工事一般情報!A1782</f>
        <v>0</v>
      </c>
      <c r="B1782" s="7">
        <f>工事一般情報!B1782</f>
        <v>0</v>
      </c>
      <c r="C1782" s="63"/>
      <c r="D1782" s="63"/>
      <c r="E1782" s="63"/>
    </row>
    <row r="1783" spans="1:5">
      <c r="A1783" s="27">
        <f>工事一般情報!A1783</f>
        <v>0</v>
      </c>
      <c r="B1783" s="7">
        <f>工事一般情報!B1783</f>
        <v>0</v>
      </c>
      <c r="C1783" s="63"/>
      <c r="D1783" s="63"/>
      <c r="E1783" s="63"/>
    </row>
    <row r="1784" spans="1:5">
      <c r="A1784" s="27">
        <f>工事一般情報!A1784</f>
        <v>0</v>
      </c>
      <c r="B1784" s="7">
        <f>工事一般情報!B1784</f>
        <v>0</v>
      </c>
      <c r="C1784" s="63"/>
      <c r="D1784" s="63"/>
      <c r="E1784" s="63"/>
    </row>
    <row r="1785" spans="1:5">
      <c r="A1785" s="27">
        <f>工事一般情報!A1785</f>
        <v>0</v>
      </c>
      <c r="B1785" s="7">
        <f>工事一般情報!B1785</f>
        <v>0</v>
      </c>
      <c r="C1785" s="63"/>
      <c r="D1785" s="63"/>
      <c r="E1785" s="63"/>
    </row>
    <row r="1786" spans="1:5">
      <c r="A1786" s="27">
        <f>工事一般情報!A1786</f>
        <v>0</v>
      </c>
      <c r="B1786" s="7">
        <f>工事一般情報!B1786</f>
        <v>0</v>
      </c>
      <c r="C1786" s="63"/>
      <c r="D1786" s="63"/>
      <c r="E1786" s="63"/>
    </row>
    <row r="1787" spans="1:5">
      <c r="A1787" s="27">
        <f>工事一般情報!A1787</f>
        <v>0</v>
      </c>
      <c r="B1787" s="7">
        <f>工事一般情報!B1787</f>
        <v>0</v>
      </c>
      <c r="C1787" s="63"/>
      <c r="D1787" s="63"/>
      <c r="E1787" s="63"/>
    </row>
    <row r="1788" spans="1:5">
      <c r="A1788" s="27">
        <f>工事一般情報!A1788</f>
        <v>0</v>
      </c>
      <c r="B1788" s="7">
        <f>工事一般情報!B1788</f>
        <v>0</v>
      </c>
      <c r="C1788" s="63"/>
      <c r="D1788" s="63"/>
      <c r="E1788" s="63"/>
    </row>
    <row r="1789" spans="1:5">
      <c r="A1789" s="27">
        <f>工事一般情報!A1789</f>
        <v>0</v>
      </c>
      <c r="B1789" s="7">
        <f>工事一般情報!B1789</f>
        <v>0</v>
      </c>
      <c r="C1789" s="63"/>
      <c r="D1789" s="63"/>
      <c r="E1789" s="63"/>
    </row>
    <row r="1790" spans="1:5">
      <c r="A1790" s="27">
        <f>工事一般情報!A1790</f>
        <v>0</v>
      </c>
      <c r="B1790" s="7">
        <f>工事一般情報!B1790</f>
        <v>0</v>
      </c>
      <c r="C1790" s="63"/>
      <c r="D1790" s="63"/>
      <c r="E1790" s="63"/>
    </row>
    <row r="1791" spans="1:5">
      <c r="A1791" s="27">
        <f>工事一般情報!A1791</f>
        <v>0</v>
      </c>
      <c r="B1791" s="7">
        <f>工事一般情報!B1791</f>
        <v>0</v>
      </c>
      <c r="C1791" s="63"/>
      <c r="D1791" s="63"/>
      <c r="E1791" s="63"/>
    </row>
    <row r="1792" spans="1:5">
      <c r="A1792" s="27">
        <f>工事一般情報!A1792</f>
        <v>0</v>
      </c>
      <c r="B1792" s="7">
        <f>工事一般情報!B1792</f>
        <v>0</v>
      </c>
      <c r="C1792" s="63"/>
      <c r="D1792" s="63"/>
      <c r="E1792" s="63"/>
    </row>
    <row r="1793" spans="1:5">
      <c r="A1793" s="27">
        <f>工事一般情報!A1793</f>
        <v>0</v>
      </c>
      <c r="B1793" s="7">
        <f>工事一般情報!B1793</f>
        <v>0</v>
      </c>
      <c r="C1793" s="63"/>
      <c r="D1793" s="63"/>
      <c r="E1793" s="63"/>
    </row>
    <row r="1794" spans="1:5">
      <c r="A1794" s="27">
        <f>工事一般情報!A1794</f>
        <v>0</v>
      </c>
      <c r="B1794" s="7">
        <f>工事一般情報!B1794</f>
        <v>0</v>
      </c>
      <c r="C1794" s="63"/>
      <c r="D1794" s="63"/>
      <c r="E1794" s="63"/>
    </row>
    <row r="1795" spans="1:5">
      <c r="A1795" s="27">
        <f>工事一般情報!A1795</f>
        <v>0</v>
      </c>
      <c r="B1795" s="7">
        <f>工事一般情報!B1795</f>
        <v>0</v>
      </c>
      <c r="C1795" s="63"/>
      <c r="D1795" s="63"/>
      <c r="E1795" s="63"/>
    </row>
    <row r="1796" spans="1:5">
      <c r="A1796" s="27">
        <f>工事一般情報!A1796</f>
        <v>0</v>
      </c>
      <c r="B1796" s="7">
        <f>工事一般情報!B1796</f>
        <v>0</v>
      </c>
      <c r="C1796" s="63"/>
      <c r="D1796" s="63"/>
      <c r="E1796" s="63"/>
    </row>
    <row r="1797" spans="1:5">
      <c r="A1797" s="27">
        <f>工事一般情報!A1797</f>
        <v>0</v>
      </c>
      <c r="B1797" s="7">
        <f>工事一般情報!B1797</f>
        <v>0</v>
      </c>
      <c r="C1797" s="63"/>
      <c r="D1797" s="63"/>
      <c r="E1797" s="63"/>
    </row>
    <row r="1798" spans="1:5">
      <c r="A1798" s="27">
        <f>工事一般情報!A1798</f>
        <v>0</v>
      </c>
      <c r="B1798" s="7">
        <f>工事一般情報!B1798</f>
        <v>0</v>
      </c>
      <c r="C1798" s="63"/>
      <c r="D1798" s="63"/>
      <c r="E1798" s="63"/>
    </row>
    <row r="1799" spans="1:5">
      <c r="A1799" s="27">
        <f>工事一般情報!A1799</f>
        <v>0</v>
      </c>
      <c r="B1799" s="7">
        <f>工事一般情報!B1799</f>
        <v>0</v>
      </c>
      <c r="C1799" s="63"/>
      <c r="D1799" s="63"/>
      <c r="E1799" s="63"/>
    </row>
    <row r="1800" spans="1:5">
      <c r="A1800" s="27">
        <f>工事一般情報!A1800</f>
        <v>0</v>
      </c>
      <c r="B1800" s="7">
        <f>工事一般情報!B1800</f>
        <v>0</v>
      </c>
      <c r="C1800" s="63"/>
      <c r="D1800" s="63"/>
      <c r="E1800" s="63"/>
    </row>
    <row r="1801" spans="1:5">
      <c r="A1801" s="27">
        <f>工事一般情報!A1801</f>
        <v>0</v>
      </c>
      <c r="B1801" s="7">
        <f>工事一般情報!B1801</f>
        <v>0</v>
      </c>
      <c r="C1801" s="63"/>
      <c r="D1801" s="63"/>
      <c r="E1801" s="63"/>
    </row>
    <row r="1802" spans="1:5">
      <c r="A1802" s="27">
        <f>工事一般情報!A1802</f>
        <v>0</v>
      </c>
      <c r="B1802" s="7">
        <f>工事一般情報!B1802</f>
        <v>0</v>
      </c>
      <c r="C1802" s="63"/>
      <c r="D1802" s="63"/>
      <c r="E1802" s="63"/>
    </row>
    <row r="1803" spans="1:5">
      <c r="A1803" s="27">
        <f>工事一般情報!A1803</f>
        <v>0</v>
      </c>
      <c r="B1803" s="7">
        <f>工事一般情報!B1803</f>
        <v>0</v>
      </c>
      <c r="C1803" s="63"/>
      <c r="D1803" s="63"/>
      <c r="E1803" s="63"/>
    </row>
    <row r="1804" spans="1:5">
      <c r="A1804" s="27">
        <f>工事一般情報!A1804</f>
        <v>0</v>
      </c>
      <c r="B1804" s="7">
        <f>工事一般情報!B1804</f>
        <v>0</v>
      </c>
      <c r="C1804" s="63"/>
      <c r="D1804" s="63"/>
      <c r="E1804" s="63"/>
    </row>
    <row r="1805" spans="1:5">
      <c r="A1805" s="27">
        <f>工事一般情報!A1805</f>
        <v>0</v>
      </c>
      <c r="B1805" s="7">
        <f>工事一般情報!B1805</f>
        <v>0</v>
      </c>
      <c r="C1805" s="63"/>
      <c r="D1805" s="63"/>
      <c r="E1805" s="63"/>
    </row>
    <row r="1806" spans="1:5">
      <c r="A1806" s="27">
        <f>工事一般情報!A1806</f>
        <v>0</v>
      </c>
      <c r="B1806" s="7">
        <f>工事一般情報!B1806</f>
        <v>0</v>
      </c>
      <c r="C1806" s="63"/>
      <c r="D1806" s="63"/>
      <c r="E1806" s="63"/>
    </row>
    <row r="1807" spans="1:5">
      <c r="A1807" s="27">
        <f>工事一般情報!A1807</f>
        <v>0</v>
      </c>
      <c r="B1807" s="7">
        <f>工事一般情報!B1807</f>
        <v>0</v>
      </c>
      <c r="C1807" s="63"/>
      <c r="D1807" s="63"/>
      <c r="E1807" s="63"/>
    </row>
    <row r="1808" spans="1:5">
      <c r="A1808" s="27">
        <f>工事一般情報!A1808</f>
        <v>0</v>
      </c>
      <c r="B1808" s="7">
        <f>工事一般情報!B1808</f>
        <v>0</v>
      </c>
      <c r="C1808" s="63"/>
      <c r="D1808" s="63"/>
      <c r="E1808" s="63"/>
    </row>
    <row r="1809" spans="1:5">
      <c r="A1809" s="27">
        <f>工事一般情報!A1809</f>
        <v>0</v>
      </c>
      <c r="B1809" s="7">
        <f>工事一般情報!B1809</f>
        <v>0</v>
      </c>
      <c r="C1809" s="63"/>
      <c r="D1809" s="63"/>
      <c r="E1809" s="63"/>
    </row>
    <row r="1810" spans="1:5">
      <c r="A1810" s="27">
        <f>工事一般情報!A1810</f>
        <v>0</v>
      </c>
      <c r="B1810" s="7">
        <f>工事一般情報!B1810</f>
        <v>0</v>
      </c>
      <c r="C1810" s="63"/>
      <c r="D1810" s="63"/>
      <c r="E1810" s="63"/>
    </row>
    <row r="1811" spans="1:5">
      <c r="A1811" s="27">
        <f>工事一般情報!A1811</f>
        <v>0</v>
      </c>
      <c r="B1811" s="7">
        <f>工事一般情報!B1811</f>
        <v>0</v>
      </c>
      <c r="C1811" s="63"/>
      <c r="D1811" s="63"/>
      <c r="E1811" s="63"/>
    </row>
    <row r="1812" spans="1:5">
      <c r="A1812" s="27">
        <f>工事一般情報!A1812</f>
        <v>0</v>
      </c>
      <c r="B1812" s="7">
        <f>工事一般情報!B1812</f>
        <v>0</v>
      </c>
      <c r="C1812" s="63"/>
      <c r="D1812" s="63"/>
      <c r="E1812" s="63"/>
    </row>
    <row r="1813" spans="1:5">
      <c r="A1813" s="27">
        <f>工事一般情報!A1813</f>
        <v>0</v>
      </c>
      <c r="B1813" s="7">
        <f>工事一般情報!B1813</f>
        <v>0</v>
      </c>
      <c r="C1813" s="63"/>
      <c r="D1813" s="63"/>
      <c r="E1813" s="63"/>
    </row>
    <row r="1814" spans="1:5">
      <c r="A1814" s="27">
        <f>工事一般情報!A1814</f>
        <v>0</v>
      </c>
      <c r="B1814" s="7">
        <f>工事一般情報!B1814</f>
        <v>0</v>
      </c>
      <c r="C1814" s="63"/>
      <c r="D1814" s="63"/>
      <c r="E1814" s="63"/>
    </row>
  </sheetData>
  <mergeCells count="5">
    <mergeCell ref="A1:A2"/>
    <mergeCell ref="B1:B2"/>
    <mergeCell ref="F1:K1"/>
    <mergeCell ref="L1:O2"/>
    <mergeCell ref="C1:E1"/>
  </mergeCells>
  <phoneticPr fontId="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500"/>
  <sheetViews>
    <sheetView workbookViewId="0">
      <pane xSplit="2" ySplit="2" topLeftCell="C1466" activePane="bottomRight" state="frozen"/>
      <selection pane="topRight" activeCell="C1" sqref="C1"/>
      <selection pane="bottomLeft" activeCell="A3" sqref="A3"/>
      <selection pane="bottomRight" activeCell="H1499" sqref="H1499"/>
    </sheetView>
  </sheetViews>
  <sheetFormatPr defaultRowHeight="15"/>
  <cols>
    <col min="1" max="1" width="15.42578125" customWidth="1"/>
    <col min="2" max="2" width="49" customWidth="1"/>
    <col min="5" max="5" width="23.140625" customWidth="1"/>
    <col min="8" max="8" width="9.140625" style="30"/>
    <col min="10" max="10" width="15" customWidth="1"/>
    <col min="11" max="11" width="17.28515625" customWidth="1"/>
    <col min="15" max="15" width="18.42578125" customWidth="1"/>
    <col min="26" max="26" width="9.140625" style="45"/>
    <col min="29" max="29" width="9.140625" style="1"/>
    <col min="30" max="30" width="20.42578125" style="1" customWidth="1"/>
    <col min="31" max="31" width="9.140625" style="1"/>
    <col min="33" max="33" width="18.5703125" customWidth="1"/>
    <col min="34" max="34" width="16.7109375" customWidth="1"/>
    <col min="35" max="35" width="16.42578125" customWidth="1"/>
  </cols>
  <sheetData>
    <row r="1" spans="1:35" ht="47.25" customHeight="1">
      <c r="A1" s="202" t="str">
        <f>工事一般情報!A1</f>
        <v>ﾀｹｳﾁWAO
業務番号</v>
      </c>
      <c r="B1" s="203" t="str">
        <f>工事一般情報!B1</f>
        <v>物件名</v>
      </c>
      <c r="C1" s="166" t="s">
        <v>1283</v>
      </c>
      <c r="D1" s="166" t="s">
        <v>1284</v>
      </c>
      <c r="E1" s="166" t="s">
        <v>1285</v>
      </c>
      <c r="F1" s="204" t="s">
        <v>1286</v>
      </c>
      <c r="G1" s="206" t="s">
        <v>1287</v>
      </c>
      <c r="H1" s="166" t="s">
        <v>1288</v>
      </c>
      <c r="I1" s="166" t="s">
        <v>1282</v>
      </c>
      <c r="J1" s="199" t="s">
        <v>1923</v>
      </c>
      <c r="K1" s="199"/>
      <c r="L1" s="166" t="s">
        <v>4</v>
      </c>
      <c r="M1" s="166" t="s">
        <v>5</v>
      </c>
      <c r="N1" s="166" t="s">
        <v>6</v>
      </c>
      <c r="O1" s="176" t="s">
        <v>1937</v>
      </c>
      <c r="P1" s="199" t="s">
        <v>12</v>
      </c>
      <c r="Q1" s="201" t="s">
        <v>1270</v>
      </c>
      <c r="R1" s="201" t="s">
        <v>1271</v>
      </c>
      <c r="S1" s="201" t="s">
        <v>1272</v>
      </c>
      <c r="T1" s="201" t="s">
        <v>1273</v>
      </c>
      <c r="U1" s="201" t="s">
        <v>1274</v>
      </c>
      <c r="V1" s="201" t="s">
        <v>1275</v>
      </c>
      <c r="W1" s="201" t="s">
        <v>1276</v>
      </c>
      <c r="X1" s="201" t="s">
        <v>1277</v>
      </c>
      <c r="Y1" s="201" t="s">
        <v>13</v>
      </c>
      <c r="Z1" s="201" t="s">
        <v>1289</v>
      </c>
      <c r="AA1" s="199"/>
      <c r="AB1" s="199"/>
      <c r="AC1" s="198" t="s">
        <v>1278</v>
      </c>
      <c r="AD1" s="199"/>
      <c r="AE1" s="199"/>
      <c r="AF1" s="35"/>
    </row>
    <row r="2" spans="1:35" s="29" customFormat="1" ht="62.25" customHeight="1" thickBot="1">
      <c r="A2" s="202"/>
      <c r="B2" s="203"/>
      <c r="C2" s="167"/>
      <c r="D2" s="167"/>
      <c r="E2" s="167"/>
      <c r="F2" s="205"/>
      <c r="G2" s="207"/>
      <c r="H2" s="167"/>
      <c r="I2" s="167"/>
      <c r="J2" s="57" t="s">
        <v>1264</v>
      </c>
      <c r="K2" s="57" t="s">
        <v>1265</v>
      </c>
      <c r="L2" s="167"/>
      <c r="M2" s="180"/>
      <c r="N2" s="180"/>
      <c r="O2" s="167"/>
      <c r="P2" s="200"/>
      <c r="Q2" s="200"/>
      <c r="R2" s="200"/>
      <c r="S2" s="200"/>
      <c r="T2" s="200"/>
      <c r="U2" s="200"/>
      <c r="V2" s="200"/>
      <c r="W2" s="200"/>
      <c r="X2" s="200"/>
      <c r="Y2" s="200"/>
      <c r="Z2" s="51" t="s">
        <v>1290</v>
      </c>
      <c r="AA2" s="28" t="s">
        <v>1291</v>
      </c>
      <c r="AB2" s="28" t="s">
        <v>1292</v>
      </c>
      <c r="AC2" s="49" t="s">
        <v>1279</v>
      </c>
      <c r="AD2" s="31" t="s">
        <v>1280</v>
      </c>
      <c r="AE2" s="32" t="s">
        <v>1281</v>
      </c>
      <c r="AF2" s="48"/>
    </row>
    <row r="3" spans="1:35">
      <c r="A3" s="25"/>
      <c r="B3" s="5"/>
      <c r="C3" s="30"/>
      <c r="D3" s="1"/>
      <c r="E3" s="1"/>
      <c r="F3" s="30"/>
      <c r="G3" s="38"/>
      <c r="I3" s="30"/>
      <c r="J3" s="37"/>
      <c r="K3" s="37"/>
      <c r="S3" s="37"/>
      <c r="T3" s="37"/>
      <c r="U3" s="37"/>
      <c r="V3" s="37"/>
      <c r="W3" s="37"/>
      <c r="X3" s="37"/>
      <c r="Y3" s="37"/>
      <c r="Z3" s="52"/>
      <c r="AA3" s="1"/>
      <c r="AB3" s="1"/>
      <c r="AC3" s="50"/>
      <c r="AG3" s="37"/>
      <c r="AH3" s="37"/>
      <c r="AI3" s="37"/>
    </row>
    <row r="4" spans="1:35">
      <c r="A4" s="25"/>
      <c r="B4" s="5"/>
      <c r="C4" s="30"/>
      <c r="D4" s="1"/>
      <c r="E4" s="1"/>
      <c r="F4" s="30"/>
      <c r="G4" s="38"/>
      <c r="I4" s="30"/>
      <c r="J4" s="37"/>
      <c r="K4" s="37"/>
      <c r="S4" s="37"/>
      <c r="T4" s="37"/>
      <c r="U4" s="37"/>
      <c r="V4" s="37"/>
      <c r="W4" s="37"/>
      <c r="X4" s="37"/>
      <c r="Y4" s="37"/>
      <c r="Z4" s="52"/>
      <c r="AA4" s="1"/>
      <c r="AB4" s="1"/>
      <c r="AC4" s="50"/>
      <c r="AG4" s="37"/>
      <c r="AH4" s="37"/>
      <c r="AI4" s="37"/>
    </row>
    <row r="5" spans="1:35">
      <c r="A5" s="25"/>
      <c r="B5" s="5"/>
      <c r="C5" s="30"/>
      <c r="D5" s="1"/>
      <c r="E5" s="1"/>
      <c r="F5" s="30"/>
      <c r="G5" s="38"/>
      <c r="I5" s="30"/>
      <c r="J5" s="37"/>
      <c r="K5" s="37"/>
      <c r="S5" s="37"/>
      <c r="T5" s="37"/>
      <c r="U5" s="37"/>
      <c r="V5" s="37"/>
      <c r="W5" s="37"/>
      <c r="X5" s="37"/>
      <c r="Y5" s="37"/>
      <c r="Z5" s="52"/>
      <c r="AA5" s="1"/>
      <c r="AB5" s="1"/>
      <c r="AC5" s="50"/>
      <c r="AG5" s="37"/>
      <c r="AH5" s="37"/>
      <c r="AI5" s="37"/>
    </row>
    <row r="6" spans="1:35">
      <c r="A6" s="25"/>
      <c r="B6" s="5"/>
      <c r="C6" s="30"/>
      <c r="D6" s="1"/>
      <c r="E6" s="1"/>
      <c r="F6" s="30"/>
      <c r="G6" s="38"/>
      <c r="I6" s="30"/>
      <c r="J6" s="37"/>
      <c r="K6" s="37"/>
      <c r="S6" s="37"/>
      <c r="T6" s="37"/>
      <c r="U6" s="37"/>
      <c r="V6" s="37"/>
      <c r="W6" s="37"/>
      <c r="X6" s="37"/>
      <c r="Y6" s="37"/>
      <c r="Z6" s="52"/>
      <c r="AA6" s="1"/>
      <c r="AB6" s="1"/>
      <c r="AC6" s="50"/>
      <c r="AG6" s="37"/>
      <c r="AH6" s="37"/>
      <c r="AI6" s="37"/>
    </row>
    <row r="7" spans="1:35">
      <c r="A7" s="25"/>
      <c r="B7" s="5"/>
      <c r="C7" s="30"/>
      <c r="D7" s="1"/>
      <c r="E7" s="1"/>
      <c r="F7" s="30"/>
      <c r="G7" s="38"/>
      <c r="I7" s="30"/>
      <c r="J7" s="37"/>
      <c r="K7" s="37"/>
      <c r="S7" s="37"/>
      <c r="T7" s="37"/>
      <c r="U7" s="37"/>
      <c r="V7" s="37"/>
      <c r="W7" s="37"/>
      <c r="X7" s="37"/>
      <c r="Y7" s="37"/>
      <c r="Z7" s="52"/>
      <c r="AA7" s="1"/>
      <c r="AB7" s="1"/>
      <c r="AC7" s="50"/>
      <c r="AG7" s="37"/>
      <c r="AH7" s="37"/>
      <c r="AI7" s="37"/>
    </row>
    <row r="8" spans="1:35">
      <c r="A8" s="25"/>
      <c r="B8" s="5"/>
      <c r="C8" s="30"/>
      <c r="D8" s="1"/>
      <c r="E8" s="1"/>
      <c r="F8" s="30"/>
      <c r="G8" s="38"/>
      <c r="I8" s="30"/>
      <c r="J8" s="37"/>
      <c r="K8" s="37"/>
      <c r="S8" s="37"/>
      <c r="T8" s="37"/>
      <c r="U8" s="37"/>
      <c r="V8" s="37"/>
      <c r="W8" s="37"/>
      <c r="X8" s="37"/>
      <c r="Y8" s="37"/>
      <c r="Z8" s="52"/>
      <c r="AA8" s="1"/>
      <c r="AB8" s="1"/>
      <c r="AC8" s="50"/>
      <c r="AG8" s="37"/>
      <c r="AH8" s="37"/>
      <c r="AI8" s="37"/>
    </row>
    <row r="9" spans="1:35">
      <c r="A9" s="25"/>
      <c r="B9" s="5"/>
      <c r="C9" s="30"/>
      <c r="D9" s="1"/>
      <c r="E9" s="1"/>
      <c r="F9" s="30"/>
      <c r="G9" s="38"/>
      <c r="I9" s="30"/>
      <c r="J9" s="37"/>
      <c r="K9" s="37"/>
      <c r="S9" s="37"/>
      <c r="T9" s="37"/>
      <c r="U9" s="37"/>
      <c r="V9" s="37"/>
      <c r="W9" s="37"/>
      <c r="X9" s="37"/>
      <c r="Y9" s="37"/>
      <c r="Z9" s="52"/>
      <c r="AA9" s="1"/>
      <c r="AB9" s="1"/>
      <c r="AC9" s="50"/>
      <c r="AG9" s="37"/>
      <c r="AH9" s="37"/>
      <c r="AI9" s="37"/>
    </row>
    <row r="10" spans="1:35">
      <c r="A10" s="25"/>
      <c r="B10" s="5"/>
      <c r="C10" s="30"/>
      <c r="D10" s="1"/>
      <c r="E10" s="1"/>
      <c r="F10" s="30"/>
      <c r="G10" s="38"/>
      <c r="I10" s="30"/>
      <c r="J10" s="37"/>
      <c r="K10" s="37"/>
      <c r="S10" s="37"/>
      <c r="T10" s="37"/>
      <c r="U10" s="37"/>
      <c r="V10" s="37"/>
      <c r="W10" s="37"/>
      <c r="X10" s="37"/>
      <c r="Y10" s="37"/>
      <c r="Z10" s="52"/>
      <c r="AA10" s="1"/>
      <c r="AB10" s="1"/>
      <c r="AC10" s="50"/>
      <c r="AG10" s="37"/>
      <c r="AH10" s="37"/>
      <c r="AI10" s="37"/>
    </row>
    <row r="11" spans="1:35">
      <c r="A11" s="25"/>
      <c r="B11" s="5"/>
      <c r="C11" s="30"/>
      <c r="D11" s="1"/>
      <c r="E11" s="1"/>
      <c r="F11" s="30"/>
      <c r="G11" s="38"/>
      <c r="I11" s="30"/>
      <c r="J11" s="37"/>
      <c r="K11" s="37"/>
      <c r="S11" s="37"/>
      <c r="T11" s="37"/>
      <c r="U11" s="37"/>
      <c r="V11" s="37"/>
      <c r="W11" s="37"/>
      <c r="X11" s="37"/>
      <c r="Y11" s="37"/>
      <c r="Z11" s="52"/>
      <c r="AA11" s="1"/>
      <c r="AB11" s="1"/>
      <c r="AC11" s="50"/>
      <c r="AG11" s="37"/>
      <c r="AH11" s="37"/>
      <c r="AI11" s="37"/>
    </row>
    <row r="12" spans="1:35">
      <c r="A12" s="25"/>
      <c r="B12" s="5"/>
      <c r="C12" s="30"/>
      <c r="D12" s="1"/>
      <c r="E12" s="1"/>
      <c r="F12" s="30"/>
      <c r="G12" s="38"/>
      <c r="I12" s="30"/>
      <c r="J12" s="37"/>
      <c r="K12" s="37"/>
      <c r="S12" s="37"/>
      <c r="T12" s="37"/>
      <c r="U12" s="37"/>
      <c r="V12" s="37"/>
      <c r="W12" s="37"/>
      <c r="X12" s="37"/>
      <c r="Y12" s="37"/>
      <c r="Z12" s="52"/>
      <c r="AA12" s="1"/>
      <c r="AB12" s="1"/>
      <c r="AC12" s="50"/>
      <c r="AG12" s="37"/>
      <c r="AH12" s="37"/>
      <c r="AI12" s="37"/>
    </row>
    <row r="13" spans="1:35">
      <c r="A13" s="25"/>
      <c r="B13" s="5"/>
      <c r="C13" s="30"/>
      <c r="D13" s="1"/>
      <c r="E13" s="1"/>
      <c r="F13" s="30"/>
      <c r="G13" s="38"/>
      <c r="I13" s="30"/>
      <c r="J13" s="37"/>
      <c r="K13" s="37"/>
      <c r="S13" s="37"/>
      <c r="T13" s="37"/>
      <c r="U13" s="37"/>
      <c r="V13" s="37"/>
      <c r="W13" s="37"/>
      <c r="X13" s="37"/>
      <c r="Y13" s="37"/>
      <c r="Z13" s="52"/>
      <c r="AA13" s="1"/>
      <c r="AB13" s="1"/>
      <c r="AC13" s="50"/>
      <c r="AG13" s="37"/>
      <c r="AH13" s="37"/>
      <c r="AI13" s="37"/>
    </row>
    <row r="14" spans="1:35">
      <c r="A14" s="25"/>
      <c r="B14" s="5"/>
      <c r="C14" s="30"/>
      <c r="D14" s="1"/>
      <c r="E14" s="1"/>
      <c r="F14" s="30"/>
      <c r="G14" s="38"/>
      <c r="I14" s="30"/>
      <c r="J14" s="37"/>
      <c r="K14" s="37"/>
      <c r="S14" s="37"/>
      <c r="T14" s="37"/>
      <c r="U14" s="37"/>
      <c r="V14" s="37"/>
      <c r="W14" s="37"/>
      <c r="X14" s="37"/>
      <c r="Y14" s="37"/>
      <c r="Z14" s="52"/>
      <c r="AA14" s="1"/>
      <c r="AB14" s="1"/>
      <c r="AC14" s="50"/>
      <c r="AG14" s="37"/>
      <c r="AH14" s="37"/>
      <c r="AI14" s="37"/>
    </row>
    <row r="15" spans="1:35">
      <c r="A15" s="25"/>
      <c r="B15" s="5"/>
      <c r="C15" s="30"/>
      <c r="D15" s="1"/>
      <c r="E15" s="1"/>
      <c r="F15" s="30"/>
      <c r="G15" s="38"/>
      <c r="I15" s="30"/>
      <c r="J15" s="37"/>
      <c r="K15" s="37"/>
      <c r="S15" s="37"/>
      <c r="T15" s="37"/>
      <c r="U15" s="37"/>
      <c r="V15" s="37"/>
      <c r="W15" s="37"/>
      <c r="X15" s="37"/>
      <c r="Y15" s="37"/>
      <c r="Z15" s="52"/>
      <c r="AA15" s="1"/>
      <c r="AB15" s="1"/>
      <c r="AC15" s="50"/>
      <c r="AG15" s="37"/>
      <c r="AH15" s="37"/>
      <c r="AI15" s="37"/>
    </row>
    <row r="16" spans="1:35">
      <c r="A16" s="25"/>
      <c r="B16" s="5"/>
      <c r="C16" s="30"/>
      <c r="D16" s="1"/>
      <c r="E16" s="1"/>
      <c r="F16" s="30"/>
      <c r="G16" s="38"/>
      <c r="I16" s="30"/>
      <c r="J16" s="37"/>
      <c r="K16" s="37"/>
      <c r="S16" s="37"/>
      <c r="T16" s="37"/>
      <c r="U16" s="37"/>
      <c r="V16" s="37"/>
      <c r="W16" s="37"/>
      <c r="X16" s="37"/>
      <c r="Y16" s="37"/>
      <c r="Z16" s="52"/>
      <c r="AA16" s="1"/>
      <c r="AB16" s="1"/>
      <c r="AC16" s="50"/>
      <c r="AG16" s="37"/>
      <c r="AH16" s="37"/>
      <c r="AI16" s="37"/>
    </row>
    <row r="17" spans="1:35">
      <c r="A17" s="25"/>
      <c r="B17" s="5"/>
      <c r="C17" s="30"/>
      <c r="D17" s="1"/>
      <c r="E17" s="1"/>
      <c r="F17" s="30"/>
      <c r="G17" s="38"/>
      <c r="I17" s="30"/>
      <c r="J17" s="37"/>
      <c r="K17" s="37"/>
      <c r="S17" s="37"/>
      <c r="T17" s="37"/>
      <c r="U17" s="37"/>
      <c r="V17" s="37"/>
      <c r="W17" s="37"/>
      <c r="X17" s="37"/>
      <c r="Y17" s="37"/>
      <c r="Z17" s="52"/>
      <c r="AA17" s="1"/>
      <c r="AB17" s="1"/>
      <c r="AC17" s="50"/>
      <c r="AG17" s="37"/>
      <c r="AH17" s="37"/>
      <c r="AI17" s="37"/>
    </row>
    <row r="18" spans="1:35">
      <c r="A18" s="25"/>
      <c r="B18" s="5"/>
      <c r="C18" s="30"/>
      <c r="D18" s="1"/>
      <c r="E18" s="1"/>
      <c r="F18" s="30"/>
      <c r="G18" s="38"/>
      <c r="I18" s="30"/>
      <c r="J18" s="37"/>
      <c r="K18" s="37"/>
      <c r="S18" s="37"/>
      <c r="T18" s="37"/>
      <c r="U18" s="37"/>
      <c r="V18" s="37"/>
      <c r="W18" s="37"/>
      <c r="X18" s="37"/>
      <c r="Y18" s="37"/>
      <c r="Z18" s="52"/>
      <c r="AA18" s="1"/>
      <c r="AB18" s="1"/>
      <c r="AC18" s="50"/>
      <c r="AG18" s="37"/>
      <c r="AH18" s="37"/>
      <c r="AI18" s="37"/>
    </row>
    <row r="19" spans="1:35">
      <c r="A19" s="25"/>
      <c r="B19" s="5"/>
      <c r="C19" s="30"/>
      <c r="D19" s="1"/>
      <c r="E19" s="1"/>
      <c r="F19" s="30"/>
      <c r="G19" s="38"/>
      <c r="I19" s="30"/>
      <c r="J19" s="37"/>
      <c r="K19" s="37"/>
      <c r="S19" s="37"/>
      <c r="T19" s="37"/>
      <c r="U19" s="37"/>
      <c r="V19" s="37"/>
      <c r="W19" s="37"/>
      <c r="X19" s="37"/>
      <c r="Y19" s="37"/>
      <c r="Z19" s="52"/>
      <c r="AA19" s="1"/>
      <c r="AB19" s="1"/>
      <c r="AC19" s="50"/>
      <c r="AG19" s="37"/>
      <c r="AH19" s="37"/>
      <c r="AI19" s="37"/>
    </row>
    <row r="20" spans="1:35">
      <c r="A20" s="25"/>
      <c r="B20" s="5"/>
      <c r="C20" s="30"/>
      <c r="D20" s="1"/>
      <c r="E20" s="1"/>
      <c r="F20" s="30"/>
      <c r="G20" s="38"/>
      <c r="I20" s="30"/>
      <c r="J20" s="37"/>
      <c r="K20" s="37"/>
      <c r="S20" s="37"/>
      <c r="T20" s="37"/>
      <c r="U20" s="37"/>
      <c r="V20" s="37"/>
      <c r="W20" s="37"/>
      <c r="X20" s="37"/>
      <c r="Y20" s="37"/>
      <c r="Z20" s="52"/>
      <c r="AA20" s="1"/>
      <c r="AB20" s="1"/>
      <c r="AC20" s="50"/>
      <c r="AG20" s="37"/>
      <c r="AH20" s="37"/>
      <c r="AI20" s="37"/>
    </row>
    <row r="21" spans="1:35">
      <c r="A21" s="25"/>
      <c r="B21" s="5"/>
      <c r="C21" s="30"/>
      <c r="D21" s="1"/>
      <c r="E21" s="1"/>
      <c r="F21" s="30"/>
      <c r="G21" s="38"/>
      <c r="I21" s="30"/>
      <c r="J21" s="37"/>
      <c r="K21" s="37"/>
      <c r="S21" s="37"/>
      <c r="T21" s="37"/>
      <c r="U21" s="37"/>
      <c r="V21" s="37"/>
      <c r="W21" s="37"/>
      <c r="X21" s="37"/>
      <c r="Y21" s="37"/>
      <c r="Z21" s="52"/>
      <c r="AA21" s="1"/>
      <c r="AB21" s="1"/>
      <c r="AC21" s="50"/>
      <c r="AG21" s="37"/>
      <c r="AH21" s="37"/>
      <c r="AI21" s="37"/>
    </row>
    <row r="22" spans="1:35">
      <c r="A22" s="25"/>
      <c r="B22" s="5"/>
      <c r="C22" s="30"/>
      <c r="D22" s="1"/>
      <c r="E22" s="1"/>
      <c r="F22" s="30"/>
      <c r="G22" s="38"/>
      <c r="I22" s="30"/>
      <c r="J22" s="37"/>
      <c r="K22" s="37"/>
      <c r="S22" s="37"/>
      <c r="T22" s="37"/>
      <c r="U22" s="37"/>
      <c r="V22" s="37"/>
      <c r="W22" s="37"/>
      <c r="X22" s="37"/>
      <c r="Y22" s="37"/>
      <c r="Z22" s="52"/>
      <c r="AA22" s="1"/>
      <c r="AB22" s="1"/>
      <c r="AC22" s="50"/>
      <c r="AG22" s="37"/>
      <c r="AH22" s="37"/>
      <c r="AI22" s="37"/>
    </row>
    <row r="23" spans="1:35">
      <c r="A23" s="25"/>
      <c r="B23" s="5"/>
      <c r="C23" s="30"/>
      <c r="D23" s="1"/>
      <c r="E23" s="1"/>
      <c r="F23" s="30"/>
      <c r="G23" s="38"/>
      <c r="I23" s="30"/>
      <c r="J23" s="37"/>
      <c r="K23" s="37"/>
      <c r="S23" s="37"/>
      <c r="T23" s="37"/>
      <c r="U23" s="37"/>
      <c r="V23" s="37"/>
      <c r="W23" s="37"/>
      <c r="X23" s="37"/>
      <c r="Y23" s="37"/>
      <c r="Z23" s="52"/>
      <c r="AA23" s="1"/>
      <c r="AB23" s="1"/>
      <c r="AC23" s="50"/>
      <c r="AG23" s="37"/>
      <c r="AH23" s="37"/>
      <c r="AI23" s="37"/>
    </row>
    <row r="24" spans="1:35">
      <c r="A24" s="25"/>
      <c r="B24" s="5"/>
      <c r="C24" s="30"/>
      <c r="D24" s="1"/>
      <c r="E24" s="1"/>
      <c r="F24" s="30"/>
      <c r="G24" s="38"/>
      <c r="I24" s="30"/>
      <c r="J24" s="37"/>
      <c r="K24" s="37"/>
      <c r="S24" s="37"/>
      <c r="T24" s="37"/>
      <c r="U24" s="37"/>
      <c r="V24" s="37"/>
      <c r="W24" s="37"/>
      <c r="X24" s="37"/>
      <c r="Y24" s="37"/>
      <c r="Z24" s="52"/>
      <c r="AA24" s="1"/>
      <c r="AB24" s="1"/>
      <c r="AC24" s="50"/>
      <c r="AG24" s="37"/>
      <c r="AH24" s="37"/>
      <c r="AI24" s="37"/>
    </row>
    <row r="25" spans="1:35">
      <c r="A25" s="25"/>
      <c r="B25" s="5"/>
      <c r="C25" s="30"/>
      <c r="D25" s="1"/>
      <c r="E25" s="1"/>
      <c r="F25" s="30"/>
      <c r="G25" s="38"/>
      <c r="I25" s="30"/>
      <c r="J25" s="37"/>
      <c r="K25" s="37"/>
      <c r="S25" s="37"/>
      <c r="T25" s="37"/>
      <c r="U25" s="37"/>
      <c r="V25" s="37"/>
      <c r="W25" s="37"/>
      <c r="X25" s="37"/>
      <c r="Y25" s="37"/>
      <c r="Z25" s="52"/>
      <c r="AA25" s="1"/>
      <c r="AB25" s="1"/>
      <c r="AC25" s="50"/>
      <c r="AG25" s="37"/>
      <c r="AH25" s="37"/>
      <c r="AI25" s="37"/>
    </row>
    <row r="26" spans="1:35">
      <c r="A26" s="25"/>
      <c r="B26" s="5"/>
      <c r="C26" s="30"/>
      <c r="D26" s="1"/>
      <c r="E26" s="1"/>
      <c r="F26" s="30"/>
      <c r="G26" s="38"/>
      <c r="I26" s="30"/>
      <c r="J26" s="37"/>
      <c r="K26" s="37"/>
      <c r="S26" s="37"/>
      <c r="T26" s="37"/>
      <c r="U26" s="37"/>
      <c r="V26" s="37"/>
      <c r="W26" s="37"/>
      <c r="X26" s="37"/>
      <c r="Y26" s="37"/>
      <c r="Z26" s="52"/>
      <c r="AA26" s="1"/>
      <c r="AB26" s="1"/>
      <c r="AC26" s="50"/>
      <c r="AG26" s="37"/>
      <c r="AH26" s="37"/>
      <c r="AI26" s="37"/>
    </row>
    <row r="27" spans="1:35">
      <c r="A27" s="25"/>
      <c r="B27" s="5"/>
      <c r="C27" s="30"/>
      <c r="D27" s="1"/>
      <c r="E27" s="1"/>
      <c r="F27" s="30"/>
      <c r="G27" s="38"/>
      <c r="I27" s="30"/>
      <c r="J27" s="37"/>
      <c r="K27" s="37"/>
      <c r="S27" s="37"/>
      <c r="T27" s="37"/>
      <c r="U27" s="37"/>
      <c r="V27" s="37"/>
      <c r="W27" s="37"/>
      <c r="X27" s="37"/>
      <c r="Y27" s="37"/>
      <c r="Z27" s="52"/>
      <c r="AA27" s="1"/>
      <c r="AB27" s="1"/>
      <c r="AC27" s="50"/>
      <c r="AG27" s="37"/>
      <c r="AH27" s="37"/>
      <c r="AI27" s="37"/>
    </row>
    <row r="28" spans="1:35">
      <c r="A28" s="25"/>
      <c r="B28" s="5"/>
      <c r="C28" s="30"/>
      <c r="D28" s="1"/>
      <c r="E28" s="1"/>
      <c r="F28" s="30"/>
      <c r="G28" s="38"/>
      <c r="I28" s="30"/>
      <c r="J28" s="37"/>
      <c r="K28" s="37"/>
      <c r="S28" s="37"/>
      <c r="T28" s="37"/>
      <c r="U28" s="37"/>
      <c r="V28" s="37"/>
      <c r="W28" s="37"/>
      <c r="X28" s="37"/>
      <c r="Y28" s="37"/>
      <c r="Z28" s="52"/>
      <c r="AA28" s="1"/>
      <c r="AB28" s="1"/>
      <c r="AC28" s="50"/>
      <c r="AG28" s="37"/>
      <c r="AH28" s="37"/>
      <c r="AI28" s="37"/>
    </row>
    <row r="29" spans="1:35">
      <c r="A29" s="25"/>
      <c r="B29" s="5"/>
      <c r="C29" s="30"/>
      <c r="D29" s="1"/>
      <c r="E29" s="1"/>
      <c r="F29" s="30"/>
      <c r="G29" s="38"/>
      <c r="I29" s="30"/>
      <c r="J29" s="37"/>
      <c r="K29" s="37"/>
      <c r="S29" s="37"/>
      <c r="T29" s="37"/>
      <c r="U29" s="37"/>
      <c r="V29" s="37"/>
      <c r="W29" s="37"/>
      <c r="X29" s="37"/>
      <c r="Y29" s="37"/>
      <c r="Z29" s="52"/>
      <c r="AA29" s="1"/>
      <c r="AB29" s="1"/>
      <c r="AC29" s="50"/>
      <c r="AG29" s="37"/>
      <c r="AH29" s="37"/>
      <c r="AI29" s="37"/>
    </row>
    <row r="30" spans="1:35">
      <c r="A30" s="25"/>
      <c r="B30" s="5"/>
      <c r="C30" s="30"/>
      <c r="D30" s="1"/>
      <c r="E30" s="1"/>
      <c r="F30" s="30"/>
      <c r="G30" s="38"/>
      <c r="I30" s="30"/>
      <c r="J30" s="37"/>
      <c r="K30" s="37"/>
      <c r="S30" s="37"/>
      <c r="T30" s="37"/>
      <c r="U30" s="37"/>
      <c r="V30" s="37"/>
      <c r="W30" s="37"/>
      <c r="X30" s="37"/>
      <c r="Y30" s="37"/>
      <c r="Z30" s="52"/>
      <c r="AA30" s="1"/>
      <c r="AB30" s="1"/>
      <c r="AC30" s="50"/>
      <c r="AG30" s="37"/>
      <c r="AH30" s="37"/>
      <c r="AI30" s="37"/>
    </row>
    <row r="31" spans="1:35">
      <c r="A31" s="25"/>
      <c r="B31" s="5"/>
      <c r="C31" s="30"/>
      <c r="D31" s="1"/>
      <c r="E31" s="1"/>
      <c r="F31" s="30"/>
      <c r="G31" s="38"/>
      <c r="I31" s="30"/>
      <c r="J31" s="37"/>
      <c r="K31" s="37"/>
      <c r="S31" s="37"/>
      <c r="T31" s="37"/>
      <c r="U31" s="37"/>
      <c r="V31" s="37"/>
      <c r="W31" s="37"/>
      <c r="X31" s="37"/>
      <c r="Y31" s="37"/>
      <c r="Z31" s="52"/>
      <c r="AA31" s="1"/>
      <c r="AB31" s="1"/>
      <c r="AC31" s="50"/>
      <c r="AG31" s="37"/>
      <c r="AH31" s="37"/>
      <c r="AI31" s="37"/>
    </row>
    <row r="32" spans="1:35">
      <c r="A32" s="25"/>
      <c r="B32" s="5"/>
      <c r="C32" s="30"/>
      <c r="D32" s="1"/>
      <c r="E32" s="1"/>
      <c r="F32" s="30"/>
      <c r="G32" s="38"/>
      <c r="I32" s="30"/>
      <c r="J32" s="37"/>
      <c r="K32" s="37"/>
      <c r="S32" s="37"/>
      <c r="T32" s="37"/>
      <c r="U32" s="37"/>
      <c r="V32" s="37"/>
      <c r="W32" s="37"/>
      <c r="X32" s="37"/>
      <c r="Y32" s="37"/>
      <c r="Z32" s="52"/>
      <c r="AA32" s="1"/>
      <c r="AB32" s="1"/>
      <c r="AC32" s="50"/>
      <c r="AG32" s="37"/>
      <c r="AH32" s="37"/>
      <c r="AI32" s="37"/>
    </row>
    <row r="33" spans="1:35">
      <c r="A33" s="25"/>
      <c r="B33" s="5"/>
      <c r="C33" s="30"/>
      <c r="D33" s="1"/>
      <c r="E33" s="1"/>
      <c r="F33" s="30"/>
      <c r="G33" s="38"/>
      <c r="I33" s="30"/>
      <c r="J33" s="37"/>
      <c r="K33" s="37"/>
      <c r="S33" s="37"/>
      <c r="T33" s="37"/>
      <c r="U33" s="37"/>
      <c r="V33" s="37"/>
      <c r="W33" s="37"/>
      <c r="X33" s="37"/>
      <c r="Y33" s="37"/>
      <c r="Z33" s="52"/>
      <c r="AA33" s="1"/>
      <c r="AB33" s="1"/>
      <c r="AC33" s="50"/>
      <c r="AG33" s="37"/>
      <c r="AH33" s="37"/>
      <c r="AI33" s="37"/>
    </row>
    <row r="34" spans="1:35">
      <c r="A34" s="25"/>
      <c r="B34" s="5"/>
      <c r="C34" s="30"/>
      <c r="D34" s="1"/>
      <c r="E34" s="1"/>
      <c r="F34" s="30"/>
      <c r="G34" s="38"/>
      <c r="I34" s="30"/>
      <c r="J34" s="37"/>
      <c r="K34" s="37"/>
      <c r="S34" s="37"/>
      <c r="T34" s="37"/>
      <c r="U34" s="37"/>
      <c r="V34" s="37"/>
      <c r="W34" s="37"/>
      <c r="X34" s="37"/>
      <c r="Y34" s="37"/>
      <c r="Z34" s="52"/>
      <c r="AA34" s="1"/>
      <c r="AB34" s="1"/>
      <c r="AC34" s="50"/>
      <c r="AG34" s="37"/>
      <c r="AH34" s="37"/>
      <c r="AI34" s="37"/>
    </row>
    <row r="35" spans="1:35">
      <c r="A35" s="25"/>
      <c r="B35" s="5"/>
      <c r="C35" s="30"/>
      <c r="D35" s="1"/>
      <c r="E35" s="1"/>
      <c r="F35" s="30"/>
      <c r="G35" s="38"/>
      <c r="I35" s="30"/>
      <c r="J35" s="37"/>
      <c r="K35" s="37"/>
      <c r="S35" s="37"/>
      <c r="T35" s="37"/>
      <c r="U35" s="37"/>
      <c r="V35" s="37"/>
      <c r="W35" s="37"/>
      <c r="X35" s="37"/>
      <c r="Y35" s="37"/>
      <c r="Z35" s="52"/>
      <c r="AA35" s="1"/>
      <c r="AB35" s="1"/>
      <c r="AC35" s="50"/>
      <c r="AG35" s="37"/>
      <c r="AH35" s="37"/>
      <c r="AI35" s="37"/>
    </row>
    <row r="36" spans="1:35">
      <c r="A36" s="25"/>
      <c r="B36" s="5"/>
      <c r="C36" s="30"/>
      <c r="D36" s="1"/>
      <c r="E36" s="1"/>
      <c r="F36" s="30"/>
      <c r="G36" s="38"/>
      <c r="I36" s="30"/>
      <c r="J36" s="37"/>
      <c r="K36" s="37"/>
      <c r="S36" s="37"/>
      <c r="T36" s="37"/>
      <c r="U36" s="37"/>
      <c r="V36" s="37"/>
      <c r="W36" s="37"/>
      <c r="X36" s="37"/>
      <c r="Y36" s="37"/>
      <c r="Z36" s="52"/>
      <c r="AA36" s="1"/>
      <c r="AB36" s="1"/>
      <c r="AC36" s="50"/>
      <c r="AG36" s="37"/>
      <c r="AH36" s="37"/>
      <c r="AI36" s="37"/>
    </row>
    <row r="37" spans="1:35">
      <c r="A37" s="25"/>
      <c r="B37" s="5"/>
      <c r="C37" s="30"/>
      <c r="D37" s="1"/>
      <c r="E37" s="1"/>
      <c r="F37" s="30"/>
      <c r="G37" s="38"/>
      <c r="I37" s="30"/>
      <c r="J37" s="37"/>
      <c r="K37" s="37"/>
      <c r="S37" s="37"/>
      <c r="T37" s="37"/>
      <c r="U37" s="37"/>
      <c r="V37" s="37"/>
      <c r="W37" s="37"/>
      <c r="X37" s="37"/>
      <c r="Y37" s="37"/>
      <c r="Z37" s="52"/>
      <c r="AA37" s="1"/>
      <c r="AB37" s="1"/>
      <c r="AC37" s="50"/>
      <c r="AG37" s="37"/>
      <c r="AH37" s="37"/>
      <c r="AI37" s="37"/>
    </row>
    <row r="38" spans="1:35">
      <c r="A38" s="25"/>
      <c r="B38" s="5"/>
      <c r="C38" s="30"/>
      <c r="D38" s="1"/>
      <c r="E38" s="1"/>
      <c r="F38" s="30"/>
      <c r="G38" s="38"/>
      <c r="I38" s="30"/>
      <c r="J38" s="37"/>
      <c r="K38" s="37"/>
      <c r="S38" s="37"/>
      <c r="T38" s="37"/>
      <c r="U38" s="37"/>
      <c r="V38" s="37"/>
      <c r="W38" s="37"/>
      <c r="X38" s="37"/>
      <c r="Y38" s="37"/>
      <c r="Z38" s="52"/>
      <c r="AA38" s="1"/>
      <c r="AB38" s="1"/>
      <c r="AC38" s="50"/>
      <c r="AG38" s="37"/>
      <c r="AH38" s="37"/>
      <c r="AI38" s="37"/>
    </row>
    <row r="39" spans="1:35">
      <c r="A39" s="25"/>
      <c r="B39" s="5"/>
      <c r="C39" s="30"/>
      <c r="D39" s="1"/>
      <c r="E39" s="1"/>
      <c r="F39" s="30"/>
      <c r="G39" s="38"/>
      <c r="I39" s="30"/>
      <c r="J39" s="37"/>
      <c r="K39" s="37"/>
      <c r="S39" s="37"/>
      <c r="T39" s="37"/>
      <c r="U39" s="37"/>
      <c r="V39" s="37"/>
      <c r="W39" s="37"/>
      <c r="X39" s="37"/>
      <c r="Y39" s="37"/>
      <c r="Z39" s="52"/>
      <c r="AA39" s="1"/>
      <c r="AB39" s="1"/>
      <c r="AC39" s="50"/>
      <c r="AG39" s="37"/>
      <c r="AH39" s="37"/>
      <c r="AI39" s="37"/>
    </row>
    <row r="40" spans="1:35">
      <c r="A40" s="25"/>
      <c r="B40" s="5"/>
      <c r="C40" s="30"/>
      <c r="D40" s="1"/>
      <c r="E40" s="1"/>
      <c r="F40" s="30"/>
      <c r="G40" s="38"/>
      <c r="I40" s="30"/>
      <c r="J40" s="37"/>
      <c r="K40" s="37"/>
      <c r="S40" s="37"/>
      <c r="T40" s="37"/>
      <c r="U40" s="37"/>
      <c r="V40" s="37"/>
      <c r="W40" s="37"/>
      <c r="X40" s="37"/>
      <c r="Y40" s="37"/>
      <c r="Z40" s="52"/>
      <c r="AA40" s="1"/>
      <c r="AB40" s="1"/>
      <c r="AC40" s="50"/>
      <c r="AG40" s="37"/>
      <c r="AH40" s="37"/>
      <c r="AI40" s="37"/>
    </row>
    <row r="41" spans="1:35">
      <c r="A41" s="25"/>
      <c r="B41" s="5"/>
      <c r="C41" s="30"/>
      <c r="D41" s="1"/>
      <c r="E41" s="1"/>
      <c r="F41" s="30"/>
      <c r="G41" s="38"/>
      <c r="I41" s="30"/>
      <c r="J41" s="37"/>
      <c r="K41" s="37"/>
      <c r="S41" s="37"/>
      <c r="T41" s="37"/>
      <c r="U41" s="37"/>
      <c r="V41" s="37"/>
      <c r="W41" s="37"/>
      <c r="X41" s="37"/>
      <c r="Y41" s="37"/>
      <c r="Z41" s="52"/>
      <c r="AA41" s="1"/>
      <c r="AB41" s="1"/>
      <c r="AC41" s="50"/>
      <c r="AG41" s="37"/>
      <c r="AH41" s="37"/>
      <c r="AI41" s="37"/>
    </row>
    <row r="42" spans="1:35">
      <c r="A42" s="25"/>
      <c r="B42" s="5"/>
      <c r="C42" s="30"/>
      <c r="D42" s="1"/>
      <c r="E42" s="1"/>
      <c r="F42" s="30"/>
      <c r="G42" s="38"/>
      <c r="I42" s="30"/>
      <c r="J42" s="37"/>
      <c r="K42" s="37"/>
      <c r="S42" s="37"/>
      <c r="T42" s="37"/>
      <c r="U42" s="37"/>
      <c r="V42" s="37"/>
      <c r="W42" s="37"/>
      <c r="X42" s="37"/>
      <c r="Y42" s="37"/>
      <c r="Z42" s="52"/>
      <c r="AA42" s="1"/>
      <c r="AB42" s="1"/>
      <c r="AC42" s="50"/>
      <c r="AG42" s="37"/>
      <c r="AH42" s="37"/>
      <c r="AI42" s="37"/>
    </row>
    <row r="43" spans="1:35">
      <c r="A43" s="25"/>
      <c r="B43" s="5"/>
      <c r="C43" s="30"/>
      <c r="D43" s="1"/>
      <c r="E43" s="1"/>
      <c r="F43" s="30"/>
      <c r="G43" s="38"/>
      <c r="I43" s="30"/>
      <c r="J43" s="37"/>
      <c r="K43" s="37"/>
      <c r="S43" s="37"/>
      <c r="T43" s="37"/>
      <c r="U43" s="37"/>
      <c r="V43" s="37"/>
      <c r="W43" s="37"/>
      <c r="X43" s="37"/>
      <c r="Y43" s="37"/>
      <c r="Z43" s="52"/>
      <c r="AA43" s="1"/>
      <c r="AB43" s="1"/>
      <c r="AC43" s="50"/>
      <c r="AG43" s="37"/>
      <c r="AH43" s="37"/>
      <c r="AI43" s="37"/>
    </row>
    <row r="44" spans="1:35">
      <c r="A44" s="25"/>
      <c r="B44" s="5"/>
      <c r="C44" s="30"/>
      <c r="D44" s="1"/>
      <c r="E44" s="1"/>
      <c r="F44" s="30"/>
      <c r="G44" s="38"/>
      <c r="I44" s="30"/>
      <c r="J44" s="37"/>
      <c r="K44" s="37"/>
      <c r="S44" s="37"/>
      <c r="T44" s="37"/>
      <c r="U44" s="37"/>
      <c r="V44" s="37"/>
      <c r="W44" s="37"/>
      <c r="X44" s="37"/>
      <c r="Y44" s="37"/>
      <c r="Z44" s="52"/>
      <c r="AA44" s="1"/>
      <c r="AB44" s="1"/>
      <c r="AC44" s="50"/>
      <c r="AG44" s="37"/>
      <c r="AH44" s="37"/>
      <c r="AI44" s="37"/>
    </row>
    <row r="45" spans="1:35">
      <c r="A45" s="25"/>
      <c r="B45" s="5"/>
      <c r="C45" s="30"/>
      <c r="D45" s="1"/>
      <c r="E45" s="1"/>
      <c r="F45" s="30"/>
      <c r="G45" s="38"/>
      <c r="I45" s="30"/>
      <c r="J45" s="37"/>
      <c r="K45" s="37"/>
      <c r="S45" s="37"/>
      <c r="T45" s="37"/>
      <c r="U45" s="37"/>
      <c r="V45" s="37"/>
      <c r="W45" s="37"/>
      <c r="X45" s="37"/>
      <c r="Y45" s="37"/>
      <c r="Z45" s="52"/>
      <c r="AA45" s="1"/>
      <c r="AB45" s="1"/>
      <c r="AC45" s="50"/>
      <c r="AG45" s="37"/>
      <c r="AH45" s="37"/>
      <c r="AI45" s="37"/>
    </row>
    <row r="46" spans="1:35">
      <c r="A46" s="25"/>
      <c r="B46" s="5"/>
      <c r="C46" s="30"/>
      <c r="D46" s="1"/>
      <c r="E46" s="1"/>
      <c r="F46" s="30"/>
      <c r="G46" s="38"/>
      <c r="I46" s="30"/>
      <c r="J46" s="37"/>
      <c r="K46" s="37"/>
      <c r="S46" s="37"/>
      <c r="T46" s="37"/>
      <c r="U46" s="37"/>
      <c r="V46" s="37"/>
      <c r="W46" s="37"/>
      <c r="X46" s="37"/>
      <c r="Y46" s="37"/>
      <c r="Z46" s="52"/>
      <c r="AA46" s="1"/>
      <c r="AB46" s="1"/>
      <c r="AC46" s="50"/>
      <c r="AG46" s="37"/>
      <c r="AH46" s="37"/>
      <c r="AI46" s="37"/>
    </row>
    <row r="47" spans="1:35">
      <c r="A47" s="25"/>
      <c r="B47" s="5"/>
      <c r="C47" s="30"/>
      <c r="D47" s="1"/>
      <c r="E47" s="1"/>
      <c r="F47" s="30"/>
      <c r="G47" s="38"/>
      <c r="I47" s="30"/>
      <c r="J47" s="37"/>
      <c r="K47" s="37"/>
      <c r="S47" s="37"/>
      <c r="T47" s="37"/>
      <c r="U47" s="37"/>
      <c r="V47" s="37"/>
      <c r="W47" s="37"/>
      <c r="X47" s="37"/>
      <c r="Y47" s="37"/>
      <c r="Z47" s="52"/>
      <c r="AA47" s="1"/>
      <c r="AB47" s="1"/>
      <c r="AC47" s="50"/>
      <c r="AG47" s="37"/>
      <c r="AH47" s="37"/>
      <c r="AI47" s="37"/>
    </row>
    <row r="48" spans="1:35">
      <c r="A48" s="25"/>
      <c r="B48" s="5"/>
      <c r="C48" s="30"/>
      <c r="D48" s="1"/>
      <c r="E48" s="1"/>
      <c r="F48" s="30"/>
      <c r="G48" s="38"/>
      <c r="I48" s="30"/>
      <c r="J48" s="37"/>
      <c r="K48" s="37"/>
      <c r="S48" s="37"/>
      <c r="T48" s="37"/>
      <c r="U48" s="37"/>
      <c r="V48" s="37"/>
      <c r="W48" s="37"/>
      <c r="X48" s="37"/>
      <c r="Y48" s="37"/>
      <c r="Z48" s="52"/>
      <c r="AA48" s="1"/>
      <c r="AB48" s="1"/>
      <c r="AC48" s="50"/>
      <c r="AG48" s="37"/>
      <c r="AH48" s="37"/>
      <c r="AI48" s="37"/>
    </row>
    <row r="49" spans="1:35">
      <c r="A49" s="25"/>
      <c r="B49" s="5"/>
      <c r="C49" s="30"/>
      <c r="D49" s="1"/>
      <c r="E49" s="1"/>
      <c r="F49" s="30"/>
      <c r="G49" s="38"/>
      <c r="I49" s="30"/>
      <c r="J49" s="37"/>
      <c r="K49" s="37"/>
      <c r="S49" s="37"/>
      <c r="T49" s="37"/>
      <c r="U49" s="37"/>
      <c r="V49" s="37"/>
      <c r="W49" s="37"/>
      <c r="X49" s="37"/>
      <c r="Y49" s="37"/>
      <c r="Z49" s="52"/>
      <c r="AA49" s="1"/>
      <c r="AB49" s="1"/>
      <c r="AC49" s="50"/>
      <c r="AG49" s="37"/>
      <c r="AH49" s="37"/>
      <c r="AI49" s="37"/>
    </row>
    <row r="50" spans="1:35">
      <c r="A50" s="25"/>
      <c r="B50" s="5"/>
      <c r="C50" s="30"/>
      <c r="D50" s="1"/>
      <c r="E50" s="1"/>
      <c r="F50" s="30"/>
      <c r="G50" s="38"/>
      <c r="I50" s="30"/>
      <c r="J50" s="37"/>
      <c r="K50" s="37"/>
      <c r="S50" s="37"/>
      <c r="T50" s="37"/>
      <c r="U50" s="37"/>
      <c r="V50" s="37"/>
      <c r="W50" s="37"/>
      <c r="X50" s="37"/>
      <c r="Y50" s="37"/>
      <c r="Z50" s="52"/>
      <c r="AA50" s="1"/>
      <c r="AB50" s="1"/>
      <c r="AC50" s="50"/>
      <c r="AG50" s="37"/>
      <c r="AH50" s="37"/>
      <c r="AI50" s="37"/>
    </row>
    <row r="51" spans="1:35">
      <c r="A51" s="25"/>
      <c r="B51" s="5"/>
      <c r="C51" s="30"/>
      <c r="D51" s="1"/>
      <c r="E51" s="1"/>
      <c r="F51" s="30"/>
      <c r="G51" s="38"/>
      <c r="I51" s="30"/>
      <c r="J51" s="37"/>
      <c r="K51" s="37"/>
      <c r="S51" s="37"/>
      <c r="T51" s="37"/>
      <c r="U51" s="37"/>
      <c r="V51" s="37"/>
      <c r="W51" s="37"/>
      <c r="X51" s="37"/>
      <c r="Y51" s="37"/>
      <c r="Z51" s="52"/>
      <c r="AA51" s="1"/>
      <c r="AB51" s="1"/>
      <c r="AC51" s="50"/>
      <c r="AG51" s="37"/>
      <c r="AH51" s="37"/>
      <c r="AI51" s="37"/>
    </row>
    <row r="52" spans="1:35">
      <c r="A52" s="25"/>
      <c r="B52" s="5"/>
      <c r="C52" s="30"/>
      <c r="D52" s="1"/>
      <c r="E52" s="1"/>
      <c r="F52" s="30"/>
      <c r="G52" s="38"/>
      <c r="I52" s="30"/>
      <c r="J52" s="37"/>
      <c r="K52" s="37"/>
      <c r="S52" s="37"/>
      <c r="T52" s="37"/>
      <c r="U52" s="37"/>
      <c r="V52" s="37"/>
      <c r="W52" s="37"/>
      <c r="X52" s="37"/>
      <c r="Y52" s="37"/>
      <c r="Z52" s="52"/>
      <c r="AA52" s="1"/>
      <c r="AB52" s="1"/>
      <c r="AC52" s="50"/>
      <c r="AG52" s="37"/>
      <c r="AH52" s="37"/>
      <c r="AI52" s="37"/>
    </row>
    <row r="53" spans="1:35">
      <c r="A53" s="25"/>
      <c r="B53" s="5"/>
      <c r="C53" s="30"/>
      <c r="D53" s="1"/>
      <c r="E53" s="1"/>
      <c r="F53" s="30"/>
      <c r="G53" s="38"/>
      <c r="I53" s="30"/>
      <c r="J53" s="37"/>
      <c r="K53" s="37"/>
      <c r="S53" s="37"/>
      <c r="T53" s="37"/>
      <c r="U53" s="37"/>
      <c r="V53" s="37"/>
      <c r="W53" s="37"/>
      <c r="X53" s="37"/>
      <c r="Y53" s="37"/>
      <c r="Z53" s="52"/>
      <c r="AA53" s="1"/>
      <c r="AB53" s="1"/>
      <c r="AC53" s="50"/>
      <c r="AG53" s="37"/>
      <c r="AH53" s="37"/>
      <c r="AI53" s="37"/>
    </row>
    <row r="54" spans="1:35">
      <c r="A54" s="25"/>
      <c r="B54" s="5"/>
      <c r="C54" s="30"/>
      <c r="D54" s="1"/>
      <c r="E54" s="1"/>
      <c r="F54" s="30"/>
      <c r="G54" s="38"/>
      <c r="I54" s="30"/>
      <c r="J54" s="37"/>
      <c r="K54" s="37"/>
      <c r="S54" s="37"/>
      <c r="T54" s="37"/>
      <c r="U54" s="37"/>
      <c r="V54" s="37"/>
      <c r="W54" s="37"/>
      <c r="X54" s="37"/>
      <c r="Y54" s="37"/>
      <c r="Z54" s="52"/>
      <c r="AA54" s="1"/>
      <c r="AB54" s="1"/>
      <c r="AC54" s="50"/>
      <c r="AG54" s="37"/>
      <c r="AH54" s="37"/>
      <c r="AI54" s="37"/>
    </row>
    <row r="55" spans="1:35">
      <c r="A55" s="25"/>
      <c r="B55" s="5"/>
      <c r="C55" s="30"/>
      <c r="D55" s="1"/>
      <c r="E55" s="1"/>
      <c r="F55" s="30"/>
      <c r="G55" s="38"/>
      <c r="I55" s="30"/>
      <c r="J55" s="37"/>
      <c r="K55" s="37"/>
      <c r="S55" s="37"/>
      <c r="T55" s="37"/>
      <c r="U55" s="37"/>
      <c r="V55" s="37"/>
      <c r="W55" s="37"/>
      <c r="X55" s="37"/>
      <c r="Y55" s="37"/>
      <c r="Z55" s="52"/>
      <c r="AA55" s="1"/>
      <c r="AB55" s="1"/>
      <c r="AC55" s="50"/>
      <c r="AG55" s="37"/>
      <c r="AH55" s="37"/>
      <c r="AI55" s="37"/>
    </row>
    <row r="56" spans="1:35">
      <c r="A56" s="25"/>
      <c r="B56" s="5"/>
      <c r="C56" s="30"/>
      <c r="D56" s="1"/>
      <c r="E56" s="1"/>
      <c r="F56" s="30"/>
      <c r="G56" s="38"/>
      <c r="I56" s="30"/>
      <c r="J56" s="37"/>
      <c r="K56" s="37"/>
      <c r="S56" s="37"/>
      <c r="T56" s="37"/>
      <c r="U56" s="37"/>
      <c r="V56" s="37"/>
      <c r="W56" s="37"/>
      <c r="X56" s="37"/>
      <c r="Y56" s="37"/>
      <c r="Z56" s="52"/>
      <c r="AA56" s="1"/>
      <c r="AB56" s="1"/>
      <c r="AC56" s="50"/>
      <c r="AG56" s="37"/>
      <c r="AH56" s="37"/>
      <c r="AI56" s="37"/>
    </row>
    <row r="57" spans="1:35">
      <c r="A57" s="25"/>
      <c r="B57" s="5"/>
      <c r="C57" s="30"/>
      <c r="D57" s="1"/>
      <c r="E57" s="1"/>
      <c r="F57" s="30"/>
      <c r="G57" s="38"/>
      <c r="I57" s="30"/>
      <c r="J57" s="37"/>
      <c r="K57" s="37"/>
      <c r="S57" s="37"/>
      <c r="T57" s="37"/>
      <c r="U57" s="37"/>
      <c r="V57" s="37"/>
      <c r="W57" s="37"/>
      <c r="X57" s="37"/>
      <c r="Y57" s="37"/>
      <c r="Z57" s="52"/>
      <c r="AA57" s="1"/>
      <c r="AB57" s="1"/>
      <c r="AC57" s="50"/>
      <c r="AG57" s="37"/>
      <c r="AH57" s="37"/>
      <c r="AI57" s="37"/>
    </row>
    <row r="58" spans="1:35">
      <c r="A58" s="25"/>
      <c r="B58" s="5"/>
      <c r="C58" s="30"/>
      <c r="D58" s="1"/>
      <c r="E58" s="1"/>
      <c r="F58" s="30"/>
      <c r="G58" s="38"/>
      <c r="I58" s="30"/>
      <c r="J58" s="37"/>
      <c r="K58" s="37"/>
      <c r="S58" s="37"/>
      <c r="T58" s="37"/>
      <c r="U58" s="37"/>
      <c r="V58" s="37"/>
      <c r="W58" s="37"/>
      <c r="X58" s="37"/>
      <c r="Y58" s="37"/>
      <c r="Z58" s="52"/>
      <c r="AA58" s="1"/>
      <c r="AB58" s="1"/>
      <c r="AC58" s="50"/>
      <c r="AG58" s="37"/>
      <c r="AH58" s="37"/>
      <c r="AI58" s="37"/>
    </row>
    <row r="59" spans="1:35">
      <c r="A59" s="25"/>
      <c r="B59" s="5"/>
      <c r="C59" s="30"/>
      <c r="D59" s="1"/>
      <c r="E59" s="1"/>
      <c r="F59" s="30"/>
      <c r="G59" s="38"/>
      <c r="I59" s="30"/>
      <c r="J59" s="37"/>
      <c r="K59" s="37"/>
      <c r="S59" s="37"/>
      <c r="T59" s="37"/>
      <c r="U59" s="37"/>
      <c r="V59" s="37"/>
      <c r="W59" s="37"/>
      <c r="X59" s="37"/>
      <c r="Y59" s="37"/>
      <c r="Z59" s="52"/>
      <c r="AA59" s="1"/>
      <c r="AB59" s="1"/>
      <c r="AC59" s="50"/>
      <c r="AG59" s="37"/>
      <c r="AH59" s="37"/>
      <c r="AI59" s="37"/>
    </row>
    <row r="60" spans="1:35">
      <c r="A60" s="25"/>
      <c r="B60" s="5"/>
      <c r="C60" s="30"/>
      <c r="D60" s="1"/>
      <c r="E60" s="1"/>
      <c r="F60" s="30"/>
      <c r="G60" s="38"/>
      <c r="I60" s="30"/>
      <c r="J60" s="37"/>
      <c r="K60" s="37"/>
      <c r="S60" s="37"/>
      <c r="T60" s="37"/>
      <c r="U60" s="37"/>
      <c r="V60" s="37"/>
      <c r="W60" s="37"/>
      <c r="X60" s="37"/>
      <c r="Y60" s="37"/>
      <c r="Z60" s="52"/>
      <c r="AA60" s="1"/>
      <c r="AB60" s="1"/>
      <c r="AC60" s="50"/>
      <c r="AG60" s="37"/>
      <c r="AH60" s="37"/>
      <c r="AI60" s="37"/>
    </row>
    <row r="61" spans="1:35">
      <c r="A61" s="25"/>
      <c r="B61" s="5"/>
      <c r="C61" s="30"/>
      <c r="D61" s="1"/>
      <c r="E61" s="1"/>
      <c r="F61" s="30"/>
      <c r="G61" s="38"/>
      <c r="I61" s="30"/>
      <c r="J61" s="37"/>
      <c r="K61" s="37"/>
      <c r="S61" s="37"/>
      <c r="T61" s="37"/>
      <c r="U61" s="37"/>
      <c r="V61" s="37"/>
      <c r="W61" s="37"/>
      <c r="X61" s="37"/>
      <c r="Y61" s="37"/>
      <c r="Z61" s="52"/>
      <c r="AA61" s="1"/>
      <c r="AB61" s="1"/>
      <c r="AC61" s="50"/>
      <c r="AG61" s="37"/>
      <c r="AH61" s="37"/>
      <c r="AI61" s="37"/>
    </row>
    <row r="62" spans="1:35">
      <c r="A62" s="25"/>
      <c r="B62" s="5"/>
      <c r="C62" s="30"/>
      <c r="D62" s="1"/>
      <c r="E62" s="1"/>
      <c r="F62" s="30"/>
      <c r="G62" s="38"/>
      <c r="I62" s="30"/>
      <c r="J62" s="37"/>
      <c r="K62" s="37"/>
      <c r="S62" s="37"/>
      <c r="T62" s="37"/>
      <c r="U62" s="37"/>
      <c r="V62" s="37"/>
      <c r="W62" s="37"/>
      <c r="X62" s="37"/>
      <c r="Y62" s="37"/>
      <c r="Z62" s="52"/>
      <c r="AA62" s="1"/>
      <c r="AB62" s="1"/>
      <c r="AC62" s="50"/>
      <c r="AG62" s="37"/>
      <c r="AH62" s="37"/>
      <c r="AI62" s="37"/>
    </row>
    <row r="63" spans="1:35">
      <c r="A63" s="25"/>
      <c r="B63" s="5"/>
      <c r="C63" s="30"/>
      <c r="D63" s="1"/>
      <c r="E63" s="1"/>
      <c r="F63" s="30"/>
      <c r="G63" s="38"/>
      <c r="I63" s="30"/>
      <c r="J63" s="37"/>
      <c r="K63" s="37"/>
      <c r="S63" s="37"/>
      <c r="T63" s="37"/>
      <c r="U63" s="37"/>
      <c r="V63" s="37"/>
      <c r="W63" s="37"/>
      <c r="X63" s="37"/>
      <c r="Y63" s="37"/>
      <c r="Z63" s="52"/>
      <c r="AA63" s="1"/>
      <c r="AB63" s="1"/>
      <c r="AC63" s="50"/>
      <c r="AG63" s="37"/>
      <c r="AH63" s="37"/>
      <c r="AI63" s="37"/>
    </row>
    <row r="64" spans="1:35">
      <c r="A64" s="25"/>
      <c r="B64" s="5"/>
      <c r="C64" s="30"/>
      <c r="D64" s="1"/>
      <c r="E64" s="1"/>
      <c r="F64" s="30"/>
      <c r="G64" s="38"/>
      <c r="I64" s="30"/>
      <c r="J64" s="37"/>
      <c r="K64" s="37"/>
      <c r="S64" s="37"/>
      <c r="T64" s="37"/>
      <c r="U64" s="37"/>
      <c r="V64" s="37"/>
      <c r="W64" s="37"/>
      <c r="X64" s="37"/>
      <c r="Y64" s="37"/>
      <c r="Z64" s="52"/>
      <c r="AA64" s="1"/>
      <c r="AB64" s="1"/>
      <c r="AC64" s="50"/>
      <c r="AG64" s="37"/>
      <c r="AH64" s="37"/>
      <c r="AI64" s="37"/>
    </row>
    <row r="65" spans="1:35">
      <c r="A65" s="25"/>
      <c r="B65" s="5"/>
      <c r="C65" s="30"/>
      <c r="D65" s="1"/>
      <c r="E65" s="1"/>
      <c r="F65" s="30"/>
      <c r="G65" s="38"/>
      <c r="I65" s="30"/>
      <c r="J65" s="37"/>
      <c r="K65" s="37"/>
      <c r="S65" s="37"/>
      <c r="T65" s="37"/>
      <c r="U65" s="37"/>
      <c r="V65" s="37"/>
      <c r="W65" s="37"/>
      <c r="X65" s="37"/>
      <c r="Y65" s="37"/>
      <c r="Z65" s="52"/>
      <c r="AA65" s="1"/>
      <c r="AB65" s="1"/>
      <c r="AC65" s="50"/>
      <c r="AG65" s="37"/>
      <c r="AH65" s="37"/>
      <c r="AI65" s="37"/>
    </row>
    <row r="66" spans="1:35">
      <c r="A66" s="25"/>
      <c r="B66" s="5"/>
      <c r="C66" s="30"/>
      <c r="D66" s="1"/>
      <c r="E66" s="1"/>
      <c r="F66" s="30"/>
      <c r="G66" s="38"/>
      <c r="I66" s="30"/>
      <c r="J66" s="37"/>
      <c r="K66" s="37"/>
      <c r="S66" s="37"/>
      <c r="T66" s="37"/>
      <c r="U66" s="37"/>
      <c r="V66" s="37"/>
      <c r="W66" s="37"/>
      <c r="X66" s="37"/>
      <c r="Y66" s="37"/>
      <c r="Z66" s="52"/>
      <c r="AA66" s="1"/>
      <c r="AB66" s="1"/>
      <c r="AC66" s="50"/>
      <c r="AG66" s="37"/>
      <c r="AH66" s="37"/>
      <c r="AI66" s="37"/>
    </row>
    <row r="67" spans="1:35">
      <c r="A67" s="25"/>
      <c r="B67" s="5"/>
      <c r="C67" s="30"/>
      <c r="D67" s="1"/>
      <c r="E67" s="1"/>
      <c r="F67" s="30"/>
      <c r="G67" s="38"/>
      <c r="I67" s="30"/>
      <c r="J67" s="37"/>
      <c r="K67" s="37"/>
      <c r="S67" s="37"/>
      <c r="T67" s="37"/>
      <c r="U67" s="37"/>
      <c r="V67" s="37"/>
      <c r="W67" s="37"/>
      <c r="X67" s="37"/>
      <c r="Y67" s="37"/>
      <c r="Z67" s="52"/>
      <c r="AA67" s="1"/>
      <c r="AB67" s="1"/>
      <c r="AC67" s="50"/>
      <c r="AG67" s="37"/>
      <c r="AH67" s="37"/>
      <c r="AI67" s="37"/>
    </row>
    <row r="68" spans="1:35">
      <c r="A68" s="25"/>
      <c r="B68" s="5"/>
      <c r="C68" s="30"/>
      <c r="D68" s="1"/>
      <c r="E68" s="1"/>
      <c r="F68" s="30"/>
      <c r="G68" s="38"/>
      <c r="I68" s="30"/>
      <c r="J68" s="37"/>
      <c r="K68" s="37"/>
      <c r="S68" s="37"/>
      <c r="T68" s="37"/>
      <c r="U68" s="37"/>
      <c r="V68" s="37"/>
      <c r="W68" s="37"/>
      <c r="X68" s="37"/>
      <c r="Y68" s="37"/>
      <c r="Z68" s="52"/>
      <c r="AA68" s="1"/>
      <c r="AB68" s="1"/>
      <c r="AC68" s="50"/>
      <c r="AG68" s="37"/>
      <c r="AH68" s="37"/>
      <c r="AI68" s="37"/>
    </row>
    <row r="69" spans="1:35">
      <c r="A69" s="25"/>
      <c r="B69" s="5"/>
      <c r="C69" s="30"/>
      <c r="D69" s="1"/>
      <c r="E69" s="1"/>
      <c r="F69" s="30"/>
      <c r="G69" s="38"/>
      <c r="I69" s="30"/>
      <c r="J69" s="37"/>
      <c r="K69" s="37"/>
      <c r="S69" s="37"/>
      <c r="T69" s="37"/>
      <c r="U69" s="37"/>
      <c r="V69" s="37"/>
      <c r="W69" s="37"/>
      <c r="X69" s="37"/>
      <c r="Y69" s="37"/>
      <c r="Z69" s="52"/>
      <c r="AA69" s="1"/>
      <c r="AB69" s="1"/>
      <c r="AC69" s="50"/>
      <c r="AG69" s="37"/>
      <c r="AH69" s="37"/>
      <c r="AI69" s="37"/>
    </row>
    <row r="70" spans="1:35">
      <c r="A70" s="25"/>
      <c r="B70" s="5"/>
      <c r="C70" s="30"/>
      <c r="D70" s="1"/>
      <c r="E70" s="1"/>
      <c r="F70" s="30"/>
      <c r="G70" s="38"/>
      <c r="I70" s="30"/>
      <c r="J70" s="37"/>
      <c r="K70" s="37"/>
      <c r="S70" s="37"/>
      <c r="T70" s="37"/>
      <c r="U70" s="37"/>
      <c r="V70" s="37"/>
      <c r="W70" s="37"/>
      <c r="X70" s="37"/>
      <c r="Y70" s="37"/>
      <c r="Z70" s="52"/>
      <c r="AA70" s="1"/>
      <c r="AB70" s="1"/>
      <c r="AC70" s="50"/>
      <c r="AG70" s="37"/>
      <c r="AH70" s="37"/>
      <c r="AI70" s="37"/>
    </row>
    <row r="71" spans="1:35">
      <c r="A71" s="25"/>
      <c r="B71" s="5"/>
      <c r="C71" s="30"/>
      <c r="D71" s="1"/>
      <c r="E71" s="1"/>
      <c r="F71" s="30"/>
      <c r="G71" s="38"/>
      <c r="I71" s="30"/>
      <c r="J71" s="37"/>
      <c r="K71" s="37"/>
      <c r="S71" s="37"/>
      <c r="T71" s="37"/>
      <c r="U71" s="37"/>
      <c r="V71" s="37"/>
      <c r="W71" s="37"/>
      <c r="X71" s="37"/>
      <c r="Y71" s="37"/>
      <c r="Z71" s="52"/>
      <c r="AA71" s="1"/>
      <c r="AB71" s="1"/>
      <c r="AC71" s="50"/>
      <c r="AG71" s="37"/>
      <c r="AH71" s="37"/>
      <c r="AI71" s="37"/>
    </row>
    <row r="72" spans="1:35">
      <c r="A72" s="25"/>
      <c r="B72" s="5"/>
      <c r="C72" s="30"/>
      <c r="D72" s="1"/>
      <c r="E72" s="1"/>
      <c r="F72" s="30"/>
      <c r="G72" s="38"/>
      <c r="I72" s="30"/>
      <c r="J72" s="37"/>
      <c r="K72" s="37"/>
      <c r="S72" s="37"/>
      <c r="T72" s="37"/>
      <c r="U72" s="37"/>
      <c r="V72" s="37"/>
      <c r="W72" s="37"/>
      <c r="X72" s="37"/>
      <c r="Y72" s="37"/>
      <c r="Z72" s="52"/>
      <c r="AA72" s="1"/>
      <c r="AB72" s="1"/>
      <c r="AC72" s="50"/>
      <c r="AG72" s="37"/>
      <c r="AH72" s="37"/>
      <c r="AI72" s="37"/>
    </row>
    <row r="73" spans="1:35">
      <c r="A73" s="25"/>
      <c r="B73" s="5"/>
      <c r="C73" s="30"/>
      <c r="D73" s="1"/>
      <c r="E73" s="1"/>
      <c r="F73" s="30"/>
      <c r="G73" s="38"/>
      <c r="I73" s="30"/>
      <c r="J73" s="37"/>
      <c r="K73" s="37"/>
      <c r="S73" s="37"/>
      <c r="T73" s="37"/>
      <c r="U73" s="37"/>
      <c r="V73" s="37"/>
      <c r="W73" s="37"/>
      <c r="X73" s="37"/>
      <c r="Y73" s="37"/>
      <c r="Z73" s="52"/>
      <c r="AA73" s="1"/>
      <c r="AB73" s="1"/>
      <c r="AC73" s="50"/>
      <c r="AG73" s="37"/>
      <c r="AH73" s="37"/>
      <c r="AI73" s="37"/>
    </row>
    <row r="74" spans="1:35">
      <c r="A74" s="25"/>
      <c r="B74" s="5"/>
      <c r="C74" s="30"/>
      <c r="D74" s="1"/>
      <c r="E74" s="1"/>
      <c r="F74" s="30"/>
      <c r="G74" s="38"/>
      <c r="I74" s="30"/>
      <c r="J74" s="37"/>
      <c r="K74" s="37"/>
      <c r="S74" s="37"/>
      <c r="T74" s="37"/>
      <c r="U74" s="37"/>
      <c r="V74" s="37"/>
      <c r="W74" s="37"/>
      <c r="X74" s="37"/>
      <c r="Y74" s="37"/>
      <c r="Z74" s="52"/>
      <c r="AA74" s="1"/>
      <c r="AB74" s="1"/>
      <c r="AC74" s="50"/>
      <c r="AG74" s="37"/>
      <c r="AH74" s="37"/>
      <c r="AI74" s="37"/>
    </row>
    <row r="75" spans="1:35">
      <c r="A75" s="25"/>
      <c r="B75" s="5"/>
      <c r="C75" s="30"/>
      <c r="D75" s="1"/>
      <c r="E75" s="1"/>
      <c r="F75" s="30"/>
      <c r="G75" s="38"/>
      <c r="I75" s="30"/>
      <c r="J75" s="37"/>
      <c r="K75" s="37"/>
      <c r="S75" s="37"/>
      <c r="T75" s="37"/>
      <c r="U75" s="37"/>
      <c r="V75" s="37"/>
      <c r="W75" s="37"/>
      <c r="X75" s="37"/>
      <c r="Y75" s="37"/>
      <c r="Z75" s="52"/>
      <c r="AA75" s="1"/>
      <c r="AB75" s="1"/>
      <c r="AC75" s="50"/>
      <c r="AG75" s="37"/>
      <c r="AH75" s="37"/>
      <c r="AI75" s="37"/>
    </row>
    <row r="76" spans="1:35">
      <c r="A76" s="25"/>
      <c r="B76" s="5"/>
      <c r="C76" s="30"/>
      <c r="D76" s="1"/>
      <c r="E76" s="1"/>
      <c r="F76" s="30"/>
      <c r="G76" s="38"/>
      <c r="I76" s="30"/>
      <c r="J76" s="37"/>
      <c r="K76" s="37"/>
      <c r="S76" s="37"/>
      <c r="T76" s="37"/>
      <c r="U76" s="37"/>
      <c r="V76" s="37"/>
      <c r="W76" s="37"/>
      <c r="X76" s="37"/>
      <c r="Y76" s="37"/>
      <c r="Z76" s="52"/>
      <c r="AA76" s="1"/>
      <c r="AB76" s="1"/>
      <c r="AC76" s="50"/>
      <c r="AG76" s="37"/>
      <c r="AH76" s="37"/>
      <c r="AI76" s="37"/>
    </row>
    <row r="77" spans="1:35">
      <c r="A77" s="25"/>
      <c r="B77" s="5"/>
      <c r="C77" s="30"/>
      <c r="D77" s="1"/>
      <c r="E77" s="1"/>
      <c r="F77" s="30"/>
      <c r="G77" s="38"/>
      <c r="I77" s="30"/>
      <c r="J77" s="37"/>
      <c r="K77" s="37"/>
      <c r="S77" s="37"/>
      <c r="T77" s="37"/>
      <c r="U77" s="37"/>
      <c r="V77" s="37"/>
      <c r="W77" s="37"/>
      <c r="X77" s="37"/>
      <c r="Y77" s="37"/>
      <c r="Z77" s="52"/>
      <c r="AA77" s="1"/>
      <c r="AB77" s="1"/>
      <c r="AC77" s="50"/>
      <c r="AG77" s="37"/>
      <c r="AH77" s="37"/>
      <c r="AI77" s="37"/>
    </row>
    <row r="78" spans="1:35">
      <c r="A78" s="25"/>
      <c r="B78" s="5"/>
      <c r="C78" s="30"/>
      <c r="D78" s="1"/>
      <c r="E78" s="1"/>
      <c r="F78" s="30"/>
      <c r="G78" s="38"/>
      <c r="I78" s="30"/>
      <c r="J78" s="37"/>
      <c r="K78" s="37"/>
      <c r="S78" s="37"/>
      <c r="T78" s="37"/>
      <c r="U78" s="37"/>
      <c r="V78" s="37"/>
      <c r="W78" s="37"/>
      <c r="X78" s="37"/>
      <c r="Y78" s="37"/>
      <c r="Z78" s="52"/>
      <c r="AA78" s="1"/>
      <c r="AB78" s="1"/>
      <c r="AC78" s="50"/>
      <c r="AG78" s="37"/>
      <c r="AH78" s="37"/>
      <c r="AI78" s="37"/>
    </row>
    <row r="79" spans="1:35">
      <c r="A79" s="25"/>
      <c r="B79" s="5"/>
      <c r="C79" s="30"/>
      <c r="D79" s="1"/>
      <c r="E79" s="1"/>
      <c r="F79" s="30"/>
      <c r="G79" s="38"/>
      <c r="I79" s="30"/>
      <c r="J79" s="37"/>
      <c r="K79" s="37"/>
      <c r="S79" s="37"/>
      <c r="T79" s="37"/>
      <c r="U79" s="37"/>
      <c r="V79" s="37"/>
      <c r="W79" s="37"/>
      <c r="X79" s="37"/>
      <c r="Y79" s="37"/>
      <c r="Z79" s="52"/>
      <c r="AA79" s="1"/>
      <c r="AB79" s="1"/>
      <c r="AC79" s="50"/>
      <c r="AG79" s="37"/>
      <c r="AH79" s="37"/>
      <c r="AI79" s="37"/>
    </row>
    <row r="80" spans="1:35">
      <c r="A80" s="25"/>
      <c r="B80" s="5"/>
      <c r="C80" s="30"/>
      <c r="D80" s="1"/>
      <c r="E80" s="1"/>
      <c r="F80" s="30"/>
      <c r="G80" s="38"/>
      <c r="I80" s="30"/>
      <c r="J80" s="37"/>
      <c r="K80" s="37"/>
      <c r="S80" s="37"/>
      <c r="T80" s="37"/>
      <c r="U80" s="37"/>
      <c r="V80" s="37"/>
      <c r="W80" s="37"/>
      <c r="X80" s="37"/>
      <c r="Y80" s="37"/>
      <c r="Z80" s="52"/>
      <c r="AA80" s="1"/>
      <c r="AB80" s="1"/>
      <c r="AC80" s="50"/>
      <c r="AG80" s="37"/>
      <c r="AH80" s="37"/>
      <c r="AI80" s="37"/>
    </row>
    <row r="81" spans="1:35">
      <c r="A81" s="25"/>
      <c r="B81" s="5"/>
      <c r="C81" s="30"/>
      <c r="D81" s="1"/>
      <c r="E81" s="1"/>
      <c r="F81" s="30"/>
      <c r="G81" s="38"/>
      <c r="I81" s="30"/>
      <c r="J81" s="37"/>
      <c r="K81" s="37"/>
      <c r="S81" s="37"/>
      <c r="T81" s="37"/>
      <c r="U81" s="37"/>
      <c r="V81" s="37"/>
      <c r="W81" s="37"/>
      <c r="X81" s="37"/>
      <c r="Y81" s="37"/>
      <c r="Z81" s="52"/>
      <c r="AA81" s="1"/>
      <c r="AB81" s="1"/>
      <c r="AC81" s="50"/>
      <c r="AG81" s="37"/>
      <c r="AH81" s="37"/>
      <c r="AI81" s="37"/>
    </row>
    <row r="82" spans="1:35">
      <c r="A82" s="25"/>
      <c r="B82" s="5"/>
      <c r="C82" s="30"/>
      <c r="D82" s="1"/>
      <c r="E82" s="1"/>
      <c r="F82" s="30"/>
      <c r="G82" s="38"/>
      <c r="I82" s="30"/>
      <c r="J82" s="37"/>
      <c r="K82" s="37"/>
      <c r="S82" s="37"/>
      <c r="T82" s="37"/>
      <c r="U82" s="37"/>
      <c r="V82" s="37"/>
      <c r="W82" s="37"/>
      <c r="X82" s="37"/>
      <c r="Y82" s="37"/>
      <c r="Z82" s="52"/>
      <c r="AA82" s="1"/>
      <c r="AB82" s="1"/>
      <c r="AC82" s="50"/>
      <c r="AG82" s="37"/>
      <c r="AH82" s="37"/>
      <c r="AI82" s="37"/>
    </row>
    <row r="83" spans="1:35">
      <c r="A83" s="25"/>
      <c r="B83" s="5"/>
      <c r="C83" s="30"/>
      <c r="D83" s="1"/>
      <c r="E83" s="1"/>
      <c r="F83" s="30"/>
      <c r="G83" s="38"/>
      <c r="I83" s="30"/>
      <c r="J83" s="37"/>
      <c r="K83" s="37"/>
      <c r="S83" s="37"/>
      <c r="T83" s="37"/>
      <c r="U83" s="37"/>
      <c r="V83" s="37"/>
      <c r="W83" s="37"/>
      <c r="X83" s="37"/>
      <c r="Y83" s="37"/>
      <c r="Z83" s="52"/>
      <c r="AA83" s="1"/>
      <c r="AB83" s="1"/>
      <c r="AC83" s="50"/>
      <c r="AG83" s="37"/>
      <c r="AH83" s="37"/>
      <c r="AI83" s="37"/>
    </row>
    <row r="84" spans="1:35">
      <c r="A84" s="25"/>
      <c r="B84" s="5"/>
      <c r="C84" s="30"/>
      <c r="D84" s="1"/>
      <c r="E84" s="1"/>
      <c r="F84" s="30"/>
      <c r="G84" s="38"/>
      <c r="I84" s="30"/>
      <c r="J84" s="37"/>
      <c r="K84" s="37"/>
      <c r="S84" s="37"/>
      <c r="T84" s="37"/>
      <c r="U84" s="37"/>
      <c r="V84" s="37"/>
      <c r="W84" s="37"/>
      <c r="X84" s="37"/>
      <c r="Y84" s="37"/>
      <c r="Z84" s="52"/>
      <c r="AA84" s="1"/>
      <c r="AB84" s="1"/>
      <c r="AC84" s="50"/>
      <c r="AG84" s="37"/>
      <c r="AH84" s="37"/>
      <c r="AI84" s="37"/>
    </row>
    <row r="85" spans="1:35">
      <c r="A85" s="25"/>
      <c r="B85" s="5"/>
      <c r="C85" s="30"/>
      <c r="D85" s="1"/>
      <c r="E85" s="1"/>
      <c r="F85" s="30"/>
      <c r="G85" s="38"/>
      <c r="I85" s="30"/>
      <c r="J85" s="37"/>
      <c r="K85" s="37"/>
      <c r="S85" s="37"/>
      <c r="T85" s="37"/>
      <c r="U85" s="37"/>
      <c r="V85" s="37"/>
      <c r="W85" s="37"/>
      <c r="X85" s="37"/>
      <c r="Y85" s="37"/>
      <c r="Z85" s="52"/>
      <c r="AA85" s="1"/>
      <c r="AB85" s="1"/>
      <c r="AC85" s="50"/>
      <c r="AG85" s="37"/>
      <c r="AH85" s="37"/>
      <c r="AI85" s="37"/>
    </row>
    <row r="86" spans="1:35">
      <c r="A86" s="25"/>
      <c r="B86" s="5"/>
      <c r="C86" s="30"/>
      <c r="D86" s="1"/>
      <c r="E86" s="1"/>
      <c r="F86" s="30"/>
      <c r="G86" s="38"/>
      <c r="I86" s="30"/>
      <c r="J86" s="37"/>
      <c r="K86" s="37"/>
      <c r="S86" s="37"/>
      <c r="T86" s="37"/>
      <c r="U86" s="37"/>
      <c r="V86" s="37"/>
      <c r="W86" s="37"/>
      <c r="X86" s="37"/>
      <c r="Y86" s="37"/>
      <c r="Z86" s="52"/>
      <c r="AA86" s="1"/>
      <c r="AB86" s="1"/>
      <c r="AC86" s="50"/>
      <c r="AG86" s="37"/>
      <c r="AH86" s="37"/>
      <c r="AI86" s="37"/>
    </row>
    <row r="87" spans="1:35">
      <c r="A87" s="25"/>
      <c r="B87" s="5"/>
      <c r="C87" s="30"/>
      <c r="D87" s="1"/>
      <c r="E87" s="1"/>
      <c r="F87" s="30"/>
      <c r="G87" s="38"/>
      <c r="I87" s="30"/>
      <c r="J87" s="37"/>
      <c r="K87" s="37"/>
      <c r="S87" s="37"/>
      <c r="T87" s="37"/>
      <c r="U87" s="37"/>
      <c r="V87" s="37"/>
      <c r="W87" s="37"/>
      <c r="X87" s="37"/>
      <c r="Y87" s="37"/>
      <c r="Z87" s="52"/>
      <c r="AA87" s="1"/>
      <c r="AB87" s="1"/>
      <c r="AC87" s="50"/>
      <c r="AG87" s="37"/>
      <c r="AH87" s="37"/>
      <c r="AI87" s="37"/>
    </row>
    <row r="88" spans="1:35">
      <c r="A88" s="25"/>
      <c r="B88" s="5"/>
      <c r="C88" s="30"/>
      <c r="D88" s="1"/>
      <c r="E88" s="1"/>
      <c r="F88" s="30"/>
      <c r="G88" s="38"/>
      <c r="I88" s="30"/>
      <c r="J88" s="37"/>
      <c r="K88" s="37"/>
      <c r="S88" s="37"/>
      <c r="T88" s="37"/>
      <c r="U88" s="37"/>
      <c r="V88" s="37"/>
      <c r="W88" s="37"/>
      <c r="X88" s="37"/>
      <c r="Y88" s="37"/>
      <c r="Z88" s="52"/>
      <c r="AA88" s="1"/>
      <c r="AB88" s="1"/>
      <c r="AC88" s="50"/>
      <c r="AG88" s="37"/>
      <c r="AH88" s="37"/>
      <c r="AI88" s="37"/>
    </row>
    <row r="89" spans="1:35">
      <c r="A89" s="25"/>
      <c r="B89" s="5"/>
      <c r="C89" s="30"/>
      <c r="D89" s="1"/>
      <c r="E89" s="1"/>
      <c r="F89" s="30"/>
      <c r="G89" s="38"/>
      <c r="I89" s="30"/>
      <c r="J89" s="37"/>
      <c r="K89" s="37"/>
      <c r="S89" s="37"/>
      <c r="T89" s="37"/>
      <c r="U89" s="37"/>
      <c r="V89" s="37"/>
      <c r="W89" s="37"/>
      <c r="X89" s="37"/>
      <c r="Y89" s="37"/>
      <c r="Z89" s="52"/>
      <c r="AA89" s="1"/>
      <c r="AB89" s="1"/>
      <c r="AC89" s="50"/>
      <c r="AG89" s="37"/>
      <c r="AH89" s="37"/>
      <c r="AI89" s="37"/>
    </row>
    <row r="90" spans="1:35">
      <c r="A90" s="25"/>
      <c r="B90" s="5"/>
      <c r="C90" s="30"/>
      <c r="D90" s="1"/>
      <c r="E90" s="1"/>
      <c r="F90" s="30"/>
      <c r="G90" s="38"/>
      <c r="I90" s="30"/>
      <c r="J90" s="37"/>
      <c r="K90" s="37"/>
      <c r="S90" s="37"/>
      <c r="T90" s="37"/>
      <c r="U90" s="37"/>
      <c r="V90" s="37"/>
      <c r="W90" s="37"/>
      <c r="X90" s="37"/>
      <c r="Y90" s="37"/>
      <c r="Z90" s="52"/>
      <c r="AA90" s="1"/>
      <c r="AB90" s="1"/>
      <c r="AC90" s="50"/>
      <c r="AG90" s="37"/>
      <c r="AH90" s="37"/>
      <c r="AI90" s="37"/>
    </row>
    <row r="91" spans="1:35">
      <c r="A91" s="25"/>
      <c r="B91" s="5"/>
      <c r="C91" s="30"/>
      <c r="D91" s="1"/>
      <c r="E91" s="1"/>
      <c r="F91" s="30"/>
      <c r="G91" s="38"/>
      <c r="I91" s="30"/>
      <c r="J91" s="37"/>
      <c r="K91" s="37"/>
      <c r="S91" s="37"/>
      <c r="T91" s="37"/>
      <c r="U91" s="37"/>
      <c r="V91" s="37"/>
      <c r="W91" s="37"/>
      <c r="X91" s="37"/>
      <c r="Y91" s="37"/>
      <c r="Z91" s="52"/>
      <c r="AA91" s="1"/>
      <c r="AB91" s="1"/>
      <c r="AC91" s="50"/>
      <c r="AG91" s="37"/>
      <c r="AH91" s="37"/>
      <c r="AI91" s="37"/>
    </row>
    <row r="92" spans="1:35">
      <c r="A92" s="25"/>
      <c r="B92" s="5"/>
      <c r="C92" s="30"/>
      <c r="D92" s="1"/>
      <c r="E92" s="1"/>
      <c r="F92" s="30"/>
      <c r="G92" s="38"/>
      <c r="I92" s="30"/>
      <c r="J92" s="37"/>
      <c r="K92" s="37"/>
      <c r="S92" s="37"/>
      <c r="T92" s="37"/>
      <c r="U92" s="37"/>
      <c r="V92" s="37"/>
      <c r="W92" s="37"/>
      <c r="X92" s="37"/>
      <c r="Y92" s="37"/>
      <c r="Z92" s="52"/>
      <c r="AA92" s="1"/>
      <c r="AB92" s="1"/>
      <c r="AC92" s="50"/>
      <c r="AG92" s="37"/>
      <c r="AH92" s="37"/>
      <c r="AI92" s="37"/>
    </row>
    <row r="93" spans="1:35">
      <c r="A93" s="25"/>
      <c r="B93" s="5"/>
      <c r="C93" s="30"/>
      <c r="D93" s="1"/>
      <c r="E93" s="1"/>
      <c r="F93" s="30"/>
      <c r="G93" s="38"/>
      <c r="I93" s="30"/>
      <c r="J93" s="37"/>
      <c r="K93" s="37"/>
      <c r="S93" s="37"/>
      <c r="T93" s="37"/>
      <c r="U93" s="37"/>
      <c r="V93" s="37"/>
      <c r="W93" s="37"/>
      <c r="X93" s="37"/>
      <c r="Y93" s="37"/>
      <c r="Z93" s="52"/>
      <c r="AA93" s="1"/>
      <c r="AB93" s="1"/>
      <c r="AC93" s="50"/>
      <c r="AG93" s="37"/>
      <c r="AH93" s="37"/>
      <c r="AI93" s="37"/>
    </row>
    <row r="94" spans="1:35">
      <c r="A94" s="25"/>
      <c r="B94" s="5"/>
      <c r="C94" s="30"/>
      <c r="D94" s="1"/>
      <c r="E94" s="1"/>
      <c r="F94" s="30"/>
      <c r="G94" s="38"/>
      <c r="I94" s="30"/>
      <c r="J94" s="37"/>
      <c r="K94" s="37"/>
      <c r="S94" s="37"/>
      <c r="T94" s="37"/>
      <c r="U94" s="37"/>
      <c r="V94" s="37"/>
      <c r="W94" s="37"/>
      <c r="X94" s="37"/>
      <c r="Y94" s="37"/>
      <c r="Z94" s="52"/>
      <c r="AA94" s="1"/>
      <c r="AB94" s="1"/>
      <c r="AC94" s="50"/>
      <c r="AG94" s="37"/>
      <c r="AH94" s="37"/>
      <c r="AI94" s="37"/>
    </row>
    <row r="95" spans="1:35">
      <c r="A95" s="25"/>
      <c r="B95" s="5"/>
      <c r="C95" s="30"/>
      <c r="D95" s="1"/>
      <c r="E95" s="1"/>
      <c r="F95" s="30"/>
      <c r="G95" s="38"/>
      <c r="I95" s="30"/>
      <c r="J95" s="37"/>
      <c r="K95" s="37"/>
      <c r="S95" s="37"/>
      <c r="T95" s="37"/>
      <c r="U95" s="37"/>
      <c r="V95" s="37"/>
      <c r="W95" s="37"/>
      <c r="X95" s="37"/>
      <c r="Y95" s="37"/>
      <c r="Z95" s="52"/>
      <c r="AA95" s="1"/>
      <c r="AB95" s="1"/>
      <c r="AC95" s="50"/>
      <c r="AG95" s="37"/>
      <c r="AH95" s="37"/>
      <c r="AI95" s="37"/>
    </row>
    <row r="96" spans="1:35">
      <c r="A96" s="25"/>
      <c r="B96" s="5"/>
      <c r="C96" s="30"/>
      <c r="D96" s="1"/>
      <c r="E96" s="1"/>
      <c r="F96" s="30"/>
      <c r="G96" s="38"/>
      <c r="I96" s="30"/>
      <c r="J96" s="37"/>
      <c r="K96" s="37"/>
      <c r="S96" s="37"/>
      <c r="T96" s="37"/>
      <c r="U96" s="37"/>
      <c r="V96" s="37"/>
      <c r="W96" s="37"/>
      <c r="X96" s="37"/>
      <c r="Y96" s="37"/>
      <c r="Z96" s="52"/>
      <c r="AA96" s="1"/>
      <c r="AB96" s="1"/>
      <c r="AC96" s="50"/>
      <c r="AG96" s="37"/>
      <c r="AH96" s="37"/>
      <c r="AI96" s="37"/>
    </row>
    <row r="97" spans="1:35">
      <c r="A97" s="25"/>
      <c r="B97" s="5"/>
      <c r="C97" s="30"/>
      <c r="D97" s="1"/>
      <c r="E97" s="1"/>
      <c r="F97" s="30"/>
      <c r="G97" s="38"/>
      <c r="I97" s="30"/>
      <c r="J97" s="37"/>
      <c r="K97" s="37"/>
      <c r="S97" s="37"/>
      <c r="T97" s="37"/>
      <c r="U97" s="37"/>
      <c r="V97" s="37"/>
      <c r="W97" s="37"/>
      <c r="X97" s="37"/>
      <c r="Y97" s="37"/>
      <c r="Z97" s="52"/>
      <c r="AA97" s="1"/>
      <c r="AB97" s="1"/>
      <c r="AC97" s="50"/>
      <c r="AG97" s="37"/>
      <c r="AH97" s="37"/>
      <c r="AI97" s="37"/>
    </row>
    <row r="98" spans="1:35">
      <c r="A98" s="25"/>
      <c r="B98" s="5"/>
      <c r="C98" s="30"/>
      <c r="D98" s="1"/>
      <c r="E98" s="1"/>
      <c r="F98" s="30"/>
      <c r="G98" s="38"/>
      <c r="I98" s="30"/>
      <c r="J98" s="37"/>
      <c r="K98" s="37"/>
      <c r="S98" s="37"/>
      <c r="T98" s="37"/>
      <c r="U98" s="37"/>
      <c r="V98" s="37"/>
      <c r="W98" s="37"/>
      <c r="X98" s="37"/>
      <c r="Y98" s="37"/>
      <c r="Z98" s="52"/>
      <c r="AA98" s="1"/>
      <c r="AB98" s="1"/>
      <c r="AC98" s="50"/>
      <c r="AG98" s="37"/>
      <c r="AH98" s="37"/>
      <c r="AI98" s="37"/>
    </row>
    <row r="99" spans="1:35">
      <c r="A99" s="25"/>
      <c r="B99" s="5"/>
      <c r="C99" s="30"/>
      <c r="D99" s="1"/>
      <c r="E99" s="1"/>
      <c r="F99" s="30"/>
      <c r="G99" s="38"/>
      <c r="I99" s="30"/>
      <c r="J99" s="37"/>
      <c r="K99" s="37"/>
      <c r="S99" s="37"/>
      <c r="T99" s="37"/>
      <c r="U99" s="37"/>
      <c r="V99" s="37"/>
      <c r="W99" s="37"/>
      <c r="X99" s="37"/>
      <c r="Y99" s="37"/>
      <c r="Z99" s="52"/>
      <c r="AA99" s="1"/>
      <c r="AB99" s="1"/>
      <c r="AC99" s="50"/>
      <c r="AG99" s="37"/>
      <c r="AH99" s="37"/>
      <c r="AI99" s="37"/>
    </row>
    <row r="100" spans="1:35">
      <c r="A100" s="25"/>
      <c r="B100" s="5"/>
      <c r="C100" s="30"/>
      <c r="D100" s="1"/>
      <c r="E100" s="1"/>
      <c r="F100" s="30"/>
      <c r="G100" s="38"/>
      <c r="I100" s="30"/>
      <c r="J100" s="37"/>
      <c r="K100" s="37"/>
      <c r="S100" s="37"/>
      <c r="T100" s="37"/>
      <c r="U100" s="37"/>
      <c r="V100" s="37"/>
      <c r="W100" s="37"/>
      <c r="X100" s="37"/>
      <c r="Y100" s="37"/>
      <c r="Z100" s="52"/>
      <c r="AA100" s="1"/>
      <c r="AB100" s="1"/>
      <c r="AC100" s="50"/>
      <c r="AG100" s="37"/>
      <c r="AH100" s="37"/>
      <c r="AI100" s="37"/>
    </row>
    <row r="101" spans="1:35">
      <c r="A101" s="25"/>
      <c r="B101" s="5"/>
      <c r="C101" s="30"/>
      <c r="D101" s="1"/>
      <c r="E101" s="1"/>
      <c r="F101" s="30"/>
      <c r="G101" s="38"/>
      <c r="I101" s="30"/>
      <c r="J101" s="37"/>
      <c r="K101" s="37"/>
      <c r="S101" s="37"/>
      <c r="T101" s="37"/>
      <c r="U101" s="37"/>
      <c r="V101" s="37"/>
      <c r="W101" s="37"/>
      <c r="X101" s="37"/>
      <c r="Y101" s="37"/>
      <c r="Z101" s="52"/>
      <c r="AA101" s="1"/>
      <c r="AB101" s="1"/>
      <c r="AC101" s="50"/>
      <c r="AG101" s="37"/>
      <c r="AH101" s="37"/>
      <c r="AI101" s="37"/>
    </row>
    <row r="102" spans="1:35">
      <c r="A102" s="25"/>
      <c r="B102" s="5"/>
      <c r="C102" s="30"/>
      <c r="D102" s="1"/>
      <c r="E102" s="1"/>
      <c r="F102" s="30"/>
      <c r="G102" s="38"/>
      <c r="I102" s="30"/>
      <c r="J102" s="37"/>
      <c r="K102" s="37"/>
      <c r="S102" s="37"/>
      <c r="T102" s="37"/>
      <c r="U102" s="37"/>
      <c r="V102" s="37"/>
      <c r="W102" s="37"/>
      <c r="X102" s="37"/>
      <c r="Y102" s="37"/>
      <c r="Z102" s="52"/>
      <c r="AA102" s="1"/>
      <c r="AB102" s="1"/>
      <c r="AC102" s="50"/>
      <c r="AG102" s="37"/>
      <c r="AH102" s="37"/>
      <c r="AI102" s="37"/>
    </row>
    <row r="103" spans="1:35">
      <c r="A103" s="25"/>
      <c r="B103" s="5"/>
      <c r="C103" s="30"/>
      <c r="D103" s="1"/>
      <c r="E103" s="1"/>
      <c r="F103" s="30"/>
      <c r="G103" s="38"/>
      <c r="I103" s="30"/>
      <c r="J103" s="37"/>
      <c r="K103" s="37"/>
      <c r="S103" s="37"/>
      <c r="T103" s="37"/>
      <c r="U103" s="37"/>
      <c r="V103" s="37"/>
      <c r="W103" s="37"/>
      <c r="X103" s="37"/>
      <c r="Y103" s="37"/>
      <c r="Z103" s="52"/>
      <c r="AA103" s="1"/>
      <c r="AB103" s="1"/>
      <c r="AC103" s="50"/>
      <c r="AG103" s="37"/>
      <c r="AH103" s="37"/>
      <c r="AI103" s="37"/>
    </row>
    <row r="104" spans="1:35">
      <c r="A104" s="25"/>
      <c r="B104" s="5"/>
      <c r="C104" s="30"/>
      <c r="D104" s="1"/>
      <c r="E104" s="1"/>
      <c r="F104" s="30"/>
      <c r="G104" s="38"/>
      <c r="I104" s="30"/>
      <c r="J104" s="37"/>
      <c r="K104" s="37"/>
      <c r="S104" s="37"/>
      <c r="T104" s="37"/>
      <c r="U104" s="37"/>
      <c r="V104" s="37"/>
      <c r="W104" s="37"/>
      <c r="X104" s="37"/>
      <c r="Y104" s="37"/>
      <c r="Z104" s="52"/>
      <c r="AA104" s="1"/>
      <c r="AB104" s="1"/>
      <c r="AC104" s="50"/>
      <c r="AG104" s="37"/>
      <c r="AH104" s="37"/>
      <c r="AI104" s="37"/>
    </row>
    <row r="105" spans="1:35">
      <c r="A105" s="25"/>
      <c r="B105" s="5"/>
      <c r="C105" s="30"/>
      <c r="D105" s="1"/>
      <c r="E105" s="1"/>
      <c r="F105" s="30"/>
      <c r="G105" s="38"/>
      <c r="I105" s="30"/>
      <c r="J105" s="37"/>
      <c r="K105" s="37"/>
      <c r="S105" s="37"/>
      <c r="T105" s="37"/>
      <c r="U105" s="37"/>
      <c r="V105" s="37"/>
      <c r="W105" s="37"/>
      <c r="X105" s="37"/>
      <c r="Y105" s="37"/>
      <c r="Z105" s="52"/>
      <c r="AA105" s="1"/>
      <c r="AB105" s="1"/>
      <c r="AC105" s="50"/>
      <c r="AG105" s="37"/>
      <c r="AH105" s="37"/>
      <c r="AI105" s="37"/>
    </row>
    <row r="106" spans="1:35">
      <c r="A106" s="25"/>
      <c r="B106" s="5"/>
      <c r="C106" s="30"/>
      <c r="D106" s="1"/>
      <c r="E106" s="1"/>
      <c r="F106" s="30"/>
      <c r="G106" s="38"/>
      <c r="I106" s="30"/>
      <c r="J106" s="37"/>
      <c r="K106" s="37"/>
      <c r="S106" s="37"/>
      <c r="T106" s="37"/>
      <c r="U106" s="37"/>
      <c r="V106" s="37"/>
      <c r="W106" s="37"/>
      <c r="X106" s="37"/>
      <c r="Y106" s="37"/>
      <c r="Z106" s="52"/>
      <c r="AA106" s="1"/>
      <c r="AB106" s="1"/>
      <c r="AC106" s="50"/>
      <c r="AG106" s="37"/>
      <c r="AH106" s="37"/>
      <c r="AI106" s="37"/>
    </row>
    <row r="107" spans="1:35">
      <c r="A107" s="25"/>
      <c r="B107" s="5"/>
      <c r="C107" s="30"/>
      <c r="D107" s="1"/>
      <c r="E107" s="1"/>
      <c r="F107" s="30"/>
      <c r="G107" s="38"/>
      <c r="I107" s="30"/>
      <c r="J107" s="37"/>
      <c r="K107" s="37"/>
      <c r="S107" s="37"/>
      <c r="T107" s="37"/>
      <c r="U107" s="37"/>
      <c r="V107" s="37"/>
      <c r="W107" s="37"/>
      <c r="X107" s="37"/>
      <c r="Y107" s="37"/>
      <c r="Z107" s="52"/>
      <c r="AA107" s="1"/>
      <c r="AB107" s="1"/>
      <c r="AC107" s="50"/>
      <c r="AG107" s="37"/>
      <c r="AH107" s="37"/>
      <c r="AI107" s="37"/>
    </row>
    <row r="108" spans="1:35">
      <c r="A108" s="25"/>
      <c r="B108" s="5"/>
      <c r="C108" s="30"/>
      <c r="D108" s="1"/>
      <c r="E108" s="1"/>
      <c r="F108" s="30"/>
      <c r="G108" s="38"/>
      <c r="I108" s="30"/>
      <c r="J108" s="37"/>
      <c r="K108" s="37"/>
      <c r="S108" s="37"/>
      <c r="T108" s="37"/>
      <c r="U108" s="37"/>
      <c r="V108" s="37"/>
      <c r="W108" s="37"/>
      <c r="X108" s="37"/>
      <c r="Y108" s="37"/>
      <c r="Z108" s="52"/>
      <c r="AA108" s="1"/>
      <c r="AB108" s="1"/>
      <c r="AC108" s="50"/>
      <c r="AG108" s="37"/>
      <c r="AH108" s="37"/>
      <c r="AI108" s="37"/>
    </row>
    <row r="109" spans="1:35">
      <c r="A109" s="25"/>
      <c r="B109" s="5"/>
      <c r="C109" s="30"/>
      <c r="D109" s="1"/>
      <c r="E109" s="1"/>
      <c r="F109" s="30"/>
      <c r="G109" s="38"/>
      <c r="I109" s="30"/>
      <c r="J109" s="37"/>
      <c r="K109" s="37"/>
      <c r="S109" s="37"/>
      <c r="T109" s="37"/>
      <c r="U109" s="37"/>
      <c r="V109" s="37"/>
      <c r="W109" s="37"/>
      <c r="X109" s="37"/>
      <c r="Y109" s="37"/>
      <c r="Z109" s="52"/>
      <c r="AA109" s="1"/>
      <c r="AB109" s="1"/>
      <c r="AC109" s="50"/>
      <c r="AG109" s="37"/>
      <c r="AH109" s="37"/>
      <c r="AI109" s="37"/>
    </row>
    <row r="110" spans="1:35">
      <c r="A110" s="25"/>
      <c r="B110" s="5"/>
      <c r="C110" s="30"/>
      <c r="D110" s="1"/>
      <c r="E110" s="1"/>
      <c r="F110" s="30"/>
      <c r="G110" s="38"/>
      <c r="I110" s="30"/>
      <c r="J110" s="37"/>
      <c r="K110" s="37"/>
      <c r="S110" s="37"/>
      <c r="T110" s="37"/>
      <c r="U110" s="37"/>
      <c r="V110" s="37"/>
      <c r="W110" s="37"/>
      <c r="X110" s="37"/>
      <c r="Y110" s="37"/>
      <c r="Z110" s="52"/>
      <c r="AA110" s="1"/>
      <c r="AB110" s="1"/>
      <c r="AC110" s="50"/>
      <c r="AG110" s="37"/>
      <c r="AH110" s="37"/>
      <c r="AI110" s="37"/>
    </row>
    <row r="111" spans="1:35">
      <c r="A111" s="25"/>
      <c r="B111" s="5"/>
      <c r="C111" s="30"/>
      <c r="D111" s="1"/>
      <c r="E111" s="1"/>
      <c r="F111" s="30"/>
      <c r="G111" s="38"/>
      <c r="I111" s="30"/>
      <c r="J111" s="37"/>
      <c r="K111" s="37"/>
      <c r="S111" s="37"/>
      <c r="T111" s="37"/>
      <c r="U111" s="37"/>
      <c r="V111" s="37"/>
      <c r="W111" s="37"/>
      <c r="X111" s="37"/>
      <c r="Y111" s="37"/>
      <c r="Z111" s="52"/>
      <c r="AA111" s="1"/>
      <c r="AB111" s="1"/>
      <c r="AC111" s="50"/>
      <c r="AG111" s="37"/>
      <c r="AH111" s="37"/>
      <c r="AI111" s="37"/>
    </row>
    <row r="112" spans="1:35">
      <c r="A112" s="25"/>
      <c r="B112" s="5"/>
      <c r="C112" s="30"/>
      <c r="D112" s="1"/>
      <c r="E112" s="1"/>
      <c r="F112" s="30"/>
      <c r="G112" s="38"/>
      <c r="I112" s="30"/>
      <c r="J112" s="37"/>
      <c r="K112" s="37"/>
      <c r="S112" s="37"/>
      <c r="T112" s="37"/>
      <c r="U112" s="37"/>
      <c r="V112" s="37"/>
      <c r="W112" s="37"/>
      <c r="X112" s="37"/>
      <c r="Y112" s="37"/>
      <c r="Z112" s="52"/>
      <c r="AA112" s="1"/>
      <c r="AB112" s="1"/>
      <c r="AC112" s="50"/>
      <c r="AG112" s="37"/>
      <c r="AH112" s="37"/>
      <c r="AI112" s="37"/>
    </row>
    <row r="113" spans="1:35">
      <c r="A113" s="25"/>
      <c r="B113" s="5"/>
      <c r="C113" s="30"/>
      <c r="D113" s="1"/>
      <c r="E113" s="1"/>
      <c r="F113" s="30"/>
      <c r="G113" s="38"/>
      <c r="I113" s="30"/>
      <c r="J113" s="37"/>
      <c r="K113" s="37"/>
      <c r="S113" s="37"/>
      <c r="T113" s="37"/>
      <c r="U113" s="37"/>
      <c r="V113" s="37"/>
      <c r="W113" s="37"/>
      <c r="X113" s="37"/>
      <c r="Y113" s="37"/>
      <c r="Z113" s="52"/>
      <c r="AA113" s="1"/>
      <c r="AB113" s="1"/>
      <c r="AC113" s="50"/>
      <c r="AG113" s="37"/>
      <c r="AH113" s="37"/>
      <c r="AI113" s="37"/>
    </row>
    <row r="114" spans="1:35">
      <c r="A114" s="25"/>
      <c r="B114" s="5"/>
      <c r="C114" s="30"/>
      <c r="D114" s="1"/>
      <c r="E114" s="1"/>
      <c r="F114" s="30"/>
      <c r="G114" s="38"/>
      <c r="I114" s="30"/>
      <c r="J114" s="37"/>
      <c r="K114" s="37"/>
      <c r="S114" s="37"/>
      <c r="T114" s="37"/>
      <c r="U114" s="37"/>
      <c r="V114" s="37"/>
      <c r="W114" s="37"/>
      <c r="X114" s="37"/>
      <c r="Y114" s="37"/>
      <c r="Z114" s="52"/>
      <c r="AA114" s="1"/>
      <c r="AB114" s="1"/>
      <c r="AC114" s="50"/>
      <c r="AG114" s="37"/>
      <c r="AH114" s="37"/>
      <c r="AI114" s="37"/>
    </row>
    <row r="115" spans="1:35">
      <c r="A115" s="25"/>
      <c r="B115" s="5"/>
      <c r="C115" s="30"/>
      <c r="D115" s="1"/>
      <c r="E115" s="1"/>
      <c r="F115" s="30"/>
      <c r="G115" s="38"/>
      <c r="I115" s="30"/>
      <c r="J115" s="37"/>
      <c r="K115" s="37"/>
      <c r="S115" s="37"/>
      <c r="T115" s="37"/>
      <c r="U115" s="37"/>
      <c r="V115" s="37"/>
      <c r="W115" s="37"/>
      <c r="X115" s="37"/>
      <c r="Y115" s="37"/>
      <c r="Z115" s="52"/>
      <c r="AA115" s="1"/>
      <c r="AB115" s="1"/>
      <c r="AC115" s="50"/>
      <c r="AG115" s="37"/>
      <c r="AH115" s="37"/>
      <c r="AI115" s="37"/>
    </row>
    <row r="116" spans="1:35">
      <c r="A116" s="25"/>
      <c r="B116" s="5"/>
      <c r="C116" s="30"/>
      <c r="D116" s="1"/>
      <c r="E116" s="1"/>
      <c r="F116" s="30"/>
      <c r="G116" s="38"/>
      <c r="I116" s="30"/>
      <c r="J116" s="37"/>
      <c r="K116" s="37"/>
      <c r="S116" s="37"/>
      <c r="T116" s="37"/>
      <c r="U116" s="37"/>
      <c r="V116" s="37"/>
      <c r="W116" s="37"/>
      <c r="X116" s="37"/>
      <c r="Y116" s="37"/>
      <c r="Z116" s="52"/>
      <c r="AA116" s="1"/>
      <c r="AB116" s="1"/>
      <c r="AC116" s="50"/>
      <c r="AG116" s="37"/>
      <c r="AH116" s="37"/>
      <c r="AI116" s="37"/>
    </row>
    <row r="117" spans="1:35">
      <c r="A117" s="25"/>
      <c r="B117" s="5"/>
      <c r="C117" s="30"/>
      <c r="D117" s="1"/>
      <c r="E117" s="1"/>
      <c r="F117" s="30"/>
      <c r="G117" s="38"/>
      <c r="I117" s="30"/>
      <c r="J117" s="37"/>
      <c r="K117" s="37"/>
      <c r="S117" s="37"/>
      <c r="T117" s="37"/>
      <c r="U117" s="37"/>
      <c r="V117" s="37"/>
      <c r="W117" s="37"/>
      <c r="X117" s="37"/>
      <c r="Y117" s="37"/>
      <c r="Z117" s="52"/>
      <c r="AA117" s="1"/>
      <c r="AB117" s="1"/>
      <c r="AC117" s="50"/>
      <c r="AG117" s="37"/>
      <c r="AH117" s="37"/>
      <c r="AI117" s="37"/>
    </row>
    <row r="118" spans="1:35">
      <c r="A118" s="25"/>
      <c r="B118" s="5"/>
      <c r="C118" s="30"/>
      <c r="D118" s="1"/>
      <c r="E118" s="1"/>
      <c r="F118" s="30"/>
      <c r="G118" s="38"/>
      <c r="I118" s="30"/>
      <c r="J118" s="37"/>
      <c r="K118" s="37"/>
      <c r="S118" s="37"/>
      <c r="T118" s="37"/>
      <c r="U118" s="37"/>
      <c r="V118" s="37"/>
      <c r="W118" s="37"/>
      <c r="X118" s="37"/>
      <c r="Y118" s="37"/>
      <c r="Z118" s="52"/>
      <c r="AA118" s="1"/>
      <c r="AB118" s="1"/>
      <c r="AC118" s="50"/>
      <c r="AG118" s="37"/>
      <c r="AH118" s="37"/>
      <c r="AI118" s="37"/>
    </row>
    <row r="119" spans="1:35">
      <c r="A119" s="25"/>
      <c r="B119" s="5"/>
      <c r="C119" s="30"/>
      <c r="D119" s="1"/>
      <c r="E119" s="1"/>
      <c r="F119" s="30"/>
      <c r="G119" s="38"/>
      <c r="I119" s="30"/>
      <c r="J119" s="37"/>
      <c r="K119" s="37"/>
      <c r="S119" s="37"/>
      <c r="T119" s="37"/>
      <c r="U119" s="37"/>
      <c r="V119" s="37"/>
      <c r="W119" s="37"/>
      <c r="X119" s="37"/>
      <c r="Y119" s="37"/>
      <c r="Z119" s="52"/>
      <c r="AA119" s="1"/>
      <c r="AB119" s="1"/>
      <c r="AC119" s="50"/>
      <c r="AG119" s="37"/>
      <c r="AH119" s="37"/>
      <c r="AI119" s="37"/>
    </row>
    <row r="120" spans="1:35">
      <c r="A120" s="25"/>
      <c r="B120" s="5"/>
      <c r="C120" s="30"/>
      <c r="D120" s="1"/>
      <c r="E120" s="1"/>
      <c r="F120" s="30"/>
      <c r="G120" s="38"/>
      <c r="I120" s="30"/>
      <c r="J120" s="37"/>
      <c r="K120" s="37"/>
      <c r="S120" s="37"/>
      <c r="T120" s="37"/>
      <c r="U120" s="37"/>
      <c r="V120" s="37"/>
      <c r="W120" s="37"/>
      <c r="X120" s="37"/>
      <c r="Y120" s="37"/>
      <c r="Z120" s="52"/>
      <c r="AA120" s="1"/>
      <c r="AB120" s="1"/>
      <c r="AC120" s="50"/>
      <c r="AG120" s="37"/>
      <c r="AH120" s="37"/>
      <c r="AI120" s="37"/>
    </row>
    <row r="121" spans="1:35">
      <c r="A121" s="25"/>
      <c r="B121" s="5"/>
      <c r="C121" s="30"/>
      <c r="D121" s="1"/>
      <c r="E121" s="1"/>
      <c r="F121" s="30"/>
      <c r="G121" s="38"/>
      <c r="I121" s="30"/>
      <c r="J121" s="37"/>
      <c r="K121" s="37"/>
      <c r="S121" s="37"/>
      <c r="T121" s="37"/>
      <c r="U121" s="37"/>
      <c r="V121" s="37"/>
      <c r="W121" s="37"/>
      <c r="X121" s="37"/>
      <c r="Y121" s="37"/>
      <c r="Z121" s="52"/>
      <c r="AA121" s="1"/>
      <c r="AB121" s="1"/>
      <c r="AC121" s="50"/>
      <c r="AG121" s="37"/>
      <c r="AH121" s="37"/>
      <c r="AI121" s="37"/>
    </row>
    <row r="122" spans="1:35">
      <c r="A122" s="25"/>
      <c r="B122" s="5"/>
      <c r="C122" s="30"/>
      <c r="D122" s="1"/>
      <c r="E122" s="1"/>
      <c r="F122" s="30"/>
      <c r="G122" s="38"/>
      <c r="I122" s="30"/>
      <c r="J122" s="37"/>
      <c r="K122" s="37"/>
      <c r="S122" s="37"/>
      <c r="T122" s="37"/>
      <c r="U122" s="37"/>
      <c r="V122" s="37"/>
      <c r="W122" s="37"/>
      <c r="X122" s="37"/>
      <c r="Y122" s="37"/>
      <c r="Z122" s="52"/>
      <c r="AA122" s="1"/>
      <c r="AB122" s="1"/>
      <c r="AC122" s="50"/>
      <c r="AG122" s="37"/>
      <c r="AH122" s="37"/>
      <c r="AI122" s="37"/>
    </row>
    <row r="123" spans="1:35">
      <c r="A123" s="25"/>
      <c r="B123" s="5"/>
      <c r="C123" s="30"/>
      <c r="D123" s="1"/>
      <c r="E123" s="1"/>
      <c r="F123" s="30"/>
      <c r="G123" s="38"/>
      <c r="I123" s="30"/>
      <c r="J123" s="37"/>
      <c r="K123" s="37"/>
      <c r="S123" s="37"/>
      <c r="T123" s="37"/>
      <c r="U123" s="37"/>
      <c r="V123" s="37"/>
      <c r="W123" s="37"/>
      <c r="X123" s="37"/>
      <c r="Y123" s="37"/>
      <c r="Z123" s="52"/>
      <c r="AA123" s="1"/>
      <c r="AB123" s="1"/>
      <c r="AC123" s="50"/>
      <c r="AG123" s="37"/>
      <c r="AH123" s="37"/>
      <c r="AI123" s="37"/>
    </row>
    <row r="124" spans="1:35">
      <c r="A124" s="25"/>
      <c r="B124" s="5"/>
      <c r="C124" s="30"/>
      <c r="D124" s="1"/>
      <c r="E124" s="1"/>
      <c r="F124" s="30"/>
      <c r="G124" s="38"/>
      <c r="I124" s="30"/>
      <c r="J124" s="37"/>
      <c r="K124" s="37"/>
      <c r="S124" s="37"/>
      <c r="T124" s="37"/>
      <c r="U124" s="37"/>
      <c r="V124" s="37"/>
      <c r="W124" s="37"/>
      <c r="X124" s="37"/>
      <c r="Y124" s="37"/>
      <c r="Z124" s="52"/>
      <c r="AA124" s="1"/>
      <c r="AB124" s="1"/>
      <c r="AC124" s="50"/>
      <c r="AG124" s="37"/>
      <c r="AH124" s="37"/>
      <c r="AI124" s="37"/>
    </row>
    <row r="125" spans="1:35">
      <c r="A125" s="25"/>
      <c r="B125" s="5"/>
      <c r="C125" s="30"/>
      <c r="D125" s="1"/>
      <c r="E125" s="1"/>
      <c r="F125" s="30"/>
      <c r="G125" s="38"/>
      <c r="I125" s="30"/>
      <c r="J125" s="37"/>
      <c r="K125" s="37"/>
      <c r="S125" s="37"/>
      <c r="T125" s="37"/>
      <c r="U125" s="37"/>
      <c r="V125" s="37"/>
      <c r="W125" s="37"/>
      <c r="X125" s="37"/>
      <c r="Y125" s="37"/>
      <c r="Z125" s="52"/>
      <c r="AA125" s="1"/>
      <c r="AB125" s="1"/>
      <c r="AC125" s="50"/>
      <c r="AG125" s="37"/>
      <c r="AH125" s="37"/>
      <c r="AI125" s="37"/>
    </row>
    <row r="126" spans="1:35">
      <c r="A126" s="25"/>
      <c r="B126" s="5"/>
      <c r="C126" s="30"/>
      <c r="D126" s="1"/>
      <c r="E126" s="1"/>
      <c r="F126" s="30"/>
      <c r="G126" s="38"/>
      <c r="I126" s="30"/>
      <c r="J126" s="37"/>
      <c r="K126" s="37"/>
      <c r="S126" s="37"/>
      <c r="T126" s="37"/>
      <c r="U126" s="37"/>
      <c r="V126" s="37"/>
      <c r="W126" s="37"/>
      <c r="X126" s="37"/>
      <c r="Y126" s="37"/>
      <c r="Z126" s="52"/>
      <c r="AA126" s="1"/>
      <c r="AB126" s="1"/>
      <c r="AC126" s="50"/>
      <c r="AG126" s="37"/>
      <c r="AH126" s="37"/>
      <c r="AI126" s="37"/>
    </row>
    <row r="127" spans="1:35">
      <c r="A127" s="25"/>
      <c r="B127" s="5"/>
      <c r="C127" s="30"/>
      <c r="D127" s="1"/>
      <c r="E127" s="1"/>
      <c r="F127" s="30"/>
      <c r="G127" s="38"/>
      <c r="I127" s="30"/>
      <c r="J127" s="37"/>
      <c r="K127" s="37"/>
      <c r="S127" s="37"/>
      <c r="T127" s="37"/>
      <c r="U127" s="37"/>
      <c r="V127" s="37"/>
      <c r="W127" s="37"/>
      <c r="X127" s="37"/>
      <c r="Y127" s="37"/>
      <c r="Z127" s="52"/>
      <c r="AA127" s="1"/>
      <c r="AB127" s="1"/>
      <c r="AC127" s="50"/>
      <c r="AG127" s="37"/>
      <c r="AH127" s="37"/>
      <c r="AI127" s="37"/>
    </row>
    <row r="128" spans="1:35">
      <c r="A128" s="25"/>
      <c r="B128" s="5"/>
      <c r="C128" s="30"/>
      <c r="D128" s="1"/>
      <c r="E128" s="1"/>
      <c r="F128" s="30"/>
      <c r="G128" s="38"/>
      <c r="I128" s="30"/>
      <c r="J128" s="37"/>
      <c r="K128" s="37"/>
      <c r="S128" s="37"/>
      <c r="T128" s="37"/>
      <c r="U128" s="37"/>
      <c r="V128" s="37"/>
      <c r="W128" s="37"/>
      <c r="X128" s="37"/>
      <c r="Y128" s="37"/>
      <c r="Z128" s="52"/>
      <c r="AA128" s="1"/>
      <c r="AB128" s="1"/>
      <c r="AC128" s="50"/>
      <c r="AG128" s="37"/>
      <c r="AH128" s="37"/>
      <c r="AI128" s="37"/>
    </row>
    <row r="129" spans="1:35">
      <c r="A129" s="25"/>
      <c r="B129" s="5"/>
      <c r="C129" s="30"/>
      <c r="D129" s="1"/>
      <c r="E129" s="1"/>
      <c r="F129" s="30"/>
      <c r="G129" s="38"/>
      <c r="I129" s="30"/>
      <c r="J129" s="37"/>
      <c r="K129" s="37"/>
      <c r="S129" s="37"/>
      <c r="T129" s="37"/>
      <c r="U129" s="37"/>
      <c r="V129" s="37"/>
      <c r="W129" s="37"/>
      <c r="X129" s="37"/>
      <c r="Y129" s="37"/>
      <c r="Z129" s="52"/>
      <c r="AA129" s="1"/>
      <c r="AB129" s="1"/>
      <c r="AC129" s="50"/>
      <c r="AG129" s="37"/>
      <c r="AH129" s="37"/>
      <c r="AI129" s="37"/>
    </row>
    <row r="130" spans="1:35">
      <c r="A130" s="25"/>
      <c r="B130" s="5"/>
      <c r="C130" s="30"/>
      <c r="D130" s="1"/>
      <c r="E130" s="1"/>
      <c r="F130" s="30"/>
      <c r="G130" s="38"/>
      <c r="I130" s="30"/>
      <c r="J130" s="37"/>
      <c r="K130" s="37"/>
      <c r="S130" s="37"/>
      <c r="T130" s="37"/>
      <c r="U130" s="37"/>
      <c r="V130" s="37"/>
      <c r="W130" s="37"/>
      <c r="X130" s="37"/>
      <c r="Y130" s="37"/>
      <c r="Z130" s="52"/>
      <c r="AA130" s="1"/>
      <c r="AB130" s="1"/>
      <c r="AC130" s="50"/>
      <c r="AG130" s="37"/>
      <c r="AH130" s="37"/>
      <c r="AI130" s="37"/>
    </row>
    <row r="131" spans="1:35">
      <c r="A131" s="25"/>
      <c r="B131" s="5"/>
      <c r="C131" s="30"/>
      <c r="D131" s="1"/>
      <c r="E131" s="1"/>
      <c r="F131" s="30"/>
      <c r="G131" s="38"/>
      <c r="I131" s="30"/>
      <c r="J131" s="37"/>
      <c r="K131" s="37"/>
      <c r="S131" s="37"/>
      <c r="T131" s="37"/>
      <c r="U131" s="37"/>
      <c r="V131" s="37"/>
      <c r="W131" s="37"/>
      <c r="X131" s="37"/>
      <c r="Y131" s="37"/>
      <c r="Z131" s="52"/>
      <c r="AA131" s="1"/>
      <c r="AB131" s="1"/>
      <c r="AC131" s="50"/>
      <c r="AG131" s="37"/>
      <c r="AH131" s="37"/>
      <c r="AI131" s="37"/>
    </row>
    <row r="132" spans="1:35">
      <c r="A132" s="25"/>
      <c r="B132" s="5"/>
      <c r="C132" s="30"/>
      <c r="D132" s="1"/>
      <c r="E132" s="1"/>
      <c r="F132" s="30"/>
      <c r="G132" s="38"/>
      <c r="I132" s="30"/>
      <c r="J132" s="37"/>
      <c r="K132" s="37"/>
      <c r="S132" s="37"/>
      <c r="T132" s="37"/>
      <c r="U132" s="37"/>
      <c r="V132" s="37"/>
      <c r="W132" s="37"/>
      <c r="X132" s="37"/>
      <c r="Y132" s="37"/>
      <c r="Z132" s="52"/>
      <c r="AA132" s="1"/>
      <c r="AB132" s="1"/>
      <c r="AC132" s="50"/>
      <c r="AG132" s="37"/>
      <c r="AH132" s="37"/>
      <c r="AI132" s="37"/>
    </row>
    <row r="133" spans="1:35">
      <c r="A133" s="25"/>
      <c r="B133" s="5"/>
      <c r="C133" s="30"/>
      <c r="D133" s="1"/>
      <c r="E133" s="1"/>
      <c r="F133" s="30"/>
      <c r="G133" s="38"/>
      <c r="I133" s="30"/>
      <c r="J133" s="37"/>
      <c r="K133" s="37"/>
      <c r="S133" s="37"/>
      <c r="T133" s="37"/>
      <c r="U133" s="37"/>
      <c r="V133" s="37"/>
      <c r="W133" s="37"/>
      <c r="X133" s="37"/>
      <c r="Y133" s="37"/>
      <c r="Z133" s="52"/>
      <c r="AA133" s="1"/>
      <c r="AB133" s="1"/>
      <c r="AC133" s="50"/>
      <c r="AG133" s="37"/>
      <c r="AH133" s="37"/>
      <c r="AI133" s="37"/>
    </row>
    <row r="134" spans="1:35">
      <c r="A134" s="25"/>
      <c r="B134" s="5"/>
      <c r="C134" s="30"/>
      <c r="D134" s="1"/>
      <c r="E134" s="1"/>
      <c r="F134" s="30"/>
      <c r="G134" s="38"/>
      <c r="I134" s="30"/>
      <c r="J134" s="37"/>
      <c r="K134" s="37"/>
      <c r="S134" s="37"/>
      <c r="T134" s="37"/>
      <c r="U134" s="37"/>
      <c r="V134" s="37"/>
      <c r="W134" s="37"/>
      <c r="X134" s="37"/>
      <c r="Y134" s="37"/>
      <c r="Z134" s="52"/>
      <c r="AA134" s="1"/>
      <c r="AB134" s="1"/>
      <c r="AC134" s="50"/>
      <c r="AG134" s="37"/>
      <c r="AH134" s="37"/>
      <c r="AI134" s="37"/>
    </row>
    <row r="135" spans="1:35">
      <c r="A135" s="25"/>
      <c r="B135" s="5"/>
      <c r="C135" s="30"/>
      <c r="D135" s="1"/>
      <c r="E135" s="1"/>
      <c r="F135" s="30"/>
      <c r="G135" s="38"/>
      <c r="I135" s="30"/>
      <c r="J135" s="37"/>
      <c r="K135" s="37"/>
      <c r="S135" s="37"/>
      <c r="T135" s="37"/>
      <c r="U135" s="37"/>
      <c r="V135" s="37"/>
      <c r="W135" s="37"/>
      <c r="X135" s="37"/>
      <c r="Y135" s="37"/>
      <c r="Z135" s="52"/>
      <c r="AA135" s="1"/>
      <c r="AB135" s="1"/>
      <c r="AC135" s="50"/>
      <c r="AG135" s="37"/>
      <c r="AH135" s="37"/>
      <c r="AI135" s="37"/>
    </row>
    <row r="136" spans="1:35">
      <c r="A136" s="25"/>
      <c r="B136" s="5"/>
      <c r="C136" s="30"/>
      <c r="D136" s="1"/>
      <c r="E136" s="1"/>
      <c r="F136" s="30"/>
      <c r="G136" s="38"/>
      <c r="I136" s="30"/>
      <c r="J136" s="37"/>
      <c r="K136" s="37"/>
      <c r="S136" s="37"/>
      <c r="T136" s="37"/>
      <c r="U136" s="37"/>
      <c r="V136" s="37"/>
      <c r="W136" s="37"/>
      <c r="X136" s="37"/>
      <c r="Y136" s="37"/>
      <c r="Z136" s="52"/>
      <c r="AA136" s="1"/>
      <c r="AB136" s="1"/>
      <c r="AC136" s="50"/>
      <c r="AG136" s="37"/>
      <c r="AH136" s="37"/>
      <c r="AI136" s="37"/>
    </row>
    <row r="137" spans="1:35">
      <c r="A137" s="25"/>
      <c r="B137" s="5"/>
      <c r="C137" s="30"/>
      <c r="D137" s="1"/>
      <c r="E137" s="1"/>
      <c r="F137" s="30"/>
      <c r="G137" s="38"/>
      <c r="I137" s="30"/>
      <c r="J137" s="37"/>
      <c r="K137" s="37"/>
      <c r="S137" s="37"/>
      <c r="T137" s="37"/>
      <c r="U137" s="37"/>
      <c r="V137" s="37"/>
      <c r="W137" s="37"/>
      <c r="X137" s="37"/>
      <c r="Y137" s="37"/>
      <c r="Z137" s="52"/>
      <c r="AA137" s="1"/>
      <c r="AB137" s="1"/>
      <c r="AC137" s="50"/>
      <c r="AG137" s="37"/>
      <c r="AH137" s="37"/>
      <c r="AI137" s="37"/>
    </row>
    <row r="138" spans="1:35">
      <c r="A138" s="25"/>
      <c r="B138" s="5"/>
      <c r="C138" s="30"/>
      <c r="D138" s="1"/>
      <c r="E138" s="1"/>
      <c r="F138" s="30"/>
      <c r="G138" s="38"/>
      <c r="I138" s="30"/>
      <c r="J138" s="37"/>
      <c r="K138" s="37"/>
      <c r="S138" s="37"/>
      <c r="T138" s="37"/>
      <c r="U138" s="37"/>
      <c r="V138" s="37"/>
      <c r="W138" s="37"/>
      <c r="X138" s="37"/>
      <c r="Y138" s="37"/>
      <c r="Z138" s="52"/>
      <c r="AA138" s="1"/>
      <c r="AB138" s="1"/>
      <c r="AC138" s="50"/>
      <c r="AG138" s="37"/>
      <c r="AH138" s="37"/>
      <c r="AI138" s="37"/>
    </row>
    <row r="139" spans="1:35">
      <c r="A139" s="25"/>
      <c r="B139" s="5"/>
      <c r="C139" s="30"/>
      <c r="D139" s="1"/>
      <c r="E139" s="1"/>
      <c r="F139" s="30"/>
      <c r="G139" s="38"/>
      <c r="I139" s="30"/>
      <c r="J139" s="37"/>
      <c r="K139" s="37"/>
      <c r="S139" s="37"/>
      <c r="T139" s="37"/>
      <c r="U139" s="37"/>
      <c r="V139" s="37"/>
      <c r="W139" s="37"/>
      <c r="X139" s="37"/>
      <c r="Y139" s="37"/>
      <c r="Z139" s="52"/>
      <c r="AA139" s="1"/>
      <c r="AB139" s="1"/>
      <c r="AC139" s="50"/>
      <c r="AG139" s="37"/>
      <c r="AH139" s="37"/>
      <c r="AI139" s="37"/>
    </row>
    <row r="140" spans="1:35">
      <c r="A140" s="25"/>
      <c r="B140" s="5"/>
      <c r="C140" s="30"/>
      <c r="D140" s="1"/>
      <c r="E140" s="1"/>
      <c r="F140" s="30"/>
      <c r="G140" s="38"/>
      <c r="I140" s="30"/>
      <c r="J140" s="37"/>
      <c r="K140" s="37"/>
      <c r="S140" s="37"/>
      <c r="T140" s="37"/>
      <c r="U140" s="37"/>
      <c r="V140" s="37"/>
      <c r="W140" s="37"/>
      <c r="X140" s="37"/>
      <c r="Y140" s="37"/>
      <c r="Z140" s="52"/>
      <c r="AA140" s="1"/>
      <c r="AB140" s="1"/>
      <c r="AC140" s="50"/>
      <c r="AG140" s="37"/>
      <c r="AH140" s="37"/>
      <c r="AI140" s="37"/>
    </row>
    <row r="141" spans="1:35">
      <c r="A141" s="25"/>
      <c r="B141" s="5"/>
      <c r="C141" s="30"/>
      <c r="D141" s="1"/>
      <c r="E141" s="1"/>
      <c r="F141" s="30"/>
      <c r="G141" s="38"/>
      <c r="I141" s="30"/>
      <c r="J141" s="37"/>
      <c r="K141" s="37"/>
      <c r="S141" s="37"/>
      <c r="T141" s="37"/>
      <c r="U141" s="37"/>
      <c r="V141" s="37"/>
      <c r="W141" s="37"/>
      <c r="X141" s="37"/>
      <c r="Y141" s="37"/>
      <c r="Z141" s="52"/>
      <c r="AA141" s="1"/>
      <c r="AB141" s="1"/>
      <c r="AC141" s="50"/>
      <c r="AG141" s="37"/>
      <c r="AH141" s="37"/>
      <c r="AI141" s="37"/>
    </row>
    <row r="142" spans="1:35">
      <c r="A142" s="25"/>
      <c r="B142" s="5"/>
      <c r="C142" s="30"/>
      <c r="D142" s="1"/>
      <c r="E142" s="1"/>
      <c r="F142" s="30"/>
      <c r="G142" s="38"/>
      <c r="I142" s="30"/>
      <c r="J142" s="37"/>
      <c r="K142" s="37"/>
      <c r="S142" s="37"/>
      <c r="T142" s="37"/>
      <c r="U142" s="37"/>
      <c r="V142" s="37"/>
      <c r="W142" s="37"/>
      <c r="X142" s="37"/>
      <c r="Y142" s="37"/>
      <c r="Z142" s="52"/>
      <c r="AA142" s="1"/>
      <c r="AB142" s="1"/>
      <c r="AC142" s="50"/>
      <c r="AG142" s="37"/>
      <c r="AH142" s="37"/>
      <c r="AI142" s="37"/>
    </row>
    <row r="143" spans="1:35">
      <c r="A143" s="25"/>
      <c r="B143" s="5"/>
      <c r="C143" s="30"/>
      <c r="D143" s="1"/>
      <c r="E143" s="1"/>
      <c r="F143" s="30"/>
      <c r="G143" s="38"/>
      <c r="I143" s="30"/>
      <c r="J143" s="37"/>
      <c r="K143" s="37"/>
      <c r="S143" s="37"/>
      <c r="T143" s="37"/>
      <c r="U143" s="37"/>
      <c r="V143" s="37"/>
      <c r="W143" s="37"/>
      <c r="X143" s="37"/>
      <c r="Y143" s="37"/>
      <c r="Z143" s="52"/>
      <c r="AA143" s="1"/>
      <c r="AB143" s="1"/>
      <c r="AC143" s="50"/>
      <c r="AG143" s="37"/>
      <c r="AH143" s="37"/>
      <c r="AI143" s="37"/>
    </row>
    <row r="144" spans="1:35">
      <c r="A144" s="25"/>
      <c r="B144" s="5"/>
      <c r="C144" s="30"/>
      <c r="D144" s="1"/>
      <c r="E144" s="1"/>
      <c r="F144" s="30"/>
      <c r="G144" s="38"/>
      <c r="I144" s="30"/>
      <c r="J144" s="37"/>
      <c r="K144" s="37"/>
      <c r="S144" s="37"/>
      <c r="T144" s="37"/>
      <c r="U144" s="37"/>
      <c r="V144" s="37"/>
      <c r="W144" s="37"/>
      <c r="X144" s="37"/>
      <c r="Y144" s="37"/>
      <c r="Z144" s="52"/>
      <c r="AA144" s="1"/>
      <c r="AB144" s="1"/>
      <c r="AC144" s="50"/>
      <c r="AG144" s="37"/>
      <c r="AH144" s="37"/>
      <c r="AI144" s="37"/>
    </row>
    <row r="145" spans="1:35">
      <c r="A145" s="25"/>
      <c r="B145" s="5"/>
      <c r="C145" s="30"/>
      <c r="D145" s="1"/>
      <c r="E145" s="1"/>
      <c r="F145" s="30"/>
      <c r="G145" s="38"/>
      <c r="I145" s="30"/>
      <c r="J145" s="37"/>
      <c r="K145" s="37"/>
      <c r="S145" s="37"/>
      <c r="T145" s="37"/>
      <c r="U145" s="37"/>
      <c r="V145" s="37"/>
      <c r="W145" s="37"/>
      <c r="X145" s="37"/>
      <c r="Y145" s="37"/>
      <c r="Z145" s="52"/>
      <c r="AA145" s="1"/>
      <c r="AB145" s="1"/>
      <c r="AC145" s="50"/>
      <c r="AG145" s="37"/>
      <c r="AH145" s="37"/>
      <c r="AI145" s="37"/>
    </row>
    <row r="146" spans="1:35">
      <c r="A146" s="25"/>
      <c r="B146" s="5"/>
      <c r="C146" s="30"/>
      <c r="D146" s="1"/>
      <c r="E146" s="1"/>
      <c r="F146" s="30"/>
      <c r="G146" s="38"/>
      <c r="I146" s="30"/>
      <c r="J146" s="37"/>
      <c r="K146" s="37"/>
      <c r="S146" s="37"/>
      <c r="T146" s="37"/>
      <c r="U146" s="37"/>
      <c r="V146" s="37"/>
      <c r="W146" s="37"/>
      <c r="X146" s="37"/>
      <c r="Y146" s="37"/>
      <c r="Z146" s="52"/>
      <c r="AA146" s="1"/>
      <c r="AB146" s="1"/>
      <c r="AC146" s="50"/>
      <c r="AG146" s="37"/>
      <c r="AH146" s="37"/>
      <c r="AI146" s="37"/>
    </row>
    <row r="147" spans="1:35">
      <c r="A147" s="25"/>
      <c r="B147" s="5"/>
      <c r="C147" s="30"/>
      <c r="D147" s="1"/>
      <c r="E147" s="1"/>
      <c r="F147" s="30"/>
      <c r="G147" s="38"/>
      <c r="I147" s="30"/>
      <c r="J147" s="37"/>
      <c r="K147" s="37"/>
      <c r="S147" s="37"/>
      <c r="T147" s="37"/>
      <c r="U147" s="37"/>
      <c r="V147" s="37"/>
      <c r="W147" s="37"/>
      <c r="X147" s="37"/>
      <c r="Y147" s="37"/>
      <c r="Z147" s="52"/>
      <c r="AA147" s="1"/>
      <c r="AB147" s="1"/>
      <c r="AC147" s="50"/>
      <c r="AG147" s="37"/>
      <c r="AH147" s="37"/>
      <c r="AI147" s="37"/>
    </row>
    <row r="148" spans="1:35">
      <c r="A148" s="25"/>
      <c r="B148" s="5"/>
      <c r="C148" s="30"/>
      <c r="D148" s="1"/>
      <c r="E148" s="1"/>
      <c r="F148" s="30"/>
      <c r="G148" s="38"/>
      <c r="I148" s="30"/>
      <c r="J148" s="37"/>
      <c r="K148" s="37"/>
      <c r="S148" s="37"/>
      <c r="T148" s="37"/>
      <c r="U148" s="37"/>
      <c r="V148" s="37"/>
      <c r="W148" s="37"/>
      <c r="X148" s="37"/>
      <c r="Y148" s="37"/>
      <c r="Z148" s="52"/>
      <c r="AA148" s="1"/>
      <c r="AB148" s="1"/>
      <c r="AC148" s="50"/>
      <c r="AG148" s="37"/>
      <c r="AH148" s="37"/>
      <c r="AI148" s="37"/>
    </row>
    <row r="149" spans="1:35">
      <c r="A149" s="25"/>
      <c r="B149" s="5"/>
      <c r="C149" s="30"/>
      <c r="D149" s="1"/>
      <c r="E149" s="1"/>
      <c r="F149" s="30"/>
      <c r="G149" s="38"/>
      <c r="I149" s="30"/>
      <c r="J149" s="37"/>
      <c r="K149" s="37"/>
      <c r="S149" s="37"/>
      <c r="T149" s="37"/>
      <c r="U149" s="37"/>
      <c r="V149" s="37"/>
      <c r="W149" s="37"/>
      <c r="X149" s="37"/>
      <c r="Y149" s="37"/>
      <c r="Z149" s="52"/>
      <c r="AA149" s="1"/>
      <c r="AB149" s="1"/>
      <c r="AC149" s="50"/>
      <c r="AG149" s="37"/>
      <c r="AH149" s="37"/>
      <c r="AI149" s="37"/>
    </row>
    <row r="150" spans="1:35">
      <c r="A150" s="25"/>
      <c r="B150" s="5"/>
      <c r="C150" s="30"/>
      <c r="D150" s="1"/>
      <c r="E150" s="1"/>
      <c r="F150" s="30"/>
      <c r="G150" s="38"/>
      <c r="I150" s="30"/>
      <c r="J150" s="37"/>
      <c r="K150" s="37"/>
      <c r="S150" s="37"/>
      <c r="T150" s="37"/>
      <c r="U150" s="37"/>
      <c r="V150" s="37"/>
      <c r="W150" s="37"/>
      <c r="X150" s="37"/>
      <c r="Y150" s="37"/>
      <c r="Z150" s="52"/>
      <c r="AA150" s="1"/>
      <c r="AB150" s="1"/>
      <c r="AC150" s="50"/>
      <c r="AG150" s="37"/>
      <c r="AH150" s="37"/>
      <c r="AI150" s="37"/>
    </row>
    <row r="151" spans="1:35">
      <c r="A151" s="25"/>
      <c r="B151" s="5"/>
      <c r="C151" s="30"/>
      <c r="D151" s="1"/>
      <c r="E151" s="1"/>
      <c r="F151" s="30"/>
      <c r="G151" s="38"/>
      <c r="I151" s="30"/>
      <c r="J151" s="37"/>
      <c r="K151" s="37"/>
      <c r="S151" s="37"/>
      <c r="T151" s="37"/>
      <c r="U151" s="37"/>
      <c r="V151" s="37"/>
      <c r="W151" s="37"/>
      <c r="X151" s="37"/>
      <c r="Y151" s="37"/>
      <c r="Z151" s="52"/>
      <c r="AA151" s="1"/>
      <c r="AB151" s="1"/>
      <c r="AC151" s="50"/>
      <c r="AG151" s="37"/>
      <c r="AH151" s="37"/>
      <c r="AI151" s="37"/>
    </row>
    <row r="152" spans="1:35">
      <c r="A152" s="25"/>
      <c r="B152" s="5"/>
      <c r="C152" s="30"/>
      <c r="D152" s="1"/>
      <c r="E152" s="1"/>
      <c r="F152" s="30"/>
      <c r="G152" s="38"/>
      <c r="I152" s="30"/>
      <c r="J152" s="37"/>
      <c r="K152" s="37"/>
      <c r="S152" s="37"/>
      <c r="T152" s="37"/>
      <c r="U152" s="37"/>
      <c r="V152" s="37"/>
      <c r="W152" s="37"/>
      <c r="X152" s="37"/>
      <c r="Y152" s="37"/>
      <c r="Z152" s="52"/>
      <c r="AA152" s="1"/>
      <c r="AB152" s="1"/>
      <c r="AC152" s="50"/>
      <c r="AG152" s="37"/>
      <c r="AH152" s="37"/>
      <c r="AI152" s="37"/>
    </row>
    <row r="153" spans="1:35">
      <c r="A153" s="25"/>
      <c r="B153" s="5"/>
      <c r="C153" s="30"/>
      <c r="D153" s="1"/>
      <c r="E153" s="1"/>
      <c r="F153" s="30"/>
      <c r="G153" s="38"/>
      <c r="I153" s="30"/>
      <c r="J153" s="37"/>
      <c r="K153" s="37"/>
      <c r="S153" s="37"/>
      <c r="T153" s="37"/>
      <c r="U153" s="37"/>
      <c r="V153" s="37"/>
      <c r="W153" s="37"/>
      <c r="X153" s="37"/>
      <c r="Y153" s="37"/>
      <c r="Z153" s="52"/>
      <c r="AA153" s="1"/>
      <c r="AB153" s="1"/>
      <c r="AC153" s="50"/>
      <c r="AG153" s="37"/>
      <c r="AH153" s="37"/>
      <c r="AI153" s="37"/>
    </row>
    <row r="154" spans="1:35">
      <c r="A154" s="25"/>
      <c r="B154" s="5"/>
      <c r="C154" s="30"/>
      <c r="D154" s="1"/>
      <c r="E154" s="1"/>
      <c r="F154" s="30"/>
      <c r="G154" s="38"/>
      <c r="I154" s="30"/>
      <c r="J154" s="37"/>
      <c r="K154" s="37"/>
      <c r="S154" s="37"/>
      <c r="T154" s="37"/>
      <c r="U154" s="37"/>
      <c r="V154" s="37"/>
      <c r="W154" s="37"/>
      <c r="X154" s="37"/>
      <c r="Y154" s="37"/>
      <c r="Z154" s="52"/>
      <c r="AA154" s="1"/>
      <c r="AB154" s="1"/>
      <c r="AC154" s="50"/>
      <c r="AG154" s="37"/>
      <c r="AH154" s="37"/>
      <c r="AI154" s="37"/>
    </row>
    <row r="155" spans="1:35">
      <c r="A155" s="25"/>
      <c r="B155" s="5"/>
      <c r="C155" s="30"/>
      <c r="D155" s="1"/>
      <c r="E155" s="1"/>
      <c r="F155" s="30"/>
      <c r="G155" s="38"/>
      <c r="I155" s="30"/>
      <c r="J155" s="37"/>
      <c r="K155" s="37"/>
      <c r="S155" s="37"/>
      <c r="T155" s="37"/>
      <c r="U155" s="37"/>
      <c r="V155" s="37"/>
      <c r="W155" s="37"/>
      <c r="X155" s="37"/>
      <c r="Y155" s="37"/>
      <c r="Z155" s="52"/>
      <c r="AA155" s="1"/>
      <c r="AB155" s="1"/>
      <c r="AC155" s="50"/>
      <c r="AG155" s="37"/>
      <c r="AH155" s="37"/>
      <c r="AI155" s="37"/>
    </row>
    <row r="156" spans="1:35">
      <c r="A156" s="25"/>
      <c r="B156" s="5"/>
      <c r="C156" s="30"/>
      <c r="D156" s="1"/>
      <c r="E156" s="1"/>
      <c r="F156" s="30"/>
      <c r="G156" s="38"/>
      <c r="I156" s="30"/>
      <c r="J156" s="37"/>
      <c r="K156" s="37"/>
      <c r="S156" s="37"/>
      <c r="T156" s="37"/>
      <c r="U156" s="37"/>
      <c r="V156" s="37"/>
      <c r="W156" s="37"/>
      <c r="X156" s="37"/>
      <c r="Y156" s="37"/>
      <c r="Z156" s="52"/>
      <c r="AA156" s="1"/>
      <c r="AB156" s="1"/>
      <c r="AC156" s="50"/>
      <c r="AG156" s="37"/>
      <c r="AH156" s="37"/>
      <c r="AI156" s="37"/>
    </row>
    <row r="157" spans="1:35">
      <c r="A157" s="25"/>
      <c r="B157" s="5"/>
      <c r="C157" s="30"/>
      <c r="D157" s="1"/>
      <c r="E157" s="1"/>
      <c r="F157" s="30"/>
      <c r="G157" s="38"/>
      <c r="I157" s="30"/>
      <c r="J157" s="37"/>
      <c r="K157" s="37"/>
      <c r="S157" s="37"/>
      <c r="T157" s="37"/>
      <c r="U157" s="37"/>
      <c r="V157" s="37"/>
      <c r="W157" s="37"/>
      <c r="X157" s="37"/>
      <c r="Y157" s="37"/>
      <c r="Z157" s="52"/>
      <c r="AA157" s="1"/>
      <c r="AB157" s="1"/>
      <c r="AC157" s="50"/>
      <c r="AG157" s="37"/>
      <c r="AH157" s="37"/>
      <c r="AI157" s="37"/>
    </row>
    <row r="158" spans="1:35">
      <c r="A158" s="25"/>
      <c r="B158" s="5"/>
      <c r="C158" s="30"/>
      <c r="D158" s="1"/>
      <c r="E158" s="1"/>
      <c r="F158" s="30"/>
      <c r="G158" s="38"/>
      <c r="I158" s="30"/>
      <c r="J158" s="37"/>
      <c r="K158" s="37"/>
      <c r="S158" s="37"/>
      <c r="T158" s="37"/>
      <c r="U158" s="37"/>
      <c r="V158" s="37"/>
      <c r="W158" s="37"/>
      <c r="X158" s="37"/>
      <c r="Y158" s="37"/>
      <c r="Z158" s="52"/>
      <c r="AA158" s="1"/>
      <c r="AB158" s="1"/>
      <c r="AC158" s="50"/>
      <c r="AG158" s="37"/>
      <c r="AH158" s="37"/>
      <c r="AI158" s="37"/>
    </row>
    <row r="159" spans="1:35">
      <c r="A159" s="25"/>
      <c r="B159" s="5"/>
      <c r="C159" s="30"/>
      <c r="D159" s="1"/>
      <c r="E159" s="1"/>
      <c r="F159" s="30"/>
      <c r="G159" s="38"/>
      <c r="I159" s="30"/>
      <c r="J159" s="37"/>
      <c r="K159" s="37"/>
      <c r="S159" s="37"/>
      <c r="T159" s="37"/>
      <c r="U159" s="37"/>
      <c r="V159" s="37"/>
      <c r="W159" s="37"/>
      <c r="X159" s="37"/>
      <c r="Y159" s="37"/>
      <c r="Z159" s="52"/>
      <c r="AA159" s="1"/>
      <c r="AB159" s="1"/>
      <c r="AC159" s="50"/>
      <c r="AG159" s="37"/>
      <c r="AH159" s="37"/>
      <c r="AI159" s="37"/>
    </row>
    <row r="160" spans="1:35">
      <c r="A160" s="25"/>
      <c r="B160" s="5"/>
      <c r="C160" s="30"/>
      <c r="D160" s="1"/>
      <c r="E160" s="1"/>
      <c r="F160" s="30"/>
      <c r="G160" s="38"/>
      <c r="I160" s="30"/>
      <c r="J160" s="37"/>
      <c r="K160" s="37"/>
      <c r="S160" s="37"/>
      <c r="T160" s="37"/>
      <c r="U160" s="37"/>
      <c r="V160" s="37"/>
      <c r="W160" s="37"/>
      <c r="X160" s="37"/>
      <c r="Y160" s="37"/>
      <c r="Z160" s="52"/>
      <c r="AA160" s="1"/>
      <c r="AB160" s="1"/>
      <c r="AC160" s="50"/>
      <c r="AG160" s="37"/>
      <c r="AH160" s="37"/>
      <c r="AI160" s="37"/>
    </row>
    <row r="161" spans="1:35">
      <c r="A161" s="25"/>
      <c r="B161" s="5"/>
      <c r="C161" s="30"/>
      <c r="D161" s="1"/>
      <c r="E161" s="1"/>
      <c r="F161" s="30"/>
      <c r="G161" s="38"/>
      <c r="I161" s="30"/>
      <c r="J161" s="37"/>
      <c r="K161" s="37"/>
      <c r="S161" s="37"/>
      <c r="T161" s="37"/>
      <c r="U161" s="37"/>
      <c r="V161" s="37"/>
      <c r="W161" s="37"/>
      <c r="X161" s="37"/>
      <c r="Y161" s="37"/>
      <c r="Z161" s="52"/>
      <c r="AA161" s="1"/>
      <c r="AB161" s="1"/>
      <c r="AC161" s="50"/>
      <c r="AG161" s="37"/>
      <c r="AH161" s="37"/>
      <c r="AI161" s="37"/>
    </row>
    <row r="162" spans="1:35">
      <c r="A162" s="25"/>
      <c r="B162" s="5"/>
      <c r="C162" s="30"/>
      <c r="D162" s="1"/>
      <c r="E162" s="1"/>
      <c r="F162" s="30"/>
      <c r="G162" s="38"/>
      <c r="I162" s="30"/>
      <c r="J162" s="37"/>
      <c r="K162" s="37"/>
      <c r="S162" s="37"/>
      <c r="T162" s="37"/>
      <c r="U162" s="37"/>
      <c r="V162" s="37"/>
      <c r="W162" s="37"/>
      <c r="X162" s="37"/>
      <c r="Y162" s="37"/>
      <c r="Z162" s="52"/>
      <c r="AA162" s="1"/>
      <c r="AB162" s="1"/>
      <c r="AC162" s="50"/>
      <c r="AG162" s="37"/>
      <c r="AH162" s="37"/>
      <c r="AI162" s="37"/>
    </row>
    <row r="163" spans="1:35">
      <c r="A163" s="25"/>
      <c r="B163" s="5"/>
      <c r="C163" s="30"/>
      <c r="D163" s="1"/>
      <c r="E163" s="1"/>
      <c r="F163" s="30"/>
      <c r="G163" s="38"/>
      <c r="I163" s="30"/>
      <c r="J163" s="37"/>
      <c r="K163" s="37"/>
      <c r="S163" s="37"/>
      <c r="T163" s="37"/>
      <c r="U163" s="37"/>
      <c r="V163" s="37"/>
      <c r="W163" s="37"/>
      <c r="X163" s="37"/>
      <c r="Y163" s="37"/>
      <c r="Z163" s="52"/>
      <c r="AA163" s="1"/>
      <c r="AB163" s="1"/>
      <c r="AC163" s="50"/>
      <c r="AG163" s="37"/>
      <c r="AH163" s="37"/>
      <c r="AI163" s="37"/>
    </row>
    <row r="164" spans="1:35">
      <c r="A164" s="25"/>
      <c r="B164" s="5"/>
      <c r="C164" s="30"/>
      <c r="D164" s="1"/>
      <c r="E164" s="1"/>
      <c r="F164" s="30"/>
      <c r="G164" s="38"/>
      <c r="I164" s="30"/>
      <c r="J164" s="37"/>
      <c r="K164" s="37"/>
      <c r="S164" s="37"/>
      <c r="T164" s="37"/>
      <c r="U164" s="37"/>
      <c r="V164" s="37"/>
      <c r="W164" s="37"/>
      <c r="X164" s="37"/>
      <c r="Y164" s="37"/>
      <c r="Z164" s="52"/>
      <c r="AA164" s="1"/>
      <c r="AB164" s="1"/>
      <c r="AC164" s="50"/>
      <c r="AG164" s="37"/>
      <c r="AH164" s="37"/>
      <c r="AI164" s="37"/>
    </row>
    <row r="165" spans="1:35">
      <c r="A165" s="25"/>
      <c r="B165" s="5"/>
      <c r="C165" s="30"/>
      <c r="D165" s="1"/>
      <c r="E165" s="1"/>
      <c r="F165" s="30"/>
      <c r="G165" s="38"/>
      <c r="I165" s="30"/>
      <c r="J165" s="37"/>
      <c r="K165" s="37"/>
      <c r="S165" s="37"/>
      <c r="T165" s="37"/>
      <c r="U165" s="37"/>
      <c r="V165" s="37"/>
      <c r="W165" s="37"/>
      <c r="X165" s="37"/>
      <c r="Y165" s="37"/>
      <c r="Z165" s="52"/>
      <c r="AA165" s="1"/>
      <c r="AB165" s="1"/>
      <c r="AC165" s="50"/>
      <c r="AG165" s="37"/>
      <c r="AH165" s="37"/>
      <c r="AI165" s="37"/>
    </row>
    <row r="166" spans="1:35">
      <c r="A166" s="25"/>
      <c r="B166" s="5"/>
      <c r="C166" s="30"/>
      <c r="D166" s="1"/>
      <c r="E166" s="1"/>
      <c r="F166" s="30"/>
      <c r="G166" s="38"/>
      <c r="I166" s="30"/>
      <c r="J166" s="37"/>
      <c r="K166" s="37"/>
      <c r="S166" s="37"/>
      <c r="T166" s="37"/>
      <c r="U166" s="37"/>
      <c r="V166" s="37"/>
      <c r="W166" s="37"/>
      <c r="X166" s="37"/>
      <c r="Y166" s="37"/>
      <c r="Z166" s="52"/>
      <c r="AA166" s="1"/>
      <c r="AB166" s="1"/>
      <c r="AC166" s="50"/>
      <c r="AG166" s="37"/>
      <c r="AH166" s="37"/>
      <c r="AI166" s="37"/>
    </row>
    <row r="167" spans="1:35">
      <c r="A167" s="25"/>
      <c r="B167" s="5"/>
      <c r="C167" s="30"/>
      <c r="D167" s="1"/>
      <c r="E167" s="1"/>
      <c r="F167" s="30"/>
      <c r="G167" s="38"/>
      <c r="I167" s="30"/>
      <c r="J167" s="37"/>
      <c r="K167" s="37"/>
      <c r="S167" s="37"/>
      <c r="T167" s="37"/>
      <c r="U167" s="37"/>
      <c r="V167" s="37"/>
      <c r="W167" s="37"/>
      <c r="X167" s="37"/>
      <c r="Y167" s="37"/>
      <c r="Z167" s="52"/>
      <c r="AA167" s="1"/>
      <c r="AB167" s="1"/>
      <c r="AC167" s="50"/>
      <c r="AG167" s="37"/>
      <c r="AH167" s="37"/>
      <c r="AI167" s="37"/>
    </row>
    <row r="168" spans="1:35">
      <c r="A168" s="25"/>
      <c r="B168" s="5"/>
      <c r="C168" s="30"/>
      <c r="D168" s="1"/>
      <c r="E168" s="1"/>
      <c r="F168" s="30"/>
      <c r="G168" s="38"/>
      <c r="I168" s="30"/>
      <c r="J168" s="37"/>
      <c r="K168" s="37"/>
      <c r="S168" s="37"/>
      <c r="T168" s="37"/>
      <c r="U168" s="37"/>
      <c r="V168" s="37"/>
      <c r="W168" s="37"/>
      <c r="X168" s="37"/>
      <c r="Y168" s="37"/>
      <c r="Z168" s="52"/>
      <c r="AA168" s="1"/>
      <c r="AB168" s="1"/>
      <c r="AC168" s="50"/>
      <c r="AG168" s="37"/>
      <c r="AH168" s="37"/>
      <c r="AI168" s="37"/>
    </row>
    <row r="169" spans="1:35">
      <c r="A169" s="25"/>
      <c r="B169" s="5"/>
      <c r="C169" s="30"/>
      <c r="D169" s="1"/>
      <c r="E169" s="1"/>
      <c r="F169" s="30"/>
      <c r="G169" s="38"/>
      <c r="I169" s="30"/>
      <c r="J169" s="37"/>
      <c r="K169" s="37"/>
      <c r="S169" s="37"/>
      <c r="T169" s="37"/>
      <c r="U169" s="37"/>
      <c r="V169" s="37"/>
      <c r="W169" s="37"/>
      <c r="X169" s="37"/>
      <c r="Y169" s="37"/>
      <c r="Z169" s="52"/>
      <c r="AA169" s="1"/>
      <c r="AB169" s="1"/>
      <c r="AC169" s="50"/>
      <c r="AG169" s="37"/>
      <c r="AH169" s="37"/>
      <c r="AI169" s="37"/>
    </row>
    <row r="170" spans="1:35">
      <c r="A170" s="25"/>
      <c r="B170" s="5"/>
      <c r="C170" s="30"/>
      <c r="D170" s="1"/>
      <c r="E170" s="1"/>
      <c r="F170" s="30"/>
      <c r="G170" s="38"/>
      <c r="I170" s="30"/>
      <c r="J170" s="37"/>
      <c r="K170" s="37"/>
      <c r="S170" s="37"/>
      <c r="T170" s="37"/>
      <c r="U170" s="37"/>
      <c r="V170" s="37"/>
      <c r="W170" s="37"/>
      <c r="X170" s="37"/>
      <c r="Y170" s="37"/>
      <c r="Z170" s="52"/>
      <c r="AA170" s="1"/>
      <c r="AB170" s="1"/>
      <c r="AC170" s="50"/>
      <c r="AG170" s="37"/>
      <c r="AH170" s="37"/>
      <c r="AI170" s="37"/>
    </row>
    <row r="171" spans="1:35">
      <c r="A171" s="25"/>
      <c r="B171" s="5"/>
      <c r="C171" s="30"/>
      <c r="D171" s="1"/>
      <c r="E171" s="1"/>
      <c r="F171" s="30"/>
      <c r="G171" s="38"/>
      <c r="I171" s="30"/>
      <c r="J171" s="37"/>
      <c r="K171" s="37"/>
      <c r="S171" s="37"/>
      <c r="T171" s="37"/>
      <c r="U171" s="37"/>
      <c r="V171" s="37"/>
      <c r="W171" s="37"/>
      <c r="X171" s="37"/>
      <c r="Y171" s="37"/>
      <c r="Z171" s="52"/>
      <c r="AA171" s="1"/>
      <c r="AB171" s="1"/>
      <c r="AC171" s="50"/>
      <c r="AG171" s="37"/>
      <c r="AH171" s="37"/>
      <c r="AI171" s="37"/>
    </row>
    <row r="172" spans="1:35">
      <c r="A172" s="25"/>
      <c r="B172" s="5"/>
      <c r="C172" s="30"/>
      <c r="D172" s="1"/>
      <c r="E172" s="1"/>
      <c r="F172" s="30"/>
      <c r="G172" s="38"/>
      <c r="I172" s="30"/>
      <c r="J172" s="37"/>
      <c r="K172" s="37"/>
      <c r="S172" s="37"/>
      <c r="T172" s="37"/>
      <c r="U172" s="37"/>
      <c r="V172" s="37"/>
      <c r="W172" s="37"/>
      <c r="X172" s="37"/>
      <c r="Y172" s="37"/>
      <c r="Z172" s="52"/>
      <c r="AA172" s="1"/>
      <c r="AB172" s="1"/>
      <c r="AC172" s="50"/>
      <c r="AG172" s="37"/>
      <c r="AH172" s="37"/>
      <c r="AI172" s="37"/>
    </row>
    <row r="173" spans="1:35">
      <c r="A173" s="25"/>
      <c r="B173" s="5"/>
      <c r="C173" s="30"/>
      <c r="D173" s="1"/>
      <c r="E173" s="1"/>
      <c r="F173" s="30"/>
      <c r="G173" s="38"/>
      <c r="I173" s="30"/>
      <c r="J173" s="37"/>
      <c r="K173" s="37"/>
      <c r="S173" s="37"/>
      <c r="T173" s="37"/>
      <c r="U173" s="37"/>
      <c r="V173" s="37"/>
      <c r="W173" s="37"/>
      <c r="X173" s="37"/>
      <c r="Y173" s="37"/>
      <c r="Z173" s="52"/>
      <c r="AA173" s="1"/>
      <c r="AB173" s="1"/>
      <c r="AC173" s="50"/>
      <c r="AG173" s="37"/>
      <c r="AH173" s="37"/>
      <c r="AI173" s="37"/>
    </row>
    <row r="174" spans="1:35">
      <c r="A174" s="25"/>
      <c r="B174" s="5"/>
      <c r="C174" s="30"/>
      <c r="D174" s="1"/>
      <c r="E174" s="1"/>
      <c r="F174" s="30"/>
      <c r="G174" s="38"/>
      <c r="I174" s="30"/>
      <c r="J174" s="37"/>
      <c r="K174" s="37"/>
      <c r="S174" s="37"/>
      <c r="T174" s="37"/>
      <c r="U174" s="37"/>
      <c r="V174" s="37"/>
      <c r="W174" s="37"/>
      <c r="X174" s="37"/>
      <c r="Y174" s="37"/>
      <c r="Z174" s="52"/>
      <c r="AA174" s="1"/>
      <c r="AB174" s="1"/>
      <c r="AC174" s="50"/>
      <c r="AG174" s="37"/>
      <c r="AH174" s="37"/>
      <c r="AI174" s="37"/>
    </row>
    <row r="175" spans="1:35">
      <c r="A175" s="25"/>
      <c r="B175" s="5"/>
      <c r="C175" s="30"/>
      <c r="D175" s="1"/>
      <c r="E175" s="1"/>
      <c r="F175" s="30"/>
      <c r="G175" s="38"/>
      <c r="I175" s="30"/>
      <c r="J175" s="37"/>
      <c r="K175" s="37"/>
      <c r="S175" s="37"/>
      <c r="T175" s="37"/>
      <c r="U175" s="37"/>
      <c r="V175" s="37"/>
      <c r="W175" s="37"/>
      <c r="X175" s="37"/>
      <c r="Y175" s="37"/>
      <c r="Z175" s="52"/>
      <c r="AA175" s="1"/>
      <c r="AB175" s="1"/>
      <c r="AC175" s="50"/>
      <c r="AG175" s="37"/>
      <c r="AH175" s="37"/>
      <c r="AI175" s="37"/>
    </row>
    <row r="176" spans="1:35">
      <c r="A176" s="25"/>
      <c r="B176" s="5"/>
      <c r="C176" s="30"/>
      <c r="D176" s="1"/>
      <c r="E176" s="1"/>
      <c r="F176" s="30"/>
      <c r="G176" s="38"/>
      <c r="I176" s="30"/>
      <c r="J176" s="37"/>
      <c r="K176" s="37"/>
      <c r="S176" s="37"/>
      <c r="T176" s="37"/>
      <c r="U176" s="37"/>
      <c r="V176" s="37"/>
      <c r="W176" s="37"/>
      <c r="X176" s="37"/>
      <c r="Y176" s="37"/>
      <c r="Z176" s="52"/>
      <c r="AA176" s="1"/>
      <c r="AB176" s="1"/>
      <c r="AC176" s="50"/>
      <c r="AG176" s="37"/>
      <c r="AH176" s="37"/>
      <c r="AI176" s="37"/>
    </row>
    <row r="177" spans="1:35">
      <c r="A177" s="25"/>
      <c r="B177" s="5"/>
      <c r="C177" s="30"/>
      <c r="D177" s="1"/>
      <c r="E177" s="1"/>
      <c r="F177" s="30"/>
      <c r="G177" s="38"/>
      <c r="I177" s="30"/>
      <c r="J177" s="37"/>
      <c r="K177" s="37"/>
      <c r="S177" s="37"/>
      <c r="T177" s="37"/>
      <c r="U177" s="37"/>
      <c r="V177" s="37"/>
      <c r="W177" s="37"/>
      <c r="X177" s="37"/>
      <c r="Y177" s="37"/>
      <c r="Z177" s="52"/>
      <c r="AA177" s="1"/>
      <c r="AB177" s="1"/>
      <c r="AC177" s="50"/>
      <c r="AG177" s="37"/>
      <c r="AH177" s="37"/>
      <c r="AI177" s="37"/>
    </row>
    <row r="178" spans="1:35">
      <c r="A178" s="25"/>
      <c r="B178" s="5"/>
      <c r="C178" s="30"/>
      <c r="D178" s="1"/>
      <c r="E178" s="1"/>
      <c r="F178" s="30"/>
      <c r="G178" s="38"/>
      <c r="I178" s="30"/>
      <c r="J178" s="37"/>
      <c r="K178" s="37"/>
      <c r="S178" s="37"/>
      <c r="T178" s="37"/>
      <c r="U178" s="37"/>
      <c r="V178" s="37"/>
      <c r="W178" s="37"/>
      <c r="X178" s="37"/>
      <c r="Y178" s="37"/>
      <c r="Z178" s="52"/>
      <c r="AA178" s="1"/>
      <c r="AB178" s="1"/>
      <c r="AC178" s="50"/>
      <c r="AG178" s="37"/>
      <c r="AH178" s="37"/>
      <c r="AI178" s="37"/>
    </row>
    <row r="179" spans="1:35">
      <c r="A179" s="25"/>
      <c r="B179" s="5"/>
      <c r="C179" s="30"/>
      <c r="D179" s="1"/>
      <c r="E179" s="1"/>
      <c r="F179" s="30"/>
      <c r="G179" s="38"/>
      <c r="I179" s="30"/>
      <c r="J179" s="37"/>
      <c r="K179" s="37"/>
      <c r="S179" s="37"/>
      <c r="T179" s="37"/>
      <c r="U179" s="37"/>
      <c r="V179" s="37"/>
      <c r="W179" s="37"/>
      <c r="X179" s="37"/>
      <c r="Y179" s="37"/>
      <c r="Z179" s="52"/>
      <c r="AA179" s="1"/>
      <c r="AB179" s="1"/>
      <c r="AC179" s="50"/>
      <c r="AG179" s="37"/>
      <c r="AH179" s="37"/>
      <c r="AI179" s="37"/>
    </row>
    <row r="180" spans="1:35">
      <c r="A180" s="25"/>
      <c r="B180" s="5"/>
      <c r="C180" s="30"/>
      <c r="D180" s="1"/>
      <c r="E180" s="1"/>
      <c r="F180" s="30"/>
      <c r="G180" s="38"/>
      <c r="I180" s="30"/>
      <c r="J180" s="37"/>
      <c r="K180" s="37"/>
      <c r="S180" s="37"/>
      <c r="T180" s="37"/>
      <c r="U180" s="37"/>
      <c r="V180" s="37"/>
      <c r="W180" s="37"/>
      <c r="X180" s="37"/>
      <c r="Y180" s="37"/>
      <c r="Z180" s="52"/>
      <c r="AA180" s="1"/>
      <c r="AB180" s="1"/>
      <c r="AC180" s="50"/>
      <c r="AG180" s="37"/>
      <c r="AH180" s="37"/>
      <c r="AI180" s="37"/>
    </row>
    <row r="181" spans="1:35">
      <c r="A181" s="25"/>
      <c r="B181" s="5"/>
      <c r="C181" s="30"/>
      <c r="D181" s="1"/>
      <c r="E181" s="1"/>
      <c r="F181" s="30"/>
      <c r="G181" s="38"/>
      <c r="I181" s="30"/>
      <c r="J181" s="37"/>
      <c r="K181" s="37"/>
      <c r="S181" s="37"/>
      <c r="T181" s="37"/>
      <c r="U181" s="37"/>
      <c r="V181" s="37"/>
      <c r="W181" s="37"/>
      <c r="X181" s="37"/>
      <c r="Y181" s="37"/>
      <c r="Z181" s="52"/>
      <c r="AA181" s="1"/>
      <c r="AB181" s="1"/>
      <c r="AC181" s="50"/>
      <c r="AG181" s="37"/>
      <c r="AH181" s="37"/>
      <c r="AI181" s="37"/>
    </row>
    <row r="182" spans="1:35">
      <c r="A182" s="25"/>
      <c r="B182" s="5"/>
      <c r="C182" s="30"/>
      <c r="D182" s="1"/>
      <c r="E182" s="1"/>
      <c r="F182" s="30"/>
      <c r="G182" s="38"/>
      <c r="I182" s="30"/>
      <c r="J182" s="37"/>
      <c r="K182" s="37"/>
      <c r="S182" s="37"/>
      <c r="T182" s="37"/>
      <c r="U182" s="37"/>
      <c r="V182" s="37"/>
      <c r="W182" s="37"/>
      <c r="X182" s="37"/>
      <c r="Y182" s="37"/>
      <c r="Z182" s="52"/>
      <c r="AA182" s="1"/>
      <c r="AB182" s="1"/>
      <c r="AC182" s="50"/>
      <c r="AG182" s="37"/>
      <c r="AH182" s="37"/>
      <c r="AI182" s="37"/>
    </row>
    <row r="183" spans="1:35">
      <c r="A183" s="25"/>
      <c r="B183" s="5"/>
      <c r="C183" s="30"/>
      <c r="D183" s="1"/>
      <c r="E183" s="1"/>
      <c r="F183" s="30"/>
      <c r="G183" s="38"/>
      <c r="I183" s="30"/>
      <c r="J183" s="37"/>
      <c r="K183" s="37"/>
      <c r="S183" s="37"/>
      <c r="T183" s="37"/>
      <c r="U183" s="37"/>
      <c r="V183" s="37"/>
      <c r="W183" s="37"/>
      <c r="X183" s="37"/>
      <c r="Y183" s="37"/>
      <c r="Z183" s="52"/>
      <c r="AA183" s="1"/>
      <c r="AB183" s="1"/>
      <c r="AC183" s="50"/>
      <c r="AG183" s="37"/>
      <c r="AH183" s="37"/>
      <c r="AI183" s="37"/>
    </row>
    <row r="184" spans="1:35">
      <c r="A184" s="25"/>
      <c r="B184" s="5"/>
      <c r="C184" s="30"/>
      <c r="D184" s="1"/>
      <c r="E184" s="1"/>
      <c r="F184" s="30"/>
      <c r="G184" s="38"/>
      <c r="I184" s="30"/>
      <c r="J184" s="37"/>
      <c r="K184" s="37"/>
      <c r="S184" s="37"/>
      <c r="T184" s="37"/>
      <c r="U184" s="37"/>
      <c r="V184" s="37"/>
      <c r="W184" s="37"/>
      <c r="X184" s="37"/>
      <c r="Y184" s="37"/>
      <c r="Z184" s="52"/>
      <c r="AA184" s="1"/>
      <c r="AB184" s="1"/>
      <c r="AC184" s="50"/>
      <c r="AG184" s="37"/>
      <c r="AH184" s="37"/>
      <c r="AI184" s="37"/>
    </row>
    <row r="185" spans="1:35">
      <c r="A185" s="25"/>
      <c r="B185" s="5"/>
      <c r="C185" s="30"/>
      <c r="D185" s="1"/>
      <c r="E185" s="1"/>
      <c r="F185" s="30"/>
      <c r="G185" s="38"/>
      <c r="I185" s="30"/>
      <c r="J185" s="37"/>
      <c r="K185" s="37"/>
      <c r="S185" s="37"/>
      <c r="T185" s="37"/>
      <c r="U185" s="37"/>
      <c r="V185" s="37"/>
      <c r="W185" s="37"/>
      <c r="X185" s="37"/>
      <c r="Y185" s="37"/>
      <c r="Z185" s="52"/>
      <c r="AA185" s="1"/>
      <c r="AB185" s="1"/>
      <c r="AC185" s="50"/>
      <c r="AG185" s="37"/>
      <c r="AH185" s="37"/>
      <c r="AI185" s="37"/>
    </row>
    <row r="186" spans="1:35">
      <c r="A186" s="25"/>
      <c r="B186" s="5"/>
      <c r="C186" s="30"/>
      <c r="D186" s="1"/>
      <c r="E186" s="1"/>
      <c r="F186" s="30"/>
      <c r="G186" s="38"/>
      <c r="I186" s="30"/>
      <c r="J186" s="37"/>
      <c r="K186" s="37"/>
      <c r="S186" s="37"/>
      <c r="T186" s="37"/>
      <c r="U186" s="37"/>
      <c r="V186" s="37"/>
      <c r="W186" s="37"/>
      <c r="X186" s="37"/>
      <c r="Y186" s="37"/>
      <c r="Z186" s="52"/>
      <c r="AA186" s="1"/>
      <c r="AB186" s="1"/>
      <c r="AC186" s="50"/>
      <c r="AG186" s="37"/>
      <c r="AH186" s="37"/>
      <c r="AI186" s="37"/>
    </row>
    <row r="187" spans="1:35">
      <c r="A187" s="25"/>
      <c r="B187" s="5"/>
      <c r="C187" s="30"/>
      <c r="D187" s="1"/>
      <c r="E187" s="1"/>
      <c r="F187" s="30"/>
      <c r="G187" s="38"/>
      <c r="I187" s="30"/>
      <c r="J187" s="37"/>
      <c r="K187" s="37"/>
      <c r="S187" s="37"/>
      <c r="T187" s="37"/>
      <c r="U187" s="37"/>
      <c r="V187" s="37"/>
      <c r="W187" s="37"/>
      <c r="X187" s="37"/>
      <c r="Y187" s="37"/>
      <c r="Z187" s="52"/>
      <c r="AA187" s="1"/>
      <c r="AB187" s="1"/>
      <c r="AC187" s="50"/>
      <c r="AG187" s="37"/>
      <c r="AH187" s="37"/>
      <c r="AI187" s="37"/>
    </row>
    <row r="188" spans="1:35">
      <c r="A188" s="25"/>
      <c r="B188" s="5"/>
      <c r="C188" s="30"/>
      <c r="D188" s="1"/>
      <c r="E188" s="1"/>
      <c r="F188" s="30"/>
      <c r="G188" s="38"/>
      <c r="I188" s="30"/>
      <c r="J188" s="37"/>
      <c r="K188" s="37"/>
      <c r="S188" s="37"/>
      <c r="T188" s="37"/>
      <c r="U188" s="37"/>
      <c r="V188" s="37"/>
      <c r="W188" s="37"/>
      <c r="X188" s="37"/>
      <c r="Y188" s="37"/>
      <c r="Z188" s="52"/>
      <c r="AA188" s="1"/>
      <c r="AB188" s="1"/>
      <c r="AC188" s="50"/>
      <c r="AG188" s="37"/>
      <c r="AH188" s="37"/>
      <c r="AI188" s="37"/>
    </row>
    <row r="189" spans="1:35">
      <c r="A189" s="25"/>
      <c r="B189" s="5"/>
      <c r="C189" s="30"/>
      <c r="D189" s="1"/>
      <c r="E189" s="1"/>
      <c r="F189" s="30"/>
      <c r="G189" s="38"/>
      <c r="I189" s="30"/>
      <c r="J189" s="37"/>
      <c r="K189" s="37"/>
      <c r="S189" s="37"/>
      <c r="T189" s="37"/>
      <c r="U189" s="37"/>
      <c r="V189" s="37"/>
      <c r="W189" s="37"/>
      <c r="X189" s="37"/>
      <c r="Y189" s="37"/>
      <c r="Z189" s="52"/>
      <c r="AA189" s="1"/>
      <c r="AB189" s="1"/>
      <c r="AC189" s="50"/>
      <c r="AG189" s="37"/>
      <c r="AH189" s="37"/>
      <c r="AI189" s="37"/>
    </row>
    <row r="190" spans="1:35">
      <c r="A190" s="25"/>
      <c r="B190" s="5"/>
      <c r="C190" s="30"/>
      <c r="D190" s="1"/>
      <c r="E190" s="1"/>
      <c r="F190" s="30"/>
      <c r="G190" s="38"/>
      <c r="I190" s="30"/>
      <c r="J190" s="37"/>
      <c r="K190" s="37"/>
      <c r="S190" s="37"/>
      <c r="T190" s="37"/>
      <c r="U190" s="37"/>
      <c r="V190" s="37"/>
      <c r="W190" s="37"/>
      <c r="X190" s="37"/>
      <c r="Y190" s="37"/>
      <c r="Z190" s="52"/>
      <c r="AA190" s="1"/>
      <c r="AB190" s="1"/>
      <c r="AC190" s="50"/>
      <c r="AG190" s="37"/>
      <c r="AH190" s="37"/>
      <c r="AI190" s="37"/>
    </row>
    <row r="191" spans="1:35">
      <c r="A191" s="25"/>
      <c r="B191" s="5"/>
      <c r="C191" s="30"/>
      <c r="D191" s="1"/>
      <c r="E191" s="1"/>
      <c r="F191" s="30"/>
      <c r="G191" s="38"/>
      <c r="I191" s="30"/>
      <c r="J191" s="37"/>
      <c r="K191" s="37"/>
      <c r="S191" s="37"/>
      <c r="T191" s="37"/>
      <c r="U191" s="37"/>
      <c r="V191" s="37"/>
      <c r="W191" s="37"/>
      <c r="X191" s="37"/>
      <c r="Y191" s="37"/>
      <c r="Z191" s="52"/>
      <c r="AA191" s="1"/>
      <c r="AB191" s="1"/>
      <c r="AC191" s="50"/>
      <c r="AG191" s="37"/>
      <c r="AH191" s="37"/>
      <c r="AI191" s="37"/>
    </row>
    <row r="192" spans="1:35">
      <c r="A192" s="25"/>
      <c r="B192" s="5"/>
      <c r="C192" s="30"/>
      <c r="D192" s="1"/>
      <c r="E192" s="1"/>
      <c r="F192" s="30"/>
      <c r="G192" s="38"/>
      <c r="I192" s="30"/>
      <c r="J192" s="37"/>
      <c r="K192" s="37"/>
      <c r="S192" s="37"/>
      <c r="T192" s="37"/>
      <c r="U192" s="37"/>
      <c r="V192" s="37"/>
      <c r="W192" s="37"/>
      <c r="X192" s="37"/>
      <c r="Y192" s="37"/>
      <c r="Z192" s="52"/>
      <c r="AA192" s="1"/>
      <c r="AB192" s="1"/>
      <c r="AC192" s="50"/>
      <c r="AG192" s="37"/>
      <c r="AH192" s="37"/>
      <c r="AI192" s="37"/>
    </row>
    <row r="193" spans="1:35">
      <c r="A193" s="25"/>
      <c r="B193" s="5"/>
      <c r="C193" s="30"/>
      <c r="D193" s="1"/>
      <c r="E193" s="1"/>
      <c r="F193" s="30"/>
      <c r="G193" s="38"/>
      <c r="I193" s="30"/>
      <c r="J193" s="37"/>
      <c r="K193" s="37"/>
      <c r="S193" s="37"/>
      <c r="T193" s="37"/>
      <c r="U193" s="37"/>
      <c r="V193" s="37"/>
      <c r="W193" s="37"/>
      <c r="X193" s="37"/>
      <c r="Y193" s="37"/>
      <c r="Z193" s="52"/>
      <c r="AA193" s="1"/>
      <c r="AB193" s="1"/>
      <c r="AC193" s="50"/>
      <c r="AG193" s="37"/>
      <c r="AH193" s="37"/>
      <c r="AI193" s="37"/>
    </row>
    <row r="194" spans="1:35">
      <c r="A194" s="25"/>
      <c r="B194" s="5"/>
      <c r="C194" s="30"/>
      <c r="D194" s="1"/>
      <c r="E194" s="1"/>
      <c r="F194" s="30"/>
      <c r="G194" s="38"/>
      <c r="I194" s="30"/>
      <c r="J194" s="37"/>
      <c r="K194" s="37"/>
      <c r="S194" s="37"/>
      <c r="T194" s="37"/>
      <c r="U194" s="37"/>
      <c r="V194" s="37"/>
      <c r="W194" s="37"/>
      <c r="X194" s="37"/>
      <c r="Y194" s="37"/>
      <c r="Z194" s="52"/>
      <c r="AA194" s="1"/>
      <c r="AB194" s="1"/>
      <c r="AC194" s="50"/>
      <c r="AG194" s="37"/>
      <c r="AH194" s="37"/>
      <c r="AI194" s="37"/>
    </row>
    <row r="195" spans="1:35">
      <c r="A195" s="25"/>
      <c r="B195" s="5"/>
      <c r="C195" s="30"/>
      <c r="D195" s="1"/>
      <c r="E195" s="1"/>
      <c r="F195" s="30"/>
      <c r="G195" s="38"/>
      <c r="I195" s="30"/>
      <c r="J195" s="37"/>
      <c r="K195" s="37"/>
      <c r="S195" s="37"/>
      <c r="T195" s="37"/>
      <c r="U195" s="37"/>
      <c r="V195" s="37"/>
      <c r="W195" s="37"/>
      <c r="X195" s="37"/>
      <c r="Y195" s="37"/>
      <c r="Z195" s="52"/>
      <c r="AA195" s="1"/>
      <c r="AB195" s="1"/>
      <c r="AC195" s="50"/>
      <c r="AG195" s="37"/>
      <c r="AH195" s="37"/>
      <c r="AI195" s="37"/>
    </row>
    <row r="196" spans="1:35">
      <c r="A196" s="25"/>
      <c r="B196" s="5"/>
      <c r="C196" s="30"/>
      <c r="D196" s="1"/>
      <c r="E196" s="1"/>
      <c r="F196" s="30"/>
      <c r="G196" s="38"/>
      <c r="I196" s="30"/>
      <c r="J196" s="37"/>
      <c r="K196" s="37"/>
      <c r="S196" s="37"/>
      <c r="T196" s="37"/>
      <c r="U196" s="37"/>
      <c r="V196" s="37"/>
      <c r="W196" s="37"/>
      <c r="X196" s="37"/>
      <c r="Y196" s="37"/>
      <c r="Z196" s="52"/>
      <c r="AA196" s="1"/>
      <c r="AB196" s="1"/>
      <c r="AC196" s="50"/>
      <c r="AG196" s="37"/>
      <c r="AH196" s="37"/>
      <c r="AI196" s="37"/>
    </row>
    <row r="197" spans="1:35">
      <c r="A197" s="25"/>
      <c r="B197" s="5"/>
      <c r="C197" s="30"/>
      <c r="D197" s="1"/>
      <c r="E197" s="1"/>
      <c r="F197" s="30"/>
      <c r="G197" s="38"/>
      <c r="I197" s="30"/>
      <c r="J197" s="37"/>
      <c r="K197" s="37"/>
      <c r="S197" s="37"/>
      <c r="T197" s="37"/>
      <c r="U197" s="37"/>
      <c r="V197" s="37"/>
      <c r="W197" s="37"/>
      <c r="X197" s="37"/>
      <c r="Y197" s="37"/>
      <c r="Z197" s="52"/>
      <c r="AA197" s="1"/>
      <c r="AB197" s="1"/>
      <c r="AC197" s="50"/>
      <c r="AG197" s="37"/>
      <c r="AH197" s="37"/>
      <c r="AI197" s="37"/>
    </row>
    <row r="198" spans="1:35">
      <c r="A198" s="25"/>
      <c r="B198" s="5"/>
      <c r="C198" s="30"/>
      <c r="D198" s="1"/>
      <c r="E198" s="1"/>
      <c r="F198" s="30"/>
      <c r="G198" s="38"/>
      <c r="I198" s="30"/>
      <c r="J198" s="37"/>
      <c r="K198" s="37"/>
      <c r="S198" s="37"/>
      <c r="T198" s="37"/>
      <c r="U198" s="37"/>
      <c r="V198" s="37"/>
      <c r="W198" s="37"/>
      <c r="X198" s="37"/>
      <c r="Y198" s="37"/>
      <c r="Z198" s="52"/>
      <c r="AA198" s="1"/>
      <c r="AB198" s="1"/>
      <c r="AC198" s="50"/>
      <c r="AG198" s="37"/>
      <c r="AH198" s="37"/>
      <c r="AI198" s="37"/>
    </row>
    <row r="199" spans="1:35">
      <c r="A199" s="25"/>
      <c r="B199" s="5"/>
      <c r="C199" s="30"/>
      <c r="D199" s="1"/>
      <c r="E199" s="1"/>
      <c r="F199" s="30"/>
      <c r="G199" s="38"/>
      <c r="I199" s="30"/>
      <c r="J199" s="37"/>
      <c r="K199" s="37"/>
      <c r="S199" s="37"/>
      <c r="T199" s="37"/>
      <c r="U199" s="37"/>
      <c r="V199" s="37"/>
      <c r="W199" s="37"/>
      <c r="X199" s="37"/>
      <c r="Y199" s="37"/>
      <c r="Z199" s="52"/>
      <c r="AA199" s="1"/>
      <c r="AB199" s="1"/>
      <c r="AC199" s="50"/>
      <c r="AG199" s="37"/>
      <c r="AH199" s="37"/>
      <c r="AI199" s="37"/>
    </row>
    <row r="200" spans="1:35">
      <c r="A200" s="25"/>
      <c r="B200" s="5"/>
      <c r="C200" s="30"/>
      <c r="D200" s="1"/>
      <c r="E200" s="1"/>
      <c r="F200" s="30"/>
      <c r="G200" s="38"/>
      <c r="I200" s="30"/>
      <c r="J200" s="37"/>
      <c r="K200" s="37"/>
      <c r="S200" s="37"/>
      <c r="T200" s="37"/>
      <c r="U200" s="37"/>
      <c r="V200" s="37"/>
      <c r="W200" s="37"/>
      <c r="X200" s="37"/>
      <c r="Y200" s="37"/>
      <c r="Z200" s="52"/>
      <c r="AA200" s="1"/>
      <c r="AB200" s="1"/>
      <c r="AC200" s="50"/>
      <c r="AG200" s="37"/>
      <c r="AH200" s="37"/>
      <c r="AI200" s="37"/>
    </row>
    <row r="201" spans="1:35">
      <c r="A201" s="25"/>
      <c r="B201" s="5"/>
      <c r="C201" s="30"/>
      <c r="D201" s="1"/>
      <c r="E201" s="1"/>
      <c r="F201" s="30"/>
      <c r="G201" s="38"/>
      <c r="I201" s="30"/>
      <c r="J201" s="37"/>
      <c r="K201" s="37"/>
      <c r="S201" s="37"/>
      <c r="T201" s="37"/>
      <c r="U201" s="37"/>
      <c r="V201" s="37"/>
      <c r="W201" s="37"/>
      <c r="X201" s="37"/>
      <c r="Y201" s="37"/>
      <c r="Z201" s="52"/>
      <c r="AA201" s="1"/>
      <c r="AB201" s="1"/>
      <c r="AC201" s="50"/>
      <c r="AG201" s="37"/>
      <c r="AH201" s="37"/>
      <c r="AI201" s="37"/>
    </row>
    <row r="202" spans="1:35">
      <c r="A202" s="25"/>
      <c r="B202" s="5"/>
      <c r="C202" s="30"/>
      <c r="D202" s="1"/>
      <c r="E202" s="1"/>
      <c r="F202" s="30"/>
      <c r="G202" s="38"/>
      <c r="I202" s="30"/>
      <c r="J202" s="37"/>
      <c r="K202" s="37"/>
      <c r="S202" s="37"/>
      <c r="T202" s="37"/>
      <c r="U202" s="37"/>
      <c r="V202" s="37"/>
      <c r="W202" s="37"/>
      <c r="X202" s="37"/>
      <c r="Y202" s="37"/>
      <c r="Z202" s="52"/>
      <c r="AA202" s="1"/>
      <c r="AB202" s="1"/>
      <c r="AC202" s="50"/>
      <c r="AG202" s="37"/>
      <c r="AH202" s="37"/>
      <c r="AI202" s="37"/>
    </row>
    <row r="203" spans="1:35">
      <c r="A203" s="25"/>
      <c r="B203" s="5"/>
      <c r="C203" s="30"/>
      <c r="D203" s="1"/>
      <c r="E203" s="1"/>
      <c r="F203" s="30"/>
      <c r="G203" s="38"/>
      <c r="I203" s="30"/>
      <c r="J203" s="37"/>
      <c r="K203" s="37"/>
      <c r="S203" s="37"/>
      <c r="T203" s="37"/>
      <c r="U203" s="37"/>
      <c r="V203" s="37"/>
      <c r="W203" s="37"/>
      <c r="X203" s="37"/>
      <c r="Y203" s="37"/>
      <c r="Z203" s="52"/>
      <c r="AA203" s="1"/>
      <c r="AB203" s="1"/>
      <c r="AC203" s="50"/>
      <c r="AG203" s="37"/>
      <c r="AH203" s="37"/>
      <c r="AI203" s="37"/>
    </row>
    <row r="204" spans="1:35">
      <c r="A204" s="25"/>
      <c r="B204" s="5"/>
      <c r="C204" s="30"/>
      <c r="D204" s="1"/>
      <c r="E204" s="1"/>
      <c r="F204" s="30"/>
      <c r="G204" s="38"/>
      <c r="I204" s="30"/>
      <c r="J204" s="37"/>
      <c r="K204" s="37"/>
      <c r="S204" s="37"/>
      <c r="T204" s="37"/>
      <c r="U204" s="37"/>
      <c r="V204" s="37"/>
      <c r="W204" s="37"/>
      <c r="X204" s="37"/>
      <c r="Y204" s="37"/>
      <c r="Z204" s="52"/>
      <c r="AA204" s="1"/>
      <c r="AB204" s="1"/>
      <c r="AC204" s="50"/>
      <c r="AG204" s="37"/>
      <c r="AH204" s="37"/>
      <c r="AI204" s="37"/>
    </row>
    <row r="205" spans="1:35">
      <c r="A205" s="25"/>
      <c r="B205" s="5"/>
      <c r="C205" s="30"/>
      <c r="D205" s="1"/>
      <c r="E205" s="1"/>
      <c r="F205" s="30"/>
      <c r="G205" s="38"/>
      <c r="I205" s="30"/>
      <c r="J205" s="37"/>
      <c r="K205" s="37"/>
      <c r="S205" s="37"/>
      <c r="T205" s="37"/>
      <c r="U205" s="37"/>
      <c r="V205" s="37"/>
      <c r="W205" s="37"/>
      <c r="X205" s="37"/>
      <c r="Y205" s="37"/>
      <c r="Z205" s="52"/>
      <c r="AA205" s="1"/>
      <c r="AB205" s="1"/>
      <c r="AC205" s="50"/>
      <c r="AG205" s="37"/>
      <c r="AH205" s="37"/>
      <c r="AI205" s="37"/>
    </row>
    <row r="206" spans="1:35">
      <c r="A206" s="25"/>
      <c r="B206" s="5"/>
      <c r="C206" s="30"/>
      <c r="D206" s="1"/>
      <c r="E206" s="1"/>
      <c r="F206" s="30"/>
      <c r="G206" s="38"/>
      <c r="I206" s="30"/>
      <c r="J206" s="37"/>
      <c r="K206" s="37"/>
      <c r="S206" s="37"/>
      <c r="T206" s="37"/>
      <c r="U206" s="37"/>
      <c r="V206" s="37"/>
      <c r="W206" s="37"/>
      <c r="X206" s="37"/>
      <c r="Y206" s="37"/>
      <c r="Z206" s="52"/>
      <c r="AA206" s="1"/>
      <c r="AB206" s="1"/>
      <c r="AC206" s="50"/>
      <c r="AG206" s="37"/>
      <c r="AH206" s="37"/>
      <c r="AI206" s="37"/>
    </row>
    <row r="207" spans="1:35">
      <c r="A207" s="25"/>
      <c r="B207" s="5"/>
      <c r="C207" s="30"/>
      <c r="D207" s="1"/>
      <c r="E207" s="1"/>
      <c r="F207" s="30"/>
      <c r="G207" s="38"/>
      <c r="I207" s="30"/>
      <c r="J207" s="37"/>
      <c r="K207" s="37"/>
      <c r="S207" s="37"/>
      <c r="T207" s="37"/>
      <c r="U207" s="37"/>
      <c r="V207" s="37"/>
      <c r="W207" s="37"/>
      <c r="X207" s="37"/>
      <c r="Y207" s="37"/>
      <c r="Z207" s="52"/>
      <c r="AA207" s="1"/>
      <c r="AB207" s="1"/>
      <c r="AC207" s="50"/>
      <c r="AG207" s="37"/>
      <c r="AH207" s="37"/>
      <c r="AI207" s="37"/>
    </row>
    <row r="208" spans="1:35">
      <c r="A208" s="25"/>
      <c r="B208" s="5"/>
      <c r="C208" s="30"/>
      <c r="D208" s="1"/>
      <c r="E208" s="1"/>
      <c r="F208" s="30"/>
      <c r="G208" s="38"/>
      <c r="I208" s="30"/>
      <c r="J208" s="37"/>
      <c r="K208" s="37"/>
      <c r="S208" s="37"/>
      <c r="T208" s="37"/>
      <c r="U208" s="37"/>
      <c r="V208" s="37"/>
      <c r="W208" s="37"/>
      <c r="X208" s="37"/>
      <c r="Y208" s="37"/>
      <c r="Z208" s="52"/>
      <c r="AA208" s="1"/>
      <c r="AB208" s="1"/>
      <c r="AC208" s="50"/>
      <c r="AG208" s="37"/>
      <c r="AH208" s="37"/>
      <c r="AI208" s="37"/>
    </row>
    <row r="209" spans="1:35">
      <c r="A209" s="25"/>
      <c r="B209" s="5"/>
      <c r="C209" s="30"/>
      <c r="D209" s="1"/>
      <c r="E209" s="1"/>
      <c r="F209" s="30"/>
      <c r="G209" s="38"/>
      <c r="I209" s="30"/>
      <c r="J209" s="37"/>
      <c r="K209" s="37"/>
      <c r="S209" s="37"/>
      <c r="T209" s="37"/>
      <c r="U209" s="37"/>
      <c r="V209" s="37"/>
      <c r="W209" s="37"/>
      <c r="X209" s="37"/>
      <c r="Y209" s="37"/>
      <c r="Z209" s="52"/>
      <c r="AA209" s="1"/>
      <c r="AB209" s="1"/>
      <c r="AC209" s="50"/>
      <c r="AG209" s="37"/>
      <c r="AH209" s="37"/>
      <c r="AI209" s="37"/>
    </row>
    <row r="210" spans="1:35">
      <c r="A210" s="25"/>
      <c r="B210" s="5"/>
      <c r="C210" s="30"/>
      <c r="D210" s="1"/>
      <c r="E210" s="1"/>
      <c r="F210" s="30"/>
      <c r="G210" s="38"/>
      <c r="I210" s="30"/>
      <c r="J210" s="37"/>
      <c r="K210" s="37"/>
      <c r="S210" s="37"/>
      <c r="T210" s="37"/>
      <c r="U210" s="37"/>
      <c r="V210" s="37"/>
      <c r="W210" s="37"/>
      <c r="X210" s="37"/>
      <c r="Y210" s="37"/>
      <c r="Z210" s="52"/>
      <c r="AA210" s="1"/>
      <c r="AB210" s="1"/>
      <c r="AC210" s="50"/>
      <c r="AG210" s="37"/>
      <c r="AH210" s="37"/>
      <c r="AI210" s="37"/>
    </row>
    <row r="211" spans="1:35">
      <c r="A211" s="25"/>
      <c r="B211" s="5"/>
      <c r="C211" s="30"/>
      <c r="D211" s="1"/>
      <c r="E211" s="1"/>
      <c r="F211" s="30"/>
      <c r="G211" s="38"/>
      <c r="I211" s="30"/>
      <c r="J211" s="37"/>
      <c r="K211" s="37"/>
      <c r="S211" s="37"/>
      <c r="T211" s="37"/>
      <c r="U211" s="37"/>
      <c r="V211" s="37"/>
      <c r="W211" s="37"/>
      <c r="X211" s="37"/>
      <c r="Y211" s="37"/>
      <c r="Z211" s="52"/>
      <c r="AA211" s="1"/>
      <c r="AB211" s="1"/>
      <c r="AC211" s="50"/>
      <c r="AG211" s="37"/>
      <c r="AH211" s="37"/>
      <c r="AI211" s="37"/>
    </row>
    <row r="212" spans="1:35">
      <c r="A212" s="25"/>
      <c r="B212" s="5"/>
      <c r="C212" s="30"/>
      <c r="D212" s="1"/>
      <c r="E212" s="1"/>
      <c r="F212" s="30"/>
      <c r="G212" s="38"/>
      <c r="I212" s="30"/>
      <c r="J212" s="37"/>
      <c r="K212" s="37"/>
      <c r="S212" s="37"/>
      <c r="T212" s="37"/>
      <c r="U212" s="37"/>
      <c r="V212" s="37"/>
      <c r="W212" s="37"/>
      <c r="X212" s="37"/>
      <c r="Y212" s="37"/>
      <c r="Z212" s="52"/>
      <c r="AA212" s="1"/>
      <c r="AB212" s="1"/>
      <c r="AC212" s="50"/>
      <c r="AG212" s="37"/>
      <c r="AH212" s="37"/>
      <c r="AI212" s="37"/>
    </row>
    <row r="213" spans="1:35">
      <c r="A213" s="25"/>
      <c r="B213" s="5"/>
      <c r="C213" s="30"/>
      <c r="D213" s="1"/>
      <c r="E213" s="1"/>
      <c r="F213" s="30"/>
      <c r="G213" s="38"/>
      <c r="I213" s="30"/>
      <c r="J213" s="37"/>
      <c r="K213" s="37"/>
      <c r="S213" s="37"/>
      <c r="T213" s="37"/>
      <c r="U213" s="37"/>
      <c r="V213" s="37"/>
      <c r="W213" s="37"/>
      <c r="X213" s="37"/>
      <c r="Y213" s="37"/>
      <c r="Z213" s="52"/>
      <c r="AA213" s="1"/>
      <c r="AB213" s="1"/>
      <c r="AC213" s="50"/>
      <c r="AG213" s="37"/>
      <c r="AH213" s="37"/>
      <c r="AI213" s="37"/>
    </row>
    <row r="214" spans="1:35">
      <c r="A214" s="25"/>
      <c r="B214" s="5"/>
      <c r="C214" s="30"/>
      <c r="D214" s="1"/>
      <c r="E214" s="1"/>
      <c r="F214" s="30"/>
      <c r="G214" s="38"/>
      <c r="I214" s="30"/>
      <c r="J214" s="37"/>
      <c r="K214" s="37"/>
      <c r="S214" s="37"/>
      <c r="T214" s="37"/>
      <c r="U214" s="37"/>
      <c r="V214" s="37"/>
      <c r="W214" s="37"/>
      <c r="X214" s="37"/>
      <c r="Y214" s="37"/>
      <c r="Z214" s="52"/>
      <c r="AA214" s="1"/>
      <c r="AB214" s="1"/>
      <c r="AC214" s="50"/>
      <c r="AG214" s="37"/>
      <c r="AH214" s="37"/>
      <c r="AI214" s="37"/>
    </row>
    <row r="215" spans="1:35">
      <c r="A215" s="25"/>
      <c r="B215" s="5"/>
      <c r="C215" s="30"/>
      <c r="D215" s="1"/>
      <c r="E215" s="1"/>
      <c r="F215" s="30"/>
      <c r="G215" s="38"/>
      <c r="I215" s="30"/>
      <c r="J215" s="37"/>
      <c r="K215" s="37"/>
      <c r="S215" s="37"/>
      <c r="T215" s="37"/>
      <c r="U215" s="37"/>
      <c r="V215" s="37"/>
      <c r="W215" s="37"/>
      <c r="X215" s="37"/>
      <c r="Y215" s="37"/>
      <c r="Z215" s="52"/>
      <c r="AA215" s="1"/>
      <c r="AB215" s="1"/>
      <c r="AC215" s="50"/>
      <c r="AG215" s="37"/>
      <c r="AH215" s="37"/>
      <c r="AI215" s="37"/>
    </row>
    <row r="216" spans="1:35">
      <c r="A216" s="25"/>
      <c r="B216" s="5"/>
      <c r="C216" s="30"/>
      <c r="D216" s="1"/>
      <c r="E216" s="1"/>
      <c r="F216" s="30"/>
      <c r="G216" s="38"/>
      <c r="I216" s="30"/>
      <c r="J216" s="37"/>
      <c r="K216" s="37"/>
      <c r="S216" s="37"/>
      <c r="T216" s="37"/>
      <c r="U216" s="37"/>
      <c r="V216" s="37"/>
      <c r="W216" s="37"/>
      <c r="X216" s="37"/>
      <c r="Y216" s="37"/>
      <c r="Z216" s="52"/>
      <c r="AA216" s="1"/>
      <c r="AB216" s="1"/>
      <c r="AC216" s="50"/>
      <c r="AG216" s="37"/>
      <c r="AH216" s="37"/>
      <c r="AI216" s="37"/>
    </row>
    <row r="217" spans="1:35">
      <c r="A217" s="25"/>
      <c r="B217" s="5"/>
      <c r="C217" s="30"/>
      <c r="D217" s="1"/>
      <c r="E217" s="1"/>
      <c r="F217" s="30"/>
      <c r="G217" s="38"/>
      <c r="I217" s="30"/>
      <c r="J217" s="37"/>
      <c r="K217" s="37"/>
      <c r="S217" s="37"/>
      <c r="T217" s="37"/>
      <c r="U217" s="37"/>
      <c r="V217" s="37"/>
      <c r="W217" s="37"/>
      <c r="X217" s="37"/>
      <c r="Y217" s="37"/>
      <c r="Z217" s="52"/>
      <c r="AA217" s="1"/>
      <c r="AB217" s="1"/>
      <c r="AC217" s="50"/>
      <c r="AG217" s="37"/>
      <c r="AH217" s="37"/>
      <c r="AI217" s="37"/>
    </row>
    <row r="218" spans="1:35">
      <c r="A218" s="25"/>
      <c r="B218" s="5"/>
      <c r="C218" s="30"/>
      <c r="D218" s="1"/>
      <c r="E218" s="1"/>
      <c r="F218" s="30"/>
      <c r="G218" s="38"/>
      <c r="I218" s="30"/>
      <c r="J218" s="37"/>
      <c r="K218" s="37"/>
      <c r="S218" s="37"/>
      <c r="T218" s="37"/>
      <c r="U218" s="37"/>
      <c r="V218" s="37"/>
      <c r="W218" s="37"/>
      <c r="X218" s="37"/>
      <c r="Y218" s="37"/>
      <c r="Z218" s="52"/>
      <c r="AA218" s="1"/>
      <c r="AB218" s="1"/>
      <c r="AC218" s="50"/>
      <c r="AG218" s="37"/>
      <c r="AH218" s="37"/>
      <c r="AI218" s="37"/>
    </row>
    <row r="219" spans="1:35">
      <c r="A219" s="25"/>
      <c r="B219" s="5"/>
      <c r="C219" s="30"/>
      <c r="D219" s="1"/>
      <c r="E219" s="1"/>
      <c r="F219" s="30"/>
      <c r="G219" s="38"/>
      <c r="I219" s="30"/>
      <c r="J219" s="37"/>
      <c r="K219" s="37"/>
      <c r="S219" s="37"/>
      <c r="T219" s="37"/>
      <c r="U219" s="37"/>
      <c r="V219" s="37"/>
      <c r="W219" s="37"/>
      <c r="X219" s="37"/>
      <c r="Y219" s="37"/>
      <c r="Z219" s="52"/>
      <c r="AA219" s="1"/>
      <c r="AB219" s="1"/>
      <c r="AC219" s="50"/>
      <c r="AG219" s="37"/>
      <c r="AH219" s="37"/>
      <c r="AI219" s="37"/>
    </row>
    <row r="220" spans="1:35">
      <c r="A220" s="25"/>
      <c r="B220" s="5"/>
      <c r="C220" s="30"/>
      <c r="D220" s="1"/>
      <c r="E220" s="1"/>
      <c r="F220" s="30"/>
      <c r="G220" s="38"/>
      <c r="I220" s="30"/>
      <c r="J220" s="37"/>
      <c r="K220" s="37"/>
      <c r="S220" s="37"/>
      <c r="T220" s="37"/>
      <c r="U220" s="37"/>
      <c r="V220" s="37"/>
      <c r="W220" s="37"/>
      <c r="X220" s="37"/>
      <c r="Y220" s="37"/>
      <c r="Z220" s="52"/>
      <c r="AA220" s="1"/>
      <c r="AB220" s="1"/>
      <c r="AC220" s="50"/>
      <c r="AG220" s="37"/>
      <c r="AH220" s="37"/>
      <c r="AI220" s="37"/>
    </row>
    <row r="221" spans="1:35">
      <c r="A221" s="25"/>
      <c r="B221" s="5"/>
      <c r="C221" s="30"/>
      <c r="D221" s="1"/>
      <c r="E221" s="1"/>
      <c r="F221" s="30"/>
      <c r="G221" s="38"/>
      <c r="I221" s="30"/>
      <c r="J221" s="37"/>
      <c r="K221" s="37"/>
      <c r="S221" s="37"/>
      <c r="T221" s="37"/>
      <c r="U221" s="37"/>
      <c r="V221" s="37"/>
      <c r="W221" s="37"/>
      <c r="X221" s="37"/>
      <c r="Y221" s="37"/>
      <c r="Z221" s="52"/>
      <c r="AA221" s="1"/>
      <c r="AB221" s="1"/>
      <c r="AC221" s="50"/>
      <c r="AG221" s="37"/>
      <c r="AH221" s="37"/>
      <c r="AI221" s="37"/>
    </row>
    <row r="222" spans="1:35">
      <c r="A222" s="25"/>
      <c r="B222" s="5"/>
      <c r="C222" s="30"/>
      <c r="D222" s="1"/>
      <c r="E222" s="1"/>
      <c r="F222" s="30"/>
      <c r="G222" s="38"/>
      <c r="I222" s="30"/>
      <c r="J222" s="37"/>
      <c r="K222" s="37"/>
      <c r="S222" s="37"/>
      <c r="T222" s="37"/>
      <c r="U222" s="37"/>
      <c r="V222" s="37"/>
      <c r="W222" s="37"/>
      <c r="X222" s="37"/>
      <c r="Y222" s="37"/>
      <c r="Z222" s="52"/>
      <c r="AA222" s="1"/>
      <c r="AB222" s="1"/>
      <c r="AC222" s="50"/>
      <c r="AG222" s="37"/>
      <c r="AH222" s="37"/>
      <c r="AI222" s="37"/>
    </row>
    <row r="223" spans="1:35">
      <c r="A223" s="25"/>
      <c r="B223" s="5"/>
      <c r="C223" s="30"/>
      <c r="D223" s="1"/>
      <c r="E223" s="1"/>
      <c r="F223" s="30"/>
      <c r="G223" s="38"/>
      <c r="I223" s="30"/>
      <c r="J223" s="37"/>
      <c r="K223" s="37"/>
      <c r="S223" s="37"/>
      <c r="T223" s="37"/>
      <c r="U223" s="37"/>
      <c r="V223" s="37"/>
      <c r="W223" s="37"/>
      <c r="X223" s="37"/>
      <c r="Y223" s="37"/>
      <c r="Z223" s="52"/>
      <c r="AA223" s="1"/>
      <c r="AB223" s="1"/>
      <c r="AC223" s="50"/>
      <c r="AG223" s="37"/>
      <c r="AH223" s="37"/>
      <c r="AI223" s="37"/>
    </row>
    <row r="224" spans="1:35">
      <c r="A224" s="25"/>
      <c r="B224" s="5"/>
      <c r="C224" s="30"/>
      <c r="D224" s="1"/>
      <c r="E224" s="1"/>
      <c r="F224" s="30"/>
      <c r="G224" s="38"/>
      <c r="I224" s="30"/>
      <c r="J224" s="37"/>
      <c r="K224" s="37"/>
      <c r="S224" s="37"/>
      <c r="T224" s="37"/>
      <c r="U224" s="37"/>
      <c r="V224" s="37"/>
      <c r="W224" s="37"/>
      <c r="X224" s="37"/>
      <c r="Y224" s="37"/>
      <c r="Z224" s="52"/>
      <c r="AA224" s="1"/>
      <c r="AB224" s="1"/>
      <c r="AC224" s="50"/>
      <c r="AG224" s="37"/>
      <c r="AH224" s="37"/>
      <c r="AI224" s="37"/>
    </row>
    <row r="225" spans="1:35">
      <c r="A225" s="25"/>
      <c r="B225" s="5"/>
      <c r="C225" s="30"/>
      <c r="D225" s="1"/>
      <c r="E225" s="1"/>
      <c r="F225" s="30"/>
      <c r="G225" s="38"/>
      <c r="I225" s="30"/>
      <c r="J225" s="37"/>
      <c r="K225" s="37"/>
      <c r="S225" s="37"/>
      <c r="T225" s="37"/>
      <c r="U225" s="37"/>
      <c r="V225" s="37"/>
      <c r="W225" s="37"/>
      <c r="X225" s="37"/>
      <c r="Y225" s="37"/>
      <c r="Z225" s="52"/>
      <c r="AA225" s="1"/>
      <c r="AB225" s="1"/>
      <c r="AC225" s="50"/>
      <c r="AG225" s="37"/>
      <c r="AH225" s="37"/>
      <c r="AI225" s="37"/>
    </row>
    <row r="226" spans="1:35">
      <c r="A226" s="25"/>
      <c r="B226" s="5"/>
      <c r="C226" s="30"/>
      <c r="D226" s="1"/>
      <c r="E226" s="1"/>
      <c r="F226" s="30"/>
      <c r="G226" s="38"/>
      <c r="I226" s="30"/>
      <c r="J226" s="37"/>
      <c r="K226" s="37"/>
      <c r="S226" s="37"/>
      <c r="T226" s="37"/>
      <c r="U226" s="37"/>
      <c r="V226" s="37"/>
      <c r="W226" s="37"/>
      <c r="X226" s="37"/>
      <c r="Y226" s="37"/>
      <c r="Z226" s="52"/>
      <c r="AA226" s="1"/>
      <c r="AB226" s="1"/>
      <c r="AC226" s="50"/>
      <c r="AG226" s="37"/>
      <c r="AH226" s="37"/>
      <c r="AI226" s="37"/>
    </row>
    <row r="227" spans="1:35">
      <c r="A227" s="25"/>
      <c r="B227" s="5"/>
      <c r="C227" s="30"/>
      <c r="D227" s="1"/>
      <c r="E227" s="1"/>
      <c r="F227" s="30"/>
      <c r="G227" s="38"/>
      <c r="I227" s="30"/>
      <c r="J227" s="37"/>
      <c r="K227" s="37"/>
      <c r="S227" s="37"/>
      <c r="T227" s="37"/>
      <c r="U227" s="37"/>
      <c r="V227" s="37"/>
      <c r="W227" s="37"/>
      <c r="X227" s="37"/>
      <c r="Y227" s="37"/>
      <c r="Z227" s="52"/>
      <c r="AA227" s="1"/>
      <c r="AB227" s="1"/>
      <c r="AC227" s="50"/>
      <c r="AG227" s="37"/>
      <c r="AH227" s="37"/>
      <c r="AI227" s="37"/>
    </row>
    <row r="228" spans="1:35">
      <c r="A228" s="25"/>
      <c r="B228" s="5"/>
      <c r="C228" s="30"/>
      <c r="D228" s="1"/>
      <c r="E228" s="1"/>
      <c r="F228" s="30"/>
      <c r="G228" s="38"/>
      <c r="I228" s="30"/>
      <c r="J228" s="37"/>
      <c r="K228" s="37"/>
      <c r="S228" s="37"/>
      <c r="T228" s="37"/>
      <c r="U228" s="37"/>
      <c r="V228" s="37"/>
      <c r="W228" s="37"/>
      <c r="X228" s="37"/>
      <c r="Y228" s="37"/>
      <c r="Z228" s="52"/>
      <c r="AA228" s="1"/>
      <c r="AB228" s="1"/>
      <c r="AC228" s="50"/>
      <c r="AG228" s="37"/>
      <c r="AH228" s="37"/>
      <c r="AI228" s="37"/>
    </row>
    <row r="229" spans="1:35">
      <c r="A229" s="25"/>
      <c r="B229" s="5"/>
      <c r="C229" s="30"/>
      <c r="D229" s="1"/>
      <c r="E229" s="1"/>
      <c r="F229" s="30"/>
      <c r="G229" s="38"/>
      <c r="I229" s="30"/>
      <c r="J229" s="37"/>
      <c r="K229" s="37"/>
      <c r="S229" s="37"/>
      <c r="T229" s="37"/>
      <c r="U229" s="37"/>
      <c r="V229" s="37"/>
      <c r="W229" s="37"/>
      <c r="X229" s="37"/>
      <c r="Y229" s="37"/>
      <c r="Z229" s="52"/>
      <c r="AA229" s="1"/>
      <c r="AB229" s="1"/>
      <c r="AC229" s="50"/>
      <c r="AG229" s="37"/>
      <c r="AH229" s="37"/>
      <c r="AI229" s="37"/>
    </row>
    <row r="230" spans="1:35">
      <c r="A230" s="25"/>
      <c r="B230" s="5"/>
      <c r="C230" s="30"/>
      <c r="D230" s="1"/>
      <c r="E230" s="1"/>
      <c r="F230" s="30"/>
      <c r="G230" s="38"/>
      <c r="I230" s="30"/>
      <c r="J230" s="37"/>
      <c r="K230" s="37"/>
      <c r="S230" s="37"/>
      <c r="T230" s="37"/>
      <c r="U230" s="37"/>
      <c r="V230" s="37"/>
      <c r="W230" s="37"/>
      <c r="X230" s="37"/>
      <c r="Y230" s="37"/>
      <c r="Z230" s="52"/>
      <c r="AA230" s="1"/>
      <c r="AB230" s="1"/>
      <c r="AC230" s="50"/>
      <c r="AG230" s="37"/>
      <c r="AH230" s="37"/>
      <c r="AI230" s="37"/>
    </row>
    <row r="231" spans="1:35">
      <c r="A231" s="25"/>
      <c r="B231" s="5"/>
      <c r="C231" s="30"/>
      <c r="D231" s="1"/>
      <c r="E231" s="1"/>
      <c r="F231" s="30"/>
      <c r="G231" s="38"/>
      <c r="I231" s="30"/>
      <c r="J231" s="37"/>
      <c r="K231" s="37"/>
      <c r="S231" s="37"/>
      <c r="T231" s="37"/>
      <c r="U231" s="37"/>
      <c r="V231" s="37"/>
      <c r="W231" s="37"/>
      <c r="X231" s="37"/>
      <c r="Y231" s="37"/>
      <c r="Z231" s="52"/>
      <c r="AA231" s="1"/>
      <c r="AB231" s="1"/>
      <c r="AC231" s="50"/>
      <c r="AG231" s="37"/>
      <c r="AH231" s="37"/>
      <c r="AI231" s="37"/>
    </row>
    <row r="232" spans="1:35">
      <c r="A232" s="25"/>
      <c r="B232" s="5"/>
      <c r="C232" s="30"/>
      <c r="D232" s="1"/>
      <c r="E232" s="1"/>
      <c r="F232" s="30"/>
      <c r="G232" s="38"/>
      <c r="I232" s="30"/>
      <c r="J232" s="37"/>
      <c r="K232" s="37"/>
      <c r="S232" s="37"/>
      <c r="T232" s="37"/>
      <c r="U232" s="37"/>
      <c r="V232" s="37"/>
      <c r="W232" s="37"/>
      <c r="X232" s="37"/>
      <c r="Y232" s="37"/>
      <c r="Z232" s="52"/>
      <c r="AA232" s="1"/>
      <c r="AB232" s="1"/>
      <c r="AC232" s="50"/>
      <c r="AG232" s="37"/>
      <c r="AH232" s="37"/>
      <c r="AI232" s="37"/>
    </row>
    <row r="233" spans="1:35">
      <c r="A233" s="25"/>
      <c r="B233" s="5"/>
      <c r="C233" s="30"/>
      <c r="D233" s="1"/>
      <c r="E233" s="1"/>
      <c r="F233" s="30"/>
      <c r="G233" s="38"/>
      <c r="I233" s="30"/>
      <c r="J233" s="37"/>
      <c r="K233" s="37"/>
      <c r="S233" s="37"/>
      <c r="T233" s="37"/>
      <c r="U233" s="37"/>
      <c r="V233" s="37"/>
      <c r="W233" s="37"/>
      <c r="X233" s="37"/>
      <c r="Y233" s="37"/>
      <c r="Z233" s="52"/>
      <c r="AA233" s="1"/>
      <c r="AB233" s="1"/>
      <c r="AC233" s="50"/>
      <c r="AG233" s="37"/>
      <c r="AH233" s="37"/>
      <c r="AI233" s="37"/>
    </row>
    <row r="234" spans="1:35">
      <c r="A234" s="25"/>
      <c r="B234" s="5"/>
      <c r="C234" s="30"/>
      <c r="D234" s="1"/>
      <c r="E234" s="1"/>
      <c r="F234" s="30"/>
      <c r="G234" s="38"/>
      <c r="I234" s="30"/>
      <c r="J234" s="37"/>
      <c r="K234" s="37"/>
      <c r="S234" s="37"/>
      <c r="T234" s="37"/>
      <c r="U234" s="37"/>
      <c r="V234" s="37"/>
      <c r="W234" s="37"/>
      <c r="X234" s="37"/>
      <c r="Y234" s="37"/>
      <c r="Z234" s="52"/>
      <c r="AA234" s="1"/>
      <c r="AB234" s="1"/>
      <c r="AC234" s="50"/>
      <c r="AG234" s="37"/>
      <c r="AH234" s="37"/>
      <c r="AI234" s="37"/>
    </row>
    <row r="235" spans="1:35">
      <c r="A235" s="25"/>
      <c r="B235" s="5"/>
      <c r="C235" s="30"/>
      <c r="D235" s="1"/>
      <c r="E235" s="1"/>
      <c r="F235" s="30"/>
      <c r="G235" s="38"/>
      <c r="I235" s="30"/>
      <c r="J235" s="37"/>
      <c r="K235" s="37"/>
      <c r="S235" s="37"/>
      <c r="T235" s="37"/>
      <c r="U235" s="37"/>
      <c r="V235" s="37"/>
      <c r="W235" s="37"/>
      <c r="X235" s="37"/>
      <c r="Y235" s="37"/>
      <c r="Z235" s="52"/>
      <c r="AA235" s="1"/>
      <c r="AB235" s="1"/>
      <c r="AC235" s="50"/>
      <c r="AG235" s="37"/>
      <c r="AH235" s="37"/>
      <c r="AI235" s="37"/>
    </row>
    <row r="236" spans="1:35">
      <c r="A236" s="25"/>
      <c r="B236" s="5"/>
      <c r="C236" s="30"/>
      <c r="D236" s="1"/>
      <c r="E236" s="1"/>
      <c r="F236" s="30"/>
      <c r="G236" s="38"/>
      <c r="I236" s="30"/>
      <c r="J236" s="37"/>
      <c r="K236" s="37"/>
      <c r="S236" s="37"/>
      <c r="T236" s="37"/>
      <c r="U236" s="37"/>
      <c r="V236" s="37"/>
      <c r="W236" s="37"/>
      <c r="X236" s="37"/>
      <c r="Y236" s="37"/>
      <c r="Z236" s="52"/>
      <c r="AA236" s="1"/>
      <c r="AB236" s="1"/>
      <c r="AC236" s="50"/>
      <c r="AG236" s="37"/>
      <c r="AH236" s="37"/>
      <c r="AI236" s="37"/>
    </row>
    <row r="237" spans="1:35">
      <c r="A237" s="25"/>
      <c r="B237" s="5"/>
      <c r="C237" s="30"/>
      <c r="D237" s="1"/>
      <c r="E237" s="1"/>
      <c r="F237" s="30"/>
      <c r="G237" s="38"/>
      <c r="I237" s="30"/>
      <c r="J237" s="37"/>
      <c r="K237" s="37"/>
      <c r="S237" s="37"/>
      <c r="T237" s="37"/>
      <c r="U237" s="37"/>
      <c r="V237" s="37"/>
      <c r="W237" s="37"/>
      <c r="X237" s="37"/>
      <c r="Y237" s="37"/>
      <c r="Z237" s="52"/>
      <c r="AA237" s="1"/>
      <c r="AB237" s="1"/>
      <c r="AC237" s="50"/>
      <c r="AG237" s="37"/>
      <c r="AH237" s="37"/>
      <c r="AI237" s="37"/>
    </row>
    <row r="238" spans="1:35">
      <c r="A238" s="25"/>
      <c r="B238" s="5"/>
      <c r="C238" s="30"/>
      <c r="D238" s="1"/>
      <c r="E238" s="1"/>
      <c r="F238" s="30"/>
      <c r="G238" s="38"/>
      <c r="I238" s="30"/>
      <c r="J238" s="37"/>
      <c r="K238" s="37"/>
      <c r="S238" s="37"/>
      <c r="T238" s="37"/>
      <c r="U238" s="37"/>
      <c r="V238" s="37"/>
      <c r="W238" s="37"/>
      <c r="X238" s="37"/>
      <c r="Y238" s="37"/>
      <c r="Z238" s="52"/>
      <c r="AA238" s="1"/>
      <c r="AB238" s="1"/>
      <c r="AC238" s="50"/>
      <c r="AG238" s="37"/>
      <c r="AH238" s="37"/>
      <c r="AI238" s="37"/>
    </row>
    <row r="239" spans="1:35">
      <c r="A239" s="25"/>
      <c r="B239" s="5"/>
      <c r="C239" s="30"/>
      <c r="D239" s="1"/>
      <c r="E239" s="1"/>
      <c r="F239" s="30"/>
      <c r="G239" s="38"/>
      <c r="I239" s="30"/>
      <c r="J239" s="37"/>
      <c r="K239" s="37"/>
      <c r="S239" s="37"/>
      <c r="T239" s="37"/>
      <c r="U239" s="37"/>
      <c r="V239" s="37"/>
      <c r="W239" s="37"/>
      <c r="X239" s="37"/>
      <c r="Y239" s="37"/>
      <c r="Z239" s="52"/>
      <c r="AA239" s="1"/>
      <c r="AB239" s="1"/>
      <c r="AC239" s="50"/>
      <c r="AG239" s="37"/>
      <c r="AH239" s="37"/>
      <c r="AI239" s="37"/>
    </row>
    <row r="240" spans="1:35">
      <c r="A240" s="25"/>
      <c r="B240" s="5"/>
      <c r="C240" s="30"/>
      <c r="D240" s="1"/>
      <c r="E240" s="1"/>
      <c r="F240" s="30"/>
      <c r="G240" s="38"/>
      <c r="I240" s="30"/>
      <c r="J240" s="37"/>
      <c r="K240" s="37"/>
      <c r="S240" s="37"/>
      <c r="T240" s="37"/>
      <c r="U240" s="37"/>
      <c r="V240" s="37"/>
      <c r="W240" s="37"/>
      <c r="X240" s="37"/>
      <c r="Y240" s="37"/>
      <c r="Z240" s="52"/>
      <c r="AA240" s="1"/>
      <c r="AB240" s="1"/>
      <c r="AC240" s="50"/>
      <c r="AG240" s="37"/>
      <c r="AH240" s="37"/>
      <c r="AI240" s="37"/>
    </row>
    <row r="241" spans="1:35">
      <c r="A241" s="25"/>
      <c r="B241" s="5"/>
      <c r="C241" s="30"/>
      <c r="D241" s="1"/>
      <c r="E241" s="1"/>
      <c r="F241" s="30"/>
      <c r="G241" s="38"/>
      <c r="I241" s="30"/>
      <c r="J241" s="37"/>
      <c r="K241" s="37"/>
      <c r="S241" s="37"/>
      <c r="T241" s="37"/>
      <c r="U241" s="37"/>
      <c r="V241" s="37"/>
      <c r="W241" s="37"/>
      <c r="X241" s="37"/>
      <c r="Y241" s="37"/>
      <c r="Z241" s="52"/>
      <c r="AA241" s="1"/>
      <c r="AB241" s="1"/>
      <c r="AC241" s="50"/>
      <c r="AG241" s="37"/>
      <c r="AH241" s="37"/>
      <c r="AI241" s="37"/>
    </row>
    <row r="242" spans="1:35">
      <c r="A242" s="25"/>
      <c r="B242" s="5"/>
      <c r="C242" s="30"/>
      <c r="D242" s="1"/>
      <c r="E242" s="1"/>
      <c r="F242" s="30"/>
      <c r="G242" s="38"/>
      <c r="I242" s="30"/>
      <c r="J242" s="37"/>
      <c r="K242" s="37"/>
      <c r="S242" s="37"/>
      <c r="T242" s="37"/>
      <c r="U242" s="37"/>
      <c r="V242" s="37"/>
      <c r="W242" s="37"/>
      <c r="X242" s="37"/>
      <c r="Y242" s="37"/>
      <c r="Z242" s="52"/>
      <c r="AA242" s="1"/>
      <c r="AB242" s="1"/>
      <c r="AC242" s="50"/>
      <c r="AG242" s="37"/>
      <c r="AH242" s="37"/>
      <c r="AI242" s="37"/>
    </row>
    <row r="243" spans="1:35">
      <c r="A243" s="25"/>
      <c r="B243" s="5"/>
      <c r="C243" s="30"/>
      <c r="D243" s="1"/>
      <c r="E243" s="1"/>
      <c r="F243" s="30"/>
      <c r="G243" s="38"/>
      <c r="I243" s="30"/>
      <c r="J243" s="37"/>
      <c r="K243" s="37"/>
      <c r="S243" s="37"/>
      <c r="T243" s="37"/>
      <c r="U243" s="37"/>
      <c r="V243" s="37"/>
      <c r="W243" s="37"/>
      <c r="X243" s="37"/>
      <c r="Y243" s="37"/>
      <c r="Z243" s="52"/>
      <c r="AA243" s="1"/>
      <c r="AB243" s="1"/>
      <c r="AC243" s="50"/>
      <c r="AG243" s="37"/>
      <c r="AH243" s="37"/>
      <c r="AI243" s="37"/>
    </row>
    <row r="244" spans="1:35">
      <c r="A244" s="25"/>
      <c r="B244" s="5"/>
      <c r="C244" s="30"/>
      <c r="D244" s="1"/>
      <c r="E244" s="1"/>
      <c r="F244" s="30"/>
      <c r="G244" s="38"/>
      <c r="I244" s="30"/>
      <c r="J244" s="37"/>
      <c r="K244" s="37"/>
      <c r="S244" s="37"/>
      <c r="T244" s="37"/>
      <c r="U244" s="37"/>
      <c r="V244" s="37"/>
      <c r="W244" s="37"/>
      <c r="X244" s="37"/>
      <c r="Y244" s="37"/>
      <c r="Z244" s="52"/>
      <c r="AA244" s="1"/>
      <c r="AB244" s="1"/>
      <c r="AC244" s="50"/>
      <c r="AG244" s="37"/>
      <c r="AH244" s="37"/>
      <c r="AI244" s="37"/>
    </row>
    <row r="245" spans="1:35">
      <c r="A245" s="25"/>
      <c r="B245" s="5"/>
      <c r="C245" s="30"/>
      <c r="D245" s="1"/>
      <c r="E245" s="1"/>
      <c r="F245" s="30"/>
      <c r="G245" s="38"/>
      <c r="I245" s="30"/>
      <c r="J245" s="37"/>
      <c r="K245" s="37"/>
      <c r="S245" s="37"/>
      <c r="T245" s="37"/>
      <c r="U245" s="37"/>
      <c r="V245" s="37"/>
      <c r="W245" s="37"/>
      <c r="X245" s="37"/>
      <c r="Y245" s="37"/>
      <c r="Z245" s="52"/>
      <c r="AA245" s="1"/>
      <c r="AB245" s="1"/>
      <c r="AC245" s="50"/>
      <c r="AG245" s="37"/>
      <c r="AH245" s="37"/>
      <c r="AI245" s="37"/>
    </row>
    <row r="246" spans="1:35">
      <c r="A246" s="25"/>
      <c r="B246" s="5"/>
      <c r="C246" s="30"/>
      <c r="D246" s="1"/>
      <c r="E246" s="1"/>
      <c r="F246" s="30"/>
      <c r="G246" s="38"/>
      <c r="I246" s="30"/>
      <c r="J246" s="37"/>
      <c r="K246" s="37"/>
      <c r="S246" s="37"/>
      <c r="T246" s="37"/>
      <c r="U246" s="37"/>
      <c r="V246" s="37"/>
      <c r="W246" s="37"/>
      <c r="X246" s="37"/>
      <c r="Y246" s="37"/>
      <c r="Z246" s="52"/>
      <c r="AA246" s="1"/>
      <c r="AB246" s="1"/>
      <c r="AC246" s="50"/>
      <c r="AG246" s="37"/>
      <c r="AH246" s="37"/>
      <c r="AI246" s="37"/>
    </row>
    <row r="247" spans="1:35">
      <c r="A247" s="25"/>
      <c r="B247" s="5"/>
      <c r="C247" s="30"/>
      <c r="D247" s="1"/>
      <c r="E247" s="1"/>
      <c r="F247" s="30"/>
      <c r="G247" s="38"/>
      <c r="I247" s="30"/>
      <c r="J247" s="37"/>
      <c r="K247" s="37"/>
      <c r="S247" s="37"/>
      <c r="T247" s="37"/>
      <c r="U247" s="37"/>
      <c r="V247" s="37"/>
      <c r="W247" s="37"/>
      <c r="X247" s="37"/>
      <c r="Y247" s="37"/>
      <c r="Z247" s="52"/>
      <c r="AA247" s="1"/>
      <c r="AB247" s="1"/>
      <c r="AC247" s="50"/>
      <c r="AG247" s="37"/>
      <c r="AH247" s="37"/>
      <c r="AI247" s="37"/>
    </row>
    <row r="248" spans="1:35">
      <c r="A248" s="25"/>
      <c r="B248" s="5"/>
      <c r="C248" s="30"/>
      <c r="D248" s="1"/>
      <c r="E248" s="1"/>
      <c r="F248" s="30"/>
      <c r="G248" s="38"/>
      <c r="I248" s="30"/>
      <c r="J248" s="37"/>
      <c r="K248" s="37"/>
      <c r="S248" s="37"/>
      <c r="T248" s="37"/>
      <c r="U248" s="37"/>
      <c r="V248" s="37"/>
      <c r="W248" s="37"/>
      <c r="X248" s="37"/>
      <c r="Y248" s="37"/>
      <c r="Z248" s="52"/>
      <c r="AA248" s="1"/>
      <c r="AB248" s="1"/>
      <c r="AC248" s="50"/>
      <c r="AG248" s="37"/>
      <c r="AH248" s="37"/>
      <c r="AI248" s="37"/>
    </row>
    <row r="249" spans="1:35">
      <c r="A249" s="25"/>
      <c r="B249" s="5"/>
      <c r="C249" s="30"/>
      <c r="D249" s="1"/>
      <c r="E249" s="1"/>
      <c r="F249" s="30"/>
      <c r="G249" s="38"/>
      <c r="I249" s="30"/>
      <c r="J249" s="37"/>
      <c r="K249" s="37"/>
      <c r="S249" s="37"/>
      <c r="T249" s="37"/>
      <c r="U249" s="37"/>
      <c r="V249" s="37"/>
      <c r="W249" s="37"/>
      <c r="X249" s="37"/>
      <c r="Y249" s="37"/>
      <c r="Z249" s="52"/>
      <c r="AA249" s="1"/>
      <c r="AB249" s="1"/>
      <c r="AC249" s="50"/>
      <c r="AG249" s="37"/>
      <c r="AH249" s="37"/>
      <c r="AI249" s="37"/>
    </row>
    <row r="250" spans="1:35">
      <c r="A250" s="25"/>
      <c r="B250" s="5"/>
      <c r="C250" s="30"/>
      <c r="D250" s="1"/>
      <c r="E250" s="1"/>
      <c r="F250" s="30"/>
      <c r="G250" s="38"/>
      <c r="I250" s="30"/>
      <c r="J250" s="37"/>
      <c r="K250" s="37"/>
      <c r="S250" s="37"/>
      <c r="T250" s="37"/>
      <c r="U250" s="37"/>
      <c r="V250" s="37"/>
      <c r="W250" s="37"/>
      <c r="X250" s="37"/>
      <c r="Y250" s="37"/>
      <c r="Z250" s="52"/>
      <c r="AA250" s="1"/>
      <c r="AB250" s="1"/>
      <c r="AC250" s="50"/>
      <c r="AG250" s="37"/>
      <c r="AH250" s="37"/>
      <c r="AI250" s="37"/>
    </row>
    <row r="251" spans="1:35">
      <c r="A251" s="25"/>
      <c r="B251" s="5"/>
      <c r="C251" s="30"/>
      <c r="D251" s="1"/>
      <c r="E251" s="1"/>
      <c r="F251" s="30"/>
      <c r="G251" s="38"/>
      <c r="I251" s="30"/>
      <c r="J251" s="37"/>
      <c r="K251" s="37"/>
      <c r="S251" s="37"/>
      <c r="T251" s="37"/>
      <c r="U251" s="37"/>
      <c r="V251" s="37"/>
      <c r="W251" s="37"/>
      <c r="X251" s="37"/>
      <c r="Y251" s="37"/>
      <c r="Z251" s="52"/>
      <c r="AA251" s="1"/>
      <c r="AB251" s="1"/>
      <c r="AC251" s="50"/>
      <c r="AG251" s="37"/>
      <c r="AH251" s="37"/>
      <c r="AI251" s="37"/>
    </row>
    <row r="252" spans="1:35">
      <c r="A252" s="25"/>
      <c r="B252" s="5"/>
      <c r="C252" s="30"/>
      <c r="D252" s="1"/>
      <c r="E252" s="1"/>
      <c r="F252" s="30"/>
      <c r="G252" s="38"/>
      <c r="I252" s="30"/>
      <c r="J252" s="37"/>
      <c r="K252" s="37"/>
      <c r="S252" s="37"/>
      <c r="T252" s="37"/>
      <c r="U252" s="37"/>
      <c r="V252" s="37"/>
      <c r="W252" s="37"/>
      <c r="X252" s="37"/>
      <c r="Y252" s="37"/>
      <c r="Z252" s="52"/>
      <c r="AA252" s="1"/>
      <c r="AB252" s="1"/>
      <c r="AC252" s="50"/>
      <c r="AG252" s="37"/>
      <c r="AH252" s="37"/>
      <c r="AI252" s="37"/>
    </row>
    <row r="253" spans="1:35">
      <c r="A253" s="25"/>
      <c r="B253" s="5"/>
      <c r="C253" s="30"/>
      <c r="D253" s="1"/>
      <c r="E253" s="1"/>
      <c r="F253" s="30"/>
      <c r="G253" s="38"/>
      <c r="I253" s="30"/>
      <c r="J253" s="37"/>
      <c r="K253" s="37"/>
      <c r="S253" s="37"/>
      <c r="T253" s="37"/>
      <c r="U253" s="37"/>
      <c r="V253" s="37"/>
      <c r="W253" s="37"/>
      <c r="X253" s="37"/>
      <c r="Y253" s="37"/>
      <c r="Z253" s="52"/>
      <c r="AA253" s="1"/>
      <c r="AB253" s="1"/>
      <c r="AC253" s="50"/>
      <c r="AG253" s="37"/>
      <c r="AH253" s="37"/>
      <c r="AI253" s="37"/>
    </row>
    <row r="254" spans="1:35">
      <c r="A254" s="25"/>
      <c r="B254" s="5"/>
      <c r="C254" s="30"/>
      <c r="D254" s="1"/>
      <c r="E254" s="1"/>
      <c r="F254" s="30"/>
      <c r="G254" s="38"/>
      <c r="I254" s="30"/>
      <c r="J254" s="37"/>
      <c r="K254" s="37"/>
      <c r="S254" s="37"/>
      <c r="T254" s="37"/>
      <c r="U254" s="37"/>
      <c r="V254" s="37"/>
      <c r="W254" s="37"/>
      <c r="X254" s="37"/>
      <c r="Y254" s="37"/>
      <c r="Z254" s="52"/>
      <c r="AA254" s="1"/>
      <c r="AB254" s="1"/>
      <c r="AC254" s="50"/>
      <c r="AG254" s="37"/>
      <c r="AH254" s="37"/>
      <c r="AI254" s="37"/>
    </row>
    <row r="255" spans="1:35">
      <c r="A255" s="25"/>
      <c r="B255" s="5"/>
      <c r="C255" s="30"/>
      <c r="D255" s="1"/>
      <c r="E255" s="1"/>
      <c r="F255" s="30"/>
      <c r="G255" s="38"/>
      <c r="I255" s="30"/>
      <c r="J255" s="37"/>
      <c r="K255" s="37"/>
      <c r="S255" s="37"/>
      <c r="T255" s="37"/>
      <c r="U255" s="37"/>
      <c r="V255" s="37"/>
      <c r="W255" s="37"/>
      <c r="X255" s="37"/>
      <c r="Y255" s="37"/>
      <c r="Z255" s="52"/>
      <c r="AA255" s="1"/>
      <c r="AB255" s="1"/>
      <c r="AC255" s="50"/>
      <c r="AG255" s="37"/>
      <c r="AH255" s="37"/>
      <c r="AI255" s="37"/>
    </row>
    <row r="256" spans="1:35">
      <c r="A256" s="25"/>
      <c r="B256" s="5"/>
      <c r="C256" s="30"/>
      <c r="D256" s="1"/>
      <c r="E256" s="1"/>
      <c r="F256" s="30"/>
      <c r="G256" s="38"/>
      <c r="I256" s="30"/>
      <c r="J256" s="37"/>
      <c r="K256" s="37"/>
      <c r="S256" s="37"/>
      <c r="T256" s="37"/>
      <c r="U256" s="37"/>
      <c r="V256" s="37"/>
      <c r="W256" s="37"/>
      <c r="X256" s="37"/>
      <c r="Y256" s="37"/>
      <c r="Z256" s="52"/>
      <c r="AA256" s="1"/>
      <c r="AB256" s="1"/>
      <c r="AC256" s="50"/>
      <c r="AG256" s="37"/>
      <c r="AH256" s="37"/>
      <c r="AI256" s="37"/>
    </row>
    <row r="257" spans="1:35">
      <c r="A257" s="25"/>
      <c r="B257" s="5"/>
      <c r="C257" s="30"/>
      <c r="D257" s="1"/>
      <c r="E257" s="1"/>
      <c r="F257" s="30"/>
      <c r="G257" s="38"/>
      <c r="I257" s="30"/>
      <c r="J257" s="37"/>
      <c r="K257" s="37"/>
      <c r="S257" s="37"/>
      <c r="T257" s="37"/>
      <c r="U257" s="37"/>
      <c r="V257" s="37"/>
      <c r="W257" s="37"/>
      <c r="X257" s="37"/>
      <c r="Y257" s="37"/>
      <c r="Z257" s="52"/>
      <c r="AA257" s="1"/>
      <c r="AB257" s="1"/>
      <c r="AC257" s="50"/>
      <c r="AG257" s="37"/>
      <c r="AH257" s="37"/>
      <c r="AI257" s="37"/>
    </row>
    <row r="258" spans="1:35">
      <c r="A258" s="25"/>
      <c r="B258" s="5"/>
      <c r="C258" s="30"/>
      <c r="D258" s="1"/>
      <c r="E258" s="1"/>
      <c r="F258" s="30"/>
      <c r="G258" s="38"/>
      <c r="I258" s="30"/>
      <c r="J258" s="37"/>
      <c r="K258" s="37"/>
      <c r="S258" s="37"/>
      <c r="T258" s="37"/>
      <c r="U258" s="37"/>
      <c r="V258" s="37"/>
      <c r="W258" s="37"/>
      <c r="X258" s="37"/>
      <c r="Y258" s="37"/>
      <c r="Z258" s="52"/>
      <c r="AA258" s="1"/>
      <c r="AB258" s="1"/>
      <c r="AC258" s="50"/>
      <c r="AG258" s="37"/>
      <c r="AH258" s="37"/>
      <c r="AI258" s="37"/>
    </row>
    <row r="259" spans="1:35">
      <c r="A259" s="25"/>
      <c r="B259" s="5"/>
      <c r="C259" s="30"/>
      <c r="D259" s="1"/>
      <c r="E259" s="1"/>
      <c r="F259" s="30"/>
      <c r="G259" s="38"/>
      <c r="I259" s="30"/>
      <c r="J259" s="37"/>
      <c r="K259" s="37"/>
      <c r="S259" s="37"/>
      <c r="T259" s="37"/>
      <c r="U259" s="37"/>
      <c r="V259" s="37"/>
      <c r="W259" s="37"/>
      <c r="X259" s="37"/>
      <c r="Y259" s="37"/>
      <c r="Z259" s="52"/>
      <c r="AA259" s="1"/>
      <c r="AB259" s="1"/>
      <c r="AC259" s="50"/>
      <c r="AG259" s="37"/>
      <c r="AH259" s="37"/>
      <c r="AI259" s="37"/>
    </row>
    <row r="260" spans="1:35">
      <c r="A260" s="25"/>
      <c r="B260" s="5"/>
      <c r="C260" s="30"/>
      <c r="D260" s="1"/>
      <c r="E260" s="1"/>
      <c r="F260" s="30"/>
      <c r="G260" s="38"/>
      <c r="I260" s="30"/>
      <c r="J260" s="37"/>
      <c r="K260" s="37"/>
      <c r="S260" s="37"/>
      <c r="T260" s="37"/>
      <c r="U260" s="37"/>
      <c r="V260" s="37"/>
      <c r="W260" s="37"/>
      <c r="X260" s="37"/>
      <c r="Y260" s="37"/>
      <c r="Z260" s="52"/>
      <c r="AA260" s="1"/>
      <c r="AB260" s="1"/>
      <c r="AC260" s="50"/>
      <c r="AG260" s="37"/>
      <c r="AH260" s="37"/>
      <c r="AI260" s="37"/>
    </row>
    <row r="261" spans="1:35">
      <c r="A261" s="25"/>
      <c r="B261" s="5"/>
      <c r="C261" s="30"/>
      <c r="D261" s="1"/>
      <c r="E261" s="1"/>
      <c r="F261" s="30"/>
      <c r="G261" s="38"/>
      <c r="I261" s="30"/>
      <c r="J261" s="37"/>
      <c r="K261" s="37"/>
      <c r="S261" s="37"/>
      <c r="T261" s="37"/>
      <c r="U261" s="37"/>
      <c r="V261" s="37"/>
      <c r="W261" s="37"/>
      <c r="X261" s="37"/>
      <c r="Y261" s="37"/>
      <c r="Z261" s="52"/>
      <c r="AA261" s="1"/>
      <c r="AB261" s="1"/>
      <c r="AC261" s="50"/>
      <c r="AG261" s="37"/>
      <c r="AH261" s="37"/>
      <c r="AI261" s="37"/>
    </row>
    <row r="262" spans="1:35">
      <c r="A262" s="25"/>
      <c r="B262" s="5"/>
      <c r="C262" s="30"/>
      <c r="D262" s="1"/>
      <c r="E262" s="1"/>
      <c r="F262" s="30"/>
      <c r="G262" s="38"/>
      <c r="I262" s="30"/>
      <c r="J262" s="37"/>
      <c r="K262" s="37"/>
      <c r="S262" s="37"/>
      <c r="T262" s="37"/>
      <c r="U262" s="37"/>
      <c r="V262" s="37"/>
      <c r="W262" s="37"/>
      <c r="X262" s="37"/>
      <c r="Y262" s="37"/>
      <c r="Z262" s="52"/>
      <c r="AA262" s="1"/>
      <c r="AB262" s="1"/>
      <c r="AC262" s="50"/>
      <c r="AG262" s="37"/>
      <c r="AH262" s="37"/>
      <c r="AI262" s="37"/>
    </row>
    <row r="263" spans="1:35">
      <c r="A263" s="25"/>
      <c r="B263" s="5"/>
      <c r="C263" s="30"/>
      <c r="D263" s="1"/>
      <c r="E263" s="1"/>
      <c r="F263" s="30"/>
      <c r="G263" s="38"/>
      <c r="I263" s="30"/>
      <c r="J263" s="37"/>
      <c r="K263" s="37"/>
      <c r="S263" s="37"/>
      <c r="T263" s="37"/>
      <c r="U263" s="37"/>
      <c r="V263" s="37"/>
      <c r="W263" s="37"/>
      <c r="X263" s="37"/>
      <c r="Y263" s="37"/>
      <c r="Z263" s="52"/>
      <c r="AA263" s="1"/>
      <c r="AB263" s="1"/>
      <c r="AC263" s="50"/>
      <c r="AG263" s="37"/>
      <c r="AH263" s="37"/>
      <c r="AI263" s="37"/>
    </row>
    <row r="264" spans="1:35">
      <c r="A264" s="25"/>
      <c r="B264" s="5"/>
      <c r="C264" s="30"/>
      <c r="D264" s="1"/>
      <c r="E264" s="1"/>
      <c r="F264" s="30"/>
      <c r="G264" s="38"/>
      <c r="I264" s="30"/>
      <c r="J264" s="37"/>
      <c r="K264" s="37"/>
      <c r="S264" s="37"/>
      <c r="T264" s="37"/>
      <c r="U264" s="37"/>
      <c r="V264" s="37"/>
      <c r="W264" s="37"/>
      <c r="X264" s="37"/>
      <c r="Y264" s="37"/>
      <c r="Z264" s="52"/>
      <c r="AA264" s="1"/>
      <c r="AB264" s="1"/>
      <c r="AC264" s="50"/>
      <c r="AG264" s="37"/>
      <c r="AH264" s="37"/>
      <c r="AI264" s="37"/>
    </row>
    <row r="265" spans="1:35">
      <c r="A265" s="25"/>
      <c r="B265" s="5"/>
      <c r="C265" s="30"/>
      <c r="D265" s="1"/>
      <c r="E265" s="1"/>
      <c r="F265" s="30"/>
      <c r="G265" s="38"/>
      <c r="I265" s="30"/>
      <c r="J265" s="37"/>
      <c r="K265" s="37"/>
      <c r="S265" s="37"/>
      <c r="T265" s="37"/>
      <c r="U265" s="37"/>
      <c r="V265" s="37"/>
      <c r="W265" s="37"/>
      <c r="X265" s="37"/>
      <c r="Y265" s="37"/>
      <c r="Z265" s="52"/>
      <c r="AA265" s="1"/>
      <c r="AB265" s="1"/>
      <c r="AC265" s="50"/>
      <c r="AG265" s="37"/>
      <c r="AH265" s="37"/>
      <c r="AI265" s="37"/>
    </row>
    <row r="266" spans="1:35">
      <c r="A266" s="25"/>
      <c r="B266" s="5"/>
      <c r="C266" s="30"/>
      <c r="D266" s="1"/>
      <c r="E266" s="1"/>
      <c r="F266" s="30"/>
      <c r="G266" s="38"/>
      <c r="I266" s="30"/>
      <c r="J266" s="37"/>
      <c r="K266" s="37"/>
      <c r="S266" s="37"/>
      <c r="T266" s="37"/>
      <c r="U266" s="37"/>
      <c r="V266" s="37"/>
      <c r="W266" s="37"/>
      <c r="X266" s="37"/>
      <c r="Y266" s="37"/>
      <c r="Z266" s="52"/>
      <c r="AA266" s="1"/>
      <c r="AB266" s="1"/>
      <c r="AC266" s="50"/>
      <c r="AG266" s="37"/>
      <c r="AH266" s="37"/>
      <c r="AI266" s="37"/>
    </row>
    <row r="267" spans="1:35">
      <c r="A267" s="25"/>
      <c r="B267" s="5"/>
      <c r="C267" s="30"/>
      <c r="D267" s="1"/>
      <c r="E267" s="1"/>
      <c r="F267" s="30"/>
      <c r="G267" s="38"/>
      <c r="I267" s="30"/>
      <c r="J267" s="37"/>
      <c r="K267" s="37"/>
      <c r="S267" s="37"/>
      <c r="T267" s="37"/>
      <c r="U267" s="37"/>
      <c r="V267" s="37"/>
      <c r="W267" s="37"/>
      <c r="X267" s="37"/>
      <c r="Y267" s="37"/>
      <c r="Z267" s="52"/>
      <c r="AA267" s="1"/>
      <c r="AB267" s="1"/>
      <c r="AC267" s="50"/>
      <c r="AG267" s="37"/>
      <c r="AH267" s="37"/>
      <c r="AI267" s="37"/>
    </row>
    <row r="268" spans="1:35">
      <c r="A268" s="25"/>
      <c r="B268" s="5"/>
      <c r="C268" s="30"/>
      <c r="D268" s="1"/>
      <c r="E268" s="1"/>
      <c r="F268" s="30"/>
      <c r="G268" s="38"/>
      <c r="I268" s="30"/>
      <c r="J268" s="37"/>
      <c r="K268" s="37"/>
      <c r="S268" s="37"/>
      <c r="T268" s="37"/>
      <c r="U268" s="37"/>
      <c r="V268" s="37"/>
      <c r="W268" s="37"/>
      <c r="X268" s="37"/>
      <c r="Y268" s="37"/>
      <c r="Z268" s="52"/>
      <c r="AA268" s="1"/>
      <c r="AB268" s="1"/>
      <c r="AC268" s="50"/>
      <c r="AG268" s="37"/>
      <c r="AH268" s="37"/>
      <c r="AI268" s="37"/>
    </row>
    <row r="269" spans="1:35">
      <c r="A269" s="25"/>
      <c r="B269" s="5"/>
      <c r="C269" s="30"/>
      <c r="D269" s="1"/>
      <c r="E269" s="1"/>
      <c r="F269" s="30"/>
      <c r="G269" s="38"/>
      <c r="I269" s="30"/>
      <c r="J269" s="37"/>
      <c r="K269" s="37"/>
      <c r="S269" s="37"/>
      <c r="T269" s="37"/>
      <c r="U269" s="37"/>
      <c r="V269" s="37"/>
      <c r="W269" s="37"/>
      <c r="X269" s="37"/>
      <c r="Y269" s="37"/>
      <c r="Z269" s="52"/>
      <c r="AA269" s="1"/>
      <c r="AB269" s="1"/>
      <c r="AC269" s="50"/>
      <c r="AG269" s="37"/>
      <c r="AH269" s="37"/>
      <c r="AI269" s="37"/>
    </row>
    <row r="270" spans="1:35">
      <c r="A270" s="25"/>
      <c r="B270" s="5"/>
      <c r="C270" s="30"/>
      <c r="D270" s="1"/>
      <c r="E270" s="1"/>
      <c r="F270" s="30"/>
      <c r="G270" s="38"/>
      <c r="I270" s="30"/>
      <c r="J270" s="37"/>
      <c r="K270" s="37"/>
      <c r="S270" s="37"/>
      <c r="T270" s="37"/>
      <c r="U270" s="37"/>
      <c r="V270" s="37"/>
      <c r="W270" s="37"/>
      <c r="X270" s="37"/>
      <c r="Y270" s="37"/>
      <c r="Z270" s="52"/>
      <c r="AA270" s="1"/>
      <c r="AB270" s="1"/>
      <c r="AC270" s="50"/>
      <c r="AG270" s="37"/>
      <c r="AH270" s="37"/>
      <c r="AI270" s="37"/>
    </row>
    <row r="271" spans="1:35">
      <c r="A271" s="25"/>
      <c r="B271" s="5"/>
      <c r="C271" s="30"/>
      <c r="D271" s="1"/>
      <c r="E271" s="1"/>
      <c r="F271" s="30"/>
      <c r="G271" s="38"/>
      <c r="I271" s="30"/>
      <c r="J271" s="37"/>
      <c r="K271" s="37"/>
      <c r="S271" s="37"/>
      <c r="T271" s="37"/>
      <c r="U271" s="37"/>
      <c r="V271" s="37"/>
      <c r="W271" s="37"/>
      <c r="X271" s="37"/>
      <c r="Y271" s="37"/>
      <c r="Z271" s="52"/>
      <c r="AA271" s="1"/>
      <c r="AB271" s="1"/>
      <c r="AC271" s="50"/>
      <c r="AG271" s="37"/>
      <c r="AH271" s="37"/>
      <c r="AI271" s="37"/>
    </row>
    <row r="272" spans="1:35">
      <c r="A272" s="25"/>
      <c r="B272" s="5"/>
      <c r="C272" s="30"/>
      <c r="D272" s="1"/>
      <c r="E272" s="1"/>
      <c r="F272" s="30"/>
      <c r="G272" s="38"/>
      <c r="I272" s="30"/>
      <c r="J272" s="37"/>
      <c r="K272" s="37"/>
      <c r="S272" s="37"/>
      <c r="T272" s="37"/>
      <c r="U272" s="37"/>
      <c r="V272" s="37"/>
      <c r="W272" s="37"/>
      <c r="X272" s="37"/>
      <c r="Y272" s="37"/>
      <c r="Z272" s="52"/>
      <c r="AA272" s="1"/>
      <c r="AB272" s="1"/>
      <c r="AC272" s="50"/>
      <c r="AG272" s="37"/>
      <c r="AH272" s="37"/>
      <c r="AI272" s="37"/>
    </row>
    <row r="273" spans="1:35">
      <c r="A273" s="25"/>
      <c r="B273" s="5"/>
      <c r="C273" s="30"/>
      <c r="D273" s="1"/>
      <c r="E273" s="1"/>
      <c r="F273" s="30"/>
      <c r="G273" s="38"/>
      <c r="I273" s="30"/>
      <c r="J273" s="37"/>
      <c r="K273" s="37"/>
      <c r="S273" s="37"/>
      <c r="T273" s="37"/>
      <c r="U273" s="37"/>
      <c r="V273" s="37"/>
      <c r="W273" s="37"/>
      <c r="X273" s="37"/>
      <c r="Y273" s="37"/>
      <c r="Z273" s="52"/>
      <c r="AA273" s="1"/>
      <c r="AB273" s="1"/>
      <c r="AC273" s="50"/>
      <c r="AG273" s="37"/>
      <c r="AH273" s="37"/>
      <c r="AI273" s="37"/>
    </row>
    <row r="274" spans="1:35">
      <c r="A274" s="25"/>
      <c r="B274" s="5"/>
      <c r="C274" s="30"/>
      <c r="D274" s="1"/>
      <c r="E274" s="1"/>
      <c r="F274" s="30"/>
      <c r="G274" s="38"/>
      <c r="I274" s="30"/>
      <c r="J274" s="37"/>
      <c r="K274" s="37"/>
      <c r="S274" s="37"/>
      <c r="T274" s="37"/>
      <c r="U274" s="37"/>
      <c r="V274" s="37"/>
      <c r="W274" s="37"/>
      <c r="X274" s="37"/>
      <c r="Y274" s="37"/>
      <c r="Z274" s="52"/>
      <c r="AA274" s="1"/>
      <c r="AB274" s="1"/>
      <c r="AC274" s="50"/>
      <c r="AG274" s="37"/>
      <c r="AH274" s="37"/>
      <c r="AI274" s="37"/>
    </row>
    <row r="275" spans="1:35">
      <c r="A275" s="25"/>
      <c r="B275" s="5"/>
      <c r="C275" s="30"/>
      <c r="D275" s="1"/>
      <c r="E275" s="1"/>
      <c r="F275" s="30"/>
      <c r="G275" s="38"/>
      <c r="I275" s="30"/>
      <c r="J275" s="37"/>
      <c r="K275" s="37"/>
      <c r="S275" s="37"/>
      <c r="T275" s="37"/>
      <c r="U275" s="37"/>
      <c r="V275" s="37"/>
      <c r="W275" s="37"/>
      <c r="X275" s="37"/>
      <c r="Y275" s="37"/>
      <c r="Z275" s="52"/>
      <c r="AA275" s="1"/>
      <c r="AB275" s="1"/>
      <c r="AC275" s="50"/>
      <c r="AG275" s="37"/>
      <c r="AH275" s="37"/>
      <c r="AI275" s="37"/>
    </row>
    <row r="276" spans="1:35">
      <c r="A276" s="25"/>
      <c r="B276" s="5"/>
      <c r="C276" s="30"/>
      <c r="D276" s="1"/>
      <c r="E276" s="1"/>
      <c r="F276" s="30"/>
      <c r="G276" s="38"/>
      <c r="I276" s="30"/>
      <c r="J276" s="37"/>
      <c r="K276" s="37"/>
      <c r="S276" s="37"/>
      <c r="T276" s="37"/>
      <c r="U276" s="37"/>
      <c r="V276" s="37"/>
      <c r="W276" s="37"/>
      <c r="X276" s="37"/>
      <c r="Y276" s="37"/>
      <c r="Z276" s="52"/>
      <c r="AA276" s="1"/>
      <c r="AB276" s="1"/>
      <c r="AC276" s="50"/>
      <c r="AG276" s="37"/>
      <c r="AH276" s="37"/>
      <c r="AI276" s="37"/>
    </row>
    <row r="277" spans="1:35">
      <c r="A277" s="25"/>
      <c r="B277" s="5"/>
      <c r="C277" s="30"/>
      <c r="D277" s="1"/>
      <c r="E277" s="1"/>
      <c r="F277" s="30"/>
      <c r="G277" s="38"/>
      <c r="I277" s="30"/>
      <c r="J277" s="37"/>
      <c r="K277" s="37"/>
      <c r="S277" s="37"/>
      <c r="T277" s="37"/>
      <c r="U277" s="37"/>
      <c r="V277" s="37"/>
      <c r="W277" s="37"/>
      <c r="X277" s="37"/>
      <c r="Y277" s="37"/>
      <c r="Z277" s="52"/>
      <c r="AA277" s="1"/>
      <c r="AB277" s="1"/>
      <c r="AC277" s="50"/>
      <c r="AG277" s="37"/>
      <c r="AH277" s="37"/>
      <c r="AI277" s="37"/>
    </row>
    <row r="278" spans="1:35">
      <c r="A278" s="25"/>
      <c r="B278" s="5"/>
      <c r="C278" s="30"/>
      <c r="D278" s="1"/>
      <c r="E278" s="1"/>
      <c r="F278" s="30"/>
      <c r="G278" s="38"/>
      <c r="I278" s="30"/>
      <c r="J278" s="37"/>
      <c r="K278" s="37"/>
      <c r="S278" s="37"/>
      <c r="T278" s="37"/>
      <c r="U278" s="37"/>
      <c r="V278" s="37"/>
      <c r="W278" s="37"/>
      <c r="X278" s="37"/>
      <c r="Y278" s="37"/>
      <c r="Z278" s="52"/>
      <c r="AA278" s="1"/>
      <c r="AB278" s="1"/>
      <c r="AC278" s="50"/>
      <c r="AG278" s="37"/>
      <c r="AH278" s="37"/>
      <c r="AI278" s="37"/>
    </row>
    <row r="279" spans="1:35">
      <c r="A279" s="25"/>
      <c r="B279" s="5"/>
      <c r="C279" s="30"/>
      <c r="D279" s="1"/>
      <c r="E279" s="1"/>
      <c r="F279" s="30"/>
      <c r="G279" s="38"/>
      <c r="I279" s="30"/>
      <c r="J279" s="37"/>
      <c r="K279" s="37"/>
      <c r="S279" s="37"/>
      <c r="T279" s="37"/>
      <c r="U279" s="37"/>
      <c r="V279" s="37"/>
      <c r="W279" s="37"/>
      <c r="X279" s="37"/>
      <c r="Y279" s="37"/>
      <c r="Z279" s="52"/>
      <c r="AA279" s="1"/>
      <c r="AB279" s="1"/>
      <c r="AC279" s="50"/>
      <c r="AG279" s="37"/>
      <c r="AH279" s="37"/>
      <c r="AI279" s="37"/>
    </row>
    <row r="280" spans="1:35">
      <c r="A280" s="25"/>
      <c r="B280" s="5"/>
      <c r="C280" s="30"/>
      <c r="D280" s="1"/>
      <c r="E280" s="1"/>
      <c r="F280" s="30"/>
      <c r="G280" s="38"/>
      <c r="I280" s="30"/>
      <c r="J280" s="37"/>
      <c r="K280" s="37"/>
      <c r="S280" s="37"/>
      <c r="T280" s="37"/>
      <c r="U280" s="37"/>
      <c r="V280" s="37"/>
      <c r="W280" s="37"/>
      <c r="X280" s="37"/>
      <c r="Y280" s="37"/>
      <c r="Z280" s="52"/>
      <c r="AA280" s="1"/>
      <c r="AB280" s="1"/>
      <c r="AC280" s="50"/>
      <c r="AG280" s="37"/>
      <c r="AH280" s="37"/>
      <c r="AI280" s="37"/>
    </row>
    <row r="281" spans="1:35">
      <c r="A281" s="25"/>
      <c r="B281" s="5"/>
      <c r="C281" s="30"/>
      <c r="D281" s="1"/>
      <c r="E281" s="1"/>
      <c r="F281" s="30"/>
      <c r="G281" s="38"/>
      <c r="I281" s="30"/>
      <c r="J281" s="37"/>
      <c r="K281" s="37"/>
      <c r="S281" s="37"/>
      <c r="T281" s="37"/>
      <c r="U281" s="37"/>
      <c r="V281" s="37"/>
      <c r="W281" s="37"/>
      <c r="X281" s="37"/>
      <c r="Y281" s="37"/>
      <c r="Z281" s="52"/>
      <c r="AA281" s="1"/>
      <c r="AB281" s="1"/>
      <c r="AC281" s="50"/>
      <c r="AG281" s="37"/>
      <c r="AH281" s="37"/>
      <c r="AI281" s="37"/>
    </row>
    <row r="282" spans="1:35">
      <c r="A282" s="25"/>
      <c r="B282" s="5"/>
      <c r="C282" s="30"/>
      <c r="D282" s="1"/>
      <c r="E282" s="1"/>
      <c r="F282" s="30"/>
      <c r="G282" s="38"/>
      <c r="I282" s="30"/>
      <c r="J282" s="37"/>
      <c r="K282" s="37"/>
      <c r="S282" s="37"/>
      <c r="T282" s="37"/>
      <c r="U282" s="37"/>
      <c r="V282" s="37"/>
      <c r="W282" s="37"/>
      <c r="X282" s="37"/>
      <c r="Y282" s="37"/>
      <c r="Z282" s="52"/>
      <c r="AA282" s="1"/>
      <c r="AB282" s="1"/>
      <c r="AC282" s="50"/>
      <c r="AG282" s="37"/>
      <c r="AH282" s="37"/>
      <c r="AI282" s="37"/>
    </row>
    <row r="283" spans="1:35">
      <c r="A283" s="25"/>
      <c r="B283" s="5"/>
      <c r="C283" s="30"/>
      <c r="D283" s="1"/>
      <c r="E283" s="1"/>
      <c r="F283" s="30"/>
      <c r="G283" s="38"/>
      <c r="I283" s="30"/>
      <c r="J283" s="37"/>
      <c r="K283" s="37"/>
      <c r="S283" s="37"/>
      <c r="T283" s="37"/>
      <c r="U283" s="37"/>
      <c r="V283" s="37"/>
      <c r="W283" s="37"/>
      <c r="X283" s="37"/>
      <c r="Y283" s="37"/>
      <c r="Z283" s="52"/>
      <c r="AA283" s="1"/>
      <c r="AB283" s="1"/>
      <c r="AC283" s="50"/>
      <c r="AG283" s="37"/>
      <c r="AH283" s="37"/>
      <c r="AI283" s="37"/>
    </row>
    <row r="284" spans="1:35">
      <c r="A284" s="25"/>
      <c r="B284" s="5"/>
      <c r="C284" s="30"/>
      <c r="D284" s="1"/>
      <c r="E284" s="1"/>
      <c r="F284" s="30"/>
      <c r="G284" s="38"/>
      <c r="I284" s="30"/>
      <c r="J284" s="37"/>
      <c r="K284" s="37"/>
      <c r="S284" s="37"/>
      <c r="T284" s="37"/>
      <c r="U284" s="37"/>
      <c r="V284" s="37"/>
      <c r="W284" s="37"/>
      <c r="X284" s="37"/>
      <c r="Y284" s="37"/>
      <c r="Z284" s="52"/>
      <c r="AA284" s="1"/>
      <c r="AB284" s="1"/>
      <c r="AC284" s="50"/>
      <c r="AG284" s="37"/>
      <c r="AH284" s="37"/>
      <c r="AI284" s="37"/>
    </row>
    <row r="285" spans="1:35">
      <c r="A285" s="25"/>
      <c r="B285" s="5"/>
      <c r="C285" s="30"/>
      <c r="D285" s="1"/>
      <c r="E285" s="1"/>
      <c r="F285" s="30"/>
      <c r="G285" s="38"/>
      <c r="I285" s="30"/>
      <c r="J285" s="37"/>
      <c r="K285" s="37"/>
      <c r="S285" s="37"/>
      <c r="T285" s="37"/>
      <c r="U285" s="37"/>
      <c r="V285" s="37"/>
      <c r="W285" s="37"/>
      <c r="X285" s="37"/>
      <c r="Y285" s="37"/>
      <c r="Z285" s="52"/>
      <c r="AA285" s="1"/>
      <c r="AB285" s="1"/>
      <c r="AC285" s="50"/>
      <c r="AG285" s="37"/>
      <c r="AH285" s="37"/>
      <c r="AI285" s="37"/>
    </row>
    <row r="286" spans="1:35">
      <c r="A286" s="25"/>
      <c r="B286" s="5"/>
      <c r="C286" s="30"/>
      <c r="D286" s="1"/>
      <c r="E286" s="1"/>
      <c r="F286" s="30"/>
      <c r="G286" s="38"/>
      <c r="I286" s="30"/>
      <c r="J286" s="37"/>
      <c r="K286" s="37"/>
      <c r="S286" s="37"/>
      <c r="T286" s="37"/>
      <c r="U286" s="37"/>
      <c r="V286" s="37"/>
      <c r="W286" s="37"/>
      <c r="X286" s="37"/>
      <c r="Y286" s="37"/>
      <c r="Z286" s="52"/>
      <c r="AA286" s="1"/>
      <c r="AB286" s="1"/>
      <c r="AC286" s="50"/>
      <c r="AG286" s="37"/>
      <c r="AH286" s="37"/>
      <c r="AI286" s="37"/>
    </row>
    <row r="287" spans="1:35">
      <c r="A287" s="25"/>
      <c r="B287" s="5"/>
      <c r="C287" s="30"/>
      <c r="D287" s="1"/>
      <c r="E287" s="1"/>
      <c r="F287" s="30"/>
      <c r="G287" s="38"/>
      <c r="I287" s="30"/>
      <c r="J287" s="37"/>
      <c r="K287" s="37"/>
      <c r="S287" s="37"/>
      <c r="T287" s="37"/>
      <c r="U287" s="37"/>
      <c r="V287" s="37"/>
      <c r="W287" s="37"/>
      <c r="X287" s="37"/>
      <c r="Y287" s="37"/>
      <c r="Z287" s="52"/>
      <c r="AA287" s="1"/>
      <c r="AB287" s="1"/>
      <c r="AC287" s="50"/>
      <c r="AG287" s="37"/>
      <c r="AH287" s="37"/>
      <c r="AI287" s="37"/>
    </row>
    <row r="288" spans="1:35">
      <c r="A288" s="25"/>
      <c r="B288" s="5"/>
      <c r="C288" s="30"/>
      <c r="D288" s="1"/>
      <c r="E288" s="1"/>
      <c r="F288" s="30"/>
      <c r="G288" s="38"/>
      <c r="I288" s="30"/>
      <c r="J288" s="37"/>
      <c r="K288" s="37"/>
      <c r="S288" s="37"/>
      <c r="T288" s="37"/>
      <c r="U288" s="37"/>
      <c r="V288" s="37"/>
      <c r="W288" s="37"/>
      <c r="X288" s="37"/>
      <c r="Y288" s="37"/>
      <c r="Z288" s="52"/>
      <c r="AA288" s="1"/>
      <c r="AB288" s="1"/>
      <c r="AC288" s="50"/>
      <c r="AG288" s="37"/>
      <c r="AH288" s="37"/>
      <c r="AI288" s="37"/>
    </row>
    <row r="289" spans="1:35">
      <c r="A289" s="25"/>
      <c r="B289" s="5"/>
      <c r="C289" s="30"/>
      <c r="D289" s="1"/>
      <c r="E289" s="1"/>
      <c r="F289" s="30"/>
      <c r="G289" s="38"/>
      <c r="I289" s="30"/>
      <c r="J289" s="37"/>
      <c r="K289" s="37"/>
      <c r="S289" s="37"/>
      <c r="T289" s="37"/>
      <c r="U289" s="37"/>
      <c r="V289" s="37"/>
      <c r="W289" s="37"/>
      <c r="X289" s="37"/>
      <c r="Y289" s="37"/>
      <c r="Z289" s="52"/>
      <c r="AA289" s="1"/>
      <c r="AB289" s="1"/>
      <c r="AC289" s="50"/>
      <c r="AG289" s="37"/>
      <c r="AH289" s="37"/>
      <c r="AI289" s="37"/>
    </row>
    <row r="290" spans="1:35">
      <c r="A290" s="25"/>
      <c r="B290" s="5"/>
      <c r="C290" s="30"/>
      <c r="D290" s="1"/>
      <c r="E290" s="1"/>
      <c r="F290" s="30"/>
      <c r="G290" s="38"/>
      <c r="I290" s="30"/>
      <c r="J290" s="37"/>
      <c r="K290" s="37"/>
      <c r="S290" s="37"/>
      <c r="T290" s="37"/>
      <c r="U290" s="37"/>
      <c r="V290" s="37"/>
      <c r="W290" s="37"/>
      <c r="X290" s="37"/>
      <c r="Y290" s="37"/>
      <c r="Z290" s="52"/>
      <c r="AA290" s="1"/>
      <c r="AB290" s="1"/>
      <c r="AC290" s="50"/>
      <c r="AG290" s="37"/>
      <c r="AH290" s="37"/>
      <c r="AI290" s="37"/>
    </row>
    <row r="291" spans="1:35">
      <c r="A291" s="25"/>
      <c r="B291" s="5"/>
      <c r="C291" s="30"/>
      <c r="D291" s="1"/>
      <c r="E291" s="1"/>
      <c r="F291" s="30"/>
      <c r="G291" s="38"/>
      <c r="I291" s="30"/>
      <c r="J291" s="37"/>
      <c r="K291" s="37"/>
      <c r="S291" s="37"/>
      <c r="T291" s="37"/>
      <c r="U291" s="37"/>
      <c r="V291" s="37"/>
      <c r="W291" s="37"/>
      <c r="X291" s="37"/>
      <c r="Y291" s="37"/>
      <c r="Z291" s="52"/>
      <c r="AA291" s="1"/>
      <c r="AB291" s="1"/>
      <c r="AC291" s="50"/>
      <c r="AG291" s="37"/>
      <c r="AH291" s="37"/>
      <c r="AI291" s="37"/>
    </row>
    <row r="292" spans="1:35">
      <c r="A292" s="25"/>
      <c r="B292" s="5"/>
      <c r="C292" s="30"/>
      <c r="D292" s="1"/>
      <c r="E292" s="1"/>
      <c r="F292" s="30"/>
      <c r="G292" s="38"/>
      <c r="I292" s="30"/>
      <c r="J292" s="37"/>
      <c r="K292" s="37"/>
      <c r="S292" s="37"/>
      <c r="T292" s="37"/>
      <c r="U292" s="37"/>
      <c r="V292" s="37"/>
      <c r="W292" s="37"/>
      <c r="X292" s="37"/>
      <c r="Y292" s="37"/>
      <c r="Z292" s="52"/>
      <c r="AA292" s="1"/>
      <c r="AB292" s="1"/>
      <c r="AC292" s="50"/>
      <c r="AG292" s="37"/>
      <c r="AH292" s="37"/>
      <c r="AI292" s="37"/>
    </row>
    <row r="293" spans="1:35">
      <c r="A293" s="25"/>
      <c r="B293" s="5"/>
      <c r="C293" s="30"/>
      <c r="D293" s="1"/>
      <c r="E293" s="1"/>
      <c r="F293" s="30"/>
      <c r="G293" s="38"/>
      <c r="I293" s="30"/>
      <c r="J293" s="37"/>
      <c r="K293" s="37"/>
      <c r="S293" s="37"/>
      <c r="T293" s="37"/>
      <c r="U293" s="37"/>
      <c r="V293" s="37"/>
      <c r="W293" s="37"/>
      <c r="X293" s="37"/>
      <c r="Y293" s="37"/>
      <c r="Z293" s="52"/>
      <c r="AA293" s="1"/>
      <c r="AB293" s="1"/>
      <c r="AC293" s="50"/>
      <c r="AG293" s="37"/>
      <c r="AH293" s="37"/>
      <c r="AI293" s="37"/>
    </row>
    <row r="294" spans="1:35">
      <c r="A294" s="25"/>
      <c r="B294" s="5"/>
      <c r="C294" s="30"/>
      <c r="D294" s="1"/>
      <c r="E294" s="1"/>
      <c r="F294" s="30"/>
      <c r="G294" s="38"/>
      <c r="I294" s="30"/>
      <c r="J294" s="37"/>
      <c r="K294" s="37"/>
      <c r="S294" s="37"/>
      <c r="T294" s="37"/>
      <c r="U294" s="37"/>
      <c r="V294" s="37"/>
      <c r="W294" s="37"/>
      <c r="X294" s="37"/>
      <c r="Y294" s="37"/>
      <c r="Z294" s="52"/>
      <c r="AA294" s="1"/>
      <c r="AB294" s="1"/>
      <c r="AC294" s="50"/>
      <c r="AG294" s="37"/>
      <c r="AH294" s="37"/>
      <c r="AI294" s="37"/>
    </row>
    <row r="295" spans="1:35">
      <c r="A295" s="25"/>
      <c r="B295" s="5"/>
      <c r="C295" s="30"/>
      <c r="D295" s="1"/>
      <c r="E295" s="1"/>
      <c r="F295" s="30"/>
      <c r="G295" s="38"/>
      <c r="I295" s="30"/>
      <c r="J295" s="37"/>
      <c r="K295" s="37"/>
      <c r="S295" s="37"/>
      <c r="T295" s="37"/>
      <c r="U295" s="37"/>
      <c r="V295" s="37"/>
      <c r="W295" s="37"/>
      <c r="X295" s="37"/>
      <c r="Y295" s="37"/>
      <c r="Z295" s="52"/>
      <c r="AA295" s="1"/>
      <c r="AB295" s="1"/>
      <c r="AC295" s="50"/>
      <c r="AG295" s="37"/>
      <c r="AH295" s="37"/>
      <c r="AI295" s="37"/>
    </row>
    <row r="296" spans="1:35">
      <c r="A296" s="25"/>
      <c r="B296" s="5"/>
      <c r="C296" s="30"/>
      <c r="D296" s="1"/>
      <c r="E296" s="1"/>
      <c r="F296" s="30"/>
      <c r="G296" s="38"/>
      <c r="I296" s="30"/>
      <c r="J296" s="37"/>
      <c r="K296" s="37"/>
      <c r="S296" s="37"/>
      <c r="T296" s="37"/>
      <c r="U296" s="37"/>
      <c r="V296" s="37"/>
      <c r="W296" s="37"/>
      <c r="X296" s="37"/>
      <c r="Y296" s="37"/>
      <c r="Z296" s="52"/>
      <c r="AA296" s="1"/>
      <c r="AB296" s="1"/>
      <c r="AC296" s="50"/>
      <c r="AG296" s="37"/>
      <c r="AH296" s="37"/>
      <c r="AI296" s="37"/>
    </row>
    <row r="297" spans="1:35">
      <c r="A297" s="25"/>
      <c r="B297" s="5"/>
      <c r="C297" s="30"/>
      <c r="D297" s="1"/>
      <c r="E297" s="1"/>
      <c r="F297" s="30"/>
      <c r="G297" s="38"/>
      <c r="I297" s="30"/>
      <c r="J297" s="37"/>
      <c r="K297" s="37"/>
      <c r="S297" s="37"/>
      <c r="T297" s="37"/>
      <c r="U297" s="37"/>
      <c r="V297" s="37"/>
      <c r="W297" s="37"/>
      <c r="X297" s="37"/>
      <c r="Y297" s="37"/>
      <c r="Z297" s="52"/>
      <c r="AA297" s="1"/>
      <c r="AB297" s="1"/>
      <c r="AC297" s="50"/>
      <c r="AG297" s="37"/>
      <c r="AH297" s="37"/>
      <c r="AI297" s="37"/>
    </row>
    <row r="298" spans="1:35">
      <c r="A298" s="25"/>
      <c r="B298" s="5"/>
      <c r="C298" s="30"/>
      <c r="D298" s="1"/>
      <c r="E298" s="1"/>
      <c r="F298" s="30"/>
      <c r="G298" s="38"/>
      <c r="I298" s="30"/>
      <c r="J298" s="37"/>
      <c r="K298" s="37"/>
      <c r="S298" s="37"/>
      <c r="T298" s="37"/>
      <c r="U298" s="37"/>
      <c r="V298" s="37"/>
      <c r="W298" s="37"/>
      <c r="X298" s="37"/>
      <c r="Y298" s="37"/>
      <c r="Z298" s="52"/>
      <c r="AA298" s="1"/>
      <c r="AB298" s="1"/>
      <c r="AC298" s="50"/>
      <c r="AG298" s="37"/>
      <c r="AH298" s="37"/>
      <c r="AI298" s="37"/>
    </row>
    <row r="299" spans="1:35">
      <c r="A299" s="25"/>
      <c r="B299" s="5"/>
      <c r="C299" s="30"/>
      <c r="D299" s="1"/>
      <c r="E299" s="1"/>
      <c r="F299" s="30"/>
      <c r="G299" s="38"/>
      <c r="I299" s="30"/>
      <c r="J299" s="37"/>
      <c r="K299" s="37"/>
      <c r="S299" s="37"/>
      <c r="T299" s="37"/>
      <c r="U299" s="37"/>
      <c r="V299" s="37"/>
      <c r="W299" s="37"/>
      <c r="X299" s="37"/>
      <c r="Y299" s="37"/>
      <c r="Z299" s="52"/>
      <c r="AA299" s="1"/>
      <c r="AB299" s="1"/>
      <c r="AC299" s="50"/>
      <c r="AG299" s="37"/>
      <c r="AH299" s="37"/>
      <c r="AI299" s="37"/>
    </row>
    <row r="300" spans="1:35">
      <c r="A300" s="25"/>
      <c r="B300" s="5"/>
      <c r="C300" s="30"/>
      <c r="D300" s="1"/>
      <c r="E300" s="1"/>
      <c r="F300" s="30"/>
      <c r="G300" s="38"/>
      <c r="I300" s="30"/>
      <c r="J300" s="37"/>
      <c r="K300" s="37"/>
      <c r="S300" s="37"/>
      <c r="T300" s="37"/>
      <c r="U300" s="37"/>
      <c r="V300" s="37"/>
      <c r="W300" s="37"/>
      <c r="X300" s="37"/>
      <c r="Y300" s="37"/>
      <c r="Z300" s="52"/>
      <c r="AA300" s="1"/>
      <c r="AB300" s="1"/>
      <c r="AC300" s="50"/>
      <c r="AG300" s="37"/>
      <c r="AH300" s="37"/>
      <c r="AI300" s="37"/>
    </row>
    <row r="301" spans="1:35">
      <c r="A301" s="25"/>
      <c r="B301" s="5"/>
      <c r="C301" s="30"/>
      <c r="D301" s="1"/>
      <c r="E301" s="1"/>
      <c r="F301" s="30"/>
      <c r="G301" s="38"/>
      <c r="I301" s="30"/>
      <c r="J301" s="37"/>
      <c r="K301" s="37"/>
      <c r="S301" s="37"/>
      <c r="T301" s="37"/>
      <c r="U301" s="37"/>
      <c r="V301" s="37"/>
      <c r="W301" s="37"/>
      <c r="X301" s="37"/>
      <c r="Y301" s="37"/>
      <c r="Z301" s="52"/>
      <c r="AA301" s="1"/>
      <c r="AB301" s="1"/>
      <c r="AC301" s="50"/>
      <c r="AG301" s="37"/>
      <c r="AH301" s="37"/>
      <c r="AI301" s="37"/>
    </row>
    <row r="302" spans="1:35">
      <c r="A302" s="25"/>
      <c r="B302" s="5"/>
      <c r="C302" s="30"/>
      <c r="D302" s="1"/>
      <c r="E302" s="1"/>
      <c r="F302" s="30"/>
      <c r="G302" s="38"/>
      <c r="I302" s="30"/>
      <c r="J302" s="37"/>
      <c r="K302" s="37"/>
      <c r="S302" s="37"/>
      <c r="T302" s="37"/>
      <c r="U302" s="37"/>
      <c r="V302" s="37"/>
      <c r="W302" s="37"/>
      <c r="X302" s="37"/>
      <c r="Y302" s="37"/>
      <c r="Z302" s="52"/>
      <c r="AA302" s="1"/>
      <c r="AB302" s="1"/>
      <c r="AC302" s="50"/>
      <c r="AG302" s="37"/>
      <c r="AH302" s="37"/>
      <c r="AI302" s="37"/>
    </row>
    <row r="303" spans="1:35">
      <c r="A303" s="25"/>
      <c r="B303" s="5"/>
      <c r="C303" s="30"/>
      <c r="D303" s="1"/>
      <c r="E303" s="1"/>
      <c r="F303" s="30"/>
      <c r="G303" s="38"/>
      <c r="I303" s="30"/>
      <c r="J303" s="37"/>
      <c r="K303" s="37"/>
      <c r="S303" s="37"/>
      <c r="T303" s="37"/>
      <c r="U303" s="37"/>
      <c r="V303" s="37"/>
      <c r="W303" s="37"/>
      <c r="X303" s="37"/>
      <c r="Y303" s="37"/>
      <c r="Z303" s="52"/>
      <c r="AA303" s="1"/>
      <c r="AB303" s="1"/>
      <c r="AC303" s="50"/>
      <c r="AG303" s="37"/>
      <c r="AH303" s="37"/>
      <c r="AI303" s="37"/>
    </row>
    <row r="304" spans="1:35">
      <c r="A304" s="25"/>
      <c r="B304" s="5"/>
      <c r="C304" s="30"/>
      <c r="D304" s="1"/>
      <c r="E304" s="1"/>
      <c r="F304" s="30"/>
      <c r="G304" s="38"/>
      <c r="I304" s="30"/>
      <c r="J304" s="37"/>
      <c r="K304" s="37"/>
      <c r="S304" s="37"/>
      <c r="T304" s="37"/>
      <c r="U304" s="37"/>
      <c r="V304" s="37"/>
      <c r="W304" s="37"/>
      <c r="X304" s="37"/>
      <c r="Y304" s="37"/>
      <c r="Z304" s="52"/>
      <c r="AA304" s="1"/>
      <c r="AB304" s="1"/>
      <c r="AC304" s="50"/>
      <c r="AG304" s="37"/>
      <c r="AH304" s="37"/>
      <c r="AI304" s="37"/>
    </row>
    <row r="305" spans="1:35">
      <c r="A305" s="25"/>
      <c r="B305" s="5"/>
      <c r="C305" s="30"/>
      <c r="D305" s="1"/>
      <c r="E305" s="1"/>
      <c r="F305" s="30"/>
      <c r="G305" s="38"/>
      <c r="I305" s="30"/>
      <c r="J305" s="37"/>
      <c r="K305" s="37"/>
      <c r="S305" s="37"/>
      <c r="T305" s="37"/>
      <c r="U305" s="37"/>
      <c r="V305" s="37"/>
      <c r="W305" s="37"/>
      <c r="X305" s="37"/>
      <c r="Y305" s="37"/>
      <c r="Z305" s="52"/>
      <c r="AA305" s="1"/>
      <c r="AB305" s="1"/>
      <c r="AC305" s="50"/>
      <c r="AG305" s="37"/>
      <c r="AH305" s="37"/>
      <c r="AI305" s="37"/>
    </row>
    <row r="306" spans="1:35">
      <c r="A306" s="25"/>
      <c r="B306" s="5"/>
      <c r="C306" s="30"/>
      <c r="D306" s="1"/>
      <c r="E306" s="1"/>
      <c r="F306" s="30"/>
      <c r="G306" s="38"/>
      <c r="I306" s="30"/>
      <c r="J306" s="37"/>
      <c r="K306" s="37"/>
      <c r="S306" s="37"/>
      <c r="T306" s="37"/>
      <c r="U306" s="37"/>
      <c r="V306" s="37"/>
      <c r="W306" s="37"/>
      <c r="X306" s="37"/>
      <c r="Y306" s="37"/>
      <c r="Z306" s="52"/>
      <c r="AA306" s="1"/>
      <c r="AB306" s="1"/>
      <c r="AC306" s="50"/>
      <c r="AG306" s="37"/>
      <c r="AH306" s="37"/>
      <c r="AI306" s="37"/>
    </row>
    <row r="307" spans="1:35">
      <c r="A307" s="25"/>
      <c r="B307" s="5"/>
      <c r="C307" s="30"/>
      <c r="D307" s="1"/>
      <c r="E307" s="1"/>
      <c r="F307" s="30"/>
      <c r="G307" s="38"/>
      <c r="I307" s="30"/>
      <c r="J307" s="37"/>
      <c r="K307" s="37"/>
      <c r="S307" s="37"/>
      <c r="T307" s="37"/>
      <c r="U307" s="37"/>
      <c r="V307" s="37"/>
      <c r="W307" s="37"/>
      <c r="X307" s="37"/>
      <c r="Y307" s="37"/>
      <c r="Z307" s="52"/>
      <c r="AA307" s="1"/>
      <c r="AB307" s="1"/>
      <c r="AC307" s="50"/>
      <c r="AG307" s="37"/>
      <c r="AH307" s="37"/>
      <c r="AI307" s="37"/>
    </row>
    <row r="308" spans="1:35">
      <c r="A308" s="25"/>
      <c r="B308" s="5"/>
      <c r="C308" s="30"/>
      <c r="D308" s="1"/>
      <c r="E308" s="1"/>
      <c r="F308" s="30"/>
      <c r="G308" s="38"/>
      <c r="I308" s="30"/>
      <c r="J308" s="37"/>
      <c r="K308" s="37"/>
      <c r="S308" s="37"/>
      <c r="T308" s="37"/>
      <c r="U308" s="37"/>
      <c r="V308" s="37"/>
      <c r="W308" s="37"/>
      <c r="X308" s="37"/>
      <c r="Y308" s="37"/>
      <c r="Z308" s="52"/>
      <c r="AA308" s="1"/>
      <c r="AB308" s="1"/>
      <c r="AC308" s="50"/>
      <c r="AG308" s="37"/>
      <c r="AH308" s="37"/>
      <c r="AI308" s="37"/>
    </row>
    <row r="309" spans="1:35">
      <c r="A309" s="25"/>
      <c r="B309" s="5"/>
      <c r="C309" s="30"/>
      <c r="D309" s="1"/>
      <c r="E309" s="1"/>
      <c r="F309" s="30"/>
      <c r="G309" s="38"/>
      <c r="I309" s="30"/>
      <c r="J309" s="37"/>
      <c r="K309" s="37"/>
      <c r="S309" s="37"/>
      <c r="T309" s="37"/>
      <c r="U309" s="37"/>
      <c r="V309" s="37"/>
      <c r="W309" s="37"/>
      <c r="X309" s="37"/>
      <c r="Y309" s="37"/>
      <c r="Z309" s="52"/>
      <c r="AA309" s="1"/>
      <c r="AB309" s="1"/>
      <c r="AC309" s="50"/>
      <c r="AG309" s="37"/>
      <c r="AH309" s="37"/>
      <c r="AI309" s="37"/>
    </row>
    <row r="310" spans="1:35">
      <c r="A310" s="25"/>
      <c r="B310" s="5"/>
      <c r="C310" s="30"/>
      <c r="D310" s="1"/>
      <c r="E310" s="1"/>
      <c r="F310" s="30"/>
      <c r="G310" s="38"/>
      <c r="I310" s="30"/>
      <c r="J310" s="37"/>
      <c r="K310" s="37"/>
      <c r="S310" s="37"/>
      <c r="T310" s="37"/>
      <c r="U310" s="37"/>
      <c r="V310" s="37"/>
      <c r="W310" s="37"/>
      <c r="X310" s="37"/>
      <c r="Y310" s="37"/>
      <c r="Z310" s="52"/>
      <c r="AA310" s="1"/>
      <c r="AB310" s="1"/>
      <c r="AC310" s="50"/>
      <c r="AG310" s="37"/>
      <c r="AH310" s="37"/>
      <c r="AI310" s="37"/>
    </row>
    <row r="311" spans="1:35">
      <c r="A311" s="25"/>
      <c r="B311" s="5"/>
      <c r="C311" s="30"/>
      <c r="D311" s="1"/>
      <c r="E311" s="1"/>
      <c r="F311" s="30"/>
      <c r="G311" s="38"/>
      <c r="I311" s="30"/>
      <c r="J311" s="37"/>
      <c r="K311" s="37"/>
      <c r="S311" s="37"/>
      <c r="T311" s="37"/>
      <c r="U311" s="37"/>
      <c r="V311" s="37"/>
      <c r="W311" s="37"/>
      <c r="X311" s="37"/>
      <c r="Y311" s="37"/>
      <c r="Z311" s="52"/>
      <c r="AA311" s="1"/>
      <c r="AB311" s="1"/>
      <c r="AC311" s="50"/>
      <c r="AG311" s="37"/>
      <c r="AH311" s="37"/>
      <c r="AI311" s="37"/>
    </row>
    <row r="312" spans="1:35">
      <c r="A312" s="25"/>
      <c r="B312" s="5"/>
      <c r="C312" s="30"/>
      <c r="D312" s="1"/>
      <c r="E312" s="1"/>
      <c r="F312" s="30"/>
      <c r="G312" s="38"/>
      <c r="I312" s="30"/>
      <c r="J312" s="37"/>
      <c r="K312" s="37"/>
      <c r="S312" s="37"/>
      <c r="T312" s="37"/>
      <c r="U312" s="37"/>
      <c r="V312" s="37"/>
      <c r="W312" s="37"/>
      <c r="X312" s="37"/>
      <c r="Y312" s="37"/>
      <c r="Z312" s="52"/>
      <c r="AA312" s="1"/>
      <c r="AB312" s="1"/>
      <c r="AC312" s="50"/>
      <c r="AG312" s="37"/>
      <c r="AH312" s="37"/>
      <c r="AI312" s="37"/>
    </row>
    <row r="313" spans="1:35">
      <c r="A313" s="25"/>
      <c r="B313" s="5"/>
      <c r="C313" s="30"/>
      <c r="D313" s="1"/>
      <c r="E313" s="1"/>
      <c r="F313" s="30"/>
      <c r="G313" s="38"/>
      <c r="I313" s="30"/>
      <c r="J313" s="37"/>
      <c r="K313" s="37"/>
      <c r="S313" s="37"/>
      <c r="T313" s="37"/>
      <c r="U313" s="37"/>
      <c r="V313" s="37"/>
      <c r="W313" s="37"/>
      <c r="X313" s="37"/>
      <c r="Y313" s="37"/>
      <c r="Z313" s="52"/>
      <c r="AA313" s="1"/>
      <c r="AB313" s="1"/>
      <c r="AC313" s="50"/>
      <c r="AG313" s="37"/>
      <c r="AH313" s="37"/>
      <c r="AI313" s="37"/>
    </row>
    <row r="314" spans="1:35">
      <c r="A314" s="25"/>
      <c r="B314" s="5"/>
      <c r="C314" s="30"/>
      <c r="D314" s="1"/>
      <c r="E314" s="1"/>
      <c r="F314" s="30"/>
      <c r="G314" s="38"/>
      <c r="I314" s="30"/>
      <c r="J314" s="37"/>
      <c r="K314" s="37"/>
      <c r="S314" s="37"/>
      <c r="T314" s="37"/>
      <c r="U314" s="37"/>
      <c r="V314" s="37"/>
      <c r="W314" s="37"/>
      <c r="X314" s="37"/>
      <c r="Y314" s="37"/>
      <c r="Z314" s="52"/>
      <c r="AA314" s="1"/>
      <c r="AB314" s="1"/>
      <c r="AC314" s="50"/>
      <c r="AG314" s="37"/>
      <c r="AH314" s="37"/>
      <c r="AI314" s="37"/>
    </row>
    <row r="315" spans="1:35">
      <c r="A315" s="25"/>
      <c r="B315" s="5"/>
      <c r="C315" s="30"/>
      <c r="D315" s="1"/>
      <c r="E315" s="1"/>
      <c r="F315" s="30"/>
      <c r="G315" s="38"/>
      <c r="I315" s="30"/>
      <c r="J315" s="37"/>
      <c r="K315" s="37"/>
      <c r="S315" s="37"/>
      <c r="T315" s="37"/>
      <c r="U315" s="37"/>
      <c r="V315" s="37"/>
      <c r="W315" s="37"/>
      <c r="X315" s="37"/>
      <c r="Y315" s="37"/>
      <c r="Z315" s="52"/>
      <c r="AA315" s="1"/>
      <c r="AB315" s="1"/>
      <c r="AC315" s="50"/>
      <c r="AG315" s="37"/>
      <c r="AH315" s="37"/>
      <c r="AI315" s="37"/>
    </row>
    <row r="316" spans="1:35">
      <c r="A316" s="25"/>
      <c r="B316" s="5"/>
      <c r="C316" s="30"/>
      <c r="D316" s="1"/>
      <c r="E316" s="1"/>
      <c r="F316" s="30"/>
      <c r="G316" s="38"/>
      <c r="I316" s="30"/>
      <c r="J316" s="37"/>
      <c r="K316" s="37"/>
      <c r="S316" s="37"/>
      <c r="T316" s="37"/>
      <c r="U316" s="37"/>
      <c r="V316" s="37"/>
      <c r="W316" s="37"/>
      <c r="X316" s="37"/>
      <c r="Y316" s="37"/>
      <c r="Z316" s="52"/>
      <c r="AA316" s="1"/>
      <c r="AB316" s="1"/>
      <c r="AC316" s="50"/>
      <c r="AG316" s="37"/>
      <c r="AH316" s="37"/>
      <c r="AI316" s="37"/>
    </row>
    <row r="317" spans="1:35">
      <c r="A317" s="25"/>
      <c r="B317" s="5"/>
      <c r="C317" s="30"/>
      <c r="D317" s="1"/>
      <c r="E317" s="1"/>
      <c r="F317" s="30"/>
      <c r="G317" s="38"/>
      <c r="I317" s="30"/>
      <c r="J317" s="37"/>
      <c r="K317" s="37"/>
      <c r="S317" s="37"/>
      <c r="T317" s="37"/>
      <c r="U317" s="37"/>
      <c r="V317" s="37"/>
      <c r="W317" s="37"/>
      <c r="X317" s="37"/>
      <c r="Y317" s="37"/>
      <c r="Z317" s="52"/>
      <c r="AA317" s="1"/>
      <c r="AB317" s="1"/>
      <c r="AC317" s="50"/>
      <c r="AG317" s="37"/>
      <c r="AH317" s="37"/>
      <c r="AI317" s="37"/>
    </row>
    <row r="318" spans="1:35">
      <c r="A318" s="25"/>
      <c r="B318" s="5"/>
      <c r="C318" s="30"/>
      <c r="D318" s="1"/>
      <c r="E318" s="1"/>
      <c r="F318" s="30"/>
      <c r="G318" s="38"/>
      <c r="I318" s="30"/>
      <c r="J318" s="37"/>
      <c r="K318" s="37"/>
      <c r="S318" s="37"/>
      <c r="T318" s="37"/>
      <c r="U318" s="37"/>
      <c r="V318" s="37"/>
      <c r="W318" s="37"/>
      <c r="X318" s="37"/>
      <c r="Y318" s="37"/>
      <c r="Z318" s="52"/>
      <c r="AA318" s="1"/>
      <c r="AB318" s="1"/>
      <c r="AC318" s="50"/>
      <c r="AG318" s="37"/>
      <c r="AH318" s="37"/>
      <c r="AI318" s="37"/>
    </row>
    <row r="319" spans="1:35">
      <c r="A319" s="25"/>
      <c r="B319" s="5"/>
      <c r="C319" s="30"/>
      <c r="D319" s="1"/>
      <c r="E319" s="1"/>
      <c r="F319" s="30"/>
      <c r="G319" s="38"/>
      <c r="I319" s="30"/>
      <c r="J319" s="37"/>
      <c r="K319" s="37"/>
      <c r="S319" s="37"/>
      <c r="T319" s="37"/>
      <c r="U319" s="37"/>
      <c r="V319" s="37"/>
      <c r="W319" s="37"/>
      <c r="X319" s="37"/>
      <c r="Y319" s="37"/>
      <c r="Z319" s="52"/>
      <c r="AA319" s="1"/>
      <c r="AB319" s="1"/>
      <c r="AC319" s="50"/>
      <c r="AG319" s="37"/>
      <c r="AH319" s="37"/>
      <c r="AI319" s="37"/>
    </row>
    <row r="320" spans="1:35">
      <c r="A320" s="25"/>
      <c r="B320" s="5"/>
      <c r="C320" s="30"/>
      <c r="D320" s="1"/>
      <c r="E320" s="1"/>
      <c r="F320" s="30"/>
      <c r="G320" s="38"/>
      <c r="I320" s="30"/>
      <c r="J320" s="37"/>
      <c r="K320" s="37"/>
      <c r="S320" s="37"/>
      <c r="T320" s="37"/>
      <c r="U320" s="37"/>
      <c r="V320" s="37"/>
      <c r="W320" s="37"/>
      <c r="X320" s="37"/>
      <c r="Y320" s="37"/>
      <c r="Z320" s="52"/>
      <c r="AA320" s="1"/>
      <c r="AB320" s="1"/>
      <c r="AC320" s="50"/>
      <c r="AG320" s="37"/>
      <c r="AH320" s="37"/>
      <c r="AI320" s="37"/>
    </row>
    <row r="321" spans="1:35">
      <c r="A321" s="25"/>
      <c r="B321" s="5"/>
      <c r="C321" s="30"/>
      <c r="D321" s="1"/>
      <c r="E321" s="1"/>
      <c r="F321" s="30"/>
      <c r="G321" s="38"/>
      <c r="I321" s="30"/>
      <c r="J321" s="37"/>
      <c r="K321" s="37"/>
      <c r="S321" s="37"/>
      <c r="T321" s="37"/>
      <c r="U321" s="37"/>
      <c r="V321" s="37"/>
      <c r="W321" s="37"/>
      <c r="X321" s="37"/>
      <c r="Y321" s="37"/>
      <c r="Z321" s="52"/>
      <c r="AA321" s="1"/>
      <c r="AB321" s="1"/>
      <c r="AC321" s="50"/>
      <c r="AG321" s="37"/>
      <c r="AH321" s="37"/>
      <c r="AI321" s="37"/>
    </row>
    <row r="322" spans="1:35">
      <c r="A322" s="25"/>
      <c r="B322" s="5"/>
      <c r="C322" s="30"/>
      <c r="D322" s="1"/>
      <c r="E322" s="1"/>
      <c r="F322" s="30"/>
      <c r="G322" s="38"/>
      <c r="I322" s="30"/>
      <c r="J322" s="37"/>
      <c r="K322" s="37"/>
      <c r="S322" s="37"/>
      <c r="T322" s="37"/>
      <c r="U322" s="37"/>
      <c r="V322" s="37"/>
      <c r="W322" s="37"/>
      <c r="X322" s="37"/>
      <c r="Y322" s="37"/>
      <c r="Z322" s="52"/>
      <c r="AA322" s="1"/>
      <c r="AB322" s="1"/>
      <c r="AC322" s="50"/>
      <c r="AG322" s="37"/>
      <c r="AH322" s="37"/>
      <c r="AI322" s="37"/>
    </row>
    <row r="323" spans="1:35">
      <c r="A323" s="25"/>
      <c r="B323" s="5"/>
      <c r="C323" s="30"/>
      <c r="D323" s="1"/>
      <c r="E323" s="1"/>
      <c r="F323" s="30"/>
      <c r="G323" s="38"/>
      <c r="I323" s="30"/>
      <c r="J323" s="37"/>
      <c r="K323" s="37"/>
      <c r="S323" s="37"/>
      <c r="T323" s="37"/>
      <c r="U323" s="37"/>
      <c r="V323" s="37"/>
      <c r="W323" s="37"/>
      <c r="X323" s="37"/>
      <c r="Y323" s="37"/>
      <c r="Z323" s="52"/>
      <c r="AA323" s="1"/>
      <c r="AB323" s="1"/>
      <c r="AC323" s="50"/>
      <c r="AG323" s="37"/>
      <c r="AH323" s="37"/>
      <c r="AI323" s="37"/>
    </row>
    <row r="324" spans="1:35">
      <c r="A324" s="25"/>
      <c r="B324" s="5"/>
      <c r="C324" s="30"/>
      <c r="D324" s="1"/>
      <c r="E324" s="1"/>
      <c r="F324" s="30"/>
      <c r="G324" s="38"/>
      <c r="I324" s="30"/>
      <c r="J324" s="37"/>
      <c r="K324" s="37"/>
      <c r="S324" s="37"/>
      <c r="T324" s="37"/>
      <c r="U324" s="37"/>
      <c r="V324" s="37"/>
      <c r="W324" s="37"/>
      <c r="X324" s="37"/>
      <c r="Y324" s="37"/>
      <c r="Z324" s="52"/>
      <c r="AA324" s="1"/>
      <c r="AB324" s="1"/>
      <c r="AC324" s="50"/>
      <c r="AG324" s="37"/>
      <c r="AH324" s="37"/>
      <c r="AI324" s="37"/>
    </row>
    <row r="325" spans="1:35">
      <c r="A325" s="25"/>
      <c r="B325" s="5"/>
      <c r="C325" s="30"/>
      <c r="D325" s="1"/>
      <c r="E325" s="1"/>
      <c r="F325" s="30"/>
      <c r="G325" s="38"/>
      <c r="I325" s="30"/>
      <c r="J325" s="37"/>
      <c r="K325" s="37"/>
      <c r="S325" s="37"/>
      <c r="T325" s="37"/>
      <c r="U325" s="37"/>
      <c r="V325" s="37"/>
      <c r="W325" s="37"/>
      <c r="X325" s="37"/>
      <c r="Y325" s="37"/>
      <c r="Z325" s="52"/>
      <c r="AA325" s="1"/>
      <c r="AB325" s="1"/>
      <c r="AC325" s="50"/>
      <c r="AG325" s="37"/>
      <c r="AH325" s="37"/>
      <c r="AI325" s="37"/>
    </row>
    <row r="326" spans="1:35">
      <c r="A326" s="25"/>
      <c r="B326" s="5"/>
      <c r="C326" s="30"/>
      <c r="D326" s="1"/>
      <c r="E326" s="1"/>
      <c r="F326" s="30"/>
      <c r="G326" s="38"/>
      <c r="I326" s="30"/>
      <c r="J326" s="37"/>
      <c r="K326" s="37"/>
      <c r="S326" s="37"/>
      <c r="T326" s="37"/>
      <c r="U326" s="37"/>
      <c r="V326" s="37"/>
      <c r="W326" s="37"/>
      <c r="X326" s="37"/>
      <c r="Y326" s="37"/>
      <c r="Z326" s="52"/>
      <c r="AA326" s="1"/>
      <c r="AB326" s="1"/>
      <c r="AC326" s="50"/>
      <c r="AG326" s="37"/>
      <c r="AH326" s="37"/>
      <c r="AI326" s="37"/>
    </row>
    <row r="327" spans="1:35">
      <c r="A327" s="25"/>
      <c r="B327" s="5"/>
      <c r="C327" s="30"/>
      <c r="D327" s="1"/>
      <c r="E327" s="1"/>
      <c r="F327" s="30"/>
      <c r="G327" s="38"/>
      <c r="I327" s="30"/>
      <c r="J327" s="37"/>
      <c r="K327" s="37"/>
      <c r="S327" s="37"/>
      <c r="T327" s="37"/>
      <c r="U327" s="37"/>
      <c r="V327" s="37"/>
      <c r="W327" s="37"/>
      <c r="X327" s="37"/>
      <c r="Y327" s="37"/>
      <c r="Z327" s="52"/>
      <c r="AA327" s="1"/>
      <c r="AB327" s="1"/>
      <c r="AC327" s="50"/>
      <c r="AG327" s="37"/>
      <c r="AH327" s="37"/>
      <c r="AI327" s="37"/>
    </row>
    <row r="328" spans="1:35">
      <c r="A328" s="25"/>
      <c r="B328" s="5"/>
      <c r="C328" s="30"/>
      <c r="D328" s="1"/>
      <c r="E328" s="1"/>
      <c r="F328" s="30"/>
      <c r="G328" s="38"/>
      <c r="I328" s="30"/>
      <c r="J328" s="37"/>
      <c r="K328" s="37"/>
      <c r="S328" s="37"/>
      <c r="T328" s="37"/>
      <c r="U328" s="37"/>
      <c r="V328" s="37"/>
      <c r="W328" s="37"/>
      <c r="X328" s="37"/>
      <c r="Y328" s="37"/>
      <c r="Z328" s="52"/>
      <c r="AA328" s="1"/>
      <c r="AB328" s="1"/>
      <c r="AC328" s="50"/>
      <c r="AG328" s="37"/>
      <c r="AH328" s="37"/>
      <c r="AI328" s="37"/>
    </row>
    <row r="329" spans="1:35">
      <c r="A329" s="25"/>
      <c r="B329" s="5"/>
      <c r="C329" s="30"/>
      <c r="D329" s="1"/>
      <c r="E329" s="1"/>
      <c r="F329" s="30"/>
      <c r="G329" s="38"/>
      <c r="I329" s="30"/>
      <c r="J329" s="37"/>
      <c r="K329" s="37"/>
      <c r="S329" s="37"/>
      <c r="T329" s="37"/>
      <c r="U329" s="37"/>
      <c r="V329" s="37"/>
      <c r="W329" s="37"/>
      <c r="X329" s="37"/>
      <c r="Y329" s="37"/>
      <c r="Z329" s="52"/>
      <c r="AA329" s="1"/>
      <c r="AB329" s="1"/>
      <c r="AC329" s="50"/>
      <c r="AG329" s="37"/>
      <c r="AH329" s="37"/>
      <c r="AI329" s="37"/>
    </row>
    <row r="330" spans="1:35">
      <c r="A330" s="25"/>
      <c r="B330" s="5"/>
      <c r="C330" s="30"/>
      <c r="D330" s="1"/>
      <c r="E330" s="1"/>
      <c r="F330" s="30"/>
      <c r="G330" s="38"/>
      <c r="I330" s="30"/>
      <c r="J330" s="37"/>
      <c r="K330" s="37"/>
      <c r="S330" s="37"/>
      <c r="T330" s="37"/>
      <c r="U330" s="37"/>
      <c r="V330" s="37"/>
      <c r="W330" s="37"/>
      <c r="X330" s="37"/>
      <c r="Y330" s="37"/>
      <c r="Z330" s="52"/>
      <c r="AA330" s="1"/>
      <c r="AB330" s="1"/>
      <c r="AC330" s="50"/>
      <c r="AG330" s="37"/>
      <c r="AH330" s="37"/>
      <c r="AI330" s="37"/>
    </row>
    <row r="331" spans="1:35">
      <c r="A331" s="25"/>
      <c r="B331" s="5"/>
      <c r="C331" s="30"/>
      <c r="D331" s="1"/>
      <c r="E331" s="1"/>
      <c r="F331" s="30"/>
      <c r="G331" s="38"/>
      <c r="I331" s="30"/>
      <c r="J331" s="37"/>
      <c r="K331" s="37"/>
      <c r="S331" s="37"/>
      <c r="T331" s="37"/>
      <c r="U331" s="37"/>
      <c r="V331" s="37"/>
      <c r="W331" s="37"/>
      <c r="X331" s="37"/>
      <c r="Y331" s="37"/>
      <c r="Z331" s="52"/>
      <c r="AA331" s="1"/>
      <c r="AB331" s="1"/>
      <c r="AC331" s="50"/>
      <c r="AG331" s="37"/>
      <c r="AH331" s="37"/>
      <c r="AI331" s="37"/>
    </row>
    <row r="332" spans="1:35">
      <c r="A332" s="25"/>
      <c r="B332" s="5"/>
      <c r="C332" s="30"/>
      <c r="D332" s="1"/>
      <c r="E332" s="1"/>
      <c r="F332" s="30"/>
      <c r="G332" s="38"/>
      <c r="I332" s="30"/>
      <c r="J332" s="37"/>
      <c r="K332" s="37"/>
      <c r="S332" s="37"/>
      <c r="T332" s="37"/>
      <c r="U332" s="37"/>
      <c r="V332" s="37"/>
      <c r="W332" s="37"/>
      <c r="X332" s="37"/>
      <c r="Y332" s="37"/>
      <c r="Z332" s="52"/>
      <c r="AA332" s="1"/>
      <c r="AB332" s="1"/>
      <c r="AC332" s="50"/>
      <c r="AG332" s="37"/>
      <c r="AH332" s="37"/>
      <c r="AI332" s="37"/>
    </row>
    <row r="333" spans="1:35">
      <c r="A333" s="25"/>
      <c r="B333" s="5"/>
      <c r="C333" s="30"/>
      <c r="D333" s="1"/>
      <c r="E333" s="1"/>
      <c r="F333" s="30"/>
      <c r="G333" s="38"/>
      <c r="I333" s="30"/>
      <c r="J333" s="37"/>
      <c r="K333" s="37"/>
      <c r="S333" s="37"/>
      <c r="T333" s="37"/>
      <c r="U333" s="37"/>
      <c r="V333" s="37"/>
      <c r="W333" s="37"/>
      <c r="X333" s="37"/>
      <c r="Y333" s="37"/>
      <c r="Z333" s="52"/>
      <c r="AA333" s="1"/>
      <c r="AB333" s="1"/>
      <c r="AC333" s="50"/>
      <c r="AG333" s="37"/>
      <c r="AH333" s="37"/>
      <c r="AI333" s="37"/>
    </row>
    <row r="334" spans="1:35">
      <c r="A334" s="25"/>
      <c r="B334" s="5"/>
      <c r="C334" s="30"/>
      <c r="D334" s="1"/>
      <c r="E334" s="1"/>
      <c r="F334" s="30"/>
      <c r="G334" s="38"/>
      <c r="I334" s="30"/>
      <c r="J334" s="37"/>
      <c r="K334" s="37"/>
      <c r="S334" s="37"/>
      <c r="T334" s="37"/>
      <c r="U334" s="37"/>
      <c r="V334" s="37"/>
      <c r="W334" s="37"/>
      <c r="X334" s="37"/>
      <c r="Y334" s="37"/>
      <c r="Z334" s="52"/>
      <c r="AA334" s="1"/>
      <c r="AB334" s="1"/>
      <c r="AC334" s="50"/>
      <c r="AG334" s="37"/>
      <c r="AH334" s="37"/>
      <c r="AI334" s="37"/>
    </row>
    <row r="335" spans="1:35">
      <c r="A335" s="25"/>
      <c r="B335" s="5"/>
      <c r="C335" s="30"/>
      <c r="D335" s="1"/>
      <c r="E335" s="1"/>
      <c r="F335" s="30"/>
      <c r="G335" s="38"/>
      <c r="I335" s="30"/>
      <c r="J335" s="37"/>
      <c r="K335" s="37"/>
      <c r="S335" s="37"/>
      <c r="T335" s="37"/>
      <c r="U335" s="37"/>
      <c r="V335" s="37"/>
      <c r="W335" s="37"/>
      <c r="X335" s="37"/>
      <c r="Y335" s="37"/>
      <c r="Z335" s="52"/>
      <c r="AA335" s="1"/>
      <c r="AB335" s="1"/>
      <c r="AC335" s="50"/>
      <c r="AG335" s="37"/>
      <c r="AH335" s="37"/>
      <c r="AI335" s="37"/>
    </row>
    <row r="336" spans="1:35">
      <c r="A336" s="25"/>
      <c r="B336" s="5"/>
      <c r="C336" s="30"/>
      <c r="D336" s="1"/>
      <c r="E336" s="1"/>
      <c r="F336" s="30"/>
      <c r="G336" s="38"/>
      <c r="I336" s="30"/>
      <c r="J336" s="37"/>
      <c r="K336" s="37"/>
      <c r="S336" s="37"/>
      <c r="T336" s="37"/>
      <c r="U336" s="37"/>
      <c r="V336" s="37"/>
      <c r="W336" s="37"/>
      <c r="X336" s="37"/>
      <c r="Y336" s="37"/>
      <c r="Z336" s="52"/>
      <c r="AA336" s="1"/>
      <c r="AB336" s="1"/>
      <c r="AC336" s="50"/>
      <c r="AG336" s="37"/>
      <c r="AH336" s="37"/>
      <c r="AI336" s="37"/>
    </row>
    <row r="337" spans="1:35">
      <c r="A337" s="25"/>
      <c r="B337" s="5"/>
      <c r="C337" s="30"/>
      <c r="D337" s="1"/>
      <c r="E337" s="1"/>
      <c r="F337" s="30"/>
      <c r="G337" s="38"/>
      <c r="I337" s="30"/>
      <c r="J337" s="37"/>
      <c r="K337" s="37"/>
      <c r="S337" s="37"/>
      <c r="T337" s="37"/>
      <c r="U337" s="37"/>
      <c r="V337" s="37"/>
      <c r="W337" s="37"/>
      <c r="X337" s="37"/>
      <c r="Y337" s="37"/>
      <c r="Z337" s="52"/>
      <c r="AA337" s="1"/>
      <c r="AB337" s="1"/>
      <c r="AC337" s="50"/>
      <c r="AG337" s="37"/>
      <c r="AH337" s="37"/>
      <c r="AI337" s="37"/>
    </row>
    <row r="338" spans="1:35">
      <c r="A338" s="25"/>
      <c r="B338" s="5"/>
      <c r="C338" s="30"/>
      <c r="D338" s="1"/>
      <c r="E338" s="1"/>
      <c r="F338" s="30"/>
      <c r="G338" s="38"/>
      <c r="I338" s="30"/>
      <c r="J338" s="37"/>
      <c r="K338" s="37"/>
      <c r="S338" s="37"/>
      <c r="T338" s="37"/>
      <c r="U338" s="37"/>
      <c r="V338" s="37"/>
      <c r="W338" s="37"/>
      <c r="X338" s="37"/>
      <c r="Y338" s="37"/>
      <c r="Z338" s="52"/>
      <c r="AA338" s="1"/>
      <c r="AB338" s="1"/>
      <c r="AC338" s="50"/>
      <c r="AG338" s="37"/>
      <c r="AH338" s="37"/>
      <c r="AI338" s="37"/>
    </row>
    <row r="339" spans="1:35">
      <c r="A339" s="25"/>
      <c r="B339" s="5"/>
      <c r="C339" s="30"/>
      <c r="D339" s="1"/>
      <c r="E339" s="1"/>
      <c r="F339" s="30"/>
      <c r="G339" s="38"/>
      <c r="I339" s="30"/>
      <c r="J339" s="37"/>
      <c r="K339" s="37"/>
      <c r="S339" s="37"/>
      <c r="T339" s="37"/>
      <c r="U339" s="37"/>
      <c r="V339" s="37"/>
      <c r="W339" s="37"/>
      <c r="X339" s="37"/>
      <c r="Y339" s="37"/>
      <c r="Z339" s="52"/>
      <c r="AA339" s="1"/>
      <c r="AB339" s="1"/>
      <c r="AC339" s="50"/>
      <c r="AG339" s="37"/>
      <c r="AH339" s="37"/>
      <c r="AI339" s="37"/>
    </row>
    <row r="340" spans="1:35">
      <c r="A340" s="25"/>
      <c r="B340" s="5"/>
      <c r="C340" s="30"/>
      <c r="D340" s="1"/>
      <c r="E340" s="1"/>
      <c r="F340" s="30"/>
      <c r="G340" s="38"/>
      <c r="I340" s="30"/>
      <c r="J340" s="37"/>
      <c r="K340" s="37"/>
      <c r="S340" s="37"/>
      <c r="T340" s="37"/>
      <c r="U340" s="37"/>
      <c r="V340" s="37"/>
      <c r="W340" s="37"/>
      <c r="X340" s="37"/>
      <c r="Y340" s="37"/>
      <c r="Z340" s="52"/>
      <c r="AA340" s="1"/>
      <c r="AB340" s="1"/>
      <c r="AC340" s="50"/>
      <c r="AG340" s="37"/>
      <c r="AH340" s="37"/>
      <c r="AI340" s="37"/>
    </row>
    <row r="341" spans="1:35">
      <c r="A341" s="25"/>
      <c r="B341" s="5"/>
      <c r="C341" s="30"/>
      <c r="D341" s="1"/>
      <c r="E341" s="1"/>
      <c r="F341" s="30"/>
      <c r="G341" s="38"/>
      <c r="I341" s="30"/>
      <c r="J341" s="37"/>
      <c r="K341" s="37"/>
      <c r="S341" s="37"/>
      <c r="T341" s="37"/>
      <c r="U341" s="37"/>
      <c r="V341" s="37"/>
      <c r="W341" s="37"/>
      <c r="X341" s="37"/>
      <c r="Y341" s="37"/>
      <c r="Z341" s="52"/>
      <c r="AA341" s="1"/>
      <c r="AB341" s="1"/>
      <c r="AC341" s="50"/>
      <c r="AG341" s="37"/>
      <c r="AH341" s="37"/>
      <c r="AI341" s="37"/>
    </row>
    <row r="342" spans="1:35">
      <c r="A342" s="25"/>
      <c r="B342" s="5"/>
      <c r="C342" s="30"/>
      <c r="D342" s="1"/>
      <c r="E342" s="1"/>
      <c r="F342" s="30"/>
      <c r="G342" s="38"/>
      <c r="I342" s="30"/>
      <c r="J342" s="37"/>
      <c r="K342" s="37"/>
      <c r="S342" s="37"/>
      <c r="T342" s="37"/>
      <c r="U342" s="37"/>
      <c r="V342" s="37"/>
      <c r="W342" s="37"/>
      <c r="X342" s="37"/>
      <c r="Y342" s="37"/>
      <c r="Z342" s="52"/>
      <c r="AA342" s="1"/>
      <c r="AB342" s="1"/>
      <c r="AC342" s="50"/>
      <c r="AG342" s="37"/>
      <c r="AH342" s="37"/>
      <c r="AI342" s="37"/>
    </row>
    <row r="343" spans="1:35">
      <c r="A343" s="25"/>
      <c r="B343" s="5"/>
      <c r="C343" s="30"/>
      <c r="D343" s="1"/>
      <c r="E343" s="1"/>
      <c r="F343" s="30"/>
      <c r="G343" s="38"/>
      <c r="I343" s="30"/>
      <c r="J343" s="37"/>
      <c r="K343" s="37"/>
      <c r="S343" s="37"/>
      <c r="T343" s="37"/>
      <c r="U343" s="37"/>
      <c r="V343" s="37"/>
      <c r="W343" s="37"/>
      <c r="X343" s="37"/>
      <c r="Y343" s="37"/>
      <c r="Z343" s="52"/>
      <c r="AA343" s="1"/>
      <c r="AB343" s="1"/>
      <c r="AC343" s="50"/>
      <c r="AG343" s="37"/>
      <c r="AH343" s="37"/>
      <c r="AI343" s="37"/>
    </row>
    <row r="344" spans="1:35">
      <c r="A344" s="25"/>
      <c r="B344" s="5"/>
      <c r="C344" s="30"/>
      <c r="D344" s="1"/>
      <c r="E344" s="1"/>
      <c r="F344" s="30"/>
      <c r="G344" s="38"/>
      <c r="I344" s="30"/>
      <c r="J344" s="37"/>
      <c r="K344" s="37"/>
      <c r="S344" s="37"/>
      <c r="T344" s="37"/>
      <c r="U344" s="37"/>
      <c r="V344" s="37"/>
      <c r="W344" s="37"/>
      <c r="X344" s="37"/>
      <c r="Y344" s="37"/>
      <c r="Z344" s="52"/>
      <c r="AA344" s="1"/>
      <c r="AB344" s="1"/>
      <c r="AC344" s="50"/>
      <c r="AG344" s="37"/>
      <c r="AH344" s="37"/>
      <c r="AI344" s="37"/>
    </row>
    <row r="345" spans="1:35">
      <c r="A345" s="25"/>
      <c r="B345" s="5"/>
      <c r="C345" s="30"/>
      <c r="D345" s="1"/>
      <c r="E345" s="1"/>
      <c r="F345" s="30"/>
      <c r="G345" s="38"/>
      <c r="I345" s="30"/>
      <c r="J345" s="37"/>
      <c r="K345" s="37"/>
      <c r="S345" s="37"/>
      <c r="T345" s="37"/>
      <c r="U345" s="37"/>
      <c r="V345" s="37"/>
      <c r="W345" s="37"/>
      <c r="X345" s="37"/>
      <c r="Y345" s="37"/>
      <c r="Z345" s="52"/>
      <c r="AA345" s="1"/>
      <c r="AB345" s="1"/>
      <c r="AC345" s="50"/>
      <c r="AG345" s="37"/>
      <c r="AH345" s="37"/>
      <c r="AI345" s="37"/>
    </row>
    <row r="346" spans="1:35">
      <c r="A346" s="25"/>
      <c r="B346" s="5"/>
      <c r="C346" s="30"/>
      <c r="D346" s="1"/>
      <c r="E346" s="1"/>
      <c r="F346" s="30"/>
      <c r="G346" s="38"/>
      <c r="I346" s="30"/>
      <c r="J346" s="37"/>
      <c r="K346" s="37"/>
      <c r="S346" s="37"/>
      <c r="T346" s="37"/>
      <c r="U346" s="37"/>
      <c r="V346" s="37"/>
      <c r="W346" s="37"/>
      <c r="X346" s="37"/>
      <c r="Y346" s="37"/>
      <c r="Z346" s="52"/>
      <c r="AA346" s="1"/>
      <c r="AB346" s="1"/>
      <c r="AC346" s="50"/>
      <c r="AG346" s="37"/>
      <c r="AH346" s="37"/>
      <c r="AI346" s="37"/>
    </row>
    <row r="347" spans="1:35">
      <c r="A347" s="25"/>
      <c r="B347" s="5"/>
      <c r="C347" s="30"/>
      <c r="D347" s="1"/>
      <c r="E347" s="1"/>
      <c r="F347" s="30"/>
      <c r="G347" s="38"/>
      <c r="I347" s="30"/>
      <c r="J347" s="37"/>
      <c r="K347" s="37"/>
      <c r="S347" s="37"/>
      <c r="T347" s="37"/>
      <c r="U347" s="37"/>
      <c r="V347" s="37"/>
      <c r="W347" s="37"/>
      <c r="X347" s="37"/>
      <c r="Y347" s="37"/>
      <c r="Z347" s="52"/>
      <c r="AA347" s="1"/>
      <c r="AB347" s="1"/>
      <c r="AC347" s="50"/>
      <c r="AG347" s="37"/>
      <c r="AH347" s="37"/>
      <c r="AI347" s="37"/>
    </row>
    <row r="348" spans="1:35">
      <c r="A348" s="25"/>
      <c r="B348" s="5"/>
      <c r="C348" s="30"/>
      <c r="D348" s="1"/>
      <c r="E348" s="1"/>
      <c r="F348" s="30"/>
      <c r="G348" s="38"/>
      <c r="I348" s="30"/>
      <c r="J348" s="37"/>
      <c r="K348" s="37"/>
      <c r="S348" s="37"/>
      <c r="T348" s="37"/>
      <c r="U348" s="37"/>
      <c r="V348" s="37"/>
      <c r="W348" s="37"/>
      <c r="X348" s="37"/>
      <c r="Y348" s="37"/>
      <c r="Z348" s="52"/>
      <c r="AA348" s="1"/>
      <c r="AB348" s="1"/>
      <c r="AC348" s="50"/>
      <c r="AG348" s="37"/>
      <c r="AH348" s="37"/>
      <c r="AI348" s="37"/>
    </row>
    <row r="349" spans="1:35">
      <c r="A349" s="25"/>
      <c r="B349" s="5"/>
      <c r="C349" s="30"/>
      <c r="D349" s="1"/>
      <c r="E349" s="1"/>
      <c r="F349" s="30"/>
      <c r="G349" s="38"/>
      <c r="I349" s="30"/>
      <c r="J349" s="37"/>
      <c r="K349" s="37"/>
      <c r="S349" s="37"/>
      <c r="T349" s="37"/>
      <c r="U349" s="37"/>
      <c r="V349" s="37"/>
      <c r="W349" s="37"/>
      <c r="X349" s="37"/>
      <c r="Y349" s="37"/>
      <c r="Z349" s="52"/>
      <c r="AA349" s="1"/>
      <c r="AB349" s="1"/>
      <c r="AC349" s="50"/>
      <c r="AG349" s="37"/>
      <c r="AH349" s="37"/>
      <c r="AI349" s="37"/>
    </row>
    <row r="350" spans="1:35">
      <c r="A350" s="25"/>
      <c r="B350" s="5"/>
      <c r="C350" s="30"/>
      <c r="D350" s="1"/>
      <c r="E350" s="1"/>
      <c r="F350" s="30"/>
      <c r="G350" s="38"/>
      <c r="I350" s="30"/>
      <c r="J350" s="37"/>
      <c r="K350" s="37"/>
      <c r="S350" s="37"/>
      <c r="T350" s="37"/>
      <c r="U350" s="37"/>
      <c r="V350" s="37"/>
      <c r="W350" s="37"/>
      <c r="X350" s="37"/>
      <c r="Y350" s="37"/>
      <c r="Z350" s="52"/>
      <c r="AA350" s="1"/>
      <c r="AB350" s="1"/>
      <c r="AC350" s="50"/>
      <c r="AG350" s="37"/>
      <c r="AH350" s="37"/>
      <c r="AI350" s="37"/>
    </row>
    <row r="351" spans="1:35">
      <c r="A351" s="25"/>
      <c r="B351" s="5"/>
      <c r="C351" s="30"/>
      <c r="D351" s="1"/>
      <c r="E351" s="1"/>
      <c r="F351" s="30"/>
      <c r="G351" s="38"/>
      <c r="I351" s="30"/>
      <c r="J351" s="37"/>
      <c r="K351" s="37"/>
      <c r="S351" s="37"/>
      <c r="T351" s="37"/>
      <c r="U351" s="37"/>
      <c r="V351" s="37"/>
      <c r="W351" s="37"/>
      <c r="X351" s="37"/>
      <c r="Y351" s="37"/>
      <c r="Z351" s="52"/>
      <c r="AA351" s="1"/>
      <c r="AB351" s="1"/>
      <c r="AC351" s="50"/>
      <c r="AG351" s="37"/>
      <c r="AH351" s="37"/>
      <c r="AI351" s="37"/>
    </row>
    <row r="352" spans="1:35">
      <c r="A352" s="25"/>
      <c r="B352" s="5"/>
      <c r="C352" s="30"/>
      <c r="D352" s="1"/>
      <c r="E352" s="1"/>
      <c r="F352" s="30"/>
      <c r="G352" s="38"/>
      <c r="I352" s="30"/>
      <c r="J352" s="37"/>
      <c r="K352" s="37"/>
      <c r="S352" s="37"/>
      <c r="T352" s="37"/>
      <c r="U352" s="37"/>
      <c r="V352" s="37"/>
      <c r="W352" s="37"/>
      <c r="X352" s="37"/>
      <c r="Y352" s="37"/>
      <c r="Z352" s="52"/>
      <c r="AA352" s="1"/>
      <c r="AB352" s="1"/>
      <c r="AC352" s="50"/>
      <c r="AG352" s="37"/>
      <c r="AH352" s="37"/>
      <c r="AI352" s="37"/>
    </row>
    <row r="353" spans="1:35">
      <c r="A353" s="25"/>
      <c r="B353" s="5"/>
      <c r="C353" s="30"/>
      <c r="D353" s="1"/>
      <c r="E353" s="1"/>
      <c r="F353" s="30"/>
      <c r="G353" s="38"/>
      <c r="I353" s="30"/>
      <c r="J353" s="37"/>
      <c r="K353" s="37"/>
      <c r="S353" s="37"/>
      <c r="T353" s="37"/>
      <c r="U353" s="37"/>
      <c r="V353" s="37"/>
      <c r="W353" s="37"/>
      <c r="X353" s="37"/>
      <c r="Y353" s="37"/>
      <c r="Z353" s="52"/>
      <c r="AA353" s="1"/>
      <c r="AB353" s="1"/>
      <c r="AC353" s="50"/>
      <c r="AG353" s="37"/>
      <c r="AH353" s="37"/>
      <c r="AI353" s="37"/>
    </row>
    <row r="354" spans="1:35">
      <c r="A354" s="25"/>
      <c r="B354" s="5"/>
      <c r="C354" s="30"/>
      <c r="D354" s="1"/>
      <c r="E354" s="1"/>
      <c r="F354" s="30"/>
      <c r="G354" s="38"/>
      <c r="I354" s="30"/>
      <c r="J354" s="37"/>
      <c r="K354" s="37"/>
      <c r="S354" s="37"/>
      <c r="T354" s="37"/>
      <c r="U354" s="37"/>
      <c r="V354" s="37"/>
      <c r="W354" s="37"/>
      <c r="X354" s="37"/>
      <c r="Y354" s="37"/>
      <c r="Z354" s="52"/>
      <c r="AA354" s="1"/>
      <c r="AB354" s="1"/>
      <c r="AC354" s="50"/>
      <c r="AG354" s="37"/>
      <c r="AH354" s="37"/>
      <c r="AI354" s="37"/>
    </row>
    <row r="355" spans="1:35">
      <c r="A355" s="25"/>
      <c r="B355" s="5"/>
      <c r="C355" s="30"/>
      <c r="D355" s="1"/>
      <c r="E355" s="1"/>
      <c r="F355" s="30"/>
      <c r="G355" s="38"/>
      <c r="I355" s="30"/>
      <c r="J355" s="37"/>
      <c r="K355" s="37"/>
      <c r="S355" s="37"/>
      <c r="T355" s="37"/>
      <c r="U355" s="37"/>
      <c r="V355" s="37"/>
      <c r="W355" s="37"/>
      <c r="X355" s="37"/>
      <c r="Y355" s="37"/>
      <c r="Z355" s="52"/>
      <c r="AA355" s="1"/>
      <c r="AB355" s="1"/>
      <c r="AC355" s="50"/>
      <c r="AG355" s="37"/>
      <c r="AH355" s="37"/>
      <c r="AI355" s="37"/>
    </row>
    <row r="356" spans="1:35">
      <c r="A356" s="25"/>
      <c r="B356" s="5"/>
      <c r="C356" s="30"/>
      <c r="D356" s="1"/>
      <c r="E356" s="1"/>
      <c r="F356" s="30"/>
      <c r="G356" s="38"/>
      <c r="I356" s="30"/>
      <c r="J356" s="37"/>
      <c r="K356" s="37"/>
      <c r="S356" s="37"/>
      <c r="T356" s="37"/>
      <c r="U356" s="37"/>
      <c r="V356" s="37"/>
      <c r="W356" s="37"/>
      <c r="X356" s="37"/>
      <c r="Y356" s="37"/>
      <c r="Z356" s="52"/>
      <c r="AA356" s="1"/>
      <c r="AB356" s="1"/>
      <c r="AC356" s="50"/>
      <c r="AG356" s="37"/>
      <c r="AH356" s="37"/>
      <c r="AI356" s="37"/>
    </row>
    <row r="357" spans="1:35">
      <c r="A357" s="25"/>
      <c r="B357" s="5"/>
      <c r="C357" s="30"/>
      <c r="D357" s="1"/>
      <c r="E357" s="1"/>
      <c r="F357" s="30"/>
      <c r="G357" s="38"/>
      <c r="I357" s="30"/>
      <c r="J357" s="37"/>
      <c r="K357" s="37"/>
      <c r="S357" s="37"/>
      <c r="T357" s="37"/>
      <c r="U357" s="37"/>
      <c r="V357" s="37"/>
      <c r="W357" s="37"/>
      <c r="X357" s="37"/>
      <c r="Y357" s="37"/>
      <c r="Z357" s="52"/>
      <c r="AA357" s="1"/>
      <c r="AB357" s="1"/>
      <c r="AC357" s="50"/>
      <c r="AG357" s="37"/>
      <c r="AH357" s="37"/>
      <c r="AI357" s="37"/>
    </row>
    <row r="358" spans="1:35">
      <c r="A358" s="25"/>
      <c r="B358" s="5"/>
      <c r="C358" s="30"/>
      <c r="D358" s="1"/>
      <c r="E358" s="1"/>
      <c r="F358" s="30"/>
      <c r="G358" s="38"/>
      <c r="I358" s="30"/>
      <c r="J358" s="37"/>
      <c r="K358" s="37"/>
      <c r="S358" s="37"/>
      <c r="T358" s="37"/>
      <c r="U358" s="37"/>
      <c r="V358" s="37"/>
      <c r="W358" s="37"/>
      <c r="X358" s="37"/>
      <c r="Y358" s="37"/>
      <c r="Z358" s="52"/>
      <c r="AA358" s="1"/>
      <c r="AB358" s="1"/>
      <c r="AC358" s="50"/>
      <c r="AG358" s="37"/>
      <c r="AH358" s="37"/>
      <c r="AI358" s="37"/>
    </row>
    <row r="359" spans="1:35">
      <c r="A359" s="25"/>
      <c r="B359" s="5"/>
      <c r="C359" s="30"/>
      <c r="D359" s="1"/>
      <c r="E359" s="1"/>
      <c r="F359" s="30"/>
      <c r="G359" s="38"/>
      <c r="I359" s="30"/>
      <c r="J359" s="37"/>
      <c r="K359" s="37"/>
      <c r="S359" s="37"/>
      <c r="T359" s="37"/>
      <c r="U359" s="37"/>
      <c r="V359" s="37"/>
      <c r="W359" s="37"/>
      <c r="X359" s="37"/>
      <c r="Y359" s="37"/>
      <c r="Z359" s="52"/>
      <c r="AA359" s="1"/>
      <c r="AB359" s="1"/>
      <c r="AC359" s="50"/>
      <c r="AG359" s="37"/>
      <c r="AH359" s="37"/>
      <c r="AI359" s="37"/>
    </row>
    <row r="360" spans="1:35">
      <c r="A360" s="25"/>
      <c r="B360" s="5"/>
      <c r="C360" s="30"/>
      <c r="D360" s="1"/>
      <c r="E360" s="1"/>
      <c r="F360" s="30"/>
      <c r="G360" s="38"/>
      <c r="I360" s="30"/>
      <c r="J360" s="37"/>
      <c r="K360" s="37"/>
      <c r="S360" s="37"/>
      <c r="T360" s="37"/>
      <c r="U360" s="37"/>
      <c r="V360" s="37"/>
      <c r="W360" s="37"/>
      <c r="X360" s="37"/>
      <c r="Y360" s="37"/>
      <c r="Z360" s="52"/>
      <c r="AA360" s="1"/>
      <c r="AB360" s="1"/>
      <c r="AC360" s="50"/>
      <c r="AG360" s="37"/>
      <c r="AH360" s="37"/>
      <c r="AI360" s="37"/>
    </row>
    <row r="361" spans="1:35">
      <c r="A361" s="25"/>
      <c r="B361" s="5"/>
      <c r="C361" s="30"/>
      <c r="D361" s="1"/>
      <c r="E361" s="1"/>
      <c r="F361" s="30"/>
      <c r="G361" s="38"/>
      <c r="I361" s="30"/>
      <c r="J361" s="37"/>
      <c r="K361" s="37"/>
      <c r="S361" s="37"/>
      <c r="T361" s="37"/>
      <c r="U361" s="37"/>
      <c r="V361" s="37"/>
      <c r="W361" s="37"/>
      <c r="X361" s="37"/>
      <c r="Y361" s="37"/>
      <c r="Z361" s="52"/>
      <c r="AA361" s="1"/>
      <c r="AB361" s="1"/>
      <c r="AC361" s="50"/>
      <c r="AG361" s="37"/>
      <c r="AH361" s="37"/>
      <c r="AI361" s="37"/>
    </row>
    <row r="362" spans="1:35">
      <c r="A362" s="25"/>
      <c r="B362" s="5"/>
      <c r="C362" s="30"/>
      <c r="D362" s="1"/>
      <c r="E362" s="1"/>
      <c r="F362" s="30"/>
      <c r="G362" s="38"/>
      <c r="I362" s="30"/>
      <c r="J362" s="37"/>
      <c r="K362" s="37"/>
      <c r="S362" s="37"/>
      <c r="T362" s="37"/>
      <c r="U362" s="37"/>
      <c r="V362" s="37"/>
      <c r="W362" s="37"/>
      <c r="X362" s="37"/>
      <c r="Y362" s="37"/>
      <c r="Z362" s="52"/>
      <c r="AA362" s="1"/>
      <c r="AB362" s="1"/>
      <c r="AC362" s="50"/>
      <c r="AG362" s="37"/>
      <c r="AH362" s="37"/>
      <c r="AI362" s="37"/>
    </row>
    <row r="363" spans="1:35">
      <c r="A363" s="25"/>
      <c r="B363" s="5"/>
      <c r="C363" s="30"/>
      <c r="D363" s="1"/>
      <c r="E363" s="1"/>
      <c r="F363" s="30"/>
      <c r="G363" s="38"/>
      <c r="I363" s="30"/>
      <c r="J363" s="37"/>
      <c r="K363" s="37"/>
      <c r="S363" s="37"/>
      <c r="T363" s="37"/>
      <c r="U363" s="37"/>
      <c r="V363" s="37"/>
      <c r="W363" s="37"/>
      <c r="X363" s="37"/>
      <c r="Y363" s="37"/>
      <c r="Z363" s="52"/>
      <c r="AA363" s="1"/>
      <c r="AB363" s="1"/>
      <c r="AC363" s="50"/>
      <c r="AG363" s="37"/>
      <c r="AH363" s="37"/>
      <c r="AI363" s="37"/>
    </row>
    <row r="364" spans="1:35">
      <c r="A364" s="25"/>
      <c r="B364" s="5"/>
      <c r="C364" s="30"/>
      <c r="D364" s="1"/>
      <c r="E364" s="1"/>
      <c r="F364" s="30"/>
      <c r="G364" s="38"/>
      <c r="I364" s="30"/>
      <c r="J364" s="37"/>
      <c r="K364" s="37"/>
      <c r="S364" s="37"/>
      <c r="T364" s="37"/>
      <c r="U364" s="37"/>
      <c r="V364" s="37"/>
      <c r="W364" s="37"/>
      <c r="X364" s="37"/>
      <c r="Y364" s="37"/>
      <c r="Z364" s="52"/>
      <c r="AA364" s="1"/>
      <c r="AB364" s="1"/>
      <c r="AC364" s="50"/>
      <c r="AG364" s="37"/>
      <c r="AH364" s="37"/>
      <c r="AI364" s="37"/>
    </row>
    <row r="365" spans="1:35">
      <c r="A365" s="25"/>
      <c r="B365" s="5"/>
      <c r="C365" s="30"/>
      <c r="D365" s="1"/>
      <c r="E365" s="1"/>
      <c r="F365" s="30"/>
      <c r="G365" s="38"/>
      <c r="I365" s="30"/>
      <c r="J365" s="37"/>
      <c r="K365" s="37"/>
      <c r="S365" s="37"/>
      <c r="T365" s="37"/>
      <c r="U365" s="37"/>
      <c r="V365" s="37"/>
      <c r="W365" s="37"/>
      <c r="X365" s="37"/>
      <c r="Y365" s="37"/>
      <c r="Z365" s="52"/>
      <c r="AA365" s="1"/>
      <c r="AB365" s="1"/>
      <c r="AC365" s="50"/>
      <c r="AG365" s="37"/>
      <c r="AH365" s="37"/>
      <c r="AI365" s="37"/>
    </row>
    <row r="366" spans="1:35">
      <c r="A366" s="25"/>
      <c r="B366" s="5"/>
      <c r="C366" s="30"/>
      <c r="D366" s="1"/>
      <c r="E366" s="1"/>
      <c r="F366" s="30"/>
      <c r="G366" s="38"/>
      <c r="I366" s="30"/>
      <c r="J366" s="37"/>
      <c r="K366" s="37"/>
      <c r="S366" s="37"/>
      <c r="T366" s="37"/>
      <c r="U366" s="37"/>
      <c r="V366" s="37"/>
      <c r="W366" s="37"/>
      <c r="X366" s="37"/>
      <c r="Y366" s="37"/>
      <c r="Z366" s="52"/>
      <c r="AA366" s="1"/>
      <c r="AB366" s="1"/>
      <c r="AC366" s="50"/>
      <c r="AG366" s="37"/>
      <c r="AH366" s="37"/>
      <c r="AI366" s="37"/>
    </row>
    <row r="367" spans="1:35">
      <c r="A367" s="25"/>
      <c r="B367" s="5"/>
      <c r="C367" s="30"/>
      <c r="D367" s="1"/>
      <c r="E367" s="1"/>
      <c r="F367" s="30"/>
      <c r="G367" s="38"/>
      <c r="I367" s="30"/>
      <c r="J367" s="37"/>
      <c r="K367" s="37"/>
      <c r="S367" s="37"/>
      <c r="T367" s="37"/>
      <c r="U367" s="37"/>
      <c r="V367" s="37"/>
      <c r="W367" s="37"/>
      <c r="X367" s="37"/>
      <c r="Y367" s="37"/>
      <c r="Z367" s="52"/>
      <c r="AA367" s="1"/>
      <c r="AB367" s="1"/>
      <c r="AC367" s="50"/>
      <c r="AG367" s="37"/>
      <c r="AH367" s="37"/>
      <c r="AI367" s="37"/>
    </row>
    <row r="368" spans="1:35">
      <c r="A368" s="25"/>
      <c r="B368" s="5"/>
      <c r="C368" s="30"/>
      <c r="D368" s="1"/>
      <c r="E368" s="1"/>
      <c r="F368" s="30"/>
      <c r="G368" s="38"/>
      <c r="I368" s="30"/>
      <c r="J368" s="37"/>
      <c r="K368" s="37"/>
      <c r="S368" s="37"/>
      <c r="T368" s="37"/>
      <c r="U368" s="37"/>
      <c r="V368" s="37"/>
      <c r="W368" s="37"/>
      <c r="X368" s="37"/>
      <c r="Y368" s="37"/>
      <c r="Z368" s="52"/>
      <c r="AA368" s="1"/>
      <c r="AB368" s="1"/>
      <c r="AC368" s="50"/>
      <c r="AG368" s="37"/>
      <c r="AH368" s="37"/>
      <c r="AI368" s="37"/>
    </row>
    <row r="369" spans="1:35">
      <c r="A369" s="25"/>
      <c r="B369" s="5"/>
      <c r="C369" s="30"/>
      <c r="D369" s="1"/>
      <c r="E369" s="1"/>
      <c r="F369" s="30"/>
      <c r="G369" s="38"/>
      <c r="I369" s="30"/>
      <c r="J369" s="37"/>
      <c r="K369" s="37"/>
      <c r="S369" s="37"/>
      <c r="T369" s="37"/>
      <c r="U369" s="37"/>
      <c r="V369" s="37"/>
      <c r="W369" s="37"/>
      <c r="X369" s="37"/>
      <c r="Y369" s="37"/>
      <c r="Z369" s="52"/>
      <c r="AA369" s="1"/>
      <c r="AB369" s="1"/>
      <c r="AC369" s="50"/>
      <c r="AG369" s="37"/>
      <c r="AH369" s="37"/>
      <c r="AI369" s="37"/>
    </row>
    <row r="370" spans="1:35">
      <c r="A370" s="25"/>
      <c r="B370" s="5"/>
      <c r="C370" s="30"/>
      <c r="D370" s="1"/>
      <c r="E370" s="1"/>
      <c r="F370" s="30"/>
      <c r="G370" s="38"/>
      <c r="I370" s="30"/>
      <c r="J370" s="37"/>
      <c r="K370" s="37"/>
      <c r="S370" s="37"/>
      <c r="T370" s="37"/>
      <c r="U370" s="37"/>
      <c r="V370" s="37"/>
      <c r="W370" s="37"/>
      <c r="X370" s="37"/>
      <c r="Y370" s="37"/>
      <c r="Z370" s="52"/>
      <c r="AA370" s="1"/>
      <c r="AB370" s="1"/>
      <c r="AC370" s="50"/>
      <c r="AG370" s="37"/>
      <c r="AH370" s="37"/>
      <c r="AI370" s="37"/>
    </row>
    <row r="371" spans="1:35">
      <c r="A371" s="25"/>
      <c r="B371" s="5"/>
      <c r="C371" s="30"/>
      <c r="D371" s="1"/>
      <c r="E371" s="1"/>
      <c r="F371" s="30"/>
      <c r="G371" s="38"/>
      <c r="I371" s="30"/>
      <c r="J371" s="37"/>
      <c r="K371" s="37"/>
      <c r="S371" s="37"/>
      <c r="T371" s="37"/>
      <c r="U371" s="37"/>
      <c r="V371" s="37"/>
      <c r="W371" s="37"/>
      <c r="X371" s="37"/>
      <c r="Y371" s="37"/>
      <c r="Z371" s="52"/>
      <c r="AA371" s="1"/>
      <c r="AB371" s="1"/>
      <c r="AC371" s="50"/>
      <c r="AG371" s="37"/>
      <c r="AH371" s="37"/>
      <c r="AI371" s="37"/>
    </row>
    <row r="372" spans="1:35">
      <c r="A372" s="25"/>
      <c r="B372" s="5"/>
      <c r="C372" s="30"/>
      <c r="D372" s="1"/>
      <c r="E372" s="1"/>
      <c r="F372" s="30"/>
      <c r="G372" s="38"/>
      <c r="I372" s="30"/>
      <c r="J372" s="37"/>
      <c r="K372" s="37"/>
      <c r="S372" s="37"/>
      <c r="T372" s="37"/>
      <c r="U372" s="37"/>
      <c r="V372" s="37"/>
      <c r="W372" s="37"/>
      <c r="X372" s="37"/>
      <c r="Y372" s="37"/>
      <c r="Z372" s="52"/>
      <c r="AA372" s="1"/>
      <c r="AB372" s="1"/>
      <c r="AC372" s="50"/>
      <c r="AG372" s="37"/>
      <c r="AH372" s="37"/>
      <c r="AI372" s="37"/>
    </row>
    <row r="373" spans="1:35">
      <c r="A373" s="25"/>
      <c r="B373" s="5"/>
      <c r="C373" s="30"/>
      <c r="D373" s="1"/>
      <c r="E373" s="1"/>
      <c r="F373" s="30"/>
      <c r="G373" s="38"/>
      <c r="I373" s="30"/>
      <c r="J373" s="37"/>
      <c r="K373" s="37"/>
      <c r="S373" s="37"/>
      <c r="T373" s="37"/>
      <c r="U373" s="37"/>
      <c r="V373" s="37"/>
      <c r="W373" s="37"/>
      <c r="X373" s="37"/>
      <c r="Y373" s="37"/>
      <c r="Z373" s="52"/>
      <c r="AA373" s="1"/>
      <c r="AB373" s="1"/>
      <c r="AC373" s="50"/>
      <c r="AG373" s="37"/>
      <c r="AH373" s="37"/>
      <c r="AI373" s="37"/>
    </row>
    <row r="374" spans="1:35">
      <c r="A374" s="25"/>
      <c r="B374" s="5"/>
      <c r="C374" s="30"/>
      <c r="D374" s="1"/>
      <c r="E374" s="1"/>
      <c r="F374" s="30"/>
      <c r="G374" s="38"/>
      <c r="I374" s="30"/>
      <c r="J374" s="37"/>
      <c r="K374" s="37"/>
      <c r="S374" s="37"/>
      <c r="T374" s="37"/>
      <c r="U374" s="37"/>
      <c r="V374" s="37"/>
      <c r="W374" s="37"/>
      <c r="X374" s="37"/>
      <c r="Y374" s="37"/>
      <c r="Z374" s="52"/>
      <c r="AA374" s="1"/>
      <c r="AB374" s="1"/>
      <c r="AC374" s="50"/>
      <c r="AG374" s="37"/>
      <c r="AH374" s="37"/>
      <c r="AI374" s="37"/>
    </row>
    <row r="375" spans="1:35">
      <c r="A375" s="25"/>
      <c r="B375" s="5"/>
      <c r="C375" s="30"/>
      <c r="D375" s="1"/>
      <c r="E375" s="1"/>
      <c r="F375" s="30"/>
      <c r="G375" s="38"/>
      <c r="I375" s="30"/>
      <c r="J375" s="37"/>
      <c r="K375" s="37"/>
      <c r="S375" s="37"/>
      <c r="T375" s="37"/>
      <c r="U375" s="37"/>
      <c r="V375" s="37"/>
      <c r="W375" s="37"/>
      <c r="X375" s="37"/>
      <c r="Y375" s="37"/>
      <c r="Z375" s="52"/>
      <c r="AA375" s="1"/>
      <c r="AB375" s="1"/>
      <c r="AC375" s="50"/>
      <c r="AG375" s="37"/>
      <c r="AH375" s="37"/>
      <c r="AI375" s="37"/>
    </row>
    <row r="376" spans="1:35">
      <c r="A376" s="25"/>
      <c r="B376" s="5"/>
      <c r="C376" s="30"/>
      <c r="D376" s="1"/>
      <c r="E376" s="1"/>
      <c r="F376" s="30"/>
      <c r="G376" s="38"/>
      <c r="I376" s="30"/>
      <c r="J376" s="37"/>
      <c r="K376" s="37"/>
      <c r="S376" s="37"/>
      <c r="T376" s="37"/>
      <c r="U376" s="37"/>
      <c r="V376" s="37"/>
      <c r="W376" s="37"/>
      <c r="X376" s="37"/>
      <c r="Y376" s="37"/>
      <c r="Z376" s="52"/>
      <c r="AA376" s="1"/>
      <c r="AB376" s="1"/>
      <c r="AC376" s="50"/>
      <c r="AG376" s="37"/>
      <c r="AH376" s="37"/>
      <c r="AI376" s="37"/>
    </row>
    <row r="377" spans="1:35">
      <c r="A377" s="25"/>
      <c r="B377" s="5"/>
      <c r="C377" s="30"/>
      <c r="D377" s="1"/>
      <c r="E377" s="1"/>
      <c r="F377" s="30"/>
      <c r="G377" s="38"/>
      <c r="I377" s="30"/>
      <c r="J377" s="37"/>
      <c r="K377" s="37"/>
      <c r="S377" s="37"/>
      <c r="T377" s="37"/>
      <c r="U377" s="37"/>
      <c r="V377" s="37"/>
      <c r="W377" s="37"/>
      <c r="X377" s="37"/>
      <c r="Y377" s="37"/>
      <c r="Z377" s="52"/>
      <c r="AA377" s="1"/>
      <c r="AB377" s="1"/>
      <c r="AC377" s="50"/>
      <c r="AG377" s="37"/>
      <c r="AH377" s="37"/>
      <c r="AI377" s="37"/>
    </row>
    <row r="378" spans="1:35">
      <c r="A378" s="25"/>
      <c r="B378" s="5"/>
      <c r="C378" s="30"/>
      <c r="D378" s="1"/>
      <c r="E378" s="1"/>
      <c r="F378" s="30"/>
      <c r="G378" s="38"/>
      <c r="I378" s="30"/>
      <c r="J378" s="37"/>
      <c r="K378" s="37"/>
      <c r="S378" s="37"/>
      <c r="T378" s="37"/>
      <c r="U378" s="37"/>
      <c r="V378" s="37"/>
      <c r="W378" s="37"/>
      <c r="X378" s="37"/>
      <c r="Y378" s="37"/>
      <c r="Z378" s="52"/>
      <c r="AA378" s="1"/>
      <c r="AB378" s="1"/>
      <c r="AC378" s="50"/>
      <c r="AG378" s="37"/>
      <c r="AH378" s="37"/>
      <c r="AI378" s="37"/>
    </row>
    <row r="379" spans="1:35">
      <c r="A379" s="25"/>
      <c r="B379" s="5"/>
      <c r="C379" s="30"/>
      <c r="D379" s="1"/>
      <c r="E379" s="1"/>
      <c r="F379" s="30"/>
      <c r="G379" s="38"/>
      <c r="I379" s="30"/>
      <c r="J379" s="37"/>
      <c r="K379" s="37"/>
      <c r="S379" s="37"/>
      <c r="T379" s="37"/>
      <c r="U379" s="37"/>
      <c r="V379" s="37"/>
      <c r="W379" s="37"/>
      <c r="X379" s="37"/>
      <c r="Y379" s="37"/>
      <c r="Z379" s="52"/>
      <c r="AA379" s="1"/>
      <c r="AB379" s="1"/>
      <c r="AC379" s="50"/>
      <c r="AG379" s="37"/>
      <c r="AH379" s="37"/>
      <c r="AI379" s="37"/>
    </row>
    <row r="380" spans="1:35">
      <c r="A380" s="25"/>
      <c r="B380" s="5"/>
      <c r="C380" s="30"/>
      <c r="D380" s="1"/>
      <c r="E380" s="1"/>
      <c r="F380" s="30"/>
      <c r="G380" s="38"/>
      <c r="I380" s="30"/>
      <c r="J380" s="37"/>
      <c r="K380" s="37"/>
      <c r="S380" s="37"/>
      <c r="T380" s="37"/>
      <c r="U380" s="37"/>
      <c r="V380" s="37"/>
      <c r="W380" s="37"/>
      <c r="X380" s="37"/>
      <c r="Y380" s="37"/>
      <c r="Z380" s="52"/>
      <c r="AA380" s="1"/>
      <c r="AB380" s="1"/>
      <c r="AC380" s="50"/>
      <c r="AG380" s="37"/>
      <c r="AH380" s="37"/>
      <c r="AI380" s="37"/>
    </row>
    <row r="381" spans="1:35">
      <c r="A381" s="25"/>
      <c r="B381" s="5"/>
      <c r="C381" s="30"/>
      <c r="D381" s="1"/>
      <c r="E381" s="1"/>
      <c r="F381" s="30"/>
      <c r="G381" s="38"/>
      <c r="I381" s="30"/>
      <c r="J381" s="37"/>
      <c r="K381" s="37"/>
      <c r="S381" s="37"/>
      <c r="T381" s="37"/>
      <c r="U381" s="37"/>
      <c r="V381" s="37"/>
      <c r="W381" s="37"/>
      <c r="X381" s="37"/>
      <c r="Y381" s="37"/>
      <c r="Z381" s="52"/>
      <c r="AA381" s="1"/>
      <c r="AB381" s="1"/>
      <c r="AC381" s="50"/>
      <c r="AG381" s="37"/>
      <c r="AH381" s="37"/>
      <c r="AI381" s="37"/>
    </row>
    <row r="382" spans="1:35">
      <c r="A382" s="25"/>
      <c r="B382" s="5"/>
      <c r="C382" s="30"/>
      <c r="D382" s="1"/>
      <c r="E382" s="1"/>
      <c r="F382" s="30"/>
      <c r="G382" s="38"/>
      <c r="I382" s="30"/>
      <c r="J382" s="37"/>
      <c r="K382" s="37"/>
      <c r="S382" s="37"/>
      <c r="T382" s="37"/>
      <c r="U382" s="37"/>
      <c r="V382" s="37"/>
      <c r="W382" s="37"/>
      <c r="X382" s="37"/>
      <c r="Y382" s="37"/>
      <c r="Z382" s="52"/>
      <c r="AA382" s="1"/>
      <c r="AB382" s="1"/>
      <c r="AC382" s="50"/>
      <c r="AG382" s="37"/>
      <c r="AH382" s="37"/>
      <c r="AI382" s="37"/>
    </row>
    <row r="383" spans="1:35">
      <c r="A383" s="25"/>
      <c r="B383" s="5"/>
      <c r="C383" s="30"/>
      <c r="D383" s="1"/>
      <c r="E383" s="1"/>
      <c r="F383" s="30"/>
      <c r="G383" s="38"/>
      <c r="I383" s="30"/>
      <c r="J383" s="37"/>
      <c r="K383" s="37"/>
      <c r="S383" s="37"/>
      <c r="T383" s="37"/>
      <c r="U383" s="37"/>
      <c r="V383" s="37"/>
      <c r="W383" s="37"/>
      <c r="X383" s="37"/>
      <c r="Y383" s="37"/>
      <c r="Z383" s="52"/>
      <c r="AA383" s="1"/>
      <c r="AB383" s="1"/>
      <c r="AC383" s="50"/>
      <c r="AG383" s="37"/>
      <c r="AH383" s="37"/>
      <c r="AI383" s="37"/>
    </row>
    <row r="384" spans="1:35">
      <c r="A384" s="25"/>
      <c r="B384" s="5"/>
      <c r="C384" s="30"/>
      <c r="D384" s="1"/>
      <c r="E384" s="1"/>
      <c r="F384" s="30"/>
      <c r="G384" s="38"/>
      <c r="I384" s="30"/>
      <c r="J384" s="37"/>
      <c r="K384" s="37"/>
      <c r="S384" s="37"/>
      <c r="T384" s="37"/>
      <c r="U384" s="37"/>
      <c r="V384" s="37"/>
      <c r="W384" s="37"/>
      <c r="X384" s="37"/>
      <c r="Y384" s="37"/>
      <c r="Z384" s="52"/>
      <c r="AA384" s="1"/>
      <c r="AB384" s="1"/>
      <c r="AC384" s="50"/>
      <c r="AG384" s="37"/>
      <c r="AH384" s="37"/>
      <c r="AI384" s="37"/>
    </row>
    <row r="385" spans="1:35">
      <c r="A385" s="25"/>
      <c r="B385" s="5"/>
      <c r="C385" s="30"/>
      <c r="D385" s="1"/>
      <c r="E385" s="1"/>
      <c r="F385" s="30"/>
      <c r="G385" s="38"/>
      <c r="I385" s="30"/>
      <c r="J385" s="37"/>
      <c r="K385" s="37"/>
      <c r="S385" s="37"/>
      <c r="T385" s="37"/>
      <c r="U385" s="37"/>
      <c r="V385" s="37"/>
      <c r="W385" s="37"/>
      <c r="X385" s="37"/>
      <c r="Y385" s="37"/>
      <c r="Z385" s="52"/>
      <c r="AA385" s="1"/>
      <c r="AB385" s="1"/>
      <c r="AC385" s="50"/>
      <c r="AG385" s="37"/>
      <c r="AH385" s="37"/>
      <c r="AI385" s="37"/>
    </row>
    <row r="386" spans="1:35">
      <c r="A386" s="25"/>
      <c r="B386" s="5"/>
      <c r="C386" s="30"/>
      <c r="D386" s="1"/>
      <c r="E386" s="1"/>
      <c r="F386" s="30"/>
      <c r="G386" s="38"/>
      <c r="I386" s="30"/>
      <c r="J386" s="37"/>
      <c r="K386" s="37"/>
      <c r="S386" s="37"/>
      <c r="T386" s="37"/>
      <c r="U386" s="37"/>
      <c r="V386" s="37"/>
      <c r="W386" s="37"/>
      <c r="X386" s="37"/>
      <c r="Y386" s="37"/>
      <c r="Z386" s="52"/>
      <c r="AA386" s="1"/>
      <c r="AB386" s="1"/>
      <c r="AC386" s="50"/>
      <c r="AG386" s="37"/>
      <c r="AH386" s="37"/>
      <c r="AI386" s="37"/>
    </row>
    <row r="387" spans="1:35">
      <c r="A387" s="25"/>
      <c r="B387" s="5"/>
      <c r="C387" s="30"/>
      <c r="D387" s="1"/>
      <c r="E387" s="1"/>
      <c r="F387" s="30"/>
      <c r="G387" s="38"/>
      <c r="I387" s="30"/>
      <c r="J387" s="37"/>
      <c r="K387" s="37"/>
      <c r="S387" s="37"/>
      <c r="T387" s="37"/>
      <c r="U387" s="37"/>
      <c r="V387" s="37"/>
      <c r="W387" s="37"/>
      <c r="X387" s="37"/>
      <c r="Y387" s="37"/>
      <c r="Z387" s="52"/>
      <c r="AA387" s="1"/>
      <c r="AB387" s="1"/>
      <c r="AC387" s="50"/>
      <c r="AG387" s="37"/>
      <c r="AH387" s="37"/>
      <c r="AI387" s="37"/>
    </row>
    <row r="388" spans="1:35">
      <c r="A388" s="25"/>
      <c r="B388" s="5"/>
      <c r="C388" s="30"/>
      <c r="D388" s="1"/>
      <c r="E388" s="1"/>
      <c r="F388" s="30"/>
      <c r="G388" s="38"/>
      <c r="I388" s="30"/>
      <c r="J388" s="37"/>
      <c r="K388" s="37"/>
      <c r="S388" s="37"/>
      <c r="T388" s="37"/>
      <c r="U388" s="37"/>
      <c r="V388" s="37"/>
      <c r="W388" s="37"/>
      <c r="X388" s="37"/>
      <c r="Y388" s="37"/>
      <c r="Z388" s="52"/>
      <c r="AA388" s="1"/>
      <c r="AB388" s="1"/>
      <c r="AC388" s="50"/>
      <c r="AG388" s="37"/>
      <c r="AH388" s="37"/>
      <c r="AI388" s="37"/>
    </row>
    <row r="389" spans="1:35">
      <c r="A389" s="25"/>
      <c r="B389" s="5"/>
      <c r="C389" s="30"/>
      <c r="D389" s="1"/>
      <c r="E389" s="1"/>
      <c r="F389" s="30"/>
      <c r="G389" s="38"/>
      <c r="I389" s="30"/>
      <c r="J389" s="37"/>
      <c r="K389" s="37"/>
      <c r="S389" s="37"/>
      <c r="T389" s="37"/>
      <c r="U389" s="37"/>
      <c r="V389" s="37"/>
      <c r="W389" s="37"/>
      <c r="X389" s="37"/>
      <c r="Y389" s="37"/>
      <c r="Z389" s="52"/>
      <c r="AA389" s="1"/>
      <c r="AB389" s="1"/>
      <c r="AC389" s="50"/>
      <c r="AG389" s="37"/>
      <c r="AH389" s="37"/>
      <c r="AI389" s="37"/>
    </row>
    <row r="390" spans="1:35">
      <c r="A390" s="25"/>
      <c r="B390" s="5"/>
      <c r="C390" s="30"/>
      <c r="D390" s="1"/>
      <c r="E390" s="1"/>
      <c r="F390" s="30"/>
      <c r="G390" s="38"/>
      <c r="I390" s="30"/>
      <c r="J390" s="37"/>
      <c r="K390" s="37"/>
      <c r="S390" s="37"/>
      <c r="T390" s="37"/>
      <c r="U390" s="37"/>
      <c r="V390" s="37"/>
      <c r="W390" s="37"/>
      <c r="X390" s="37"/>
      <c r="Y390" s="37"/>
      <c r="Z390" s="52"/>
      <c r="AA390" s="1"/>
      <c r="AB390" s="1"/>
      <c r="AC390" s="50"/>
      <c r="AG390" s="37"/>
      <c r="AH390" s="37"/>
      <c r="AI390" s="37"/>
    </row>
    <row r="391" spans="1:35">
      <c r="A391" s="25"/>
      <c r="B391" s="5"/>
      <c r="C391" s="30"/>
      <c r="D391" s="1"/>
      <c r="E391" s="1"/>
      <c r="F391" s="30"/>
      <c r="G391" s="38"/>
      <c r="I391" s="30"/>
      <c r="J391" s="37"/>
      <c r="K391" s="37"/>
      <c r="S391" s="37"/>
      <c r="T391" s="37"/>
      <c r="U391" s="37"/>
      <c r="V391" s="37"/>
      <c r="W391" s="37"/>
      <c r="X391" s="37"/>
      <c r="Y391" s="37"/>
      <c r="Z391" s="52"/>
      <c r="AA391" s="1"/>
      <c r="AB391" s="1"/>
      <c r="AC391" s="50"/>
      <c r="AG391" s="37"/>
      <c r="AH391" s="37"/>
      <c r="AI391" s="37"/>
    </row>
    <row r="392" spans="1:35">
      <c r="A392" s="25"/>
      <c r="B392" s="5"/>
      <c r="C392" s="30"/>
      <c r="D392" s="1"/>
      <c r="E392" s="1"/>
      <c r="F392" s="30"/>
      <c r="G392" s="38"/>
      <c r="I392" s="30"/>
      <c r="J392" s="37"/>
      <c r="K392" s="37"/>
      <c r="S392" s="37"/>
      <c r="T392" s="37"/>
      <c r="U392" s="37"/>
      <c r="V392" s="37"/>
      <c r="W392" s="37"/>
      <c r="X392" s="37"/>
      <c r="Y392" s="37"/>
      <c r="Z392" s="52"/>
      <c r="AA392" s="1"/>
      <c r="AB392" s="1"/>
      <c r="AC392" s="50"/>
      <c r="AG392" s="37"/>
      <c r="AH392" s="37"/>
      <c r="AI392" s="37"/>
    </row>
    <row r="393" spans="1:35">
      <c r="A393" s="25"/>
      <c r="B393" s="5"/>
      <c r="C393" s="30"/>
      <c r="D393" s="1"/>
      <c r="E393" s="1"/>
      <c r="F393" s="30"/>
      <c r="G393" s="38"/>
      <c r="I393" s="30"/>
      <c r="J393" s="37"/>
      <c r="K393" s="37"/>
      <c r="S393" s="37"/>
      <c r="T393" s="37"/>
      <c r="U393" s="37"/>
      <c r="V393" s="37"/>
      <c r="W393" s="37"/>
      <c r="X393" s="37"/>
      <c r="Y393" s="37"/>
      <c r="Z393" s="52"/>
      <c r="AA393" s="1"/>
      <c r="AB393" s="1"/>
      <c r="AC393" s="50"/>
      <c r="AG393" s="37"/>
      <c r="AH393" s="37"/>
      <c r="AI393" s="37"/>
    </row>
    <row r="394" spans="1:35">
      <c r="A394" s="25"/>
      <c r="B394" s="5"/>
      <c r="C394" s="30"/>
      <c r="D394" s="1"/>
      <c r="E394" s="1"/>
      <c r="F394" s="30"/>
      <c r="G394" s="38"/>
      <c r="I394" s="30"/>
      <c r="J394" s="37"/>
      <c r="K394" s="37"/>
      <c r="S394" s="37"/>
      <c r="T394" s="37"/>
      <c r="U394" s="37"/>
      <c r="V394" s="37"/>
      <c r="W394" s="37"/>
      <c r="X394" s="37"/>
      <c r="Y394" s="37"/>
      <c r="Z394" s="52"/>
      <c r="AA394" s="1"/>
      <c r="AB394" s="1"/>
      <c r="AC394" s="50"/>
      <c r="AG394" s="37"/>
      <c r="AH394" s="37"/>
      <c r="AI394" s="37"/>
    </row>
    <row r="395" spans="1:35">
      <c r="A395" s="25"/>
      <c r="B395" s="5"/>
      <c r="C395" s="30"/>
      <c r="D395" s="1"/>
      <c r="E395" s="1"/>
      <c r="F395" s="30"/>
      <c r="G395" s="38"/>
      <c r="I395" s="30"/>
      <c r="J395" s="37"/>
      <c r="K395" s="37"/>
      <c r="S395" s="37"/>
      <c r="T395" s="37"/>
      <c r="U395" s="37"/>
      <c r="V395" s="37"/>
      <c r="W395" s="37"/>
      <c r="X395" s="37"/>
      <c r="Y395" s="37"/>
      <c r="Z395" s="52"/>
      <c r="AA395" s="1"/>
      <c r="AB395" s="1"/>
      <c r="AC395" s="50"/>
      <c r="AG395" s="37"/>
      <c r="AH395" s="37"/>
      <c r="AI395" s="37"/>
    </row>
    <row r="396" spans="1:35">
      <c r="A396" s="25"/>
      <c r="B396" s="5"/>
      <c r="C396" s="30"/>
      <c r="D396" s="1"/>
      <c r="E396" s="1"/>
      <c r="F396" s="30"/>
      <c r="G396" s="38"/>
      <c r="I396" s="30"/>
      <c r="J396" s="37"/>
      <c r="K396" s="37"/>
      <c r="S396" s="37"/>
      <c r="T396" s="37"/>
      <c r="U396" s="37"/>
      <c r="V396" s="37"/>
      <c r="W396" s="37"/>
      <c r="X396" s="37"/>
      <c r="Y396" s="37"/>
      <c r="Z396" s="52"/>
      <c r="AA396" s="1"/>
      <c r="AB396" s="1"/>
      <c r="AC396" s="50"/>
      <c r="AG396" s="37"/>
      <c r="AH396" s="37"/>
      <c r="AI396" s="37"/>
    </row>
    <row r="397" spans="1:35">
      <c r="A397" s="25"/>
      <c r="B397" s="5"/>
      <c r="C397" s="30"/>
      <c r="D397" s="1"/>
      <c r="E397" s="1"/>
      <c r="F397" s="30"/>
      <c r="G397" s="38"/>
      <c r="I397" s="30"/>
      <c r="J397" s="37"/>
      <c r="K397" s="37"/>
      <c r="S397" s="37"/>
      <c r="T397" s="37"/>
      <c r="U397" s="37"/>
      <c r="V397" s="37"/>
      <c r="W397" s="37"/>
      <c r="X397" s="37"/>
      <c r="Y397" s="37"/>
      <c r="Z397" s="52"/>
      <c r="AA397" s="1"/>
      <c r="AB397" s="1"/>
      <c r="AC397" s="50"/>
      <c r="AG397" s="37"/>
      <c r="AH397" s="37"/>
      <c r="AI397" s="37"/>
    </row>
    <row r="398" spans="1:35">
      <c r="A398" s="25"/>
      <c r="B398" s="5"/>
      <c r="C398" s="30"/>
      <c r="D398" s="1"/>
      <c r="E398" s="1"/>
      <c r="F398" s="30"/>
      <c r="G398" s="38"/>
      <c r="I398" s="30"/>
      <c r="J398" s="37"/>
      <c r="K398" s="37"/>
      <c r="S398" s="37"/>
      <c r="T398" s="37"/>
      <c r="U398" s="37"/>
      <c r="V398" s="37"/>
      <c r="W398" s="37"/>
      <c r="X398" s="37"/>
      <c r="Y398" s="37"/>
      <c r="Z398" s="52"/>
      <c r="AA398" s="1"/>
      <c r="AB398" s="1"/>
      <c r="AC398" s="50"/>
      <c r="AG398" s="37"/>
      <c r="AH398" s="37"/>
      <c r="AI398" s="37"/>
    </row>
    <row r="399" spans="1:35">
      <c r="A399" s="25"/>
      <c r="B399" s="5"/>
      <c r="C399" s="30"/>
      <c r="D399" s="1"/>
      <c r="E399" s="1"/>
      <c r="F399" s="30"/>
      <c r="G399" s="38"/>
      <c r="I399" s="30"/>
      <c r="J399" s="37"/>
      <c r="K399" s="37"/>
      <c r="S399" s="37"/>
      <c r="T399" s="37"/>
      <c r="U399" s="37"/>
      <c r="V399" s="37"/>
      <c r="W399" s="37"/>
      <c r="X399" s="37"/>
      <c r="Y399" s="37"/>
      <c r="Z399" s="52"/>
      <c r="AA399" s="1"/>
      <c r="AB399" s="1"/>
      <c r="AC399" s="50"/>
      <c r="AG399" s="37"/>
      <c r="AH399" s="37"/>
      <c r="AI399" s="37"/>
    </row>
    <row r="400" spans="1:35">
      <c r="A400" s="25"/>
      <c r="B400" s="5"/>
      <c r="C400" s="30"/>
      <c r="D400" s="1"/>
      <c r="E400" s="1"/>
      <c r="F400" s="30"/>
      <c r="G400" s="38"/>
      <c r="I400" s="30"/>
      <c r="J400" s="37"/>
      <c r="K400" s="37"/>
      <c r="S400" s="37"/>
      <c r="T400" s="37"/>
      <c r="U400" s="37"/>
      <c r="V400" s="37"/>
      <c r="W400" s="37"/>
      <c r="X400" s="37"/>
      <c r="Y400" s="37"/>
      <c r="Z400" s="52"/>
      <c r="AA400" s="1"/>
      <c r="AB400" s="1"/>
      <c r="AC400" s="50"/>
      <c r="AG400" s="37"/>
      <c r="AH400" s="37"/>
      <c r="AI400" s="37"/>
    </row>
    <row r="401" spans="1:35">
      <c r="A401" s="25"/>
      <c r="B401" s="5"/>
      <c r="C401" s="30"/>
      <c r="D401" s="1"/>
      <c r="E401" s="1"/>
      <c r="F401" s="30"/>
      <c r="G401" s="38"/>
      <c r="I401" s="30"/>
      <c r="J401" s="37"/>
      <c r="K401" s="37"/>
      <c r="S401" s="37"/>
      <c r="T401" s="37"/>
      <c r="U401" s="37"/>
      <c r="V401" s="37"/>
      <c r="W401" s="37"/>
      <c r="X401" s="37"/>
      <c r="Y401" s="37"/>
      <c r="Z401" s="52"/>
      <c r="AA401" s="1"/>
      <c r="AB401" s="1"/>
      <c r="AC401" s="50"/>
      <c r="AG401" s="37"/>
      <c r="AH401" s="37"/>
      <c r="AI401" s="37"/>
    </row>
    <row r="402" spans="1:35">
      <c r="A402" s="25"/>
      <c r="B402" s="5"/>
      <c r="C402" s="30"/>
      <c r="D402" s="1"/>
      <c r="E402" s="1"/>
      <c r="F402" s="30"/>
      <c r="G402" s="38"/>
      <c r="I402" s="30"/>
      <c r="J402" s="37"/>
      <c r="K402" s="37"/>
      <c r="S402" s="37"/>
      <c r="T402" s="37"/>
      <c r="U402" s="37"/>
      <c r="V402" s="37"/>
      <c r="W402" s="37"/>
      <c r="X402" s="37"/>
      <c r="Y402" s="37"/>
      <c r="Z402" s="52"/>
      <c r="AA402" s="1"/>
      <c r="AB402" s="1"/>
      <c r="AC402" s="50"/>
      <c r="AG402" s="37"/>
      <c r="AH402" s="37"/>
      <c r="AI402" s="37"/>
    </row>
    <row r="403" spans="1:35">
      <c r="A403" s="25"/>
      <c r="B403" s="5"/>
      <c r="C403" s="30"/>
      <c r="D403" s="1"/>
      <c r="E403" s="1"/>
      <c r="F403" s="30"/>
      <c r="G403" s="38"/>
      <c r="I403" s="30"/>
      <c r="J403" s="37"/>
      <c r="K403" s="37"/>
      <c r="S403" s="37"/>
      <c r="T403" s="37"/>
      <c r="U403" s="37"/>
      <c r="V403" s="37"/>
      <c r="W403" s="37"/>
      <c r="X403" s="37"/>
      <c r="Y403" s="37"/>
      <c r="Z403" s="52"/>
      <c r="AA403" s="1"/>
      <c r="AB403" s="1"/>
      <c r="AC403" s="50"/>
      <c r="AG403" s="37"/>
      <c r="AH403" s="37"/>
      <c r="AI403" s="37"/>
    </row>
    <row r="404" spans="1:35">
      <c r="A404" s="25"/>
      <c r="B404" s="5"/>
      <c r="C404" s="30"/>
      <c r="D404" s="1"/>
      <c r="E404" s="1"/>
      <c r="F404" s="30"/>
      <c r="G404" s="38"/>
      <c r="I404" s="30"/>
      <c r="J404" s="37"/>
      <c r="K404" s="37"/>
      <c r="S404" s="37"/>
      <c r="T404" s="37"/>
      <c r="U404" s="37"/>
      <c r="V404" s="37"/>
      <c r="W404" s="37"/>
      <c r="X404" s="37"/>
      <c r="Y404" s="37"/>
      <c r="Z404" s="52"/>
      <c r="AA404" s="1"/>
      <c r="AB404" s="1"/>
      <c r="AC404" s="50"/>
      <c r="AG404" s="37"/>
      <c r="AH404" s="37"/>
      <c r="AI404" s="37"/>
    </row>
    <row r="405" spans="1:35">
      <c r="A405" s="25"/>
      <c r="B405" s="5"/>
      <c r="C405" s="30"/>
      <c r="D405" s="1"/>
      <c r="E405" s="1"/>
      <c r="F405" s="30"/>
      <c r="G405" s="38"/>
      <c r="I405" s="30"/>
      <c r="J405" s="37"/>
      <c r="K405" s="37"/>
      <c r="S405" s="37"/>
      <c r="T405" s="37"/>
      <c r="U405" s="37"/>
      <c r="V405" s="37"/>
      <c r="W405" s="37"/>
      <c r="X405" s="37"/>
      <c r="Y405" s="37"/>
      <c r="Z405" s="52"/>
      <c r="AA405" s="1"/>
      <c r="AB405" s="1"/>
      <c r="AC405" s="50"/>
      <c r="AG405" s="37"/>
      <c r="AH405" s="37"/>
      <c r="AI405" s="37"/>
    </row>
    <row r="406" spans="1:35">
      <c r="A406" s="25"/>
      <c r="B406" s="5"/>
      <c r="C406" s="30"/>
      <c r="D406" s="1"/>
      <c r="E406" s="1"/>
      <c r="F406" s="30"/>
      <c r="G406" s="38"/>
      <c r="I406" s="30"/>
      <c r="J406" s="37"/>
      <c r="K406" s="37"/>
      <c r="S406" s="37"/>
      <c r="T406" s="37"/>
      <c r="U406" s="37"/>
      <c r="V406" s="37"/>
      <c r="W406" s="37"/>
      <c r="X406" s="37"/>
      <c r="Y406" s="37"/>
      <c r="Z406" s="52"/>
      <c r="AA406" s="1"/>
      <c r="AB406" s="1"/>
      <c r="AC406" s="50"/>
      <c r="AG406" s="37"/>
      <c r="AH406" s="37"/>
      <c r="AI406" s="37"/>
    </row>
    <row r="407" spans="1:35">
      <c r="A407" s="25"/>
      <c r="B407" s="5"/>
      <c r="C407" s="30"/>
      <c r="D407" s="1"/>
      <c r="E407" s="1"/>
      <c r="F407" s="30"/>
      <c r="G407" s="38"/>
      <c r="I407" s="30"/>
      <c r="J407" s="37"/>
      <c r="K407" s="37"/>
      <c r="S407" s="37"/>
      <c r="T407" s="37"/>
      <c r="U407" s="37"/>
      <c r="V407" s="37"/>
      <c r="W407" s="37"/>
      <c r="X407" s="37"/>
      <c r="Y407" s="37"/>
      <c r="Z407" s="52"/>
      <c r="AA407" s="1"/>
      <c r="AB407" s="1"/>
      <c r="AC407" s="50"/>
      <c r="AG407" s="37"/>
      <c r="AH407" s="37"/>
      <c r="AI407" s="37"/>
    </row>
    <row r="408" spans="1:35">
      <c r="A408" s="25"/>
      <c r="B408" s="5"/>
      <c r="C408" s="30"/>
      <c r="D408" s="1"/>
      <c r="E408" s="1"/>
      <c r="F408" s="30"/>
      <c r="G408" s="38"/>
      <c r="I408" s="30"/>
      <c r="J408" s="37"/>
      <c r="K408" s="37"/>
      <c r="S408" s="37"/>
      <c r="T408" s="37"/>
      <c r="U408" s="37"/>
      <c r="V408" s="37"/>
      <c r="W408" s="37"/>
      <c r="X408" s="37"/>
      <c r="Y408" s="37"/>
      <c r="Z408" s="52"/>
      <c r="AA408" s="1"/>
      <c r="AB408" s="1"/>
      <c r="AC408" s="50"/>
      <c r="AG408" s="37"/>
      <c r="AH408" s="37"/>
      <c r="AI408" s="37"/>
    </row>
    <row r="409" spans="1:35">
      <c r="A409" s="25"/>
      <c r="B409" s="5"/>
      <c r="C409" s="30"/>
      <c r="D409" s="1"/>
      <c r="E409" s="1"/>
      <c r="F409" s="30"/>
      <c r="G409" s="38"/>
      <c r="I409" s="30"/>
      <c r="J409" s="37"/>
      <c r="K409" s="37"/>
      <c r="S409" s="37"/>
      <c r="T409" s="37"/>
      <c r="U409" s="37"/>
      <c r="V409" s="37"/>
      <c r="W409" s="37"/>
      <c r="X409" s="37"/>
      <c r="Y409" s="37"/>
      <c r="Z409" s="52"/>
      <c r="AA409" s="1"/>
      <c r="AB409" s="1"/>
      <c r="AC409" s="50"/>
      <c r="AG409" s="37"/>
      <c r="AH409" s="37"/>
      <c r="AI409" s="37"/>
    </row>
    <row r="410" spans="1:35">
      <c r="A410" s="25"/>
      <c r="B410" s="5"/>
      <c r="C410" s="30"/>
      <c r="D410" s="1"/>
      <c r="E410" s="1"/>
      <c r="F410" s="30"/>
      <c r="G410" s="38"/>
      <c r="I410" s="30"/>
      <c r="J410" s="37"/>
      <c r="K410" s="37"/>
      <c r="S410" s="37"/>
      <c r="T410" s="37"/>
      <c r="U410" s="37"/>
      <c r="V410" s="37"/>
      <c r="W410" s="37"/>
      <c r="X410" s="37"/>
      <c r="Y410" s="37"/>
      <c r="Z410" s="52"/>
      <c r="AA410" s="1"/>
      <c r="AB410" s="1"/>
      <c r="AC410" s="50"/>
      <c r="AG410" s="37"/>
      <c r="AH410" s="37"/>
      <c r="AI410" s="37"/>
    </row>
    <row r="411" spans="1:35">
      <c r="A411" s="25"/>
      <c r="B411" s="5"/>
      <c r="C411" s="30"/>
      <c r="D411" s="1"/>
      <c r="E411" s="1"/>
      <c r="F411" s="30"/>
      <c r="G411" s="38"/>
      <c r="I411" s="30"/>
      <c r="J411" s="37"/>
      <c r="K411" s="37"/>
      <c r="S411" s="37"/>
      <c r="T411" s="37"/>
      <c r="U411" s="37"/>
      <c r="V411" s="37"/>
      <c r="W411" s="37"/>
      <c r="X411" s="37"/>
      <c r="Y411" s="37"/>
      <c r="Z411" s="52"/>
      <c r="AA411" s="1"/>
      <c r="AB411" s="1"/>
      <c r="AC411" s="50"/>
      <c r="AG411" s="37"/>
      <c r="AH411" s="37"/>
      <c r="AI411" s="37"/>
    </row>
    <row r="412" spans="1:35">
      <c r="A412" s="25"/>
      <c r="B412" s="5"/>
      <c r="C412" s="30"/>
      <c r="D412" s="1"/>
      <c r="E412" s="1"/>
      <c r="F412" s="30"/>
      <c r="G412" s="38"/>
      <c r="I412" s="30"/>
      <c r="J412" s="37"/>
      <c r="K412" s="37"/>
      <c r="S412" s="37"/>
      <c r="T412" s="37"/>
      <c r="U412" s="37"/>
      <c r="V412" s="37"/>
      <c r="W412" s="37"/>
      <c r="X412" s="37"/>
      <c r="Y412" s="37"/>
      <c r="Z412" s="52"/>
      <c r="AA412" s="1"/>
      <c r="AB412" s="1"/>
      <c r="AC412" s="50"/>
      <c r="AG412" s="37"/>
      <c r="AH412" s="37"/>
      <c r="AI412" s="37"/>
    </row>
    <row r="413" spans="1:35">
      <c r="A413" s="25"/>
      <c r="B413" s="5"/>
      <c r="C413" s="30"/>
      <c r="D413" s="1"/>
      <c r="E413" s="1"/>
      <c r="F413" s="30"/>
      <c r="G413" s="38"/>
      <c r="I413" s="30"/>
      <c r="J413" s="37"/>
      <c r="K413" s="37"/>
      <c r="S413" s="37"/>
      <c r="T413" s="37"/>
      <c r="U413" s="37"/>
      <c r="V413" s="37"/>
      <c r="W413" s="37"/>
      <c r="X413" s="37"/>
      <c r="Y413" s="37"/>
      <c r="Z413" s="52"/>
      <c r="AA413" s="1"/>
      <c r="AB413" s="1"/>
      <c r="AC413" s="50"/>
      <c r="AG413" s="37"/>
      <c r="AH413" s="37"/>
      <c r="AI413" s="37"/>
    </row>
    <row r="414" spans="1:35">
      <c r="A414" s="25"/>
      <c r="B414" s="5"/>
      <c r="C414" s="30"/>
      <c r="D414" s="1"/>
      <c r="E414" s="1"/>
      <c r="F414" s="30"/>
      <c r="G414" s="38"/>
      <c r="I414" s="30"/>
      <c r="J414" s="37"/>
      <c r="K414" s="37"/>
      <c r="S414" s="37"/>
      <c r="T414" s="37"/>
      <c r="U414" s="37"/>
      <c r="V414" s="37"/>
      <c r="W414" s="37"/>
      <c r="X414" s="37"/>
      <c r="Y414" s="37"/>
      <c r="Z414" s="52"/>
      <c r="AA414" s="1"/>
      <c r="AB414" s="1"/>
      <c r="AC414" s="50"/>
      <c r="AG414" s="37"/>
      <c r="AH414" s="37"/>
      <c r="AI414" s="37"/>
    </row>
    <row r="415" spans="1:35">
      <c r="A415" s="25"/>
      <c r="B415" s="5"/>
      <c r="C415" s="30"/>
      <c r="D415" s="1"/>
      <c r="E415" s="1"/>
      <c r="F415" s="30"/>
      <c r="G415" s="38"/>
      <c r="I415" s="30"/>
      <c r="J415" s="37"/>
      <c r="K415" s="37"/>
      <c r="S415" s="37"/>
      <c r="T415" s="37"/>
      <c r="U415" s="37"/>
      <c r="V415" s="37"/>
      <c r="W415" s="37"/>
      <c r="X415" s="37"/>
      <c r="Y415" s="37"/>
      <c r="Z415" s="52"/>
      <c r="AA415" s="1"/>
      <c r="AB415" s="1"/>
      <c r="AC415" s="50"/>
      <c r="AG415" s="37"/>
      <c r="AH415" s="37"/>
      <c r="AI415" s="37"/>
    </row>
    <row r="416" spans="1:35">
      <c r="A416" s="25"/>
      <c r="B416" s="5"/>
      <c r="C416" s="30"/>
      <c r="D416" s="1"/>
      <c r="E416" s="1"/>
      <c r="F416" s="30"/>
      <c r="G416" s="38"/>
      <c r="I416" s="30"/>
      <c r="J416" s="37"/>
      <c r="K416" s="37"/>
      <c r="S416" s="37"/>
      <c r="T416" s="37"/>
      <c r="U416" s="37"/>
      <c r="V416" s="37"/>
      <c r="W416" s="37"/>
      <c r="X416" s="37"/>
      <c r="Y416" s="37"/>
      <c r="Z416" s="52"/>
      <c r="AA416" s="1"/>
      <c r="AB416" s="1"/>
      <c r="AC416" s="50"/>
      <c r="AG416" s="37"/>
      <c r="AH416" s="37"/>
      <c r="AI416" s="37"/>
    </row>
    <row r="417" spans="1:35">
      <c r="A417" s="25"/>
      <c r="B417" s="5"/>
      <c r="C417" s="30"/>
      <c r="D417" s="1"/>
      <c r="E417" s="1"/>
      <c r="F417" s="30"/>
      <c r="G417" s="38"/>
      <c r="I417" s="30"/>
      <c r="J417" s="37"/>
      <c r="K417" s="37"/>
      <c r="S417" s="37"/>
      <c r="T417" s="37"/>
      <c r="U417" s="37"/>
      <c r="V417" s="37"/>
      <c r="W417" s="37"/>
      <c r="X417" s="37"/>
      <c r="Y417" s="37"/>
      <c r="Z417" s="52"/>
      <c r="AA417" s="1"/>
      <c r="AB417" s="1"/>
      <c r="AC417" s="50"/>
      <c r="AG417" s="37"/>
      <c r="AH417" s="37"/>
      <c r="AI417" s="37"/>
    </row>
    <row r="418" spans="1:35">
      <c r="A418" s="25"/>
      <c r="B418" s="5"/>
      <c r="C418" s="30"/>
      <c r="D418" s="1"/>
      <c r="E418" s="1"/>
      <c r="F418" s="30"/>
      <c r="G418" s="38"/>
      <c r="I418" s="30"/>
      <c r="J418" s="37"/>
      <c r="K418" s="37"/>
      <c r="S418" s="37"/>
      <c r="T418" s="37"/>
      <c r="U418" s="37"/>
      <c r="V418" s="37"/>
      <c r="W418" s="37"/>
      <c r="X418" s="37"/>
      <c r="Y418" s="37"/>
      <c r="Z418" s="52"/>
      <c r="AA418" s="1"/>
      <c r="AB418" s="1"/>
      <c r="AC418" s="50"/>
      <c r="AG418" s="37"/>
      <c r="AH418" s="37"/>
      <c r="AI418" s="37"/>
    </row>
    <row r="419" spans="1:35">
      <c r="A419" s="25"/>
      <c r="B419" s="5"/>
      <c r="C419" s="30"/>
      <c r="D419" s="1"/>
      <c r="E419" s="1"/>
      <c r="F419" s="30"/>
      <c r="G419" s="38"/>
      <c r="I419" s="30"/>
      <c r="J419" s="37"/>
      <c r="K419" s="37"/>
      <c r="S419" s="37"/>
      <c r="T419" s="37"/>
      <c r="U419" s="37"/>
      <c r="V419" s="37"/>
      <c r="W419" s="37"/>
      <c r="X419" s="37"/>
      <c r="Y419" s="37"/>
      <c r="Z419" s="52"/>
      <c r="AA419" s="1"/>
      <c r="AB419" s="1"/>
      <c r="AC419" s="50"/>
      <c r="AG419" s="37"/>
      <c r="AH419" s="37"/>
      <c r="AI419" s="37"/>
    </row>
    <row r="420" spans="1:35">
      <c r="A420" s="25"/>
      <c r="B420" s="5"/>
      <c r="C420" s="30"/>
      <c r="D420" s="1"/>
      <c r="E420" s="1"/>
      <c r="F420" s="30"/>
      <c r="G420" s="38"/>
      <c r="I420" s="30"/>
      <c r="J420" s="37"/>
      <c r="K420" s="37"/>
      <c r="S420" s="37"/>
      <c r="T420" s="37"/>
      <c r="U420" s="37"/>
      <c r="V420" s="37"/>
      <c r="W420" s="37"/>
      <c r="X420" s="37"/>
      <c r="Y420" s="37"/>
      <c r="Z420" s="52"/>
      <c r="AA420" s="1"/>
      <c r="AB420" s="1"/>
      <c r="AC420" s="50"/>
      <c r="AG420" s="37"/>
      <c r="AH420" s="37"/>
      <c r="AI420" s="37"/>
    </row>
    <row r="421" spans="1:35">
      <c r="A421" s="25"/>
      <c r="B421" s="5"/>
      <c r="C421" s="30"/>
      <c r="D421" s="1"/>
      <c r="E421" s="1"/>
      <c r="F421" s="30"/>
      <c r="G421" s="38"/>
      <c r="I421" s="30"/>
      <c r="J421" s="37"/>
      <c r="K421" s="37"/>
      <c r="S421" s="37"/>
      <c r="T421" s="37"/>
      <c r="U421" s="37"/>
      <c r="V421" s="37"/>
      <c r="W421" s="37"/>
      <c r="X421" s="37"/>
      <c r="Y421" s="37"/>
      <c r="Z421" s="52"/>
      <c r="AA421" s="1"/>
      <c r="AB421" s="1"/>
      <c r="AC421" s="50"/>
      <c r="AG421" s="37"/>
      <c r="AH421" s="37"/>
      <c r="AI421" s="37"/>
    </row>
    <row r="422" spans="1:35">
      <c r="A422" s="25"/>
      <c r="B422" s="5"/>
      <c r="C422" s="30"/>
      <c r="D422" s="1"/>
      <c r="E422" s="1"/>
      <c r="F422" s="30"/>
      <c r="G422" s="38"/>
      <c r="I422" s="30"/>
      <c r="J422" s="37"/>
      <c r="K422" s="37"/>
      <c r="S422" s="37"/>
      <c r="T422" s="37"/>
      <c r="U422" s="37"/>
      <c r="V422" s="37"/>
      <c r="W422" s="37"/>
      <c r="X422" s="37"/>
      <c r="Y422" s="37"/>
      <c r="Z422" s="52"/>
      <c r="AA422" s="1"/>
      <c r="AB422" s="1"/>
      <c r="AC422" s="50"/>
      <c r="AG422" s="37"/>
      <c r="AH422" s="37"/>
      <c r="AI422" s="37"/>
    </row>
    <row r="423" spans="1:35">
      <c r="A423" s="25"/>
      <c r="B423" s="5"/>
      <c r="C423" s="30"/>
      <c r="D423" s="1"/>
      <c r="E423" s="1"/>
      <c r="F423" s="30"/>
      <c r="G423" s="38"/>
      <c r="I423" s="30"/>
      <c r="J423" s="37"/>
      <c r="K423" s="37"/>
      <c r="S423" s="37"/>
      <c r="T423" s="37"/>
      <c r="U423" s="37"/>
      <c r="V423" s="37"/>
      <c r="W423" s="37"/>
      <c r="X423" s="37"/>
      <c r="Y423" s="37"/>
      <c r="Z423" s="52"/>
      <c r="AA423" s="1"/>
      <c r="AB423" s="1"/>
      <c r="AC423" s="50"/>
      <c r="AG423" s="37"/>
      <c r="AH423" s="37"/>
      <c r="AI423" s="37"/>
    </row>
    <row r="424" spans="1:35">
      <c r="A424" s="25"/>
      <c r="B424" s="5"/>
      <c r="C424" s="30"/>
      <c r="D424" s="1"/>
      <c r="E424" s="1"/>
      <c r="F424" s="30"/>
      <c r="G424" s="38"/>
      <c r="I424" s="30"/>
      <c r="J424" s="37"/>
      <c r="K424" s="37"/>
      <c r="S424" s="37"/>
      <c r="T424" s="37"/>
      <c r="U424" s="37"/>
      <c r="V424" s="37"/>
      <c r="W424" s="37"/>
      <c r="X424" s="37"/>
      <c r="Y424" s="37"/>
      <c r="Z424" s="52"/>
      <c r="AA424" s="1"/>
      <c r="AB424" s="1"/>
      <c r="AC424" s="50"/>
      <c r="AG424" s="37"/>
      <c r="AH424" s="37"/>
      <c r="AI424" s="37"/>
    </row>
    <row r="425" spans="1:35">
      <c r="A425" s="25"/>
      <c r="B425" s="5"/>
      <c r="C425" s="30"/>
      <c r="D425" s="1"/>
      <c r="E425" s="1"/>
      <c r="F425" s="30"/>
      <c r="G425" s="38"/>
      <c r="I425" s="30"/>
      <c r="J425" s="37"/>
      <c r="K425" s="37"/>
      <c r="S425" s="37"/>
      <c r="T425" s="37"/>
      <c r="U425" s="37"/>
      <c r="V425" s="37"/>
      <c r="W425" s="37"/>
      <c r="X425" s="37"/>
      <c r="Y425" s="37"/>
      <c r="Z425" s="52"/>
      <c r="AA425" s="1"/>
      <c r="AB425" s="1"/>
      <c r="AC425" s="50"/>
      <c r="AG425" s="37"/>
      <c r="AH425" s="37"/>
      <c r="AI425" s="37"/>
    </row>
    <row r="426" spans="1:35">
      <c r="A426" s="25"/>
      <c r="B426" s="5"/>
      <c r="C426" s="30"/>
      <c r="D426" s="1"/>
      <c r="E426" s="1"/>
      <c r="F426" s="30"/>
      <c r="G426" s="38"/>
      <c r="I426" s="30"/>
      <c r="J426" s="37"/>
      <c r="K426" s="37"/>
      <c r="S426" s="37"/>
      <c r="T426" s="37"/>
      <c r="U426" s="37"/>
      <c r="V426" s="37"/>
      <c r="W426" s="37"/>
      <c r="X426" s="37"/>
      <c r="Y426" s="37"/>
      <c r="Z426" s="52"/>
      <c r="AA426" s="1"/>
      <c r="AB426" s="1"/>
      <c r="AC426" s="50"/>
      <c r="AG426" s="37"/>
      <c r="AH426" s="37"/>
      <c r="AI426" s="37"/>
    </row>
    <row r="427" spans="1:35">
      <c r="A427" s="25"/>
      <c r="B427" s="5"/>
      <c r="C427" s="30"/>
      <c r="D427" s="1"/>
      <c r="E427" s="1"/>
      <c r="F427" s="30"/>
      <c r="G427" s="38"/>
      <c r="I427" s="30"/>
      <c r="J427" s="37"/>
      <c r="K427" s="37"/>
      <c r="S427" s="37"/>
      <c r="T427" s="37"/>
      <c r="U427" s="37"/>
      <c r="V427" s="37"/>
      <c r="W427" s="37"/>
      <c r="X427" s="37"/>
      <c r="Y427" s="37"/>
      <c r="Z427" s="52"/>
      <c r="AA427" s="1"/>
      <c r="AB427" s="1"/>
      <c r="AC427" s="50"/>
      <c r="AG427" s="37"/>
      <c r="AH427" s="37"/>
      <c r="AI427" s="37"/>
    </row>
    <row r="428" spans="1:35">
      <c r="A428" s="25"/>
      <c r="B428" s="5"/>
      <c r="C428" s="30"/>
      <c r="D428" s="1"/>
      <c r="E428" s="1"/>
      <c r="F428" s="30"/>
      <c r="G428" s="38"/>
      <c r="I428" s="30"/>
      <c r="J428" s="37"/>
      <c r="K428" s="37"/>
      <c r="S428" s="37"/>
      <c r="T428" s="37"/>
      <c r="U428" s="37"/>
      <c r="V428" s="37"/>
      <c r="W428" s="37"/>
      <c r="X428" s="37"/>
      <c r="Y428" s="37"/>
      <c r="Z428" s="52"/>
      <c r="AA428" s="1"/>
      <c r="AB428" s="1"/>
      <c r="AC428" s="50"/>
      <c r="AG428" s="37"/>
      <c r="AH428" s="37"/>
      <c r="AI428" s="37"/>
    </row>
    <row r="429" spans="1:35">
      <c r="A429" s="25"/>
      <c r="B429" s="5"/>
      <c r="C429" s="30"/>
      <c r="D429" s="1"/>
      <c r="E429" s="1"/>
      <c r="F429" s="30"/>
      <c r="G429" s="38"/>
      <c r="I429" s="30"/>
      <c r="J429" s="37"/>
      <c r="K429" s="37"/>
      <c r="S429" s="37"/>
      <c r="T429" s="37"/>
      <c r="U429" s="37"/>
      <c r="V429" s="37"/>
      <c r="W429" s="37"/>
      <c r="X429" s="37"/>
      <c r="Y429" s="37"/>
      <c r="Z429" s="52"/>
      <c r="AA429" s="1"/>
      <c r="AB429" s="1"/>
      <c r="AC429" s="50"/>
      <c r="AG429" s="37"/>
      <c r="AH429" s="37"/>
      <c r="AI429" s="37"/>
    </row>
    <row r="430" spans="1:35">
      <c r="A430" s="25"/>
      <c r="B430" s="5"/>
      <c r="C430" s="30"/>
      <c r="D430" s="1"/>
      <c r="E430" s="1"/>
      <c r="F430" s="30"/>
      <c r="G430" s="38"/>
      <c r="I430" s="30"/>
      <c r="J430" s="37"/>
      <c r="K430" s="37"/>
      <c r="S430" s="37"/>
      <c r="T430" s="37"/>
      <c r="U430" s="37"/>
      <c r="V430" s="37"/>
      <c r="W430" s="37"/>
      <c r="X430" s="37"/>
      <c r="Y430" s="37"/>
      <c r="Z430" s="52"/>
      <c r="AA430" s="1"/>
      <c r="AB430" s="1"/>
      <c r="AC430" s="50"/>
      <c r="AG430" s="37"/>
      <c r="AH430" s="37"/>
      <c r="AI430" s="37"/>
    </row>
    <row r="431" spans="1:35">
      <c r="A431" s="25"/>
      <c r="B431" s="5"/>
      <c r="C431" s="30"/>
      <c r="D431" s="1"/>
      <c r="E431" s="1"/>
      <c r="F431" s="30"/>
      <c r="G431" s="38"/>
      <c r="I431" s="30"/>
      <c r="J431" s="37"/>
      <c r="K431" s="37"/>
      <c r="S431" s="37"/>
      <c r="T431" s="37"/>
      <c r="U431" s="37"/>
      <c r="V431" s="37"/>
      <c r="W431" s="37"/>
      <c r="X431" s="37"/>
      <c r="Y431" s="37"/>
      <c r="Z431" s="52"/>
      <c r="AA431" s="1"/>
      <c r="AB431" s="1"/>
      <c r="AC431" s="50"/>
      <c r="AG431" s="37"/>
      <c r="AH431" s="37"/>
      <c r="AI431" s="37"/>
    </row>
    <row r="432" spans="1:35">
      <c r="A432" s="25"/>
      <c r="B432" s="5"/>
      <c r="C432" s="30"/>
      <c r="D432" s="1"/>
      <c r="E432" s="1"/>
      <c r="F432" s="30"/>
      <c r="G432" s="38"/>
      <c r="I432" s="30"/>
      <c r="J432" s="37"/>
      <c r="K432" s="37"/>
      <c r="S432" s="37"/>
      <c r="T432" s="37"/>
      <c r="U432" s="37"/>
      <c r="V432" s="37"/>
      <c r="W432" s="37"/>
      <c r="X432" s="37"/>
      <c r="Y432" s="37"/>
      <c r="Z432" s="52"/>
      <c r="AA432" s="1"/>
      <c r="AB432" s="1"/>
      <c r="AC432" s="50"/>
      <c r="AG432" s="37"/>
      <c r="AH432" s="37"/>
      <c r="AI432" s="37"/>
    </row>
    <row r="433" spans="1:35">
      <c r="A433" s="25"/>
      <c r="B433" s="5"/>
      <c r="C433" s="30"/>
      <c r="D433" s="1"/>
      <c r="E433" s="1"/>
      <c r="F433" s="30"/>
      <c r="G433" s="38"/>
      <c r="I433" s="30"/>
      <c r="J433" s="37"/>
      <c r="K433" s="37"/>
      <c r="S433" s="37"/>
      <c r="T433" s="37"/>
      <c r="U433" s="37"/>
      <c r="V433" s="37"/>
      <c r="W433" s="37"/>
      <c r="X433" s="37"/>
      <c r="Y433" s="37"/>
      <c r="Z433" s="52"/>
      <c r="AA433" s="1"/>
      <c r="AB433" s="1"/>
      <c r="AC433" s="50"/>
      <c r="AG433" s="37"/>
      <c r="AH433" s="37"/>
      <c r="AI433" s="37"/>
    </row>
    <row r="434" spans="1:35">
      <c r="A434" s="25"/>
      <c r="B434" s="5"/>
      <c r="C434" s="30"/>
      <c r="D434" s="1"/>
      <c r="E434" s="1"/>
      <c r="F434" s="30"/>
      <c r="G434" s="38"/>
      <c r="I434" s="30"/>
      <c r="J434" s="37"/>
      <c r="K434" s="37"/>
      <c r="S434" s="37"/>
      <c r="T434" s="37"/>
      <c r="U434" s="37"/>
      <c r="V434" s="37"/>
      <c r="W434" s="37"/>
      <c r="X434" s="37"/>
      <c r="Y434" s="37"/>
      <c r="Z434" s="52"/>
      <c r="AA434" s="1"/>
      <c r="AB434" s="1"/>
      <c r="AC434" s="50"/>
      <c r="AG434" s="37"/>
      <c r="AH434" s="37"/>
      <c r="AI434" s="37"/>
    </row>
    <row r="435" spans="1:35">
      <c r="A435" s="25"/>
      <c r="B435" s="5"/>
      <c r="C435" s="30"/>
      <c r="D435" s="1"/>
      <c r="E435" s="1"/>
      <c r="F435" s="30"/>
      <c r="G435" s="38"/>
      <c r="I435" s="30"/>
      <c r="J435" s="37"/>
      <c r="K435" s="37"/>
      <c r="S435" s="37"/>
      <c r="T435" s="37"/>
      <c r="U435" s="37"/>
      <c r="V435" s="37"/>
      <c r="W435" s="37"/>
      <c r="X435" s="37"/>
      <c r="Y435" s="37"/>
      <c r="Z435" s="52"/>
      <c r="AA435" s="1"/>
      <c r="AB435" s="1"/>
      <c r="AC435" s="50"/>
      <c r="AG435" s="37"/>
      <c r="AH435" s="37"/>
      <c r="AI435" s="37"/>
    </row>
    <row r="436" spans="1:35">
      <c r="A436" s="25"/>
      <c r="B436" s="5"/>
      <c r="C436" s="30"/>
      <c r="D436" s="1"/>
      <c r="E436" s="1"/>
      <c r="F436" s="30"/>
      <c r="G436" s="38"/>
      <c r="I436" s="30"/>
      <c r="J436" s="37"/>
      <c r="K436" s="37"/>
      <c r="S436" s="37"/>
      <c r="T436" s="37"/>
      <c r="U436" s="37"/>
      <c r="V436" s="37"/>
      <c r="W436" s="37"/>
      <c r="X436" s="37"/>
      <c r="Y436" s="37"/>
      <c r="Z436" s="52"/>
      <c r="AA436" s="1"/>
      <c r="AB436" s="1"/>
      <c r="AC436" s="50"/>
      <c r="AG436" s="37"/>
      <c r="AH436" s="37"/>
      <c r="AI436" s="37"/>
    </row>
    <row r="437" spans="1:35">
      <c r="A437" s="25"/>
      <c r="B437" s="5"/>
      <c r="C437" s="30"/>
      <c r="D437" s="1"/>
      <c r="E437" s="1"/>
      <c r="F437" s="30"/>
      <c r="G437" s="38"/>
      <c r="I437" s="30"/>
      <c r="J437" s="37"/>
      <c r="K437" s="37"/>
      <c r="S437" s="37"/>
      <c r="T437" s="37"/>
      <c r="U437" s="37"/>
      <c r="V437" s="37"/>
      <c r="W437" s="37"/>
      <c r="X437" s="37"/>
      <c r="Y437" s="37"/>
      <c r="Z437" s="52"/>
      <c r="AA437" s="1"/>
      <c r="AB437" s="1"/>
      <c r="AC437" s="50"/>
      <c r="AG437" s="37"/>
      <c r="AH437" s="37"/>
      <c r="AI437" s="37"/>
    </row>
    <row r="438" spans="1:35">
      <c r="A438" s="25"/>
      <c r="B438" s="5"/>
      <c r="C438" s="30"/>
      <c r="D438" s="1"/>
      <c r="E438" s="1"/>
      <c r="F438" s="30"/>
      <c r="G438" s="38"/>
      <c r="I438" s="30"/>
      <c r="J438" s="37"/>
      <c r="K438" s="37"/>
      <c r="S438" s="37"/>
      <c r="T438" s="37"/>
      <c r="U438" s="37"/>
      <c r="V438" s="37"/>
      <c r="W438" s="37"/>
      <c r="X438" s="37"/>
      <c r="Y438" s="37"/>
      <c r="Z438" s="52"/>
      <c r="AA438" s="1"/>
      <c r="AB438" s="1"/>
      <c r="AC438" s="50"/>
      <c r="AG438" s="37"/>
      <c r="AH438" s="37"/>
      <c r="AI438" s="37"/>
    </row>
    <row r="439" spans="1:35">
      <c r="A439" s="25"/>
      <c r="B439" s="5"/>
      <c r="C439" s="30"/>
      <c r="D439" s="1"/>
      <c r="E439" s="1"/>
      <c r="F439" s="30"/>
      <c r="G439" s="38"/>
      <c r="I439" s="30"/>
      <c r="J439" s="37"/>
      <c r="K439" s="37"/>
      <c r="S439" s="37"/>
      <c r="T439" s="37"/>
      <c r="U439" s="37"/>
      <c r="V439" s="37"/>
      <c r="W439" s="37"/>
      <c r="X439" s="37"/>
      <c r="Y439" s="37"/>
      <c r="Z439" s="52"/>
      <c r="AA439" s="1"/>
      <c r="AB439" s="1"/>
      <c r="AC439" s="50"/>
      <c r="AG439" s="37"/>
      <c r="AH439" s="37"/>
      <c r="AI439" s="37"/>
    </row>
    <row r="440" spans="1:35">
      <c r="A440" s="25"/>
      <c r="B440" s="5"/>
      <c r="C440" s="30"/>
      <c r="D440" s="1"/>
      <c r="E440" s="1"/>
      <c r="F440" s="30"/>
      <c r="G440" s="38"/>
      <c r="I440" s="30"/>
      <c r="J440" s="37"/>
      <c r="K440" s="37"/>
      <c r="S440" s="37"/>
      <c r="T440" s="37"/>
      <c r="U440" s="37"/>
      <c r="V440" s="37"/>
      <c r="W440" s="37"/>
      <c r="X440" s="37"/>
      <c r="Y440" s="37"/>
      <c r="Z440" s="52"/>
      <c r="AA440" s="1"/>
      <c r="AB440" s="1"/>
      <c r="AC440" s="50"/>
      <c r="AG440" s="37"/>
      <c r="AH440" s="37"/>
      <c r="AI440" s="37"/>
    </row>
    <row r="441" spans="1:35">
      <c r="A441" s="25"/>
      <c r="B441" s="5"/>
      <c r="C441" s="30"/>
      <c r="D441" s="1"/>
      <c r="E441" s="1"/>
      <c r="F441" s="30"/>
      <c r="G441" s="38"/>
      <c r="I441" s="30"/>
      <c r="J441" s="37"/>
      <c r="K441" s="37"/>
      <c r="S441" s="37"/>
      <c r="T441" s="37"/>
      <c r="U441" s="37"/>
      <c r="V441" s="37"/>
      <c r="W441" s="37"/>
      <c r="X441" s="37"/>
      <c r="Y441" s="37"/>
      <c r="Z441" s="52"/>
      <c r="AA441" s="1"/>
      <c r="AB441" s="1"/>
      <c r="AC441" s="50"/>
      <c r="AG441" s="37"/>
      <c r="AH441" s="37"/>
      <c r="AI441" s="37"/>
    </row>
    <row r="442" spans="1:35">
      <c r="A442" s="25"/>
      <c r="B442" s="5"/>
      <c r="C442" s="30"/>
      <c r="D442" s="1"/>
      <c r="E442" s="1"/>
      <c r="F442" s="30"/>
      <c r="G442" s="38"/>
      <c r="I442" s="30"/>
      <c r="J442" s="37"/>
      <c r="K442" s="37"/>
      <c r="S442" s="37"/>
      <c r="T442" s="37"/>
      <c r="U442" s="37"/>
      <c r="V442" s="37"/>
      <c r="W442" s="37"/>
      <c r="X442" s="37"/>
      <c r="Y442" s="37"/>
      <c r="Z442" s="52"/>
      <c r="AA442" s="1"/>
      <c r="AB442" s="1"/>
      <c r="AC442" s="50"/>
      <c r="AG442" s="37"/>
      <c r="AH442" s="37"/>
      <c r="AI442" s="37"/>
    </row>
    <row r="443" spans="1:35">
      <c r="A443" s="25"/>
      <c r="B443" s="5"/>
      <c r="C443" s="30"/>
      <c r="D443" s="1"/>
      <c r="E443" s="1"/>
      <c r="F443" s="30"/>
      <c r="G443" s="38"/>
      <c r="I443" s="30"/>
      <c r="J443" s="37"/>
      <c r="K443" s="37"/>
      <c r="S443" s="37"/>
      <c r="T443" s="37"/>
      <c r="U443" s="37"/>
      <c r="V443" s="37"/>
      <c r="W443" s="37"/>
      <c r="X443" s="37"/>
      <c r="Y443" s="37"/>
      <c r="Z443" s="52"/>
      <c r="AA443" s="1"/>
      <c r="AB443" s="1"/>
      <c r="AC443" s="50"/>
      <c r="AG443" s="37"/>
      <c r="AH443" s="37"/>
      <c r="AI443" s="37"/>
    </row>
    <row r="444" spans="1:35">
      <c r="A444" s="25"/>
      <c r="B444" s="5"/>
      <c r="C444" s="30"/>
      <c r="D444" s="1"/>
      <c r="E444" s="1"/>
      <c r="F444" s="30"/>
      <c r="G444" s="38"/>
      <c r="I444" s="30"/>
      <c r="J444" s="37"/>
      <c r="K444" s="37"/>
      <c r="S444" s="37"/>
      <c r="T444" s="37"/>
      <c r="U444" s="37"/>
      <c r="V444" s="37"/>
      <c r="W444" s="37"/>
      <c r="X444" s="37"/>
      <c r="Y444" s="37"/>
      <c r="Z444" s="52"/>
      <c r="AA444" s="1"/>
      <c r="AB444" s="1"/>
      <c r="AC444" s="50"/>
      <c r="AG444" s="37"/>
      <c r="AH444" s="37"/>
      <c r="AI444" s="37"/>
    </row>
    <row r="445" spans="1:35">
      <c r="A445" s="25"/>
      <c r="B445" s="5"/>
      <c r="C445" s="30"/>
      <c r="D445" s="1"/>
      <c r="E445" s="1"/>
      <c r="F445" s="30"/>
      <c r="G445" s="38"/>
      <c r="I445" s="30"/>
      <c r="J445" s="37"/>
      <c r="K445" s="37"/>
      <c r="S445" s="37"/>
      <c r="T445" s="37"/>
      <c r="U445" s="37"/>
      <c r="V445" s="37"/>
      <c r="W445" s="37"/>
      <c r="X445" s="37"/>
      <c r="Y445" s="37"/>
      <c r="Z445" s="52"/>
      <c r="AA445" s="1"/>
      <c r="AB445" s="1"/>
      <c r="AC445" s="50"/>
      <c r="AG445" s="37"/>
      <c r="AH445" s="37"/>
      <c r="AI445" s="37"/>
    </row>
    <row r="446" spans="1:35">
      <c r="A446" s="25"/>
      <c r="B446" s="5"/>
      <c r="C446" s="30"/>
      <c r="D446" s="1"/>
      <c r="E446" s="1"/>
      <c r="F446" s="30"/>
      <c r="G446" s="38"/>
      <c r="I446" s="30"/>
      <c r="J446" s="37"/>
      <c r="K446" s="37"/>
      <c r="S446" s="37"/>
      <c r="T446" s="37"/>
      <c r="U446" s="37"/>
      <c r="V446" s="37"/>
      <c r="W446" s="37"/>
      <c r="X446" s="37"/>
      <c r="Y446" s="37"/>
      <c r="Z446" s="52"/>
      <c r="AA446" s="1"/>
      <c r="AB446" s="1"/>
      <c r="AC446" s="50"/>
      <c r="AG446" s="37"/>
      <c r="AH446" s="37"/>
      <c r="AI446" s="37"/>
    </row>
    <row r="447" spans="1:35">
      <c r="A447" s="25"/>
      <c r="B447" s="5"/>
      <c r="C447" s="30"/>
      <c r="D447" s="1"/>
      <c r="E447" s="1"/>
      <c r="F447" s="30"/>
      <c r="G447" s="38"/>
      <c r="I447" s="30"/>
      <c r="J447" s="37"/>
      <c r="K447" s="37"/>
      <c r="S447" s="37"/>
      <c r="T447" s="37"/>
      <c r="U447" s="37"/>
      <c r="V447" s="37"/>
      <c r="W447" s="37"/>
      <c r="X447" s="37"/>
      <c r="Y447" s="37"/>
      <c r="Z447" s="52"/>
      <c r="AA447" s="1"/>
      <c r="AB447" s="1"/>
      <c r="AC447" s="50"/>
      <c r="AG447" s="37"/>
      <c r="AH447" s="37"/>
      <c r="AI447" s="37"/>
    </row>
    <row r="448" spans="1:35">
      <c r="A448" s="25"/>
      <c r="B448" s="5"/>
      <c r="C448" s="30"/>
      <c r="D448" s="1"/>
      <c r="E448" s="1"/>
      <c r="F448" s="30"/>
      <c r="G448" s="38"/>
      <c r="I448" s="30"/>
      <c r="J448" s="37"/>
      <c r="K448" s="37"/>
      <c r="S448" s="37"/>
      <c r="T448" s="37"/>
      <c r="U448" s="37"/>
      <c r="V448" s="37"/>
      <c r="W448" s="37"/>
      <c r="X448" s="37"/>
      <c r="Y448" s="37"/>
      <c r="Z448" s="52"/>
      <c r="AA448" s="1"/>
      <c r="AB448" s="1"/>
      <c r="AC448" s="50"/>
      <c r="AG448" s="37"/>
      <c r="AH448" s="37"/>
      <c r="AI448" s="37"/>
    </row>
    <row r="449" spans="1:35">
      <c r="A449" s="25"/>
      <c r="B449" s="5"/>
      <c r="C449" s="30"/>
      <c r="D449" s="1"/>
      <c r="E449" s="1"/>
      <c r="F449" s="30"/>
      <c r="G449" s="38"/>
      <c r="I449" s="30"/>
      <c r="J449" s="37"/>
      <c r="K449" s="37"/>
      <c r="S449" s="37"/>
      <c r="T449" s="37"/>
      <c r="U449" s="37"/>
      <c r="V449" s="37"/>
      <c r="W449" s="37"/>
      <c r="X449" s="37"/>
      <c r="Y449" s="37"/>
      <c r="Z449" s="52"/>
      <c r="AA449" s="1"/>
      <c r="AB449" s="1"/>
      <c r="AC449" s="50"/>
      <c r="AG449" s="37"/>
      <c r="AH449" s="37"/>
      <c r="AI449" s="37"/>
    </row>
    <row r="450" spans="1:35">
      <c r="A450" s="25"/>
      <c r="B450" s="5"/>
      <c r="C450" s="30"/>
      <c r="D450" s="1"/>
      <c r="E450" s="1"/>
      <c r="F450" s="30"/>
      <c r="G450" s="38"/>
      <c r="I450" s="30"/>
      <c r="J450" s="37"/>
      <c r="K450" s="37"/>
      <c r="S450" s="37"/>
      <c r="T450" s="37"/>
      <c r="U450" s="37"/>
      <c r="V450" s="37"/>
      <c r="W450" s="37"/>
      <c r="X450" s="37"/>
      <c r="Y450" s="37"/>
      <c r="Z450" s="52"/>
      <c r="AA450" s="1"/>
      <c r="AB450" s="1"/>
      <c r="AC450" s="50"/>
      <c r="AG450" s="37"/>
      <c r="AH450" s="37"/>
      <c r="AI450" s="37"/>
    </row>
    <row r="451" spans="1:35">
      <c r="A451" s="25"/>
      <c r="B451" s="5"/>
      <c r="C451" s="30"/>
      <c r="D451" s="1"/>
      <c r="E451" s="1"/>
      <c r="F451" s="30"/>
      <c r="G451" s="38"/>
      <c r="I451" s="30"/>
      <c r="J451" s="37"/>
      <c r="K451" s="37"/>
      <c r="S451" s="37"/>
      <c r="T451" s="37"/>
      <c r="U451" s="37"/>
      <c r="V451" s="37"/>
      <c r="W451" s="37"/>
      <c r="X451" s="37"/>
      <c r="Y451" s="37"/>
      <c r="Z451" s="52"/>
      <c r="AA451" s="1"/>
      <c r="AB451" s="1"/>
      <c r="AC451" s="50"/>
      <c r="AG451" s="37"/>
      <c r="AH451" s="37"/>
      <c r="AI451" s="37"/>
    </row>
    <row r="452" spans="1:35">
      <c r="A452" s="25"/>
      <c r="B452" s="5"/>
      <c r="C452" s="30"/>
      <c r="D452" s="1"/>
      <c r="E452" s="1"/>
      <c r="F452" s="30"/>
      <c r="G452" s="38"/>
      <c r="I452" s="30"/>
      <c r="J452" s="37"/>
      <c r="K452" s="37"/>
      <c r="S452" s="37"/>
      <c r="T452" s="37"/>
      <c r="U452" s="37"/>
      <c r="V452" s="37"/>
      <c r="W452" s="37"/>
      <c r="X452" s="37"/>
      <c r="Y452" s="37"/>
      <c r="Z452" s="52"/>
      <c r="AA452" s="1"/>
      <c r="AB452" s="1"/>
      <c r="AC452" s="50"/>
      <c r="AG452" s="37"/>
      <c r="AH452" s="37"/>
      <c r="AI452" s="37"/>
    </row>
    <row r="453" spans="1:35">
      <c r="A453" s="25"/>
      <c r="B453" s="5"/>
      <c r="C453" s="30"/>
      <c r="D453" s="1"/>
      <c r="E453" s="1"/>
      <c r="F453" s="30"/>
      <c r="G453" s="38"/>
      <c r="I453" s="30"/>
      <c r="J453" s="37"/>
      <c r="K453" s="37"/>
      <c r="S453" s="37"/>
      <c r="T453" s="37"/>
      <c r="U453" s="37"/>
      <c r="V453" s="37"/>
      <c r="W453" s="37"/>
      <c r="X453" s="37"/>
      <c r="Y453" s="37"/>
      <c r="Z453" s="52"/>
      <c r="AA453" s="1"/>
      <c r="AB453" s="1"/>
      <c r="AC453" s="50"/>
      <c r="AG453" s="37"/>
      <c r="AH453" s="37"/>
      <c r="AI453" s="37"/>
    </row>
    <row r="454" spans="1:35">
      <c r="A454" s="25"/>
      <c r="B454" s="5"/>
      <c r="C454" s="30"/>
      <c r="D454" s="1"/>
      <c r="E454" s="1"/>
      <c r="F454" s="30"/>
      <c r="G454" s="38"/>
      <c r="I454" s="30"/>
      <c r="J454" s="37"/>
      <c r="K454" s="37"/>
      <c r="S454" s="37"/>
      <c r="T454" s="37"/>
      <c r="U454" s="37"/>
      <c r="V454" s="37"/>
      <c r="W454" s="37"/>
      <c r="X454" s="37"/>
      <c r="Y454" s="37"/>
      <c r="Z454" s="52"/>
      <c r="AA454" s="1"/>
      <c r="AB454" s="1"/>
      <c r="AC454" s="50"/>
      <c r="AG454" s="37"/>
      <c r="AH454" s="37"/>
      <c r="AI454" s="37"/>
    </row>
    <row r="455" spans="1:35">
      <c r="A455" s="25"/>
      <c r="B455" s="5"/>
      <c r="C455" s="30"/>
      <c r="D455" s="1"/>
      <c r="E455" s="1"/>
      <c r="F455" s="30"/>
      <c r="G455" s="38"/>
      <c r="I455" s="30"/>
      <c r="J455" s="37"/>
      <c r="K455" s="37"/>
      <c r="S455" s="37"/>
      <c r="T455" s="37"/>
      <c r="U455" s="37"/>
      <c r="V455" s="37"/>
      <c r="W455" s="37"/>
      <c r="X455" s="37"/>
      <c r="Y455" s="37"/>
      <c r="Z455" s="52"/>
      <c r="AA455" s="1"/>
      <c r="AB455" s="1"/>
      <c r="AC455" s="50"/>
      <c r="AG455" s="37"/>
      <c r="AH455" s="37"/>
      <c r="AI455" s="37"/>
    </row>
    <row r="456" spans="1:35">
      <c r="A456" s="25"/>
      <c r="B456" s="5"/>
      <c r="C456" s="30"/>
      <c r="D456" s="1"/>
      <c r="E456" s="1"/>
      <c r="F456" s="30"/>
      <c r="G456" s="38"/>
      <c r="I456" s="30"/>
      <c r="J456" s="37"/>
      <c r="K456" s="37"/>
      <c r="S456" s="37"/>
      <c r="T456" s="37"/>
      <c r="U456" s="37"/>
      <c r="V456" s="37"/>
      <c r="W456" s="37"/>
      <c r="X456" s="37"/>
      <c r="Y456" s="37"/>
      <c r="Z456" s="52"/>
      <c r="AA456" s="1"/>
      <c r="AB456" s="1"/>
      <c r="AC456" s="50"/>
      <c r="AG456" s="37"/>
      <c r="AH456" s="37"/>
      <c r="AI456" s="37"/>
    </row>
    <row r="457" spans="1:35">
      <c r="A457" s="25"/>
      <c r="B457" s="5"/>
      <c r="C457" s="30"/>
      <c r="D457" s="1"/>
      <c r="E457" s="1"/>
      <c r="F457" s="30"/>
      <c r="G457" s="38"/>
      <c r="I457" s="30"/>
      <c r="J457" s="37"/>
      <c r="K457" s="37"/>
      <c r="S457" s="37"/>
      <c r="T457" s="37"/>
      <c r="U457" s="37"/>
      <c r="V457" s="37"/>
      <c r="W457" s="37"/>
      <c r="X457" s="37"/>
      <c r="Y457" s="37"/>
      <c r="Z457" s="52"/>
      <c r="AA457" s="1"/>
      <c r="AB457" s="1"/>
      <c r="AC457" s="50"/>
      <c r="AG457" s="37"/>
      <c r="AH457" s="37"/>
      <c r="AI457" s="37"/>
    </row>
    <row r="458" spans="1:35">
      <c r="A458" s="25"/>
      <c r="B458" s="5"/>
      <c r="C458" s="30"/>
      <c r="D458" s="1"/>
      <c r="E458" s="1"/>
      <c r="F458" s="30"/>
      <c r="G458" s="38"/>
      <c r="I458" s="30"/>
      <c r="J458" s="37"/>
      <c r="K458" s="37"/>
      <c r="S458" s="37"/>
      <c r="T458" s="37"/>
      <c r="U458" s="37"/>
      <c r="V458" s="37"/>
      <c r="W458" s="37"/>
      <c r="X458" s="37"/>
      <c r="Y458" s="37"/>
      <c r="Z458" s="52"/>
      <c r="AA458" s="1"/>
      <c r="AB458" s="1"/>
      <c r="AC458" s="50"/>
      <c r="AG458" s="37"/>
      <c r="AH458" s="37"/>
      <c r="AI458" s="37"/>
    </row>
    <row r="459" spans="1:35">
      <c r="A459" s="25"/>
      <c r="B459" s="5"/>
      <c r="C459" s="30"/>
      <c r="D459" s="1"/>
      <c r="E459" s="1"/>
      <c r="F459" s="30"/>
      <c r="G459" s="38"/>
      <c r="I459" s="30"/>
      <c r="J459" s="37"/>
      <c r="K459" s="37"/>
      <c r="S459" s="37"/>
      <c r="T459" s="37"/>
      <c r="U459" s="37"/>
      <c r="V459" s="37"/>
      <c r="W459" s="37"/>
      <c r="X459" s="37"/>
      <c r="Y459" s="37"/>
      <c r="Z459" s="52"/>
      <c r="AA459" s="1"/>
      <c r="AB459" s="1"/>
      <c r="AC459" s="50"/>
      <c r="AG459" s="37"/>
      <c r="AH459" s="37"/>
      <c r="AI459" s="37"/>
    </row>
    <row r="460" spans="1:35">
      <c r="A460" s="25"/>
      <c r="B460" s="5"/>
      <c r="C460" s="30"/>
      <c r="D460" s="1"/>
      <c r="E460" s="1"/>
      <c r="F460" s="30"/>
      <c r="G460" s="38"/>
      <c r="I460" s="30"/>
      <c r="J460" s="37"/>
      <c r="K460" s="37"/>
      <c r="S460" s="37"/>
      <c r="T460" s="37"/>
      <c r="U460" s="37"/>
      <c r="V460" s="37"/>
      <c r="W460" s="37"/>
      <c r="X460" s="37"/>
      <c r="Y460" s="37"/>
      <c r="Z460" s="52"/>
      <c r="AA460" s="1"/>
      <c r="AB460" s="1"/>
      <c r="AC460" s="50"/>
      <c r="AG460" s="37"/>
      <c r="AH460" s="37"/>
      <c r="AI460" s="37"/>
    </row>
    <row r="461" spans="1:35">
      <c r="A461" s="25"/>
      <c r="B461" s="5"/>
      <c r="C461" s="30"/>
      <c r="D461" s="1"/>
      <c r="E461" s="1"/>
      <c r="F461" s="30"/>
      <c r="G461" s="38"/>
      <c r="I461" s="30"/>
      <c r="J461" s="37"/>
      <c r="K461" s="37"/>
      <c r="S461" s="37"/>
      <c r="T461" s="37"/>
      <c r="U461" s="37"/>
      <c r="V461" s="37"/>
      <c r="W461" s="37"/>
      <c r="X461" s="37"/>
      <c r="Y461" s="37"/>
      <c r="Z461" s="52"/>
      <c r="AA461" s="1"/>
      <c r="AB461" s="1"/>
      <c r="AC461" s="50"/>
      <c r="AG461" s="37"/>
      <c r="AH461" s="37"/>
      <c r="AI461" s="37"/>
    </row>
    <row r="462" spans="1:35">
      <c r="A462" s="25"/>
      <c r="B462" s="5"/>
      <c r="C462" s="30"/>
      <c r="D462" s="1"/>
      <c r="E462" s="1"/>
      <c r="F462" s="30"/>
      <c r="G462" s="38"/>
      <c r="I462" s="30"/>
      <c r="J462" s="37"/>
      <c r="K462" s="37"/>
      <c r="S462" s="37"/>
      <c r="T462" s="37"/>
      <c r="U462" s="37"/>
      <c r="V462" s="37"/>
      <c r="W462" s="37"/>
      <c r="X462" s="37"/>
      <c r="Y462" s="37"/>
      <c r="Z462" s="52"/>
      <c r="AA462" s="1"/>
      <c r="AB462" s="1"/>
      <c r="AC462" s="50"/>
      <c r="AG462" s="37"/>
      <c r="AH462" s="37"/>
      <c r="AI462" s="37"/>
    </row>
    <row r="463" spans="1:35">
      <c r="A463" s="25"/>
      <c r="B463" s="5"/>
      <c r="C463" s="30"/>
      <c r="D463" s="1"/>
      <c r="E463" s="1"/>
      <c r="F463" s="30"/>
      <c r="G463" s="38"/>
      <c r="I463" s="30"/>
      <c r="J463" s="37"/>
      <c r="K463" s="37"/>
      <c r="S463" s="37"/>
      <c r="T463" s="37"/>
      <c r="U463" s="37"/>
      <c r="V463" s="37"/>
      <c r="W463" s="37"/>
      <c r="X463" s="37"/>
      <c r="Y463" s="37"/>
      <c r="Z463" s="52"/>
      <c r="AA463" s="1"/>
      <c r="AB463" s="1"/>
      <c r="AC463" s="50"/>
      <c r="AG463" s="37"/>
      <c r="AH463" s="37"/>
      <c r="AI463" s="37"/>
    </row>
    <row r="464" spans="1:35">
      <c r="A464" s="25"/>
      <c r="B464" s="5"/>
      <c r="C464" s="30"/>
      <c r="D464" s="1"/>
      <c r="E464" s="1"/>
      <c r="F464" s="30"/>
      <c r="G464" s="38"/>
      <c r="I464" s="30"/>
      <c r="J464" s="37"/>
      <c r="K464" s="37"/>
      <c r="S464" s="37"/>
      <c r="T464" s="37"/>
      <c r="U464" s="37"/>
      <c r="V464" s="37"/>
      <c r="W464" s="37"/>
      <c r="X464" s="37"/>
      <c r="Y464" s="37"/>
      <c r="Z464" s="52"/>
      <c r="AA464" s="1"/>
      <c r="AB464" s="1"/>
      <c r="AC464" s="50"/>
      <c r="AG464" s="37"/>
      <c r="AH464" s="37"/>
      <c r="AI464" s="37"/>
    </row>
    <row r="465" spans="1:35">
      <c r="A465" s="25"/>
      <c r="B465" s="5"/>
      <c r="C465" s="30"/>
      <c r="D465" s="1"/>
      <c r="E465" s="1"/>
      <c r="F465" s="30"/>
      <c r="G465" s="38"/>
      <c r="I465" s="30"/>
      <c r="J465" s="37"/>
      <c r="K465" s="37"/>
      <c r="S465" s="37"/>
      <c r="T465" s="37"/>
      <c r="U465" s="37"/>
      <c r="V465" s="37"/>
      <c r="W465" s="37"/>
      <c r="X465" s="37"/>
      <c r="Y465" s="37"/>
      <c r="Z465" s="52"/>
      <c r="AA465" s="1"/>
      <c r="AB465" s="1"/>
      <c r="AC465" s="50"/>
      <c r="AG465" s="37"/>
      <c r="AH465" s="37"/>
      <c r="AI465" s="37"/>
    </row>
    <row r="466" spans="1:35">
      <c r="A466" s="25"/>
      <c r="B466" s="5"/>
      <c r="C466" s="30"/>
      <c r="D466" s="1"/>
      <c r="E466" s="1"/>
      <c r="F466" s="30"/>
      <c r="G466" s="38"/>
      <c r="I466" s="30"/>
      <c r="J466" s="37"/>
      <c r="K466" s="37"/>
      <c r="S466" s="37"/>
      <c r="T466" s="37"/>
      <c r="U466" s="37"/>
      <c r="V466" s="37"/>
      <c r="W466" s="37"/>
      <c r="X466" s="37"/>
      <c r="Y466" s="37"/>
      <c r="Z466" s="52"/>
      <c r="AA466" s="1"/>
      <c r="AB466" s="1"/>
      <c r="AC466" s="50"/>
      <c r="AG466" s="37"/>
      <c r="AH466" s="37"/>
      <c r="AI466" s="37"/>
    </row>
    <row r="467" spans="1:35">
      <c r="A467" s="25"/>
      <c r="B467" s="5"/>
      <c r="C467" s="30"/>
      <c r="D467" s="1"/>
      <c r="E467" s="1"/>
      <c r="F467" s="30"/>
      <c r="G467" s="38"/>
      <c r="I467" s="30"/>
      <c r="J467" s="37"/>
      <c r="K467" s="37"/>
      <c r="S467" s="37"/>
      <c r="T467" s="37"/>
      <c r="U467" s="37"/>
      <c r="V467" s="37"/>
      <c r="W467" s="37"/>
      <c r="X467" s="37"/>
      <c r="Y467" s="37"/>
      <c r="Z467" s="52"/>
      <c r="AA467" s="1"/>
      <c r="AB467" s="1"/>
      <c r="AC467" s="50"/>
      <c r="AG467" s="37"/>
      <c r="AH467" s="37"/>
      <c r="AI467" s="37"/>
    </row>
    <row r="468" spans="1:35">
      <c r="A468" s="25"/>
      <c r="B468" s="5"/>
      <c r="C468" s="30"/>
      <c r="D468" s="1"/>
      <c r="E468" s="1"/>
      <c r="F468" s="30"/>
      <c r="G468" s="38"/>
      <c r="I468" s="30"/>
      <c r="J468" s="37"/>
      <c r="K468" s="37"/>
      <c r="S468" s="37"/>
      <c r="T468" s="37"/>
      <c r="U468" s="37"/>
      <c r="V468" s="37"/>
      <c r="W468" s="37"/>
      <c r="X468" s="37"/>
      <c r="Y468" s="37"/>
      <c r="Z468" s="52"/>
      <c r="AA468" s="1"/>
      <c r="AB468" s="1"/>
      <c r="AC468" s="50"/>
      <c r="AG468" s="37"/>
      <c r="AH468" s="37"/>
      <c r="AI468" s="37"/>
    </row>
    <row r="469" spans="1:35">
      <c r="A469" s="25"/>
      <c r="B469" s="5"/>
      <c r="C469" s="30"/>
      <c r="D469" s="1"/>
      <c r="E469" s="1"/>
      <c r="F469" s="30"/>
      <c r="G469" s="38"/>
      <c r="I469" s="30"/>
      <c r="J469" s="37"/>
      <c r="K469" s="37"/>
      <c r="S469" s="37"/>
      <c r="T469" s="37"/>
      <c r="U469" s="37"/>
      <c r="V469" s="37"/>
      <c r="W469" s="37"/>
      <c r="X469" s="37"/>
      <c r="Y469" s="37"/>
      <c r="Z469" s="52"/>
      <c r="AA469" s="1"/>
      <c r="AB469" s="1"/>
      <c r="AC469" s="50"/>
      <c r="AG469" s="37"/>
      <c r="AH469" s="37"/>
      <c r="AI469" s="37"/>
    </row>
    <row r="470" spans="1:35">
      <c r="A470" s="25"/>
      <c r="B470" s="5"/>
      <c r="C470" s="30"/>
      <c r="D470" s="1"/>
      <c r="E470" s="1"/>
      <c r="F470" s="30"/>
      <c r="G470" s="38"/>
      <c r="I470" s="30"/>
      <c r="J470" s="37"/>
      <c r="K470" s="37"/>
      <c r="S470" s="37"/>
      <c r="T470" s="37"/>
      <c r="U470" s="37"/>
      <c r="V470" s="37"/>
      <c r="W470" s="37"/>
      <c r="X470" s="37"/>
      <c r="Y470" s="37"/>
      <c r="Z470" s="52"/>
      <c r="AA470" s="1"/>
      <c r="AB470" s="1"/>
      <c r="AC470" s="50"/>
      <c r="AG470" s="37"/>
      <c r="AH470" s="37"/>
      <c r="AI470" s="37"/>
    </row>
    <row r="471" spans="1:35">
      <c r="A471" s="25"/>
      <c r="B471" s="5"/>
      <c r="C471" s="30"/>
      <c r="D471" s="1"/>
      <c r="E471" s="1"/>
      <c r="F471" s="30"/>
      <c r="G471" s="38"/>
      <c r="I471" s="30"/>
      <c r="J471" s="37"/>
      <c r="K471" s="37"/>
      <c r="S471" s="37"/>
      <c r="T471" s="37"/>
      <c r="U471" s="37"/>
      <c r="V471" s="37"/>
      <c r="W471" s="37"/>
      <c r="X471" s="37"/>
      <c r="Y471" s="37"/>
      <c r="Z471" s="52"/>
      <c r="AA471" s="1"/>
      <c r="AB471" s="1"/>
      <c r="AC471" s="50"/>
      <c r="AG471" s="37"/>
      <c r="AH471" s="37"/>
      <c r="AI471" s="37"/>
    </row>
    <row r="472" spans="1:35">
      <c r="A472" s="25"/>
      <c r="B472" s="5"/>
      <c r="C472" s="30"/>
      <c r="D472" s="1"/>
      <c r="E472" s="1"/>
      <c r="F472" s="30"/>
      <c r="G472" s="38"/>
      <c r="I472" s="30"/>
      <c r="J472" s="37"/>
      <c r="K472" s="37"/>
      <c r="S472" s="37"/>
      <c r="T472" s="37"/>
      <c r="U472" s="37"/>
      <c r="V472" s="37"/>
      <c r="W472" s="37"/>
      <c r="X472" s="37"/>
      <c r="Y472" s="37"/>
      <c r="Z472" s="52"/>
      <c r="AA472" s="1"/>
      <c r="AB472" s="1"/>
      <c r="AC472" s="50"/>
      <c r="AG472" s="37"/>
      <c r="AH472" s="37"/>
      <c r="AI472" s="37"/>
    </row>
    <row r="473" spans="1:35">
      <c r="A473" s="25"/>
      <c r="B473" s="5"/>
      <c r="C473" s="30"/>
      <c r="D473" s="1"/>
      <c r="E473" s="1"/>
      <c r="F473" s="30"/>
      <c r="G473" s="38"/>
      <c r="I473" s="30"/>
      <c r="J473" s="37"/>
      <c r="K473" s="37"/>
      <c r="S473" s="37"/>
      <c r="T473" s="37"/>
      <c r="U473" s="37"/>
      <c r="V473" s="37"/>
      <c r="W473" s="37"/>
      <c r="X473" s="37"/>
      <c r="Y473" s="37"/>
      <c r="Z473" s="52"/>
      <c r="AA473" s="1"/>
      <c r="AB473" s="1"/>
      <c r="AC473" s="50"/>
      <c r="AG473" s="37"/>
      <c r="AH473" s="37"/>
      <c r="AI473" s="37"/>
    </row>
    <row r="474" spans="1:35">
      <c r="A474" s="25"/>
      <c r="B474" s="5"/>
      <c r="C474" s="30"/>
      <c r="D474" s="1"/>
      <c r="E474" s="1"/>
      <c r="F474" s="30"/>
      <c r="G474" s="38"/>
      <c r="I474" s="30"/>
      <c r="J474" s="37"/>
      <c r="K474" s="37"/>
      <c r="S474" s="37"/>
      <c r="T474" s="37"/>
      <c r="U474" s="37"/>
      <c r="V474" s="37"/>
      <c r="W474" s="37"/>
      <c r="X474" s="37"/>
      <c r="Y474" s="37"/>
      <c r="Z474" s="52"/>
      <c r="AA474" s="1"/>
      <c r="AB474" s="1"/>
      <c r="AC474" s="50"/>
      <c r="AG474" s="37"/>
      <c r="AH474" s="37"/>
      <c r="AI474" s="37"/>
    </row>
    <row r="475" spans="1:35">
      <c r="A475" s="25"/>
      <c r="B475" s="5"/>
      <c r="C475" s="30"/>
      <c r="D475" s="1"/>
      <c r="E475" s="1"/>
      <c r="F475" s="30"/>
      <c r="G475" s="38"/>
      <c r="I475" s="30"/>
      <c r="J475" s="37"/>
      <c r="K475" s="37"/>
      <c r="S475" s="37"/>
      <c r="T475" s="37"/>
      <c r="U475" s="37"/>
      <c r="V475" s="37"/>
      <c r="W475" s="37"/>
      <c r="X475" s="37"/>
      <c r="Y475" s="37"/>
      <c r="Z475" s="52"/>
      <c r="AA475" s="1"/>
      <c r="AB475" s="1"/>
      <c r="AC475" s="50"/>
      <c r="AG475" s="37"/>
      <c r="AH475" s="37"/>
      <c r="AI475" s="37"/>
    </row>
    <row r="476" spans="1:35">
      <c r="A476" s="25"/>
      <c r="B476" s="5"/>
      <c r="C476" s="30"/>
      <c r="D476" s="1"/>
      <c r="E476" s="1"/>
      <c r="F476" s="30"/>
      <c r="G476" s="38"/>
      <c r="I476" s="30"/>
      <c r="J476" s="37"/>
      <c r="K476" s="37"/>
      <c r="S476" s="37"/>
      <c r="T476" s="37"/>
      <c r="U476" s="37"/>
      <c r="V476" s="37"/>
      <c r="W476" s="37"/>
      <c r="X476" s="37"/>
      <c r="Y476" s="37"/>
      <c r="Z476" s="52"/>
      <c r="AA476" s="1"/>
      <c r="AB476" s="1"/>
      <c r="AC476" s="50"/>
      <c r="AG476" s="37"/>
      <c r="AH476" s="37"/>
      <c r="AI476" s="37"/>
    </row>
    <row r="477" spans="1:35">
      <c r="A477" s="25"/>
      <c r="B477" s="5"/>
      <c r="C477" s="30"/>
      <c r="D477" s="1"/>
      <c r="E477" s="1"/>
      <c r="F477" s="30"/>
      <c r="G477" s="38"/>
      <c r="I477" s="30"/>
      <c r="J477" s="37"/>
      <c r="K477" s="37"/>
      <c r="S477" s="37"/>
      <c r="T477" s="37"/>
      <c r="U477" s="37"/>
      <c r="V477" s="37"/>
      <c r="W477" s="37"/>
      <c r="X477" s="37"/>
      <c r="Y477" s="37"/>
      <c r="Z477" s="52"/>
      <c r="AA477" s="1"/>
      <c r="AB477" s="1"/>
      <c r="AC477" s="50"/>
      <c r="AG477" s="37"/>
      <c r="AH477" s="37"/>
      <c r="AI477" s="37"/>
    </row>
    <row r="478" spans="1:35">
      <c r="A478" s="25"/>
      <c r="B478" s="5"/>
      <c r="C478" s="30"/>
      <c r="D478" s="1"/>
      <c r="E478" s="1"/>
      <c r="F478" s="30"/>
      <c r="G478" s="38"/>
      <c r="I478" s="30"/>
      <c r="J478" s="37"/>
      <c r="K478" s="37"/>
      <c r="S478" s="37"/>
      <c r="T478" s="37"/>
      <c r="U478" s="37"/>
      <c r="V478" s="37"/>
      <c r="W478" s="37"/>
      <c r="X478" s="37"/>
      <c r="Y478" s="37"/>
      <c r="Z478" s="52"/>
      <c r="AA478" s="1"/>
      <c r="AB478" s="1"/>
      <c r="AC478" s="50"/>
      <c r="AG478" s="37"/>
      <c r="AH478" s="37"/>
      <c r="AI478" s="37"/>
    </row>
    <row r="479" spans="1:35">
      <c r="A479" s="25"/>
      <c r="B479" s="5"/>
      <c r="C479" s="30"/>
      <c r="D479" s="1"/>
      <c r="E479" s="1"/>
      <c r="F479" s="30"/>
      <c r="G479" s="38"/>
      <c r="I479" s="30"/>
      <c r="J479" s="37"/>
      <c r="K479" s="37"/>
      <c r="S479" s="37"/>
      <c r="T479" s="37"/>
      <c r="U479" s="37"/>
      <c r="V479" s="37"/>
      <c r="W479" s="37"/>
      <c r="X479" s="37"/>
      <c r="Y479" s="37"/>
      <c r="Z479" s="52"/>
      <c r="AA479" s="1"/>
      <c r="AB479" s="1"/>
      <c r="AC479" s="50"/>
      <c r="AG479" s="37"/>
      <c r="AH479" s="37"/>
      <c r="AI479" s="37"/>
    </row>
    <row r="480" spans="1:35">
      <c r="A480" s="25"/>
      <c r="B480" s="5"/>
      <c r="C480" s="30"/>
      <c r="D480" s="1"/>
      <c r="E480" s="1"/>
      <c r="F480" s="30"/>
      <c r="G480" s="38"/>
      <c r="I480" s="30"/>
      <c r="J480" s="37"/>
      <c r="K480" s="37"/>
      <c r="S480" s="37"/>
      <c r="T480" s="37"/>
      <c r="U480" s="37"/>
      <c r="V480" s="37"/>
      <c r="W480" s="37"/>
      <c r="X480" s="37"/>
      <c r="Y480" s="37"/>
      <c r="Z480" s="52"/>
      <c r="AA480" s="1"/>
      <c r="AB480" s="1"/>
      <c r="AC480" s="50"/>
      <c r="AG480" s="37"/>
      <c r="AH480" s="37"/>
      <c r="AI480" s="37"/>
    </row>
    <row r="481" spans="1:35">
      <c r="A481" s="25"/>
      <c r="B481" s="5"/>
      <c r="C481" s="30"/>
      <c r="D481" s="1"/>
      <c r="E481" s="1"/>
      <c r="F481" s="30"/>
      <c r="G481" s="38"/>
      <c r="I481" s="30"/>
      <c r="J481" s="37"/>
      <c r="K481" s="37"/>
      <c r="S481" s="37"/>
      <c r="T481" s="37"/>
      <c r="U481" s="37"/>
      <c r="V481" s="37"/>
      <c r="W481" s="37"/>
      <c r="X481" s="37"/>
      <c r="Y481" s="37"/>
      <c r="Z481" s="52"/>
      <c r="AA481" s="1"/>
      <c r="AB481" s="1"/>
      <c r="AC481" s="50"/>
      <c r="AG481" s="37"/>
      <c r="AH481" s="37"/>
      <c r="AI481" s="37"/>
    </row>
    <row r="482" spans="1:35">
      <c r="A482" s="25"/>
      <c r="B482" s="5"/>
      <c r="C482" s="30"/>
      <c r="D482" s="1"/>
      <c r="E482" s="1"/>
      <c r="F482" s="30"/>
      <c r="G482" s="38"/>
      <c r="I482" s="30"/>
      <c r="J482" s="37"/>
      <c r="K482" s="37"/>
      <c r="S482" s="37"/>
      <c r="T482" s="37"/>
      <c r="U482" s="37"/>
      <c r="V482" s="37"/>
      <c r="W482" s="37"/>
      <c r="X482" s="37"/>
      <c r="Y482" s="37"/>
      <c r="Z482" s="52"/>
      <c r="AA482" s="1"/>
      <c r="AB482" s="1"/>
      <c r="AC482" s="50"/>
      <c r="AG482" s="37"/>
      <c r="AH482" s="37"/>
      <c r="AI482" s="37"/>
    </row>
    <row r="483" spans="1:35">
      <c r="A483" s="25"/>
      <c r="B483" s="5"/>
      <c r="C483" s="30"/>
      <c r="D483" s="1"/>
      <c r="E483" s="1"/>
      <c r="F483" s="30"/>
      <c r="G483" s="38"/>
      <c r="I483" s="30"/>
      <c r="J483" s="37"/>
      <c r="K483" s="37"/>
      <c r="S483" s="37"/>
      <c r="T483" s="37"/>
      <c r="U483" s="37"/>
      <c r="V483" s="37"/>
      <c r="W483" s="37"/>
      <c r="X483" s="37"/>
      <c r="Y483" s="37"/>
      <c r="Z483" s="52"/>
      <c r="AA483" s="1"/>
      <c r="AB483" s="1"/>
      <c r="AC483" s="50"/>
      <c r="AG483" s="37"/>
      <c r="AH483" s="37"/>
      <c r="AI483" s="37"/>
    </row>
    <row r="484" spans="1:35">
      <c r="A484" s="25"/>
      <c r="B484" s="5"/>
      <c r="C484" s="30"/>
      <c r="D484" s="1"/>
      <c r="E484" s="1"/>
      <c r="F484" s="30"/>
      <c r="G484" s="38"/>
      <c r="I484" s="30"/>
      <c r="J484" s="37"/>
      <c r="K484" s="37"/>
      <c r="S484" s="37"/>
      <c r="T484" s="37"/>
      <c r="U484" s="37"/>
      <c r="V484" s="37"/>
      <c r="W484" s="37"/>
      <c r="X484" s="37"/>
      <c r="Y484" s="37"/>
      <c r="Z484" s="52"/>
      <c r="AA484" s="1"/>
      <c r="AB484" s="1"/>
      <c r="AC484" s="50"/>
      <c r="AG484" s="37"/>
      <c r="AH484" s="37"/>
      <c r="AI484" s="37"/>
    </row>
    <row r="485" spans="1:35">
      <c r="A485" s="25"/>
      <c r="B485" s="5"/>
      <c r="C485" s="30"/>
      <c r="D485" s="1"/>
      <c r="E485" s="1"/>
      <c r="F485" s="30"/>
      <c r="G485" s="38"/>
      <c r="I485" s="30"/>
      <c r="J485" s="37"/>
      <c r="K485" s="37"/>
      <c r="S485" s="37"/>
      <c r="T485" s="37"/>
      <c r="U485" s="37"/>
      <c r="V485" s="37"/>
      <c r="W485" s="37"/>
      <c r="X485" s="37"/>
      <c r="Y485" s="37"/>
      <c r="Z485" s="52"/>
      <c r="AA485" s="1"/>
      <c r="AB485" s="1"/>
      <c r="AC485" s="50"/>
      <c r="AG485" s="37"/>
      <c r="AH485" s="37"/>
      <c r="AI485" s="37"/>
    </row>
    <row r="486" spans="1:35">
      <c r="A486" s="25"/>
      <c r="B486" s="5"/>
      <c r="C486" s="30"/>
      <c r="D486" s="1"/>
      <c r="E486" s="1"/>
      <c r="F486" s="30"/>
      <c r="G486" s="38"/>
      <c r="I486" s="30"/>
      <c r="J486" s="37"/>
      <c r="K486" s="37"/>
      <c r="S486" s="37"/>
      <c r="T486" s="37"/>
      <c r="U486" s="37"/>
      <c r="V486" s="37"/>
      <c r="W486" s="37"/>
      <c r="X486" s="37"/>
      <c r="Y486" s="37"/>
      <c r="Z486" s="52"/>
      <c r="AA486" s="1"/>
      <c r="AB486" s="1"/>
      <c r="AC486" s="50"/>
      <c r="AG486" s="37"/>
      <c r="AH486" s="37"/>
      <c r="AI486" s="37"/>
    </row>
    <row r="487" spans="1:35">
      <c r="A487" s="25"/>
      <c r="B487" s="5"/>
      <c r="C487" s="30"/>
      <c r="D487" s="1"/>
      <c r="E487" s="1"/>
      <c r="F487" s="30"/>
      <c r="G487" s="38"/>
      <c r="I487" s="30"/>
      <c r="J487" s="37"/>
      <c r="K487" s="37"/>
      <c r="S487" s="37"/>
      <c r="T487" s="37"/>
      <c r="U487" s="37"/>
      <c r="V487" s="37"/>
      <c r="W487" s="37"/>
      <c r="X487" s="37"/>
      <c r="Y487" s="37"/>
      <c r="Z487" s="52"/>
      <c r="AA487" s="1"/>
      <c r="AB487" s="1"/>
      <c r="AC487" s="50"/>
      <c r="AG487" s="37"/>
      <c r="AH487" s="37"/>
      <c r="AI487" s="37"/>
    </row>
    <row r="488" spans="1:35">
      <c r="A488" s="25"/>
      <c r="B488" s="5"/>
      <c r="C488" s="30"/>
      <c r="D488" s="1"/>
      <c r="E488" s="1"/>
      <c r="F488" s="30"/>
      <c r="G488" s="38"/>
      <c r="I488" s="30"/>
      <c r="J488" s="37"/>
      <c r="K488" s="37"/>
      <c r="S488" s="37"/>
      <c r="T488" s="37"/>
      <c r="U488" s="37"/>
      <c r="V488" s="37"/>
      <c r="W488" s="37"/>
      <c r="X488" s="37"/>
      <c r="Y488" s="37"/>
      <c r="Z488" s="52"/>
      <c r="AA488" s="1"/>
      <c r="AB488" s="1"/>
      <c r="AC488" s="50"/>
      <c r="AG488" s="37"/>
      <c r="AH488" s="37"/>
      <c r="AI488" s="37"/>
    </row>
    <row r="489" spans="1:35">
      <c r="A489" s="25"/>
      <c r="B489" s="5"/>
      <c r="C489" s="30"/>
      <c r="D489" s="1"/>
      <c r="E489" s="1"/>
      <c r="F489" s="30"/>
      <c r="G489" s="38"/>
      <c r="I489" s="30"/>
      <c r="J489" s="37"/>
      <c r="K489" s="37"/>
      <c r="S489" s="37"/>
      <c r="T489" s="37"/>
      <c r="U489" s="37"/>
      <c r="V489" s="37"/>
      <c r="W489" s="37"/>
      <c r="X489" s="37"/>
      <c r="Y489" s="37"/>
      <c r="Z489" s="52"/>
      <c r="AA489" s="1"/>
      <c r="AB489" s="1"/>
      <c r="AC489" s="50"/>
      <c r="AG489" s="37"/>
      <c r="AH489" s="37"/>
      <c r="AI489" s="37"/>
    </row>
    <row r="490" spans="1:35">
      <c r="A490" s="25"/>
      <c r="B490" s="5"/>
      <c r="C490" s="30"/>
      <c r="D490" s="1"/>
      <c r="E490" s="1"/>
      <c r="F490" s="30"/>
      <c r="G490" s="38"/>
      <c r="I490" s="30"/>
      <c r="J490" s="37"/>
      <c r="K490" s="37"/>
      <c r="S490" s="37"/>
      <c r="T490" s="37"/>
      <c r="U490" s="37"/>
      <c r="V490" s="37"/>
      <c r="W490" s="37"/>
      <c r="X490" s="37"/>
      <c r="Y490" s="37"/>
      <c r="Z490" s="52"/>
      <c r="AA490" s="1"/>
      <c r="AB490" s="1"/>
      <c r="AC490" s="50"/>
      <c r="AG490" s="37"/>
      <c r="AH490" s="37"/>
      <c r="AI490" s="37"/>
    </row>
    <row r="491" spans="1:35">
      <c r="A491" s="25"/>
      <c r="B491" s="5"/>
      <c r="C491" s="30"/>
      <c r="D491" s="1"/>
      <c r="E491" s="1"/>
      <c r="F491" s="30"/>
      <c r="G491" s="38"/>
      <c r="I491" s="30"/>
      <c r="J491" s="37"/>
      <c r="K491" s="37"/>
      <c r="S491" s="37"/>
      <c r="T491" s="37"/>
      <c r="U491" s="37"/>
      <c r="V491" s="37"/>
      <c r="W491" s="37"/>
      <c r="X491" s="37"/>
      <c r="Y491" s="37"/>
      <c r="Z491" s="52"/>
      <c r="AA491" s="1"/>
      <c r="AB491" s="1"/>
      <c r="AC491" s="50"/>
      <c r="AG491" s="37"/>
      <c r="AH491" s="37"/>
      <c r="AI491" s="37"/>
    </row>
    <row r="492" spans="1:35">
      <c r="A492" s="25"/>
      <c r="B492" s="5"/>
      <c r="C492" s="30"/>
      <c r="D492" s="1"/>
      <c r="E492" s="1"/>
      <c r="F492" s="30"/>
      <c r="G492" s="38"/>
      <c r="I492" s="30"/>
      <c r="J492" s="37"/>
      <c r="K492" s="37"/>
      <c r="S492" s="37"/>
      <c r="T492" s="37"/>
      <c r="U492" s="37"/>
      <c r="V492" s="37"/>
      <c r="W492" s="37"/>
      <c r="X492" s="37"/>
      <c r="Y492" s="37"/>
      <c r="Z492" s="52"/>
      <c r="AA492" s="1"/>
      <c r="AB492" s="1"/>
      <c r="AC492" s="50"/>
      <c r="AG492" s="37"/>
      <c r="AH492" s="37"/>
      <c r="AI492" s="37"/>
    </row>
    <row r="493" spans="1:35">
      <c r="A493" s="25"/>
      <c r="B493" s="5"/>
      <c r="C493" s="30"/>
      <c r="D493" s="1"/>
      <c r="E493" s="1"/>
      <c r="F493" s="30"/>
      <c r="G493" s="38"/>
      <c r="I493" s="30"/>
      <c r="J493" s="37"/>
      <c r="K493" s="37"/>
      <c r="S493" s="37"/>
      <c r="T493" s="37"/>
      <c r="U493" s="37"/>
      <c r="V493" s="37"/>
      <c r="W493" s="37"/>
      <c r="X493" s="37"/>
      <c r="Y493" s="37"/>
      <c r="Z493" s="52"/>
      <c r="AA493" s="1"/>
      <c r="AB493" s="1"/>
      <c r="AC493" s="50"/>
      <c r="AG493" s="37"/>
      <c r="AH493" s="37"/>
      <c r="AI493" s="37"/>
    </row>
    <row r="494" spans="1:35">
      <c r="A494" s="25"/>
      <c r="B494" s="5"/>
      <c r="C494" s="30"/>
      <c r="D494" s="1"/>
      <c r="E494" s="1"/>
      <c r="F494" s="30"/>
      <c r="G494" s="38"/>
      <c r="I494" s="30"/>
      <c r="J494" s="37"/>
      <c r="K494" s="37"/>
      <c r="S494" s="37"/>
      <c r="T494" s="37"/>
      <c r="U494" s="37"/>
      <c r="V494" s="37"/>
      <c r="W494" s="37"/>
      <c r="X494" s="37"/>
      <c r="Y494" s="37"/>
      <c r="Z494" s="52"/>
      <c r="AA494" s="1"/>
      <c r="AB494" s="1"/>
      <c r="AC494" s="50"/>
      <c r="AG494" s="37"/>
      <c r="AH494" s="37"/>
      <c r="AI494" s="37"/>
    </row>
    <row r="495" spans="1:35">
      <c r="A495" s="25"/>
      <c r="B495" s="5"/>
      <c r="C495" s="30"/>
      <c r="D495" s="1"/>
      <c r="E495" s="1"/>
      <c r="F495" s="30"/>
      <c r="G495" s="38"/>
      <c r="I495" s="30"/>
      <c r="J495" s="37"/>
      <c r="K495" s="37"/>
      <c r="S495" s="37"/>
      <c r="T495" s="37"/>
      <c r="U495" s="37"/>
      <c r="V495" s="37"/>
      <c r="W495" s="37"/>
      <c r="X495" s="37"/>
      <c r="Y495" s="37"/>
      <c r="Z495" s="52"/>
      <c r="AA495" s="1"/>
      <c r="AB495" s="1"/>
      <c r="AC495" s="50"/>
      <c r="AG495" s="37"/>
      <c r="AH495" s="37"/>
      <c r="AI495" s="37"/>
    </row>
    <row r="496" spans="1:35">
      <c r="A496" s="25"/>
      <c r="B496" s="5"/>
      <c r="C496" s="30"/>
      <c r="D496" s="1"/>
      <c r="E496" s="1"/>
      <c r="F496" s="30"/>
      <c r="G496" s="38"/>
      <c r="I496" s="30"/>
      <c r="J496" s="37"/>
      <c r="K496" s="37"/>
      <c r="S496" s="37"/>
      <c r="T496" s="37"/>
      <c r="U496" s="37"/>
      <c r="V496" s="37"/>
      <c r="W496" s="37"/>
      <c r="X496" s="37"/>
      <c r="Y496" s="37"/>
      <c r="Z496" s="52"/>
      <c r="AA496" s="1"/>
      <c r="AB496" s="1"/>
      <c r="AC496" s="50"/>
      <c r="AG496" s="37"/>
      <c r="AH496" s="37"/>
      <c r="AI496" s="37"/>
    </row>
    <row r="497" spans="1:35">
      <c r="A497" s="25"/>
      <c r="B497" s="5"/>
      <c r="C497" s="30"/>
      <c r="D497" s="1"/>
      <c r="E497" s="1"/>
      <c r="F497" s="30"/>
      <c r="G497" s="38"/>
      <c r="I497" s="30"/>
      <c r="J497" s="37"/>
      <c r="K497" s="37"/>
      <c r="S497" s="37"/>
      <c r="T497" s="37"/>
      <c r="U497" s="37"/>
      <c r="V497" s="37"/>
      <c r="W497" s="37"/>
      <c r="X497" s="37"/>
      <c r="Y497" s="37"/>
      <c r="Z497" s="52"/>
      <c r="AA497" s="1"/>
      <c r="AB497" s="1"/>
      <c r="AC497" s="50"/>
      <c r="AG497" s="37"/>
      <c r="AH497" s="37"/>
      <c r="AI497" s="37"/>
    </row>
    <row r="498" spans="1:35">
      <c r="A498" s="25"/>
      <c r="B498" s="5"/>
      <c r="C498" s="30"/>
      <c r="D498" s="1"/>
      <c r="E498" s="1"/>
      <c r="F498" s="30"/>
      <c r="G498" s="38"/>
      <c r="I498" s="30"/>
      <c r="J498" s="37"/>
      <c r="K498" s="37"/>
      <c r="S498" s="37"/>
      <c r="T498" s="37"/>
      <c r="U498" s="37"/>
      <c r="V498" s="37"/>
      <c r="W498" s="37"/>
      <c r="X498" s="37"/>
      <c r="Y498" s="37"/>
      <c r="Z498" s="52"/>
      <c r="AA498" s="1"/>
      <c r="AB498" s="1"/>
      <c r="AC498" s="50"/>
      <c r="AG498" s="37"/>
      <c r="AH498" s="37"/>
      <c r="AI498" s="37"/>
    </row>
    <row r="499" spans="1:35">
      <c r="A499" s="25"/>
      <c r="B499" s="5"/>
      <c r="C499" s="30"/>
      <c r="D499" s="1"/>
      <c r="E499" s="1"/>
      <c r="F499" s="30"/>
      <c r="G499" s="38"/>
      <c r="I499" s="30"/>
      <c r="J499" s="37"/>
      <c r="K499" s="37"/>
      <c r="S499" s="37"/>
      <c r="T499" s="37"/>
      <c r="U499" s="37"/>
      <c r="V499" s="37"/>
      <c r="W499" s="37"/>
      <c r="X499" s="37"/>
      <c r="Y499" s="37"/>
      <c r="Z499" s="52"/>
      <c r="AA499" s="1"/>
      <c r="AB499" s="1"/>
      <c r="AC499" s="50"/>
      <c r="AG499" s="37"/>
      <c r="AH499" s="37"/>
      <c r="AI499" s="37"/>
    </row>
    <row r="500" spans="1:35">
      <c r="A500" s="25"/>
      <c r="B500" s="5"/>
      <c r="C500" s="30"/>
      <c r="D500" s="1"/>
      <c r="E500" s="1"/>
      <c r="F500" s="30"/>
      <c r="G500" s="38"/>
      <c r="I500" s="30"/>
      <c r="J500" s="37"/>
      <c r="K500" s="37"/>
      <c r="S500" s="37"/>
      <c r="T500" s="37"/>
      <c r="U500" s="37"/>
      <c r="V500" s="37"/>
      <c r="W500" s="37"/>
      <c r="X500" s="37"/>
      <c r="Y500" s="37"/>
      <c r="Z500" s="52"/>
      <c r="AA500" s="1"/>
      <c r="AB500" s="1"/>
      <c r="AC500" s="50"/>
      <c r="AG500" s="37"/>
      <c r="AH500" s="37"/>
      <c r="AI500" s="37"/>
    </row>
    <row r="501" spans="1:35">
      <c r="A501" s="25"/>
      <c r="B501" s="5"/>
      <c r="C501" s="30"/>
      <c r="D501" s="1"/>
      <c r="E501" s="1"/>
      <c r="F501" s="30"/>
      <c r="G501" s="38"/>
      <c r="I501" s="30"/>
      <c r="J501" s="37"/>
      <c r="K501" s="37"/>
      <c r="S501" s="37"/>
      <c r="T501" s="37"/>
      <c r="U501" s="37"/>
      <c r="V501" s="37"/>
      <c r="W501" s="37"/>
      <c r="X501" s="37"/>
      <c r="Y501" s="37"/>
      <c r="Z501" s="52"/>
      <c r="AA501" s="1"/>
      <c r="AB501" s="1"/>
      <c r="AC501" s="50"/>
      <c r="AG501" s="37"/>
      <c r="AH501" s="37"/>
      <c r="AI501" s="37"/>
    </row>
    <row r="502" spans="1:35">
      <c r="A502" s="25"/>
      <c r="B502" s="5"/>
      <c r="C502" s="30"/>
      <c r="D502" s="1"/>
      <c r="E502" s="1"/>
      <c r="F502" s="30"/>
      <c r="G502" s="38"/>
      <c r="I502" s="30"/>
      <c r="J502" s="37"/>
      <c r="K502" s="37"/>
      <c r="S502" s="37"/>
      <c r="T502" s="37"/>
      <c r="U502" s="37"/>
      <c r="V502" s="37"/>
      <c r="W502" s="37"/>
      <c r="X502" s="37"/>
      <c r="Y502" s="37"/>
      <c r="Z502" s="52"/>
      <c r="AA502" s="1"/>
      <c r="AB502" s="1"/>
      <c r="AC502" s="50"/>
      <c r="AG502" s="37"/>
      <c r="AH502" s="37"/>
      <c r="AI502" s="37"/>
    </row>
    <row r="503" spans="1:35">
      <c r="A503" s="25"/>
      <c r="B503" s="5"/>
      <c r="C503" s="30"/>
      <c r="D503" s="1"/>
      <c r="E503" s="1"/>
      <c r="F503" s="30"/>
      <c r="G503" s="38"/>
      <c r="I503" s="30"/>
      <c r="J503" s="37"/>
      <c r="K503" s="37"/>
      <c r="S503" s="37"/>
      <c r="T503" s="37"/>
      <c r="U503" s="37"/>
      <c r="V503" s="37"/>
      <c r="W503" s="37"/>
      <c r="X503" s="37"/>
      <c r="Y503" s="37"/>
      <c r="Z503" s="52"/>
      <c r="AA503" s="1"/>
      <c r="AB503" s="1"/>
      <c r="AC503" s="50"/>
      <c r="AG503" s="37"/>
      <c r="AH503" s="37"/>
      <c r="AI503" s="37"/>
    </row>
    <row r="504" spans="1:35">
      <c r="A504" s="25"/>
      <c r="B504" s="5"/>
      <c r="C504" s="30"/>
      <c r="D504" s="1"/>
      <c r="E504" s="1"/>
      <c r="F504" s="30"/>
      <c r="G504" s="38"/>
      <c r="I504" s="30"/>
      <c r="J504" s="37"/>
      <c r="K504" s="37"/>
      <c r="S504" s="37"/>
      <c r="T504" s="37"/>
      <c r="U504" s="37"/>
      <c r="V504" s="37"/>
      <c r="W504" s="37"/>
      <c r="X504" s="37"/>
      <c r="Y504" s="37"/>
      <c r="Z504" s="52"/>
      <c r="AA504" s="1"/>
      <c r="AB504" s="1"/>
      <c r="AC504" s="50"/>
      <c r="AG504" s="37"/>
      <c r="AH504" s="37"/>
      <c r="AI504" s="37"/>
    </row>
    <row r="505" spans="1:35">
      <c r="A505" s="25"/>
      <c r="B505" s="5"/>
      <c r="C505" s="30"/>
      <c r="D505" s="1"/>
      <c r="E505" s="1"/>
      <c r="F505" s="30"/>
      <c r="G505" s="38"/>
      <c r="I505" s="30"/>
      <c r="J505" s="37"/>
      <c r="K505" s="37"/>
      <c r="S505" s="37"/>
      <c r="T505" s="37"/>
      <c r="U505" s="37"/>
      <c r="V505" s="37"/>
      <c r="W505" s="37"/>
      <c r="X505" s="37"/>
      <c r="Y505" s="37"/>
      <c r="Z505" s="52"/>
      <c r="AA505" s="1"/>
      <c r="AB505" s="1"/>
      <c r="AC505" s="50"/>
      <c r="AG505" s="37"/>
      <c r="AH505" s="37"/>
      <c r="AI505" s="37"/>
    </row>
    <row r="506" spans="1:35">
      <c r="A506" s="25"/>
      <c r="B506" s="5"/>
      <c r="C506" s="30"/>
      <c r="D506" s="1"/>
      <c r="E506" s="1"/>
      <c r="F506" s="30"/>
      <c r="G506" s="38"/>
      <c r="I506" s="30"/>
      <c r="J506" s="37"/>
      <c r="K506" s="37"/>
      <c r="S506" s="37"/>
      <c r="T506" s="37"/>
      <c r="U506" s="37"/>
      <c r="V506" s="37"/>
      <c r="W506" s="37"/>
      <c r="X506" s="37"/>
      <c r="Y506" s="37"/>
      <c r="Z506" s="52"/>
      <c r="AA506" s="1"/>
      <c r="AB506" s="1"/>
      <c r="AC506" s="50"/>
      <c r="AG506" s="37"/>
      <c r="AH506" s="37"/>
      <c r="AI506" s="37"/>
    </row>
    <row r="507" spans="1:35">
      <c r="A507" s="25"/>
      <c r="B507" s="5"/>
      <c r="C507" s="30"/>
      <c r="D507" s="1"/>
      <c r="E507" s="1"/>
      <c r="F507" s="30"/>
      <c r="G507" s="38"/>
      <c r="I507" s="30"/>
      <c r="J507" s="37"/>
      <c r="K507" s="37"/>
      <c r="S507" s="37"/>
      <c r="T507" s="37"/>
      <c r="U507" s="37"/>
      <c r="V507" s="37"/>
      <c r="W507" s="37"/>
      <c r="X507" s="37"/>
      <c r="Y507" s="37"/>
      <c r="Z507" s="52"/>
      <c r="AA507" s="1"/>
      <c r="AB507" s="1"/>
      <c r="AC507" s="50"/>
      <c r="AG507" s="37"/>
      <c r="AH507" s="37"/>
      <c r="AI507" s="37"/>
    </row>
    <row r="508" spans="1:35">
      <c r="A508" s="25"/>
      <c r="B508" s="5"/>
      <c r="C508" s="30"/>
      <c r="D508" s="1"/>
      <c r="E508" s="1"/>
      <c r="F508" s="30"/>
      <c r="G508" s="38"/>
      <c r="I508" s="30"/>
      <c r="J508" s="37"/>
      <c r="K508" s="37"/>
      <c r="S508" s="37"/>
      <c r="T508" s="37"/>
      <c r="U508" s="37"/>
      <c r="V508" s="37"/>
      <c r="W508" s="37"/>
      <c r="X508" s="37"/>
      <c r="Y508" s="37"/>
      <c r="Z508" s="52"/>
      <c r="AA508" s="1"/>
      <c r="AB508" s="1"/>
      <c r="AC508" s="50"/>
      <c r="AG508" s="37"/>
      <c r="AH508" s="37"/>
      <c r="AI508" s="37"/>
    </row>
    <row r="509" spans="1:35">
      <c r="A509" s="25"/>
      <c r="B509" s="5"/>
      <c r="C509" s="30"/>
      <c r="D509" s="1"/>
      <c r="E509" s="1"/>
      <c r="F509" s="30"/>
      <c r="G509" s="38"/>
      <c r="I509" s="30"/>
      <c r="J509" s="37"/>
      <c r="K509" s="37"/>
      <c r="S509" s="37"/>
      <c r="T509" s="37"/>
      <c r="U509" s="37"/>
      <c r="V509" s="37"/>
      <c r="W509" s="37"/>
      <c r="X509" s="37"/>
      <c r="Y509" s="37"/>
      <c r="Z509" s="52"/>
      <c r="AA509" s="1"/>
      <c r="AB509" s="1"/>
      <c r="AC509" s="50"/>
      <c r="AG509" s="37"/>
      <c r="AH509" s="37"/>
      <c r="AI509" s="37"/>
    </row>
    <row r="510" spans="1:35">
      <c r="A510" s="25"/>
      <c r="B510" s="5"/>
      <c r="C510" s="30"/>
      <c r="D510" s="1"/>
      <c r="E510" s="1"/>
      <c r="F510" s="30"/>
      <c r="G510" s="38"/>
      <c r="I510" s="30"/>
      <c r="J510" s="37"/>
      <c r="K510" s="37"/>
      <c r="S510" s="37"/>
      <c r="T510" s="37"/>
      <c r="U510" s="37"/>
      <c r="V510" s="37"/>
      <c r="W510" s="37"/>
      <c r="X510" s="37"/>
      <c r="Y510" s="37"/>
      <c r="Z510" s="52"/>
      <c r="AA510" s="1"/>
      <c r="AB510" s="1"/>
      <c r="AC510" s="50"/>
      <c r="AG510" s="37"/>
      <c r="AH510" s="37"/>
      <c r="AI510" s="37"/>
    </row>
    <row r="511" spans="1:35">
      <c r="A511" s="25"/>
      <c r="B511" s="5"/>
      <c r="C511" s="30"/>
      <c r="D511" s="1"/>
      <c r="E511" s="1"/>
      <c r="F511" s="30"/>
      <c r="G511" s="38"/>
      <c r="I511" s="30"/>
      <c r="J511" s="37"/>
      <c r="K511" s="37"/>
      <c r="S511" s="37"/>
      <c r="T511" s="37"/>
      <c r="U511" s="37"/>
      <c r="V511" s="37"/>
      <c r="W511" s="37"/>
      <c r="X511" s="37"/>
      <c r="Y511" s="37"/>
      <c r="Z511" s="52"/>
      <c r="AA511" s="1"/>
      <c r="AB511" s="1"/>
      <c r="AC511" s="50"/>
      <c r="AG511" s="37"/>
      <c r="AH511" s="37"/>
      <c r="AI511" s="37"/>
    </row>
    <row r="512" spans="1:35">
      <c r="A512" s="25"/>
      <c r="B512" s="5"/>
      <c r="C512" s="30"/>
      <c r="D512" s="1"/>
      <c r="E512" s="1"/>
      <c r="F512" s="30"/>
      <c r="G512" s="38"/>
      <c r="I512" s="30"/>
      <c r="J512" s="37"/>
      <c r="K512" s="37"/>
      <c r="S512" s="37"/>
      <c r="T512" s="37"/>
      <c r="U512" s="37"/>
      <c r="V512" s="37"/>
      <c r="W512" s="37"/>
      <c r="X512" s="37"/>
      <c r="Y512" s="37"/>
      <c r="Z512" s="52"/>
      <c r="AA512" s="1"/>
      <c r="AB512" s="1"/>
      <c r="AC512" s="50"/>
      <c r="AG512" s="37"/>
      <c r="AH512" s="37"/>
      <c r="AI512" s="37"/>
    </row>
    <row r="513" spans="1:35">
      <c r="A513" s="25"/>
      <c r="B513" s="5"/>
      <c r="C513" s="30"/>
      <c r="D513" s="1"/>
      <c r="E513" s="1"/>
      <c r="F513" s="30"/>
      <c r="G513" s="38"/>
      <c r="I513" s="30"/>
      <c r="J513" s="37"/>
      <c r="K513" s="37"/>
      <c r="S513" s="37"/>
      <c r="T513" s="37"/>
      <c r="U513" s="37"/>
      <c r="V513" s="37"/>
      <c r="W513" s="37"/>
      <c r="X513" s="37"/>
      <c r="Y513" s="37"/>
      <c r="Z513" s="52"/>
      <c r="AA513" s="1"/>
      <c r="AB513" s="1"/>
      <c r="AC513" s="50"/>
      <c r="AG513" s="37"/>
      <c r="AH513" s="37"/>
      <c r="AI513" s="37"/>
    </row>
    <row r="514" spans="1:35">
      <c r="A514" s="25"/>
      <c r="B514" s="5"/>
      <c r="C514" s="30"/>
      <c r="D514" s="1"/>
      <c r="E514" s="1"/>
      <c r="F514" s="30"/>
      <c r="G514" s="38"/>
      <c r="I514" s="30"/>
      <c r="J514" s="37"/>
      <c r="K514" s="37"/>
      <c r="S514" s="37"/>
      <c r="T514" s="37"/>
      <c r="U514" s="37"/>
      <c r="V514" s="37"/>
      <c r="W514" s="37"/>
      <c r="X514" s="37"/>
      <c r="Y514" s="37"/>
      <c r="Z514" s="52"/>
      <c r="AA514" s="1"/>
      <c r="AB514" s="1"/>
      <c r="AC514" s="50"/>
      <c r="AG514" s="37"/>
      <c r="AH514" s="37"/>
      <c r="AI514" s="37"/>
    </row>
    <row r="515" spans="1:35">
      <c r="A515" s="25"/>
      <c r="B515" s="5"/>
      <c r="C515" s="30"/>
      <c r="D515" s="1"/>
      <c r="E515" s="1"/>
      <c r="F515" s="30"/>
      <c r="G515" s="38"/>
      <c r="I515" s="30"/>
      <c r="J515" s="37"/>
      <c r="K515" s="37"/>
      <c r="S515" s="37"/>
      <c r="T515" s="37"/>
      <c r="U515" s="37"/>
      <c r="V515" s="37"/>
      <c r="W515" s="37"/>
      <c r="X515" s="37"/>
      <c r="Y515" s="37"/>
      <c r="Z515" s="52"/>
      <c r="AA515" s="1"/>
      <c r="AB515" s="1"/>
      <c r="AC515" s="50"/>
      <c r="AG515" s="37"/>
      <c r="AH515" s="37"/>
      <c r="AI515" s="37"/>
    </row>
    <row r="516" spans="1:35">
      <c r="A516" s="25"/>
      <c r="B516" s="5"/>
      <c r="C516" s="30"/>
      <c r="D516" s="1"/>
      <c r="E516" s="1"/>
      <c r="F516" s="30"/>
      <c r="G516" s="38"/>
      <c r="I516" s="30"/>
      <c r="J516" s="37"/>
      <c r="K516" s="37"/>
      <c r="S516" s="37"/>
      <c r="T516" s="37"/>
      <c r="U516" s="37"/>
      <c r="V516" s="37"/>
      <c r="W516" s="37"/>
      <c r="X516" s="37"/>
      <c r="Y516" s="37"/>
      <c r="Z516" s="52"/>
      <c r="AA516" s="1"/>
      <c r="AB516" s="1"/>
      <c r="AC516" s="50"/>
      <c r="AG516" s="37"/>
      <c r="AH516" s="37"/>
      <c r="AI516" s="37"/>
    </row>
    <row r="517" spans="1:35">
      <c r="A517" s="25"/>
      <c r="B517" s="5"/>
      <c r="C517" s="30"/>
      <c r="D517" s="1"/>
      <c r="E517" s="1"/>
      <c r="F517" s="30"/>
      <c r="G517" s="38"/>
      <c r="I517" s="30"/>
      <c r="J517" s="37"/>
      <c r="K517" s="37"/>
      <c r="S517" s="37"/>
      <c r="T517" s="37"/>
      <c r="U517" s="37"/>
      <c r="V517" s="37"/>
      <c r="W517" s="37"/>
      <c r="X517" s="37"/>
      <c r="Y517" s="37"/>
      <c r="Z517" s="52"/>
      <c r="AA517" s="1"/>
      <c r="AB517" s="1"/>
      <c r="AC517" s="50"/>
      <c r="AG517" s="37"/>
      <c r="AH517" s="37"/>
      <c r="AI517" s="37"/>
    </row>
    <row r="518" spans="1:35">
      <c r="A518" s="25"/>
      <c r="B518" s="5"/>
      <c r="C518" s="30"/>
      <c r="D518" s="1"/>
      <c r="E518" s="1"/>
      <c r="F518" s="30"/>
      <c r="G518" s="38"/>
      <c r="I518" s="30"/>
      <c r="J518" s="37"/>
      <c r="K518" s="37"/>
      <c r="S518" s="37"/>
      <c r="T518" s="37"/>
      <c r="U518" s="37"/>
      <c r="V518" s="37"/>
      <c r="W518" s="37"/>
      <c r="X518" s="37"/>
      <c r="Y518" s="37"/>
      <c r="Z518" s="52"/>
      <c r="AA518" s="1"/>
      <c r="AB518" s="1"/>
      <c r="AC518" s="50"/>
      <c r="AG518" s="37"/>
      <c r="AH518" s="37"/>
      <c r="AI518" s="37"/>
    </row>
    <row r="519" spans="1:35">
      <c r="A519" s="25"/>
      <c r="B519" s="5"/>
      <c r="C519" s="30"/>
      <c r="D519" s="1"/>
      <c r="E519" s="1"/>
      <c r="F519" s="30"/>
      <c r="G519" s="38"/>
      <c r="I519" s="30"/>
      <c r="J519" s="37"/>
      <c r="K519" s="37"/>
      <c r="S519" s="37"/>
      <c r="T519" s="37"/>
      <c r="U519" s="37"/>
      <c r="V519" s="37"/>
      <c r="W519" s="37"/>
      <c r="X519" s="37"/>
      <c r="Y519" s="37"/>
      <c r="Z519" s="52"/>
      <c r="AA519" s="1"/>
      <c r="AB519" s="1"/>
      <c r="AC519" s="50"/>
      <c r="AG519" s="37"/>
      <c r="AH519" s="37"/>
      <c r="AI519" s="37"/>
    </row>
    <row r="520" spans="1:35">
      <c r="A520" s="25"/>
      <c r="B520" s="5"/>
      <c r="C520" s="30"/>
      <c r="D520" s="1"/>
      <c r="E520" s="1"/>
      <c r="F520" s="30"/>
      <c r="G520" s="38"/>
      <c r="I520" s="30"/>
      <c r="J520" s="37"/>
      <c r="K520" s="37"/>
      <c r="S520" s="37"/>
      <c r="T520" s="37"/>
      <c r="U520" s="37"/>
      <c r="V520" s="37"/>
      <c r="W520" s="37"/>
      <c r="X520" s="37"/>
      <c r="Y520" s="37"/>
      <c r="Z520" s="52"/>
      <c r="AA520" s="1"/>
      <c r="AB520" s="1"/>
      <c r="AC520" s="50"/>
      <c r="AG520" s="37"/>
      <c r="AH520" s="37"/>
      <c r="AI520" s="37"/>
    </row>
    <row r="521" spans="1:35">
      <c r="A521" s="25"/>
      <c r="B521" s="5"/>
      <c r="C521" s="30"/>
      <c r="D521" s="1"/>
      <c r="E521" s="1"/>
      <c r="F521" s="30"/>
      <c r="G521" s="38"/>
      <c r="I521" s="30"/>
      <c r="J521" s="37"/>
      <c r="K521" s="37"/>
      <c r="S521" s="37"/>
      <c r="T521" s="37"/>
      <c r="U521" s="37"/>
      <c r="V521" s="37"/>
      <c r="W521" s="37"/>
      <c r="X521" s="37"/>
      <c r="Y521" s="37"/>
      <c r="Z521" s="52"/>
      <c r="AA521" s="1"/>
      <c r="AB521" s="1"/>
      <c r="AC521" s="50"/>
      <c r="AG521" s="37"/>
      <c r="AH521" s="37"/>
      <c r="AI521" s="37"/>
    </row>
    <row r="522" spans="1:35">
      <c r="A522" s="25"/>
      <c r="B522" s="5"/>
      <c r="C522" s="30"/>
      <c r="D522" s="1"/>
      <c r="E522" s="1"/>
      <c r="F522" s="30"/>
      <c r="G522" s="38"/>
      <c r="I522" s="30"/>
      <c r="J522" s="37"/>
      <c r="K522" s="37"/>
      <c r="S522" s="37"/>
      <c r="T522" s="37"/>
      <c r="U522" s="37"/>
      <c r="V522" s="37"/>
      <c r="W522" s="37"/>
      <c r="X522" s="37"/>
      <c r="Y522" s="37"/>
      <c r="Z522" s="52"/>
      <c r="AA522" s="1"/>
      <c r="AB522" s="1"/>
      <c r="AC522" s="50"/>
      <c r="AG522" s="37"/>
      <c r="AH522" s="37"/>
      <c r="AI522" s="37"/>
    </row>
    <row r="523" spans="1:35">
      <c r="A523" s="25"/>
      <c r="B523" s="5"/>
      <c r="C523" s="30"/>
      <c r="D523" s="1"/>
      <c r="E523" s="1"/>
      <c r="F523" s="30"/>
      <c r="G523" s="38"/>
      <c r="I523" s="30"/>
      <c r="J523" s="37"/>
      <c r="K523" s="37"/>
      <c r="S523" s="37"/>
      <c r="T523" s="37"/>
      <c r="U523" s="37"/>
      <c r="V523" s="37"/>
      <c r="W523" s="37"/>
      <c r="X523" s="37"/>
      <c r="Y523" s="37"/>
      <c r="Z523" s="52"/>
      <c r="AA523" s="1"/>
      <c r="AB523" s="1"/>
      <c r="AC523" s="50"/>
      <c r="AG523" s="37"/>
      <c r="AH523" s="37"/>
      <c r="AI523" s="37"/>
    </row>
    <row r="524" spans="1:35">
      <c r="A524" s="25"/>
      <c r="B524" s="5"/>
      <c r="C524" s="30"/>
      <c r="D524" s="1"/>
      <c r="E524" s="1"/>
      <c r="F524" s="30"/>
      <c r="G524" s="38"/>
      <c r="I524" s="30"/>
      <c r="J524" s="37"/>
      <c r="K524" s="37"/>
      <c r="S524" s="37"/>
      <c r="T524" s="37"/>
      <c r="U524" s="37"/>
      <c r="V524" s="37"/>
      <c r="W524" s="37"/>
      <c r="X524" s="37"/>
      <c r="Y524" s="37"/>
      <c r="Z524" s="52"/>
      <c r="AA524" s="1"/>
      <c r="AB524" s="1"/>
      <c r="AC524" s="50"/>
      <c r="AG524" s="37"/>
      <c r="AH524" s="37"/>
      <c r="AI524" s="37"/>
    </row>
    <row r="525" spans="1:35">
      <c r="A525" s="25"/>
      <c r="B525" s="5"/>
      <c r="C525" s="30"/>
      <c r="D525" s="1"/>
      <c r="E525" s="1"/>
      <c r="F525" s="30"/>
      <c r="G525" s="38"/>
      <c r="I525" s="30"/>
      <c r="J525" s="37"/>
      <c r="K525" s="37"/>
      <c r="S525" s="37"/>
      <c r="T525" s="37"/>
      <c r="U525" s="37"/>
      <c r="V525" s="37"/>
      <c r="W525" s="37"/>
      <c r="X525" s="37"/>
      <c r="Y525" s="37"/>
      <c r="Z525" s="52"/>
      <c r="AA525" s="1"/>
      <c r="AB525" s="1"/>
      <c r="AC525" s="50"/>
      <c r="AG525" s="37"/>
      <c r="AH525" s="37"/>
      <c r="AI525" s="37"/>
    </row>
    <row r="526" spans="1:35">
      <c r="A526" s="25"/>
      <c r="B526" s="5"/>
      <c r="C526" s="30"/>
      <c r="D526" s="1"/>
      <c r="E526" s="1"/>
      <c r="F526" s="30"/>
      <c r="G526" s="38"/>
      <c r="I526" s="30"/>
      <c r="J526" s="37"/>
      <c r="K526" s="37"/>
      <c r="S526" s="37"/>
      <c r="T526" s="37"/>
      <c r="U526" s="37"/>
      <c r="V526" s="37"/>
      <c r="W526" s="37"/>
      <c r="X526" s="37"/>
      <c r="Y526" s="37"/>
      <c r="Z526" s="52"/>
      <c r="AA526" s="1"/>
      <c r="AB526" s="1"/>
      <c r="AC526" s="50"/>
      <c r="AG526" s="37"/>
      <c r="AH526" s="37"/>
      <c r="AI526" s="37"/>
    </row>
    <row r="527" spans="1:35">
      <c r="A527" s="25"/>
      <c r="B527" s="5"/>
      <c r="C527" s="30"/>
      <c r="D527" s="1"/>
      <c r="E527" s="1"/>
      <c r="F527" s="30"/>
      <c r="G527" s="38"/>
      <c r="I527" s="30"/>
      <c r="J527" s="37"/>
      <c r="K527" s="37"/>
      <c r="S527" s="37"/>
      <c r="T527" s="37"/>
      <c r="U527" s="37"/>
      <c r="V527" s="37"/>
      <c r="W527" s="37"/>
      <c r="X527" s="37"/>
      <c r="Y527" s="37"/>
      <c r="Z527" s="52"/>
      <c r="AA527" s="1"/>
      <c r="AB527" s="1"/>
      <c r="AC527" s="50"/>
      <c r="AG527" s="37"/>
      <c r="AH527" s="37"/>
      <c r="AI527" s="37"/>
    </row>
    <row r="528" spans="1:35">
      <c r="A528" s="25"/>
      <c r="B528" s="5"/>
      <c r="C528" s="30"/>
      <c r="D528" s="1"/>
      <c r="E528" s="1"/>
      <c r="F528" s="30"/>
      <c r="G528" s="38"/>
      <c r="I528" s="30"/>
      <c r="J528" s="37"/>
      <c r="K528" s="37"/>
      <c r="S528" s="37"/>
      <c r="T528" s="37"/>
      <c r="U528" s="37"/>
      <c r="V528" s="37"/>
      <c r="W528" s="37"/>
      <c r="X528" s="37"/>
      <c r="Y528" s="37"/>
      <c r="Z528" s="52"/>
      <c r="AA528" s="1"/>
      <c r="AB528" s="1"/>
      <c r="AC528" s="50"/>
      <c r="AG528" s="37"/>
      <c r="AH528" s="37"/>
      <c r="AI528" s="37"/>
    </row>
    <row r="529" spans="1:35">
      <c r="A529" s="25"/>
      <c r="B529" s="5"/>
      <c r="C529" s="30"/>
      <c r="D529" s="1"/>
      <c r="E529" s="1"/>
      <c r="F529" s="30"/>
      <c r="G529" s="38"/>
      <c r="I529" s="30"/>
      <c r="J529" s="37"/>
      <c r="K529" s="37"/>
      <c r="S529" s="37"/>
      <c r="T529" s="37"/>
      <c r="U529" s="37"/>
      <c r="V529" s="37"/>
      <c r="W529" s="37"/>
      <c r="X529" s="37"/>
      <c r="Y529" s="37"/>
      <c r="Z529" s="52"/>
      <c r="AA529" s="1"/>
      <c r="AB529" s="1"/>
      <c r="AC529" s="50"/>
      <c r="AG529" s="37"/>
      <c r="AH529" s="37"/>
      <c r="AI529" s="37"/>
    </row>
    <row r="530" spans="1:35">
      <c r="A530" s="25"/>
      <c r="B530" s="5"/>
      <c r="C530" s="30"/>
      <c r="D530" s="1"/>
      <c r="E530" s="1"/>
      <c r="F530" s="30"/>
      <c r="G530" s="38"/>
      <c r="I530" s="30"/>
      <c r="J530" s="37"/>
      <c r="K530" s="37"/>
      <c r="S530" s="37"/>
      <c r="T530" s="37"/>
      <c r="U530" s="37"/>
      <c r="V530" s="37"/>
      <c r="W530" s="37"/>
      <c r="X530" s="37"/>
      <c r="Y530" s="37"/>
      <c r="Z530" s="52"/>
      <c r="AA530" s="1"/>
      <c r="AB530" s="1"/>
      <c r="AC530" s="50"/>
      <c r="AG530" s="37"/>
      <c r="AH530" s="37"/>
      <c r="AI530" s="37"/>
    </row>
    <row r="531" spans="1:35">
      <c r="A531" s="25"/>
      <c r="B531" s="5"/>
      <c r="C531" s="30"/>
      <c r="D531" s="1"/>
      <c r="E531" s="1"/>
      <c r="F531" s="30"/>
      <c r="G531" s="38"/>
      <c r="I531" s="30"/>
      <c r="J531" s="37"/>
      <c r="K531" s="37"/>
      <c r="S531" s="37"/>
      <c r="T531" s="37"/>
      <c r="U531" s="37"/>
      <c r="V531" s="37"/>
      <c r="W531" s="37"/>
      <c r="X531" s="37"/>
      <c r="Y531" s="37"/>
      <c r="Z531" s="52"/>
      <c r="AA531" s="1"/>
      <c r="AB531" s="1"/>
      <c r="AC531" s="50"/>
      <c r="AG531" s="37"/>
      <c r="AH531" s="37"/>
      <c r="AI531" s="37"/>
    </row>
    <row r="532" spans="1:35">
      <c r="A532" s="25"/>
      <c r="B532" s="5"/>
      <c r="C532" s="30"/>
      <c r="D532" s="1"/>
      <c r="E532" s="1"/>
      <c r="F532" s="30"/>
      <c r="G532" s="38"/>
      <c r="I532" s="30"/>
      <c r="J532" s="37"/>
      <c r="K532" s="37"/>
      <c r="S532" s="37"/>
      <c r="T532" s="37"/>
      <c r="U532" s="37"/>
      <c r="V532" s="37"/>
      <c r="W532" s="37"/>
      <c r="X532" s="37"/>
      <c r="Y532" s="37"/>
      <c r="Z532" s="52"/>
      <c r="AA532" s="1"/>
      <c r="AB532" s="1"/>
      <c r="AC532" s="50"/>
      <c r="AG532" s="37"/>
      <c r="AH532" s="37"/>
      <c r="AI532" s="37"/>
    </row>
    <row r="533" spans="1:35">
      <c r="A533" s="25"/>
      <c r="B533" s="5"/>
      <c r="C533" s="30"/>
      <c r="D533" s="1"/>
      <c r="E533" s="1"/>
      <c r="F533" s="30"/>
      <c r="G533" s="38"/>
      <c r="I533" s="30"/>
      <c r="J533" s="37"/>
      <c r="K533" s="37"/>
      <c r="S533" s="37"/>
      <c r="T533" s="37"/>
      <c r="U533" s="37"/>
      <c r="V533" s="37"/>
      <c r="W533" s="37"/>
      <c r="X533" s="37"/>
      <c r="Y533" s="37"/>
      <c r="Z533" s="52"/>
      <c r="AA533" s="1"/>
      <c r="AB533" s="1"/>
      <c r="AC533" s="50"/>
      <c r="AG533" s="37"/>
      <c r="AH533" s="37"/>
      <c r="AI533" s="37"/>
    </row>
    <row r="534" spans="1:35">
      <c r="A534" s="25"/>
      <c r="B534" s="5"/>
      <c r="C534" s="30"/>
      <c r="D534" s="1"/>
      <c r="E534" s="1"/>
      <c r="F534" s="30"/>
      <c r="G534" s="38"/>
      <c r="I534" s="30"/>
      <c r="J534" s="37"/>
      <c r="K534" s="37"/>
      <c r="S534" s="37"/>
      <c r="T534" s="37"/>
      <c r="U534" s="37"/>
      <c r="V534" s="37"/>
      <c r="W534" s="37"/>
      <c r="X534" s="37"/>
      <c r="Y534" s="37"/>
      <c r="Z534" s="52"/>
      <c r="AA534" s="1"/>
      <c r="AB534" s="1"/>
      <c r="AC534" s="50"/>
      <c r="AG534" s="37"/>
      <c r="AH534" s="37"/>
      <c r="AI534" s="37"/>
    </row>
    <row r="535" spans="1:35">
      <c r="A535" s="25"/>
      <c r="B535" s="5"/>
      <c r="C535" s="30"/>
      <c r="D535" s="1"/>
      <c r="E535" s="1"/>
      <c r="F535" s="30"/>
      <c r="G535" s="38"/>
      <c r="I535" s="30"/>
      <c r="J535" s="37"/>
      <c r="K535" s="37"/>
      <c r="S535" s="37"/>
      <c r="T535" s="37"/>
      <c r="U535" s="37"/>
      <c r="V535" s="37"/>
      <c r="W535" s="37"/>
      <c r="X535" s="37"/>
      <c r="Y535" s="37"/>
      <c r="Z535" s="52"/>
      <c r="AA535" s="1"/>
      <c r="AB535" s="1"/>
      <c r="AC535" s="50"/>
      <c r="AG535" s="37"/>
      <c r="AH535" s="37"/>
      <c r="AI535" s="37"/>
    </row>
    <row r="536" spans="1:35">
      <c r="A536" s="25"/>
      <c r="B536" s="5"/>
      <c r="C536" s="30"/>
      <c r="D536" s="1"/>
      <c r="E536" s="1"/>
      <c r="F536" s="30"/>
      <c r="G536" s="38"/>
      <c r="I536" s="30"/>
      <c r="J536" s="37"/>
      <c r="K536" s="37"/>
      <c r="S536" s="37"/>
      <c r="T536" s="37"/>
      <c r="U536" s="37"/>
      <c r="V536" s="37"/>
      <c r="W536" s="37"/>
      <c r="X536" s="37"/>
      <c r="Y536" s="37"/>
      <c r="Z536" s="52"/>
      <c r="AA536" s="1"/>
      <c r="AB536" s="1"/>
      <c r="AC536" s="50"/>
      <c r="AG536" s="37"/>
      <c r="AH536" s="37"/>
      <c r="AI536" s="37"/>
    </row>
    <row r="537" spans="1:35">
      <c r="A537" s="25"/>
      <c r="B537" s="5"/>
      <c r="C537" s="30"/>
      <c r="D537" s="1"/>
      <c r="E537" s="1"/>
      <c r="F537" s="30"/>
      <c r="G537" s="38"/>
      <c r="I537" s="30"/>
      <c r="J537" s="37"/>
      <c r="K537" s="37"/>
      <c r="S537" s="37"/>
      <c r="T537" s="37"/>
      <c r="U537" s="37"/>
      <c r="V537" s="37"/>
      <c r="W537" s="37"/>
      <c r="X537" s="37"/>
      <c r="Y537" s="37"/>
      <c r="Z537" s="52"/>
      <c r="AA537" s="1"/>
      <c r="AB537" s="1"/>
      <c r="AC537" s="50"/>
      <c r="AG537" s="37"/>
      <c r="AH537" s="37"/>
      <c r="AI537" s="37"/>
    </row>
    <row r="538" spans="1:35">
      <c r="A538" s="25"/>
      <c r="B538" s="5"/>
      <c r="C538" s="30"/>
      <c r="D538" s="1"/>
      <c r="E538" s="1"/>
      <c r="F538" s="30"/>
      <c r="G538" s="38"/>
      <c r="I538" s="30"/>
      <c r="J538" s="37"/>
      <c r="K538" s="37"/>
      <c r="S538" s="37"/>
      <c r="T538" s="37"/>
      <c r="U538" s="37"/>
      <c r="V538" s="37"/>
      <c r="W538" s="37"/>
      <c r="X538" s="37"/>
      <c r="Y538" s="37"/>
      <c r="Z538" s="52"/>
      <c r="AA538" s="1"/>
      <c r="AB538" s="1"/>
      <c r="AC538" s="50"/>
      <c r="AG538" s="37"/>
      <c r="AH538" s="37"/>
      <c r="AI538" s="37"/>
    </row>
    <row r="539" spans="1:35">
      <c r="A539" s="25"/>
      <c r="B539" s="5"/>
      <c r="C539" s="30"/>
      <c r="D539" s="1"/>
      <c r="E539" s="1"/>
      <c r="F539" s="30"/>
      <c r="G539" s="38"/>
      <c r="I539" s="30"/>
      <c r="J539" s="37"/>
      <c r="K539" s="37"/>
      <c r="S539" s="37"/>
      <c r="T539" s="37"/>
      <c r="U539" s="37"/>
      <c r="V539" s="37"/>
      <c r="W539" s="37"/>
      <c r="X539" s="37"/>
      <c r="Y539" s="37"/>
      <c r="Z539" s="52"/>
      <c r="AA539" s="1"/>
      <c r="AB539" s="1"/>
      <c r="AC539" s="50"/>
      <c r="AG539" s="37"/>
      <c r="AH539" s="37"/>
      <c r="AI539" s="37"/>
    </row>
    <row r="540" spans="1:35">
      <c r="A540" s="25"/>
      <c r="B540" s="5"/>
      <c r="C540" s="30"/>
      <c r="D540" s="1"/>
      <c r="E540" s="1"/>
      <c r="F540" s="30"/>
      <c r="G540" s="38"/>
      <c r="I540" s="30"/>
      <c r="J540" s="37"/>
      <c r="K540" s="37"/>
      <c r="S540" s="37"/>
      <c r="T540" s="37"/>
      <c r="U540" s="37"/>
      <c r="V540" s="37"/>
      <c r="W540" s="37"/>
      <c r="X540" s="37"/>
      <c r="Y540" s="37"/>
      <c r="Z540" s="52"/>
      <c r="AA540" s="1"/>
      <c r="AB540" s="1"/>
      <c r="AC540" s="50"/>
      <c r="AG540" s="37"/>
      <c r="AH540" s="37"/>
      <c r="AI540" s="37"/>
    </row>
    <row r="541" spans="1:35">
      <c r="A541" s="25"/>
      <c r="B541" s="5"/>
      <c r="C541" s="30"/>
      <c r="D541" s="1"/>
      <c r="E541" s="1"/>
      <c r="F541" s="30"/>
      <c r="G541" s="38"/>
      <c r="I541" s="30"/>
      <c r="J541" s="37"/>
      <c r="K541" s="37"/>
      <c r="S541" s="37"/>
      <c r="T541" s="37"/>
      <c r="U541" s="37"/>
      <c r="V541" s="37"/>
      <c r="W541" s="37"/>
      <c r="X541" s="37"/>
      <c r="Y541" s="37"/>
      <c r="Z541" s="52"/>
      <c r="AA541" s="1"/>
      <c r="AB541" s="1"/>
      <c r="AC541" s="50"/>
      <c r="AG541" s="37"/>
      <c r="AH541" s="37"/>
      <c r="AI541" s="37"/>
    </row>
    <row r="542" spans="1:35">
      <c r="A542" s="25"/>
      <c r="B542" s="5"/>
      <c r="C542" s="30"/>
      <c r="D542" s="1"/>
      <c r="E542" s="1"/>
      <c r="F542" s="30"/>
      <c r="G542" s="38"/>
      <c r="I542" s="30"/>
      <c r="J542" s="37"/>
      <c r="K542" s="37"/>
      <c r="S542" s="37"/>
      <c r="T542" s="37"/>
      <c r="U542" s="37"/>
      <c r="V542" s="37"/>
      <c r="W542" s="37"/>
      <c r="X542" s="37"/>
      <c r="Y542" s="37"/>
      <c r="Z542" s="52"/>
      <c r="AA542" s="1"/>
      <c r="AB542" s="1"/>
      <c r="AC542" s="50"/>
      <c r="AG542" s="37"/>
      <c r="AH542" s="37"/>
      <c r="AI542" s="37"/>
    </row>
    <row r="543" spans="1:35">
      <c r="A543" s="25"/>
      <c r="B543" s="5"/>
      <c r="C543" s="30"/>
      <c r="D543" s="1"/>
      <c r="E543" s="1"/>
      <c r="F543" s="30"/>
      <c r="G543" s="38"/>
      <c r="I543" s="30"/>
      <c r="J543" s="37"/>
      <c r="K543" s="37"/>
      <c r="S543" s="37"/>
      <c r="T543" s="37"/>
      <c r="U543" s="37"/>
      <c r="V543" s="37"/>
      <c r="W543" s="37"/>
      <c r="X543" s="37"/>
      <c r="Y543" s="37"/>
      <c r="Z543" s="52"/>
      <c r="AA543" s="1"/>
      <c r="AB543" s="1"/>
      <c r="AC543" s="50"/>
      <c r="AG543" s="37"/>
      <c r="AH543" s="37"/>
      <c r="AI543" s="37"/>
    </row>
    <row r="544" spans="1:35">
      <c r="A544" s="25"/>
      <c r="B544" s="5"/>
      <c r="C544" s="30"/>
      <c r="D544" s="1"/>
      <c r="E544" s="1"/>
      <c r="F544" s="30"/>
      <c r="G544" s="38"/>
      <c r="I544" s="30"/>
      <c r="J544" s="37"/>
      <c r="K544" s="37"/>
      <c r="S544" s="37"/>
      <c r="T544" s="37"/>
      <c r="U544" s="37"/>
      <c r="V544" s="37"/>
      <c r="W544" s="37"/>
      <c r="X544" s="37"/>
      <c r="Y544" s="37"/>
      <c r="Z544" s="52"/>
      <c r="AA544" s="1"/>
      <c r="AB544" s="1"/>
      <c r="AC544" s="50"/>
      <c r="AG544" s="37"/>
      <c r="AH544" s="37"/>
      <c r="AI544" s="37"/>
    </row>
    <row r="545" spans="1:35">
      <c r="A545" s="25"/>
      <c r="B545" s="5"/>
      <c r="C545" s="30"/>
      <c r="D545" s="1"/>
      <c r="E545" s="1"/>
      <c r="F545" s="30"/>
      <c r="G545" s="38"/>
      <c r="I545" s="30"/>
      <c r="J545" s="37"/>
      <c r="K545" s="37"/>
      <c r="S545" s="37"/>
      <c r="T545" s="37"/>
      <c r="U545" s="37"/>
      <c r="V545" s="37"/>
      <c r="W545" s="37"/>
      <c r="X545" s="37"/>
      <c r="Y545" s="37"/>
      <c r="Z545" s="52"/>
      <c r="AA545" s="1"/>
      <c r="AB545" s="1"/>
      <c r="AC545" s="50"/>
      <c r="AG545" s="37"/>
      <c r="AH545" s="37"/>
      <c r="AI545" s="37"/>
    </row>
    <row r="546" spans="1:35">
      <c r="A546" s="25"/>
      <c r="B546" s="5"/>
      <c r="C546" s="30"/>
      <c r="D546" s="1"/>
      <c r="E546" s="1"/>
      <c r="F546" s="30"/>
      <c r="G546" s="38"/>
      <c r="I546" s="30"/>
      <c r="J546" s="37"/>
      <c r="K546" s="37"/>
      <c r="S546" s="37"/>
      <c r="T546" s="37"/>
      <c r="U546" s="37"/>
      <c r="V546" s="37"/>
      <c r="W546" s="37"/>
      <c r="X546" s="37"/>
      <c r="Y546" s="37"/>
      <c r="Z546" s="52"/>
      <c r="AA546" s="1"/>
      <c r="AB546" s="1"/>
      <c r="AC546" s="50"/>
      <c r="AG546" s="37"/>
      <c r="AH546" s="37"/>
      <c r="AI546" s="37"/>
    </row>
    <row r="547" spans="1:35">
      <c r="A547" s="25"/>
      <c r="B547" s="5"/>
      <c r="C547" s="30"/>
      <c r="D547" s="1"/>
      <c r="E547" s="1"/>
      <c r="F547" s="30"/>
      <c r="G547" s="38"/>
      <c r="I547" s="30"/>
      <c r="J547" s="37"/>
      <c r="K547" s="37"/>
      <c r="S547" s="37"/>
      <c r="T547" s="37"/>
      <c r="U547" s="37"/>
      <c r="V547" s="37"/>
      <c r="W547" s="37"/>
      <c r="X547" s="37"/>
      <c r="Y547" s="37"/>
      <c r="Z547" s="52"/>
      <c r="AA547" s="1"/>
      <c r="AB547" s="1"/>
      <c r="AC547" s="50"/>
      <c r="AG547" s="37"/>
      <c r="AH547" s="37"/>
      <c r="AI547" s="37"/>
    </row>
    <row r="548" spans="1:35">
      <c r="A548" s="25"/>
      <c r="B548" s="5"/>
      <c r="C548" s="30"/>
      <c r="D548" s="1"/>
      <c r="E548" s="1"/>
      <c r="F548" s="30"/>
      <c r="G548" s="38"/>
      <c r="I548" s="30"/>
      <c r="J548" s="37"/>
      <c r="K548" s="37"/>
      <c r="S548" s="37"/>
      <c r="T548" s="37"/>
      <c r="U548" s="37"/>
      <c r="V548" s="37"/>
      <c r="W548" s="37"/>
      <c r="X548" s="37"/>
      <c r="Y548" s="37"/>
      <c r="Z548" s="52"/>
      <c r="AA548" s="1"/>
      <c r="AB548" s="1"/>
      <c r="AC548" s="50"/>
      <c r="AG548" s="37"/>
      <c r="AH548" s="37"/>
      <c r="AI548" s="37"/>
    </row>
    <row r="549" spans="1:35">
      <c r="A549" s="25"/>
      <c r="B549" s="5"/>
      <c r="C549" s="30"/>
      <c r="D549" s="1"/>
      <c r="E549" s="1"/>
      <c r="F549" s="30"/>
      <c r="G549" s="38"/>
      <c r="I549" s="30"/>
      <c r="J549" s="37"/>
      <c r="K549" s="37"/>
      <c r="S549" s="37"/>
      <c r="T549" s="37"/>
      <c r="U549" s="37"/>
      <c r="V549" s="37"/>
      <c r="W549" s="37"/>
      <c r="X549" s="37"/>
      <c r="Y549" s="37"/>
      <c r="Z549" s="52"/>
      <c r="AA549" s="1"/>
      <c r="AB549" s="1"/>
      <c r="AC549" s="50"/>
      <c r="AG549" s="37"/>
      <c r="AH549" s="37"/>
      <c r="AI549" s="37"/>
    </row>
    <row r="550" spans="1:35">
      <c r="A550" s="25"/>
      <c r="B550" s="5"/>
      <c r="C550" s="30"/>
      <c r="D550" s="1"/>
      <c r="E550" s="1"/>
      <c r="F550" s="30"/>
      <c r="G550" s="38"/>
      <c r="I550" s="30"/>
      <c r="J550" s="37"/>
      <c r="K550" s="37"/>
      <c r="S550" s="37"/>
      <c r="T550" s="37"/>
      <c r="U550" s="37"/>
      <c r="V550" s="37"/>
      <c r="W550" s="37"/>
      <c r="X550" s="37"/>
      <c r="Y550" s="37"/>
      <c r="Z550" s="52"/>
      <c r="AA550" s="1"/>
      <c r="AB550" s="1"/>
      <c r="AC550" s="50"/>
      <c r="AG550" s="37"/>
      <c r="AH550" s="37"/>
      <c r="AI550" s="37"/>
    </row>
    <row r="551" spans="1:35">
      <c r="A551" s="25"/>
      <c r="B551" s="5"/>
      <c r="C551" s="30"/>
      <c r="D551" s="1"/>
      <c r="E551" s="1"/>
      <c r="F551" s="30"/>
      <c r="G551" s="38"/>
      <c r="I551" s="30"/>
      <c r="J551" s="37"/>
      <c r="K551" s="37"/>
      <c r="S551" s="37"/>
      <c r="T551" s="37"/>
      <c r="U551" s="37"/>
      <c r="V551" s="37"/>
      <c r="W551" s="37"/>
      <c r="X551" s="37"/>
      <c r="Y551" s="37"/>
      <c r="Z551" s="52"/>
      <c r="AA551" s="1"/>
      <c r="AB551" s="1"/>
      <c r="AC551" s="50"/>
      <c r="AG551" s="37"/>
      <c r="AH551" s="37"/>
      <c r="AI551" s="37"/>
    </row>
    <row r="552" spans="1:35">
      <c r="A552" s="25"/>
      <c r="B552" s="5"/>
      <c r="C552" s="30"/>
      <c r="D552" s="1"/>
      <c r="E552" s="1"/>
      <c r="F552" s="30"/>
      <c r="G552" s="38"/>
      <c r="I552" s="30"/>
      <c r="J552" s="37"/>
      <c r="K552" s="37"/>
      <c r="S552" s="37"/>
      <c r="T552" s="37"/>
      <c r="U552" s="37"/>
      <c r="V552" s="37"/>
      <c r="W552" s="37"/>
      <c r="X552" s="37"/>
      <c r="Y552" s="37"/>
      <c r="Z552" s="52"/>
      <c r="AA552" s="1"/>
      <c r="AB552" s="1"/>
      <c r="AC552" s="50"/>
      <c r="AG552" s="37"/>
      <c r="AH552" s="37"/>
      <c r="AI552" s="37"/>
    </row>
    <row r="553" spans="1:35">
      <c r="A553" s="25"/>
      <c r="B553" s="5"/>
      <c r="C553" s="30"/>
      <c r="D553" s="1"/>
      <c r="E553" s="1"/>
      <c r="F553" s="30"/>
      <c r="G553" s="38"/>
      <c r="I553" s="30"/>
      <c r="J553" s="37"/>
      <c r="K553" s="37"/>
      <c r="S553" s="37"/>
      <c r="T553" s="37"/>
      <c r="U553" s="37"/>
      <c r="V553" s="37"/>
      <c r="W553" s="37"/>
      <c r="X553" s="37"/>
      <c r="Y553" s="37"/>
      <c r="Z553" s="52"/>
      <c r="AA553" s="1"/>
      <c r="AB553" s="1"/>
      <c r="AC553" s="50"/>
      <c r="AG553" s="37"/>
      <c r="AH553" s="37"/>
      <c r="AI553" s="37"/>
    </row>
    <row r="554" spans="1:35">
      <c r="A554" s="25"/>
      <c r="B554" s="5"/>
      <c r="C554" s="30"/>
      <c r="D554" s="1"/>
      <c r="E554" s="1"/>
      <c r="F554" s="30"/>
      <c r="G554" s="38"/>
      <c r="I554" s="30"/>
      <c r="J554" s="37"/>
      <c r="K554" s="37"/>
      <c r="S554" s="37"/>
      <c r="T554" s="37"/>
      <c r="U554" s="37"/>
      <c r="V554" s="37"/>
      <c r="W554" s="37"/>
      <c r="X554" s="37"/>
      <c r="Y554" s="37"/>
      <c r="Z554" s="52"/>
      <c r="AA554" s="1"/>
      <c r="AB554" s="1"/>
      <c r="AC554" s="50"/>
      <c r="AG554" s="37"/>
      <c r="AH554" s="37"/>
      <c r="AI554" s="37"/>
    </row>
    <row r="555" spans="1:35">
      <c r="A555" s="25"/>
      <c r="B555" s="5"/>
      <c r="C555" s="30"/>
      <c r="D555" s="1"/>
      <c r="E555" s="1"/>
      <c r="F555" s="30"/>
      <c r="G555" s="38"/>
      <c r="I555" s="30"/>
      <c r="J555" s="37"/>
      <c r="K555" s="37"/>
      <c r="S555" s="37"/>
      <c r="T555" s="37"/>
      <c r="U555" s="37"/>
      <c r="V555" s="37"/>
      <c r="W555" s="37"/>
      <c r="X555" s="37"/>
      <c r="Y555" s="37"/>
      <c r="Z555" s="52"/>
      <c r="AA555" s="1"/>
      <c r="AB555" s="1"/>
      <c r="AC555" s="50"/>
      <c r="AG555" s="37"/>
      <c r="AH555" s="37"/>
      <c r="AI555" s="37"/>
    </row>
    <row r="556" spans="1:35">
      <c r="A556" s="25"/>
      <c r="B556" s="5"/>
      <c r="C556" s="30"/>
      <c r="D556" s="1"/>
      <c r="E556" s="1"/>
      <c r="F556" s="30"/>
      <c r="G556" s="38"/>
      <c r="I556" s="30"/>
      <c r="J556" s="37"/>
      <c r="K556" s="37"/>
      <c r="S556" s="37"/>
      <c r="T556" s="37"/>
      <c r="U556" s="37"/>
      <c r="V556" s="37"/>
      <c r="W556" s="37"/>
      <c r="X556" s="37"/>
      <c r="Y556" s="37"/>
      <c r="Z556" s="52"/>
      <c r="AA556" s="1"/>
      <c r="AB556" s="1"/>
      <c r="AC556" s="50"/>
      <c r="AG556" s="37"/>
      <c r="AH556" s="37"/>
      <c r="AI556" s="37"/>
    </row>
    <row r="557" spans="1:35">
      <c r="A557" s="25"/>
      <c r="B557" s="5"/>
      <c r="C557" s="30"/>
      <c r="D557" s="1"/>
      <c r="E557" s="1"/>
      <c r="F557" s="30"/>
      <c r="G557" s="38"/>
      <c r="I557" s="30"/>
      <c r="J557" s="37"/>
      <c r="K557" s="37"/>
      <c r="S557" s="37"/>
      <c r="T557" s="37"/>
      <c r="U557" s="37"/>
      <c r="V557" s="37"/>
      <c r="W557" s="37"/>
      <c r="X557" s="37"/>
      <c r="Y557" s="37"/>
      <c r="Z557" s="52"/>
      <c r="AA557" s="1"/>
      <c r="AB557" s="1"/>
      <c r="AC557" s="50"/>
      <c r="AG557" s="37"/>
      <c r="AH557" s="37"/>
      <c r="AI557" s="37"/>
    </row>
    <row r="558" spans="1:35">
      <c r="A558" s="25"/>
      <c r="B558" s="5"/>
      <c r="C558" s="30"/>
      <c r="D558" s="1"/>
      <c r="E558" s="1"/>
      <c r="F558" s="30"/>
      <c r="G558" s="38"/>
      <c r="I558" s="30"/>
      <c r="J558" s="37"/>
      <c r="K558" s="37"/>
      <c r="S558" s="37"/>
      <c r="T558" s="37"/>
      <c r="U558" s="37"/>
      <c r="V558" s="37"/>
      <c r="W558" s="37"/>
      <c r="X558" s="37"/>
      <c r="Y558" s="37"/>
      <c r="Z558" s="52"/>
      <c r="AA558" s="1"/>
      <c r="AB558" s="1"/>
      <c r="AC558" s="50"/>
      <c r="AG558" s="37"/>
      <c r="AH558" s="37"/>
      <c r="AI558" s="37"/>
    </row>
    <row r="559" spans="1:35">
      <c r="A559" s="25"/>
      <c r="B559" s="5"/>
      <c r="C559" s="30"/>
      <c r="D559" s="1"/>
      <c r="E559" s="1"/>
      <c r="F559" s="30"/>
      <c r="G559" s="38"/>
      <c r="I559" s="30"/>
      <c r="J559" s="37"/>
      <c r="K559" s="37"/>
      <c r="S559" s="37"/>
      <c r="T559" s="37"/>
      <c r="U559" s="37"/>
      <c r="V559" s="37"/>
      <c r="W559" s="37"/>
      <c r="X559" s="37"/>
      <c r="Y559" s="37"/>
      <c r="Z559" s="52"/>
      <c r="AA559" s="1"/>
      <c r="AB559" s="1"/>
      <c r="AC559" s="50"/>
      <c r="AG559" s="37"/>
      <c r="AH559" s="37"/>
      <c r="AI559" s="37"/>
    </row>
    <row r="560" spans="1:35">
      <c r="A560" s="25"/>
      <c r="B560" s="5"/>
      <c r="C560" s="30"/>
      <c r="D560" s="1"/>
      <c r="E560" s="1"/>
      <c r="F560" s="30"/>
      <c r="G560" s="38"/>
      <c r="I560" s="30"/>
      <c r="J560" s="37"/>
      <c r="K560" s="37"/>
      <c r="S560" s="37"/>
      <c r="T560" s="37"/>
      <c r="U560" s="37"/>
      <c r="V560" s="37"/>
      <c r="W560" s="37"/>
      <c r="X560" s="37"/>
      <c r="Y560" s="37"/>
      <c r="Z560" s="52"/>
      <c r="AA560" s="1"/>
      <c r="AB560" s="1"/>
      <c r="AC560" s="50"/>
      <c r="AG560" s="37"/>
      <c r="AH560" s="37"/>
      <c r="AI560" s="37"/>
    </row>
    <row r="561" spans="1:35">
      <c r="A561" s="25"/>
      <c r="B561" s="5"/>
      <c r="C561" s="30"/>
      <c r="D561" s="1"/>
      <c r="E561" s="1"/>
      <c r="F561" s="30"/>
      <c r="G561" s="38"/>
      <c r="I561" s="30"/>
      <c r="J561" s="37"/>
      <c r="K561" s="37"/>
      <c r="S561" s="37"/>
      <c r="T561" s="37"/>
      <c r="U561" s="37"/>
      <c r="V561" s="37"/>
      <c r="W561" s="37"/>
      <c r="X561" s="37"/>
      <c r="Y561" s="37"/>
      <c r="Z561" s="52"/>
      <c r="AA561" s="1"/>
      <c r="AB561" s="1"/>
      <c r="AC561" s="50"/>
      <c r="AG561" s="37"/>
      <c r="AH561" s="37"/>
      <c r="AI561" s="37"/>
    </row>
    <row r="562" spans="1:35">
      <c r="A562" s="25"/>
      <c r="B562" s="5"/>
      <c r="C562" s="30"/>
      <c r="D562" s="1"/>
      <c r="E562" s="1"/>
      <c r="F562" s="30"/>
      <c r="G562" s="38"/>
      <c r="I562" s="30"/>
      <c r="J562" s="37"/>
      <c r="K562" s="37"/>
      <c r="S562" s="37"/>
      <c r="T562" s="37"/>
      <c r="U562" s="37"/>
      <c r="V562" s="37"/>
      <c r="W562" s="37"/>
      <c r="X562" s="37"/>
      <c r="Y562" s="37"/>
      <c r="Z562" s="52"/>
      <c r="AA562" s="1"/>
      <c r="AB562" s="1"/>
      <c r="AC562" s="50"/>
      <c r="AG562" s="37"/>
      <c r="AH562" s="37"/>
      <c r="AI562" s="37"/>
    </row>
    <row r="563" spans="1:35">
      <c r="A563" s="25"/>
      <c r="B563" s="5"/>
      <c r="C563" s="30"/>
      <c r="D563" s="1"/>
      <c r="E563" s="1"/>
      <c r="F563" s="30"/>
      <c r="G563" s="38"/>
      <c r="I563" s="30"/>
      <c r="J563" s="37"/>
      <c r="K563" s="37"/>
      <c r="S563" s="37"/>
      <c r="T563" s="37"/>
      <c r="U563" s="37"/>
      <c r="V563" s="37"/>
      <c r="W563" s="37"/>
      <c r="X563" s="37"/>
      <c r="Y563" s="37"/>
      <c r="Z563" s="52"/>
      <c r="AA563" s="1"/>
      <c r="AB563" s="1"/>
      <c r="AC563" s="50"/>
      <c r="AG563" s="37"/>
      <c r="AH563" s="37"/>
      <c r="AI563" s="37"/>
    </row>
    <row r="564" spans="1:35">
      <c r="A564" s="25"/>
      <c r="B564" s="5"/>
      <c r="C564" s="30"/>
      <c r="D564" s="1"/>
      <c r="E564" s="1"/>
      <c r="F564" s="30"/>
      <c r="G564" s="38"/>
      <c r="I564" s="30"/>
      <c r="J564" s="37"/>
      <c r="K564" s="37"/>
      <c r="S564" s="37"/>
      <c r="T564" s="37"/>
      <c r="U564" s="37"/>
      <c r="V564" s="37"/>
      <c r="W564" s="37"/>
      <c r="X564" s="37"/>
      <c r="Y564" s="37"/>
      <c r="Z564" s="52"/>
      <c r="AA564" s="1"/>
      <c r="AB564" s="1"/>
      <c r="AC564" s="50"/>
      <c r="AG564" s="37"/>
      <c r="AH564" s="37"/>
      <c r="AI564" s="37"/>
    </row>
    <row r="565" spans="1:35">
      <c r="A565" s="25"/>
      <c r="B565" s="5"/>
      <c r="C565" s="30"/>
      <c r="D565" s="1"/>
      <c r="E565" s="1"/>
      <c r="F565" s="30"/>
      <c r="G565" s="38"/>
      <c r="I565" s="30"/>
      <c r="J565" s="37"/>
      <c r="K565" s="37"/>
      <c r="S565" s="37"/>
      <c r="T565" s="37"/>
      <c r="U565" s="37"/>
      <c r="V565" s="37"/>
      <c r="W565" s="37"/>
      <c r="X565" s="37"/>
      <c r="Y565" s="37"/>
      <c r="Z565" s="52"/>
      <c r="AA565" s="1"/>
      <c r="AB565" s="1"/>
      <c r="AC565" s="50"/>
      <c r="AG565" s="37"/>
      <c r="AH565" s="37"/>
      <c r="AI565" s="37"/>
    </row>
    <row r="566" spans="1:35">
      <c r="A566" s="25"/>
      <c r="B566" s="5"/>
      <c r="C566" s="30"/>
      <c r="D566" s="1"/>
      <c r="E566" s="1"/>
      <c r="F566" s="30"/>
      <c r="G566" s="38"/>
      <c r="I566" s="30"/>
      <c r="J566" s="37"/>
      <c r="K566" s="37"/>
      <c r="S566" s="37"/>
      <c r="T566" s="37"/>
      <c r="U566" s="37"/>
      <c r="V566" s="37"/>
      <c r="W566" s="37"/>
      <c r="X566" s="37"/>
      <c r="Y566" s="37"/>
      <c r="Z566" s="52"/>
      <c r="AA566" s="1"/>
      <c r="AB566" s="1"/>
      <c r="AC566" s="50"/>
      <c r="AG566" s="37"/>
      <c r="AH566" s="37"/>
      <c r="AI566" s="37"/>
    </row>
    <row r="567" spans="1:35">
      <c r="A567" s="25"/>
      <c r="B567" s="5"/>
      <c r="C567" s="30"/>
      <c r="D567" s="1"/>
      <c r="E567" s="1"/>
      <c r="F567" s="30"/>
      <c r="G567" s="38"/>
      <c r="I567" s="30"/>
      <c r="J567" s="37"/>
      <c r="K567" s="37"/>
      <c r="S567" s="37"/>
      <c r="T567" s="37"/>
      <c r="U567" s="37"/>
      <c r="V567" s="37"/>
      <c r="W567" s="37"/>
      <c r="X567" s="37"/>
      <c r="Y567" s="37"/>
      <c r="Z567" s="52"/>
      <c r="AA567" s="1"/>
      <c r="AB567" s="1"/>
      <c r="AC567" s="50"/>
      <c r="AG567" s="37"/>
      <c r="AH567" s="37"/>
      <c r="AI567" s="37"/>
    </row>
    <row r="568" spans="1:35">
      <c r="A568" s="25"/>
      <c r="B568" s="5"/>
      <c r="C568" s="30"/>
      <c r="D568" s="1"/>
      <c r="E568" s="1"/>
      <c r="F568" s="30"/>
      <c r="G568" s="38"/>
      <c r="I568" s="30"/>
      <c r="J568" s="37"/>
      <c r="K568" s="37"/>
      <c r="S568" s="37"/>
      <c r="T568" s="37"/>
      <c r="U568" s="37"/>
      <c r="V568" s="37"/>
      <c r="W568" s="37"/>
      <c r="X568" s="37"/>
      <c r="Y568" s="37"/>
      <c r="Z568" s="52"/>
      <c r="AA568" s="1"/>
      <c r="AB568" s="1"/>
      <c r="AC568" s="50"/>
      <c r="AG568" s="37"/>
      <c r="AH568" s="37"/>
      <c r="AI568" s="37"/>
    </row>
    <row r="569" spans="1:35">
      <c r="A569" s="25"/>
      <c r="B569" s="5"/>
      <c r="C569" s="30"/>
      <c r="D569" s="1"/>
      <c r="E569" s="1"/>
      <c r="F569" s="30"/>
      <c r="G569" s="38"/>
      <c r="I569" s="30"/>
      <c r="J569" s="37"/>
      <c r="K569" s="37"/>
      <c r="S569" s="37"/>
      <c r="T569" s="37"/>
      <c r="U569" s="37"/>
      <c r="V569" s="37"/>
      <c r="W569" s="37"/>
      <c r="X569" s="37"/>
      <c r="Y569" s="37"/>
      <c r="Z569" s="52"/>
      <c r="AA569" s="1"/>
      <c r="AB569" s="1"/>
      <c r="AC569" s="50"/>
      <c r="AG569" s="37"/>
      <c r="AH569" s="37"/>
      <c r="AI569" s="37"/>
    </row>
    <row r="570" spans="1:35">
      <c r="A570" s="25"/>
      <c r="B570" s="5"/>
      <c r="C570" s="30"/>
      <c r="D570" s="1"/>
      <c r="E570" s="1"/>
      <c r="F570" s="30"/>
      <c r="G570" s="38"/>
      <c r="I570" s="30"/>
      <c r="J570" s="37"/>
      <c r="K570" s="37"/>
      <c r="S570" s="37"/>
      <c r="T570" s="37"/>
      <c r="U570" s="37"/>
      <c r="V570" s="37"/>
      <c r="W570" s="37"/>
      <c r="X570" s="37"/>
      <c r="Y570" s="37"/>
      <c r="Z570" s="52"/>
      <c r="AA570" s="1"/>
      <c r="AB570" s="1"/>
      <c r="AC570" s="50"/>
      <c r="AG570" s="37"/>
      <c r="AH570" s="37"/>
      <c r="AI570" s="37"/>
    </row>
    <row r="571" spans="1:35">
      <c r="A571" s="25"/>
      <c r="B571" s="5"/>
      <c r="C571" s="30"/>
      <c r="D571" s="1"/>
      <c r="E571" s="1"/>
      <c r="F571" s="30"/>
      <c r="G571" s="38"/>
      <c r="I571" s="30"/>
      <c r="J571" s="37"/>
      <c r="K571" s="37"/>
      <c r="S571" s="37"/>
      <c r="T571" s="37"/>
      <c r="U571" s="37"/>
      <c r="V571" s="37"/>
      <c r="W571" s="37"/>
      <c r="X571" s="37"/>
      <c r="Y571" s="37"/>
      <c r="Z571" s="52"/>
      <c r="AA571" s="1"/>
      <c r="AB571" s="1"/>
      <c r="AC571" s="50"/>
      <c r="AG571" s="37"/>
      <c r="AH571" s="37"/>
      <c r="AI571" s="37"/>
    </row>
    <row r="572" spans="1:35">
      <c r="A572" s="25"/>
      <c r="B572" s="5"/>
      <c r="C572" s="30"/>
      <c r="D572" s="1"/>
      <c r="E572" s="1"/>
      <c r="F572" s="30"/>
      <c r="G572" s="38"/>
      <c r="I572" s="30"/>
      <c r="J572" s="37"/>
      <c r="K572" s="37"/>
      <c r="S572" s="37"/>
      <c r="T572" s="37"/>
      <c r="U572" s="37"/>
      <c r="V572" s="37"/>
      <c r="W572" s="37"/>
      <c r="X572" s="37"/>
      <c r="Y572" s="37"/>
      <c r="Z572" s="52"/>
      <c r="AA572" s="1"/>
      <c r="AB572" s="1"/>
      <c r="AC572" s="50"/>
      <c r="AG572" s="37"/>
      <c r="AH572" s="37"/>
      <c r="AI572" s="37"/>
    </row>
    <row r="573" spans="1:35">
      <c r="A573" s="25"/>
      <c r="B573" s="5"/>
      <c r="C573" s="30"/>
      <c r="D573" s="1"/>
      <c r="E573" s="1"/>
      <c r="F573" s="30"/>
      <c r="G573" s="38"/>
      <c r="I573" s="30"/>
      <c r="J573" s="37"/>
      <c r="K573" s="37"/>
      <c r="S573" s="37"/>
      <c r="T573" s="37"/>
      <c r="U573" s="37"/>
      <c r="V573" s="37"/>
      <c r="W573" s="37"/>
      <c r="X573" s="37"/>
      <c r="Y573" s="37"/>
      <c r="Z573" s="52"/>
      <c r="AA573" s="1"/>
      <c r="AB573" s="1"/>
      <c r="AC573" s="50"/>
      <c r="AG573" s="37"/>
      <c r="AH573" s="37"/>
      <c r="AI573" s="37"/>
    </row>
    <row r="574" spans="1:35">
      <c r="A574" s="25"/>
      <c r="B574" s="5"/>
      <c r="C574" s="30"/>
      <c r="D574" s="1"/>
      <c r="E574" s="1"/>
      <c r="F574" s="30"/>
      <c r="G574" s="38"/>
      <c r="I574" s="30"/>
      <c r="J574" s="37"/>
      <c r="K574" s="37"/>
      <c r="S574" s="37"/>
      <c r="T574" s="37"/>
      <c r="U574" s="37"/>
      <c r="V574" s="37"/>
      <c r="W574" s="37"/>
      <c r="X574" s="37"/>
      <c r="Y574" s="37"/>
      <c r="Z574" s="52"/>
      <c r="AA574" s="1"/>
      <c r="AB574" s="1"/>
      <c r="AC574" s="50"/>
      <c r="AG574" s="37"/>
      <c r="AH574" s="37"/>
      <c r="AI574" s="37"/>
    </row>
    <row r="575" spans="1:35">
      <c r="A575" s="25"/>
      <c r="B575" s="5"/>
      <c r="C575" s="30"/>
      <c r="D575" s="1"/>
      <c r="E575" s="1"/>
      <c r="F575" s="30"/>
      <c r="G575" s="38"/>
      <c r="I575" s="30"/>
      <c r="J575" s="37"/>
      <c r="K575" s="37"/>
      <c r="S575" s="37"/>
      <c r="T575" s="37"/>
      <c r="U575" s="37"/>
      <c r="V575" s="37"/>
      <c r="W575" s="37"/>
      <c r="X575" s="37"/>
      <c r="Y575" s="37"/>
      <c r="Z575" s="52"/>
      <c r="AA575" s="1"/>
      <c r="AB575" s="1"/>
      <c r="AC575" s="50"/>
      <c r="AG575" s="37"/>
      <c r="AH575" s="37"/>
      <c r="AI575" s="37"/>
    </row>
    <row r="576" spans="1:35">
      <c r="A576" s="25"/>
      <c r="B576" s="5"/>
      <c r="C576" s="30"/>
      <c r="D576" s="1"/>
      <c r="E576" s="1"/>
      <c r="F576" s="30"/>
      <c r="G576" s="38"/>
      <c r="I576" s="30"/>
      <c r="J576" s="37"/>
      <c r="K576" s="37"/>
      <c r="S576" s="37"/>
      <c r="T576" s="37"/>
      <c r="U576" s="37"/>
      <c r="V576" s="37"/>
      <c r="W576" s="37"/>
      <c r="X576" s="37"/>
      <c r="Y576" s="37"/>
      <c r="Z576" s="52"/>
      <c r="AA576" s="1"/>
      <c r="AB576" s="1"/>
      <c r="AC576" s="50"/>
      <c r="AG576" s="37"/>
      <c r="AH576" s="37"/>
      <c r="AI576" s="37"/>
    </row>
    <row r="577" spans="1:35">
      <c r="A577" s="25"/>
      <c r="B577" s="5"/>
      <c r="C577" s="30"/>
      <c r="D577" s="1"/>
      <c r="E577" s="1"/>
      <c r="F577" s="30"/>
      <c r="G577" s="38"/>
      <c r="I577" s="30"/>
      <c r="J577" s="37"/>
      <c r="K577" s="37"/>
      <c r="S577" s="37"/>
      <c r="T577" s="37"/>
      <c r="U577" s="37"/>
      <c r="V577" s="37"/>
      <c r="W577" s="37"/>
      <c r="X577" s="37"/>
      <c r="Y577" s="37"/>
      <c r="Z577" s="52"/>
      <c r="AA577" s="1"/>
      <c r="AB577" s="1"/>
      <c r="AC577" s="50"/>
      <c r="AG577" s="37"/>
      <c r="AH577" s="37"/>
      <c r="AI577" s="37"/>
    </row>
    <row r="578" spans="1:35">
      <c r="A578" s="25"/>
      <c r="B578" s="5"/>
      <c r="C578" s="30"/>
      <c r="D578" s="1"/>
      <c r="E578" s="1"/>
      <c r="F578" s="30"/>
      <c r="G578" s="38"/>
      <c r="I578" s="30"/>
      <c r="J578" s="37"/>
      <c r="K578" s="37"/>
      <c r="S578" s="37"/>
      <c r="T578" s="37"/>
      <c r="U578" s="37"/>
      <c r="V578" s="37"/>
      <c r="W578" s="37"/>
      <c r="X578" s="37"/>
      <c r="Y578" s="37"/>
      <c r="Z578" s="52"/>
      <c r="AA578" s="1"/>
      <c r="AB578" s="1"/>
      <c r="AC578" s="50"/>
      <c r="AG578" s="37"/>
      <c r="AH578" s="37"/>
      <c r="AI578" s="37"/>
    </row>
    <row r="579" spans="1:35">
      <c r="A579" s="25"/>
      <c r="B579" s="5"/>
      <c r="C579" s="30"/>
      <c r="D579" s="1"/>
      <c r="E579" s="1"/>
      <c r="F579" s="30"/>
      <c r="G579" s="38"/>
      <c r="I579" s="30"/>
      <c r="J579" s="37"/>
      <c r="K579" s="37"/>
      <c r="S579" s="37"/>
      <c r="T579" s="37"/>
      <c r="U579" s="37"/>
      <c r="V579" s="37"/>
      <c r="W579" s="37"/>
      <c r="X579" s="37"/>
      <c r="Y579" s="37"/>
      <c r="Z579" s="52"/>
      <c r="AA579" s="1"/>
      <c r="AB579" s="1"/>
      <c r="AC579" s="50"/>
      <c r="AG579" s="37"/>
      <c r="AH579" s="37"/>
      <c r="AI579" s="37"/>
    </row>
    <row r="580" spans="1:35">
      <c r="A580" s="25"/>
      <c r="B580" s="5"/>
      <c r="C580" s="30"/>
      <c r="D580" s="1"/>
      <c r="E580" s="1"/>
      <c r="F580" s="30"/>
      <c r="G580" s="38"/>
      <c r="I580" s="30"/>
      <c r="J580" s="37"/>
      <c r="K580" s="37"/>
      <c r="S580" s="37"/>
      <c r="T580" s="37"/>
      <c r="U580" s="37"/>
      <c r="V580" s="37"/>
      <c r="W580" s="37"/>
      <c r="X580" s="37"/>
      <c r="Y580" s="37"/>
      <c r="Z580" s="52"/>
      <c r="AA580" s="1"/>
      <c r="AB580" s="1"/>
      <c r="AC580" s="50"/>
      <c r="AG580" s="37"/>
      <c r="AH580" s="37"/>
      <c r="AI580" s="37"/>
    </row>
    <row r="581" spans="1:35">
      <c r="A581" s="25"/>
      <c r="B581" s="5"/>
      <c r="C581" s="30"/>
      <c r="D581" s="1"/>
      <c r="E581" s="1"/>
      <c r="F581" s="30"/>
      <c r="G581" s="38"/>
      <c r="I581" s="30"/>
      <c r="J581" s="37"/>
      <c r="K581" s="37"/>
      <c r="S581" s="37"/>
      <c r="T581" s="37"/>
      <c r="U581" s="37"/>
      <c r="V581" s="37"/>
      <c r="W581" s="37"/>
      <c r="X581" s="37"/>
      <c r="Y581" s="37"/>
      <c r="Z581" s="52"/>
      <c r="AA581" s="1"/>
      <c r="AB581" s="1"/>
      <c r="AC581" s="50"/>
      <c r="AG581" s="37"/>
      <c r="AH581" s="37"/>
      <c r="AI581" s="37"/>
    </row>
    <row r="582" spans="1:35">
      <c r="A582" s="25"/>
      <c r="B582" s="5"/>
      <c r="C582" s="30"/>
      <c r="D582" s="1"/>
      <c r="E582" s="1"/>
      <c r="F582" s="30"/>
      <c r="G582" s="38"/>
      <c r="I582" s="30"/>
      <c r="J582" s="37"/>
      <c r="K582" s="37"/>
      <c r="S582" s="37"/>
      <c r="T582" s="37"/>
      <c r="U582" s="37"/>
      <c r="V582" s="37"/>
      <c r="W582" s="37"/>
      <c r="X582" s="37"/>
      <c r="Y582" s="37"/>
      <c r="Z582" s="52"/>
      <c r="AA582" s="1"/>
      <c r="AB582" s="1"/>
      <c r="AC582" s="50"/>
      <c r="AG582" s="37"/>
      <c r="AH582" s="37"/>
      <c r="AI582" s="37"/>
    </row>
    <row r="583" spans="1:35">
      <c r="A583" s="25"/>
      <c r="B583" s="5"/>
      <c r="C583" s="30"/>
      <c r="D583" s="1"/>
      <c r="E583" s="1"/>
      <c r="F583" s="30"/>
      <c r="G583" s="38"/>
      <c r="I583" s="30"/>
      <c r="J583" s="37"/>
      <c r="K583" s="37"/>
      <c r="S583" s="37"/>
      <c r="T583" s="37"/>
      <c r="U583" s="37"/>
      <c r="V583" s="37"/>
      <c r="W583" s="37"/>
      <c r="X583" s="37"/>
      <c r="Y583" s="37"/>
      <c r="Z583" s="52"/>
      <c r="AA583" s="1"/>
      <c r="AB583" s="1"/>
      <c r="AC583" s="50"/>
      <c r="AG583" s="37"/>
      <c r="AH583" s="37"/>
      <c r="AI583" s="37"/>
    </row>
    <row r="584" spans="1:35">
      <c r="A584" s="25"/>
      <c r="B584" s="5"/>
      <c r="C584" s="30"/>
      <c r="D584" s="1"/>
      <c r="E584" s="1"/>
      <c r="F584" s="30"/>
      <c r="G584" s="38"/>
      <c r="I584" s="30"/>
      <c r="J584" s="37"/>
      <c r="K584" s="37"/>
      <c r="S584" s="37"/>
      <c r="T584" s="37"/>
      <c r="U584" s="37"/>
      <c r="V584" s="37"/>
      <c r="W584" s="37"/>
      <c r="X584" s="37"/>
      <c r="Y584" s="37"/>
      <c r="Z584" s="52"/>
      <c r="AA584" s="1"/>
      <c r="AB584" s="1"/>
      <c r="AC584" s="50"/>
      <c r="AG584" s="37"/>
      <c r="AH584" s="37"/>
      <c r="AI584" s="37"/>
    </row>
    <row r="585" spans="1:35">
      <c r="A585" s="25"/>
      <c r="B585" s="5"/>
      <c r="C585" s="30"/>
      <c r="D585" s="1"/>
      <c r="E585" s="1"/>
      <c r="F585" s="30"/>
      <c r="G585" s="38"/>
      <c r="I585" s="30"/>
      <c r="J585" s="37"/>
      <c r="K585" s="37"/>
      <c r="S585" s="37"/>
      <c r="T585" s="37"/>
      <c r="U585" s="37"/>
      <c r="V585" s="37"/>
      <c r="W585" s="37"/>
      <c r="X585" s="37"/>
      <c r="Y585" s="37"/>
      <c r="Z585" s="52"/>
      <c r="AA585" s="1"/>
      <c r="AB585" s="1"/>
      <c r="AC585" s="50"/>
      <c r="AG585" s="37"/>
      <c r="AH585" s="37"/>
      <c r="AI585" s="37"/>
    </row>
    <row r="586" spans="1:35">
      <c r="A586" s="25"/>
      <c r="B586" s="5"/>
      <c r="C586" s="30"/>
      <c r="D586" s="1"/>
      <c r="E586" s="1"/>
      <c r="F586" s="30"/>
      <c r="G586" s="38"/>
      <c r="I586" s="30"/>
      <c r="J586" s="37"/>
      <c r="K586" s="37"/>
      <c r="S586" s="37"/>
      <c r="T586" s="37"/>
      <c r="U586" s="37"/>
      <c r="V586" s="37"/>
      <c r="W586" s="37"/>
      <c r="X586" s="37"/>
      <c r="Y586" s="37"/>
      <c r="Z586" s="52"/>
      <c r="AA586" s="1"/>
      <c r="AB586" s="1"/>
      <c r="AC586" s="50"/>
      <c r="AG586" s="37"/>
      <c r="AH586" s="37"/>
      <c r="AI586" s="37"/>
    </row>
    <row r="587" spans="1:35">
      <c r="A587" s="25"/>
      <c r="B587" s="5"/>
      <c r="C587" s="30"/>
      <c r="D587" s="1"/>
      <c r="E587" s="1"/>
      <c r="F587" s="30"/>
      <c r="G587" s="38"/>
      <c r="I587" s="30"/>
      <c r="J587" s="37"/>
      <c r="K587" s="37"/>
      <c r="S587" s="37"/>
      <c r="T587" s="37"/>
      <c r="U587" s="37"/>
      <c r="V587" s="37"/>
      <c r="W587" s="37"/>
      <c r="X587" s="37"/>
      <c r="Y587" s="37"/>
      <c r="Z587" s="52"/>
      <c r="AA587" s="1"/>
      <c r="AB587" s="1"/>
      <c r="AC587" s="50"/>
      <c r="AG587" s="37"/>
      <c r="AH587" s="37"/>
      <c r="AI587" s="37"/>
    </row>
    <row r="588" spans="1:35">
      <c r="A588" s="25"/>
      <c r="B588" s="5"/>
      <c r="C588" s="30"/>
      <c r="D588" s="1"/>
      <c r="E588" s="1"/>
      <c r="F588" s="30"/>
      <c r="G588" s="38"/>
      <c r="I588" s="30"/>
      <c r="J588" s="37"/>
      <c r="K588" s="37"/>
      <c r="S588" s="37"/>
      <c r="T588" s="37"/>
      <c r="U588" s="37"/>
      <c r="V588" s="37"/>
      <c r="W588" s="37"/>
      <c r="X588" s="37"/>
      <c r="Y588" s="37"/>
      <c r="Z588" s="52"/>
      <c r="AA588" s="1"/>
      <c r="AB588" s="1"/>
      <c r="AC588" s="50"/>
      <c r="AG588" s="37"/>
      <c r="AH588" s="37"/>
      <c r="AI588" s="37"/>
    </row>
    <row r="589" spans="1:35">
      <c r="A589" s="25"/>
      <c r="B589" s="5"/>
      <c r="C589" s="30"/>
      <c r="D589" s="1"/>
      <c r="E589" s="1"/>
      <c r="F589" s="30"/>
      <c r="G589" s="38"/>
      <c r="I589" s="30"/>
      <c r="J589" s="37"/>
      <c r="K589" s="37"/>
      <c r="S589" s="37"/>
      <c r="T589" s="37"/>
      <c r="U589" s="37"/>
      <c r="V589" s="37"/>
      <c r="W589" s="37"/>
      <c r="X589" s="37"/>
      <c r="Y589" s="37"/>
      <c r="Z589" s="52"/>
      <c r="AA589" s="1"/>
      <c r="AB589" s="1"/>
      <c r="AC589" s="50"/>
      <c r="AG589" s="37"/>
      <c r="AH589" s="37"/>
      <c r="AI589" s="37"/>
    </row>
    <row r="590" spans="1:35">
      <c r="A590" s="25"/>
      <c r="B590" s="5"/>
      <c r="C590" s="30"/>
      <c r="D590" s="1"/>
      <c r="E590" s="1"/>
      <c r="F590" s="30"/>
      <c r="G590" s="38"/>
      <c r="I590" s="30"/>
      <c r="J590" s="37"/>
      <c r="K590" s="37"/>
      <c r="S590" s="37"/>
      <c r="T590" s="37"/>
      <c r="U590" s="37"/>
      <c r="V590" s="37"/>
      <c r="W590" s="37"/>
      <c r="X590" s="37"/>
      <c r="Y590" s="37"/>
      <c r="Z590" s="52"/>
      <c r="AA590" s="1"/>
      <c r="AB590" s="1"/>
      <c r="AC590" s="50"/>
      <c r="AG590" s="37"/>
      <c r="AH590" s="37"/>
      <c r="AI590" s="37"/>
    </row>
    <row r="591" spans="1:35">
      <c r="A591" s="25"/>
      <c r="B591" s="5"/>
      <c r="C591" s="30"/>
      <c r="D591" s="1"/>
      <c r="E591" s="1"/>
      <c r="F591" s="30"/>
      <c r="G591" s="38"/>
      <c r="I591" s="30"/>
      <c r="J591" s="37"/>
      <c r="K591" s="37"/>
      <c r="S591" s="37"/>
      <c r="T591" s="37"/>
      <c r="U591" s="37"/>
      <c r="V591" s="37"/>
      <c r="W591" s="37"/>
      <c r="X591" s="37"/>
      <c r="Y591" s="37"/>
      <c r="Z591" s="52"/>
      <c r="AA591" s="1"/>
      <c r="AB591" s="1"/>
      <c r="AC591" s="50"/>
      <c r="AG591" s="37"/>
      <c r="AH591" s="37"/>
      <c r="AI591" s="37"/>
    </row>
    <row r="592" spans="1:35">
      <c r="A592" s="25"/>
      <c r="B592" s="5"/>
      <c r="C592" s="30"/>
      <c r="D592" s="1"/>
      <c r="E592" s="1"/>
      <c r="F592" s="30"/>
      <c r="G592" s="38"/>
      <c r="I592" s="30"/>
      <c r="J592" s="37"/>
      <c r="K592" s="37"/>
      <c r="S592" s="37"/>
      <c r="T592" s="37"/>
      <c r="U592" s="37"/>
      <c r="V592" s="37"/>
      <c r="W592" s="37"/>
      <c r="X592" s="37"/>
      <c r="Y592" s="37"/>
      <c r="Z592" s="52"/>
      <c r="AA592" s="1"/>
      <c r="AB592" s="1"/>
      <c r="AC592" s="50"/>
      <c r="AG592" s="37"/>
      <c r="AH592" s="37"/>
      <c r="AI592" s="37"/>
    </row>
    <row r="593" spans="1:35">
      <c r="A593" s="25"/>
      <c r="B593" s="5"/>
      <c r="C593" s="30"/>
      <c r="D593" s="1"/>
      <c r="E593" s="1"/>
      <c r="F593" s="30"/>
      <c r="G593" s="38"/>
      <c r="I593" s="30"/>
      <c r="J593" s="37"/>
      <c r="K593" s="37"/>
      <c r="S593" s="37"/>
      <c r="T593" s="37"/>
      <c r="U593" s="37"/>
      <c r="V593" s="37"/>
      <c r="W593" s="37"/>
      <c r="X593" s="37"/>
      <c r="Y593" s="37"/>
      <c r="Z593" s="52"/>
      <c r="AA593" s="1"/>
      <c r="AB593" s="1"/>
      <c r="AC593" s="50"/>
      <c r="AG593" s="37"/>
      <c r="AH593" s="37"/>
      <c r="AI593" s="37"/>
    </row>
    <row r="594" spans="1:35">
      <c r="A594" s="25"/>
      <c r="B594" s="5"/>
      <c r="C594" s="30"/>
      <c r="D594" s="1"/>
      <c r="E594" s="1"/>
      <c r="F594" s="30"/>
      <c r="G594" s="38"/>
      <c r="I594" s="30"/>
      <c r="J594" s="37"/>
      <c r="K594" s="37"/>
      <c r="S594" s="37"/>
      <c r="T594" s="37"/>
      <c r="U594" s="37"/>
      <c r="V594" s="37"/>
      <c r="W594" s="37"/>
      <c r="X594" s="37"/>
      <c r="Y594" s="37"/>
      <c r="Z594" s="52"/>
      <c r="AA594" s="1"/>
      <c r="AB594" s="1"/>
      <c r="AC594" s="50"/>
      <c r="AG594" s="37"/>
      <c r="AH594" s="37"/>
      <c r="AI594" s="37"/>
    </row>
    <row r="595" spans="1:35">
      <c r="A595" s="25"/>
      <c r="B595" s="5"/>
      <c r="C595" s="30"/>
      <c r="D595" s="1"/>
      <c r="E595" s="1"/>
      <c r="F595" s="30"/>
      <c r="G595" s="38"/>
      <c r="I595" s="30"/>
      <c r="J595" s="37"/>
      <c r="K595" s="37"/>
      <c r="S595" s="37"/>
      <c r="T595" s="37"/>
      <c r="U595" s="37"/>
      <c r="V595" s="37"/>
      <c r="W595" s="37"/>
      <c r="X595" s="37"/>
      <c r="Y595" s="37"/>
      <c r="Z595" s="52"/>
      <c r="AA595" s="1"/>
      <c r="AB595" s="1"/>
      <c r="AC595" s="50"/>
      <c r="AG595" s="37"/>
      <c r="AH595" s="37"/>
      <c r="AI595" s="37"/>
    </row>
    <row r="596" spans="1:35">
      <c r="A596" s="25"/>
      <c r="B596" s="5"/>
      <c r="C596" s="30"/>
      <c r="D596" s="1"/>
      <c r="E596" s="1"/>
      <c r="F596" s="30"/>
      <c r="G596" s="38"/>
      <c r="I596" s="30"/>
      <c r="J596" s="37"/>
      <c r="K596" s="37"/>
      <c r="S596" s="37"/>
      <c r="T596" s="37"/>
      <c r="U596" s="37"/>
      <c r="V596" s="37"/>
      <c r="W596" s="37"/>
      <c r="X596" s="37"/>
      <c r="Y596" s="37"/>
      <c r="Z596" s="52"/>
      <c r="AA596" s="1"/>
      <c r="AB596" s="1"/>
      <c r="AC596" s="50"/>
      <c r="AG596" s="37"/>
      <c r="AH596" s="37"/>
      <c r="AI596" s="37"/>
    </row>
    <row r="597" spans="1:35">
      <c r="A597" s="25"/>
      <c r="B597" s="5"/>
      <c r="C597" s="30"/>
      <c r="D597" s="1"/>
      <c r="E597" s="1"/>
      <c r="F597" s="30"/>
      <c r="G597" s="38"/>
      <c r="I597" s="30"/>
      <c r="J597" s="37"/>
      <c r="K597" s="37"/>
      <c r="S597" s="37"/>
      <c r="T597" s="37"/>
      <c r="U597" s="37"/>
      <c r="V597" s="37"/>
      <c r="W597" s="37"/>
      <c r="X597" s="37"/>
      <c r="Y597" s="37"/>
      <c r="Z597" s="52"/>
      <c r="AA597" s="1"/>
      <c r="AB597" s="1"/>
      <c r="AC597" s="50"/>
      <c r="AG597" s="37"/>
      <c r="AH597" s="37"/>
      <c r="AI597" s="37"/>
    </row>
    <row r="598" spans="1:35">
      <c r="A598" s="25"/>
      <c r="B598" s="5"/>
      <c r="C598" s="30"/>
      <c r="D598" s="1"/>
      <c r="E598" s="1"/>
      <c r="F598" s="30"/>
      <c r="G598" s="38"/>
      <c r="I598" s="30"/>
      <c r="J598" s="37"/>
      <c r="K598" s="37"/>
      <c r="S598" s="37"/>
      <c r="T598" s="37"/>
      <c r="U598" s="37"/>
      <c r="V598" s="37"/>
      <c r="W598" s="37"/>
      <c r="X598" s="37"/>
      <c r="Y598" s="37"/>
      <c r="Z598" s="52"/>
      <c r="AA598" s="1"/>
      <c r="AB598" s="1"/>
      <c r="AC598" s="50"/>
      <c r="AG598" s="37"/>
      <c r="AH598" s="37"/>
      <c r="AI598" s="37"/>
    </row>
    <row r="599" spans="1:35">
      <c r="A599" s="25"/>
      <c r="B599" s="5"/>
      <c r="C599" s="30"/>
      <c r="D599" s="1"/>
      <c r="E599" s="1"/>
      <c r="F599" s="30"/>
      <c r="G599" s="38"/>
      <c r="I599" s="30"/>
      <c r="J599" s="37"/>
      <c r="K599" s="37"/>
      <c r="S599" s="37"/>
      <c r="T599" s="37"/>
      <c r="U599" s="37"/>
      <c r="V599" s="37"/>
      <c r="W599" s="37"/>
      <c r="X599" s="37"/>
      <c r="Y599" s="37"/>
      <c r="Z599" s="52"/>
      <c r="AA599" s="1"/>
      <c r="AB599" s="1"/>
      <c r="AC599" s="50"/>
      <c r="AG599" s="37"/>
      <c r="AH599" s="37"/>
      <c r="AI599" s="37"/>
    </row>
    <row r="600" spans="1:35">
      <c r="A600" s="25"/>
      <c r="B600" s="5"/>
      <c r="C600" s="30"/>
      <c r="D600" s="1"/>
      <c r="E600" s="1"/>
      <c r="F600" s="30"/>
      <c r="G600" s="38"/>
      <c r="I600" s="30"/>
      <c r="J600" s="37"/>
      <c r="K600" s="37"/>
      <c r="S600" s="37"/>
      <c r="T600" s="37"/>
      <c r="U600" s="37"/>
      <c r="V600" s="37"/>
      <c r="W600" s="37"/>
      <c r="X600" s="37"/>
      <c r="Y600" s="37"/>
      <c r="Z600" s="52"/>
      <c r="AA600" s="1"/>
      <c r="AB600" s="1"/>
      <c r="AC600" s="50"/>
      <c r="AG600" s="37"/>
      <c r="AH600" s="37"/>
      <c r="AI600" s="37"/>
    </row>
    <row r="601" spans="1:35">
      <c r="A601" s="25"/>
      <c r="B601" s="5"/>
      <c r="C601" s="30"/>
      <c r="D601" s="1"/>
      <c r="E601" s="1"/>
      <c r="F601" s="30"/>
      <c r="G601" s="38"/>
      <c r="I601" s="30"/>
      <c r="J601" s="37"/>
      <c r="K601" s="37"/>
      <c r="S601" s="37"/>
      <c r="T601" s="37"/>
      <c r="U601" s="37"/>
      <c r="V601" s="37"/>
      <c r="W601" s="37"/>
      <c r="X601" s="37"/>
      <c r="Y601" s="37"/>
      <c r="Z601" s="52"/>
      <c r="AA601" s="1"/>
      <c r="AB601" s="1"/>
      <c r="AC601" s="50"/>
      <c r="AG601" s="37"/>
      <c r="AH601" s="37"/>
      <c r="AI601" s="37"/>
    </row>
    <row r="602" spans="1:35">
      <c r="A602" s="25"/>
      <c r="B602" s="5"/>
      <c r="C602" s="30"/>
      <c r="D602" s="1"/>
      <c r="E602" s="1"/>
      <c r="F602" s="30"/>
      <c r="G602" s="38"/>
      <c r="I602" s="30"/>
      <c r="J602" s="37"/>
      <c r="K602" s="37"/>
      <c r="S602" s="37"/>
      <c r="T602" s="37"/>
      <c r="U602" s="37"/>
      <c r="V602" s="37"/>
      <c r="W602" s="37"/>
      <c r="X602" s="37"/>
      <c r="Y602" s="37"/>
      <c r="Z602" s="52"/>
      <c r="AA602" s="1"/>
      <c r="AB602" s="1"/>
      <c r="AC602" s="50"/>
      <c r="AG602" s="37"/>
      <c r="AH602" s="37"/>
      <c r="AI602" s="37"/>
    </row>
    <row r="603" spans="1:35">
      <c r="A603" s="25"/>
      <c r="B603" s="5"/>
      <c r="C603" s="30"/>
      <c r="D603" s="1"/>
      <c r="E603" s="1"/>
      <c r="F603" s="30"/>
      <c r="G603" s="38"/>
      <c r="I603" s="30"/>
      <c r="J603" s="37"/>
      <c r="K603" s="37"/>
      <c r="S603" s="37"/>
      <c r="T603" s="37"/>
      <c r="U603" s="37"/>
      <c r="V603" s="37"/>
      <c r="W603" s="37"/>
      <c r="X603" s="37"/>
      <c r="Y603" s="37"/>
      <c r="Z603" s="52"/>
      <c r="AA603" s="1"/>
      <c r="AB603" s="1"/>
      <c r="AC603" s="50"/>
      <c r="AG603" s="37"/>
      <c r="AH603" s="37"/>
      <c r="AI603" s="37"/>
    </row>
    <row r="604" spans="1:35">
      <c r="A604" s="25"/>
      <c r="B604" s="5"/>
      <c r="C604" s="30"/>
      <c r="D604" s="1"/>
      <c r="E604" s="1"/>
      <c r="F604" s="30"/>
      <c r="G604" s="38"/>
      <c r="I604" s="30"/>
      <c r="J604" s="37"/>
      <c r="K604" s="37"/>
      <c r="S604" s="37"/>
      <c r="T604" s="37"/>
      <c r="U604" s="37"/>
      <c r="V604" s="37"/>
      <c r="W604" s="37"/>
      <c r="X604" s="37"/>
      <c r="Y604" s="37"/>
      <c r="Z604" s="52"/>
      <c r="AA604" s="1"/>
      <c r="AB604" s="1"/>
      <c r="AC604" s="50"/>
      <c r="AG604" s="37"/>
      <c r="AH604" s="37"/>
      <c r="AI604" s="37"/>
    </row>
    <row r="605" spans="1:35">
      <c r="A605" s="25"/>
      <c r="B605" s="5"/>
      <c r="C605" s="30"/>
      <c r="D605" s="1"/>
      <c r="E605" s="1"/>
      <c r="F605" s="30"/>
      <c r="G605" s="38"/>
      <c r="I605" s="30"/>
      <c r="J605" s="37"/>
      <c r="K605" s="37"/>
      <c r="S605" s="37"/>
      <c r="T605" s="37"/>
      <c r="U605" s="37"/>
      <c r="V605" s="37"/>
      <c r="W605" s="37"/>
      <c r="X605" s="37"/>
      <c r="Y605" s="37"/>
      <c r="Z605" s="52"/>
      <c r="AA605" s="1"/>
      <c r="AB605" s="1"/>
      <c r="AC605" s="50"/>
      <c r="AG605" s="37"/>
      <c r="AH605" s="37"/>
      <c r="AI605" s="37"/>
    </row>
    <row r="606" spans="1:35">
      <c r="A606" s="25"/>
      <c r="B606" s="5"/>
      <c r="C606" s="30"/>
      <c r="D606" s="1"/>
      <c r="E606" s="1"/>
      <c r="F606" s="30"/>
      <c r="G606" s="38"/>
      <c r="I606" s="30"/>
      <c r="J606" s="37"/>
      <c r="K606" s="37"/>
      <c r="S606" s="37"/>
      <c r="T606" s="37"/>
      <c r="U606" s="37"/>
      <c r="V606" s="37"/>
      <c r="W606" s="37"/>
      <c r="X606" s="37"/>
      <c r="Y606" s="37"/>
      <c r="Z606" s="52"/>
      <c r="AA606" s="1"/>
      <c r="AB606" s="1"/>
      <c r="AC606" s="50"/>
      <c r="AG606" s="37"/>
      <c r="AH606" s="37"/>
      <c r="AI606" s="37"/>
    </row>
    <row r="607" spans="1:35">
      <c r="A607" s="25"/>
      <c r="B607" s="5"/>
      <c r="C607" s="30"/>
      <c r="D607" s="1"/>
      <c r="E607" s="1"/>
      <c r="F607" s="30"/>
      <c r="G607" s="38"/>
      <c r="I607" s="30"/>
      <c r="J607" s="37"/>
      <c r="K607" s="37"/>
      <c r="S607" s="37"/>
      <c r="T607" s="37"/>
      <c r="U607" s="37"/>
      <c r="V607" s="37"/>
      <c r="W607" s="37"/>
      <c r="X607" s="37"/>
      <c r="Y607" s="37"/>
      <c r="Z607" s="52"/>
      <c r="AA607" s="1"/>
      <c r="AB607" s="1"/>
      <c r="AC607" s="50"/>
      <c r="AG607" s="37"/>
      <c r="AH607" s="37"/>
      <c r="AI607" s="37"/>
    </row>
    <row r="608" spans="1:35">
      <c r="A608" s="25"/>
      <c r="B608" s="5"/>
      <c r="C608" s="30"/>
      <c r="D608" s="1"/>
      <c r="E608" s="1"/>
      <c r="F608" s="30"/>
      <c r="G608" s="38"/>
      <c r="I608" s="30"/>
      <c r="J608" s="37"/>
      <c r="K608" s="37"/>
      <c r="S608" s="37"/>
      <c r="T608" s="37"/>
      <c r="U608" s="37"/>
      <c r="V608" s="37"/>
      <c r="W608" s="37"/>
      <c r="X608" s="37"/>
      <c r="Y608" s="37"/>
      <c r="Z608" s="52"/>
      <c r="AA608" s="1"/>
      <c r="AB608" s="1"/>
      <c r="AC608" s="50"/>
      <c r="AG608" s="37"/>
      <c r="AH608" s="37"/>
      <c r="AI608" s="37"/>
    </row>
    <row r="609" spans="1:35">
      <c r="A609" s="25"/>
      <c r="B609" s="5"/>
      <c r="C609" s="30"/>
      <c r="D609" s="1"/>
      <c r="E609" s="1"/>
      <c r="F609" s="30"/>
      <c r="G609" s="38"/>
      <c r="I609" s="30"/>
      <c r="J609" s="37"/>
      <c r="K609" s="37"/>
      <c r="S609" s="37"/>
      <c r="T609" s="37"/>
      <c r="U609" s="37"/>
      <c r="V609" s="37"/>
      <c r="W609" s="37"/>
      <c r="X609" s="37"/>
      <c r="Y609" s="37"/>
      <c r="Z609" s="52"/>
      <c r="AA609" s="1"/>
      <c r="AB609" s="1"/>
      <c r="AC609" s="50"/>
      <c r="AG609" s="37"/>
      <c r="AH609" s="37"/>
      <c r="AI609" s="37"/>
    </row>
    <row r="610" spans="1:35">
      <c r="A610" s="25"/>
      <c r="B610" s="5"/>
      <c r="C610" s="30"/>
      <c r="D610" s="1"/>
      <c r="E610" s="1"/>
      <c r="F610" s="30"/>
      <c r="G610" s="38"/>
      <c r="I610" s="30"/>
      <c r="J610" s="37"/>
      <c r="K610" s="37"/>
      <c r="S610" s="37"/>
      <c r="T610" s="37"/>
      <c r="U610" s="37"/>
      <c r="V610" s="37"/>
      <c r="W610" s="37"/>
      <c r="X610" s="37"/>
      <c r="Y610" s="37"/>
      <c r="Z610" s="52"/>
      <c r="AA610" s="1"/>
      <c r="AB610" s="1"/>
      <c r="AC610" s="50"/>
      <c r="AG610" s="37"/>
      <c r="AH610" s="37"/>
      <c r="AI610" s="37"/>
    </row>
    <row r="611" spans="1:35">
      <c r="A611" s="25"/>
      <c r="B611" s="5"/>
      <c r="C611" s="30"/>
      <c r="D611" s="1"/>
      <c r="E611" s="1"/>
      <c r="F611" s="30"/>
      <c r="G611" s="38"/>
      <c r="I611" s="30"/>
      <c r="J611" s="37"/>
      <c r="K611" s="37"/>
      <c r="S611" s="37"/>
      <c r="T611" s="37"/>
      <c r="U611" s="37"/>
      <c r="V611" s="37"/>
      <c r="W611" s="37"/>
      <c r="X611" s="37"/>
      <c r="Y611" s="37"/>
      <c r="Z611" s="52"/>
      <c r="AA611" s="1"/>
      <c r="AB611" s="1"/>
      <c r="AC611" s="50"/>
      <c r="AG611" s="37"/>
      <c r="AH611" s="37"/>
      <c r="AI611" s="37"/>
    </row>
    <row r="612" spans="1:35">
      <c r="A612" s="25"/>
      <c r="B612" s="5"/>
      <c r="C612" s="30"/>
      <c r="D612" s="1"/>
      <c r="E612" s="1"/>
      <c r="F612" s="30"/>
      <c r="G612" s="38"/>
      <c r="I612" s="30"/>
      <c r="J612" s="37"/>
      <c r="K612" s="37"/>
      <c r="S612" s="37"/>
      <c r="T612" s="37"/>
      <c r="U612" s="37"/>
      <c r="V612" s="37"/>
      <c r="W612" s="37"/>
      <c r="X612" s="37"/>
      <c r="Y612" s="37"/>
      <c r="Z612" s="52"/>
      <c r="AA612" s="1"/>
      <c r="AB612" s="1"/>
      <c r="AC612" s="50"/>
      <c r="AG612" s="37"/>
      <c r="AH612" s="37"/>
      <c r="AI612" s="37"/>
    </row>
    <row r="613" spans="1:35">
      <c r="A613" s="25"/>
      <c r="B613" s="5"/>
      <c r="C613" s="30"/>
      <c r="D613" s="1"/>
      <c r="E613" s="1"/>
      <c r="F613" s="30"/>
      <c r="G613" s="38"/>
      <c r="I613" s="30"/>
      <c r="J613" s="37"/>
      <c r="K613" s="37"/>
      <c r="S613" s="37"/>
      <c r="T613" s="37"/>
      <c r="U613" s="37"/>
      <c r="V613" s="37"/>
      <c r="W613" s="37"/>
      <c r="X613" s="37"/>
      <c r="Y613" s="37"/>
      <c r="Z613" s="52"/>
      <c r="AA613" s="1"/>
      <c r="AB613" s="1"/>
      <c r="AC613" s="50"/>
      <c r="AG613" s="37"/>
      <c r="AH613" s="37"/>
      <c r="AI613" s="37"/>
    </row>
    <row r="614" spans="1:35">
      <c r="A614" s="25"/>
      <c r="B614" s="5"/>
      <c r="C614" s="30"/>
      <c r="D614" s="1"/>
      <c r="E614" s="1"/>
      <c r="F614" s="30"/>
      <c r="G614" s="38"/>
      <c r="I614" s="30"/>
      <c r="J614" s="37"/>
      <c r="K614" s="37"/>
      <c r="S614" s="37"/>
      <c r="T614" s="37"/>
      <c r="U614" s="37"/>
      <c r="V614" s="37"/>
      <c r="W614" s="37"/>
      <c r="X614" s="37"/>
      <c r="Y614" s="37"/>
      <c r="Z614" s="52"/>
      <c r="AA614" s="1"/>
      <c r="AB614" s="1"/>
      <c r="AC614" s="50"/>
      <c r="AG614" s="37"/>
      <c r="AH614" s="37"/>
      <c r="AI614" s="37"/>
    </row>
    <row r="615" spans="1:35">
      <c r="A615" s="25"/>
      <c r="B615" s="5"/>
      <c r="C615" s="30"/>
      <c r="D615" s="1"/>
      <c r="E615" s="1"/>
      <c r="F615" s="30"/>
      <c r="G615" s="38"/>
      <c r="I615" s="30"/>
      <c r="J615" s="37"/>
      <c r="K615" s="37"/>
      <c r="S615" s="37"/>
      <c r="T615" s="37"/>
      <c r="U615" s="37"/>
      <c r="V615" s="37"/>
      <c r="W615" s="37"/>
      <c r="X615" s="37"/>
      <c r="Y615" s="37"/>
      <c r="Z615" s="52"/>
      <c r="AA615" s="1"/>
      <c r="AB615" s="1"/>
      <c r="AC615" s="50"/>
      <c r="AG615" s="37"/>
      <c r="AH615" s="37"/>
      <c r="AI615" s="37"/>
    </row>
    <row r="616" spans="1:35">
      <c r="A616" s="25"/>
      <c r="B616" s="5"/>
      <c r="C616" s="30"/>
      <c r="D616" s="1"/>
      <c r="E616" s="1"/>
      <c r="F616" s="30"/>
      <c r="G616" s="38"/>
      <c r="I616" s="30"/>
      <c r="J616" s="37"/>
      <c r="K616" s="37"/>
      <c r="S616" s="37"/>
      <c r="T616" s="37"/>
      <c r="U616" s="37"/>
      <c r="V616" s="37"/>
      <c r="W616" s="37"/>
      <c r="X616" s="37"/>
      <c r="Y616" s="37"/>
      <c r="Z616" s="52"/>
      <c r="AA616" s="1"/>
      <c r="AB616" s="1"/>
      <c r="AC616" s="50"/>
      <c r="AG616" s="37"/>
      <c r="AH616" s="37"/>
      <c r="AI616" s="37"/>
    </row>
    <row r="617" spans="1:35">
      <c r="A617" s="25"/>
      <c r="B617" s="5"/>
      <c r="C617" s="30"/>
      <c r="D617" s="1"/>
      <c r="E617" s="1"/>
      <c r="F617" s="30"/>
      <c r="G617" s="38"/>
      <c r="I617" s="30"/>
      <c r="J617" s="37"/>
      <c r="K617" s="37"/>
      <c r="S617" s="37"/>
      <c r="T617" s="37"/>
      <c r="U617" s="37"/>
      <c r="V617" s="37"/>
      <c r="W617" s="37"/>
      <c r="X617" s="37"/>
      <c r="Y617" s="37"/>
      <c r="Z617" s="52"/>
      <c r="AA617" s="1"/>
      <c r="AB617" s="1"/>
      <c r="AC617" s="50"/>
      <c r="AG617" s="37"/>
      <c r="AH617" s="37"/>
      <c r="AI617" s="37"/>
    </row>
    <row r="618" spans="1:35">
      <c r="A618" s="25"/>
      <c r="B618" s="5"/>
      <c r="C618" s="30"/>
      <c r="D618" s="1"/>
      <c r="E618" s="1"/>
      <c r="F618" s="30"/>
      <c r="G618" s="38"/>
      <c r="I618" s="30"/>
      <c r="J618" s="37"/>
      <c r="K618" s="37"/>
      <c r="S618" s="37"/>
      <c r="T618" s="37"/>
      <c r="U618" s="37"/>
      <c r="V618" s="37"/>
      <c r="W618" s="37"/>
      <c r="X618" s="37"/>
      <c r="Y618" s="37"/>
      <c r="Z618" s="52"/>
      <c r="AA618" s="1"/>
      <c r="AB618" s="1"/>
      <c r="AC618" s="50"/>
      <c r="AG618" s="37"/>
      <c r="AH618" s="37"/>
      <c r="AI618" s="37"/>
    </row>
    <row r="619" spans="1:35">
      <c r="A619" s="25"/>
      <c r="B619" s="5"/>
      <c r="C619" s="30"/>
      <c r="D619" s="1"/>
      <c r="E619" s="1"/>
      <c r="F619" s="30"/>
      <c r="G619" s="38"/>
      <c r="I619" s="30"/>
      <c r="J619" s="37"/>
      <c r="K619" s="37"/>
      <c r="S619" s="37"/>
      <c r="T619" s="37"/>
      <c r="U619" s="37"/>
      <c r="V619" s="37"/>
      <c r="W619" s="37"/>
      <c r="X619" s="37"/>
      <c r="Y619" s="37"/>
      <c r="Z619" s="52"/>
      <c r="AA619" s="1"/>
      <c r="AB619" s="1"/>
      <c r="AC619" s="50"/>
      <c r="AG619" s="37"/>
      <c r="AH619" s="37"/>
      <c r="AI619" s="37"/>
    </row>
    <row r="620" spans="1:35">
      <c r="A620" s="25"/>
      <c r="B620" s="5"/>
      <c r="C620" s="30"/>
      <c r="D620" s="1"/>
      <c r="E620" s="1"/>
      <c r="F620" s="30"/>
      <c r="G620" s="38"/>
      <c r="I620" s="30"/>
      <c r="J620" s="37"/>
      <c r="K620" s="37"/>
      <c r="S620" s="37"/>
      <c r="T620" s="37"/>
      <c r="U620" s="37"/>
      <c r="V620" s="37"/>
      <c r="W620" s="37"/>
      <c r="X620" s="37"/>
      <c r="Y620" s="37"/>
      <c r="Z620" s="52"/>
      <c r="AA620" s="1"/>
      <c r="AB620" s="1"/>
      <c r="AC620" s="50"/>
      <c r="AG620" s="37"/>
      <c r="AH620" s="37"/>
      <c r="AI620" s="37"/>
    </row>
    <row r="621" spans="1:35">
      <c r="A621" s="25"/>
      <c r="B621" s="5"/>
      <c r="C621" s="30"/>
      <c r="D621" s="1"/>
      <c r="E621" s="1"/>
      <c r="F621" s="30"/>
      <c r="G621" s="38"/>
      <c r="I621" s="30"/>
      <c r="J621" s="37"/>
      <c r="K621" s="37"/>
      <c r="S621" s="37"/>
      <c r="T621" s="37"/>
      <c r="U621" s="37"/>
      <c r="V621" s="37"/>
      <c r="W621" s="37"/>
      <c r="X621" s="37"/>
      <c r="Y621" s="37"/>
      <c r="Z621" s="52"/>
      <c r="AA621" s="1"/>
      <c r="AB621" s="1"/>
      <c r="AC621" s="50"/>
      <c r="AG621" s="37"/>
      <c r="AH621" s="37"/>
      <c r="AI621" s="37"/>
    </row>
    <row r="622" spans="1:35">
      <c r="A622" s="25"/>
      <c r="B622" s="5"/>
      <c r="C622" s="30"/>
      <c r="D622" s="1"/>
      <c r="E622" s="1"/>
      <c r="F622" s="30"/>
      <c r="G622" s="38"/>
      <c r="I622" s="30"/>
      <c r="J622" s="37"/>
      <c r="K622" s="37"/>
      <c r="S622" s="37"/>
      <c r="T622" s="37"/>
      <c r="U622" s="37"/>
      <c r="V622" s="37"/>
      <c r="W622" s="37"/>
      <c r="X622" s="37"/>
      <c r="Y622" s="37"/>
      <c r="Z622" s="52"/>
      <c r="AA622" s="1"/>
      <c r="AB622" s="1"/>
      <c r="AC622" s="50"/>
      <c r="AG622" s="37"/>
      <c r="AH622" s="37"/>
      <c r="AI622" s="37"/>
    </row>
    <row r="623" spans="1:35">
      <c r="A623" s="25"/>
      <c r="B623" s="5"/>
      <c r="C623" s="30"/>
      <c r="D623" s="1"/>
      <c r="E623" s="1"/>
      <c r="F623" s="30"/>
      <c r="G623" s="38"/>
      <c r="I623" s="30"/>
      <c r="J623" s="37"/>
      <c r="K623" s="37"/>
      <c r="S623" s="37"/>
      <c r="T623" s="37"/>
      <c r="U623" s="37"/>
      <c r="V623" s="37"/>
      <c r="W623" s="37"/>
      <c r="X623" s="37"/>
      <c r="Y623" s="37"/>
      <c r="Z623" s="52"/>
      <c r="AA623" s="1"/>
      <c r="AB623" s="1"/>
      <c r="AC623" s="50"/>
      <c r="AG623" s="37"/>
      <c r="AH623" s="37"/>
      <c r="AI623" s="37"/>
    </row>
    <row r="624" spans="1:35">
      <c r="A624" s="25"/>
      <c r="B624" s="5"/>
      <c r="C624" s="30"/>
      <c r="D624" s="1"/>
      <c r="E624" s="1"/>
      <c r="F624" s="30"/>
      <c r="G624" s="38"/>
      <c r="I624" s="30"/>
      <c r="J624" s="37"/>
      <c r="K624" s="37"/>
      <c r="S624" s="37"/>
      <c r="T624" s="37"/>
      <c r="U624" s="37"/>
      <c r="V624" s="37"/>
      <c r="W624" s="37"/>
      <c r="X624" s="37"/>
      <c r="Y624" s="37"/>
      <c r="Z624" s="52"/>
      <c r="AA624" s="1"/>
      <c r="AB624" s="1"/>
      <c r="AC624" s="50"/>
      <c r="AG624" s="37"/>
      <c r="AH624" s="37"/>
      <c r="AI624" s="37"/>
    </row>
    <row r="625" spans="1:35">
      <c r="A625" s="25"/>
      <c r="B625" s="5"/>
      <c r="C625" s="30"/>
      <c r="D625" s="1"/>
      <c r="E625" s="1"/>
      <c r="F625" s="30"/>
      <c r="G625" s="38"/>
      <c r="I625" s="30"/>
      <c r="J625" s="37"/>
      <c r="K625" s="37"/>
      <c r="S625" s="37"/>
      <c r="T625" s="37"/>
      <c r="U625" s="37"/>
      <c r="V625" s="37"/>
      <c r="W625" s="37"/>
      <c r="X625" s="37"/>
      <c r="Y625" s="37"/>
      <c r="Z625" s="52"/>
      <c r="AA625" s="1"/>
      <c r="AB625" s="1"/>
      <c r="AC625" s="50"/>
      <c r="AG625" s="37"/>
      <c r="AH625" s="37"/>
      <c r="AI625" s="37"/>
    </row>
    <row r="626" spans="1:35">
      <c r="A626" s="25"/>
      <c r="B626" s="5"/>
      <c r="C626" s="30"/>
      <c r="D626" s="1"/>
      <c r="E626" s="1"/>
      <c r="F626" s="30"/>
      <c r="G626" s="38"/>
      <c r="I626" s="30"/>
      <c r="J626" s="37"/>
      <c r="K626" s="37"/>
      <c r="S626" s="37"/>
      <c r="T626" s="37"/>
      <c r="U626" s="37"/>
      <c r="V626" s="37"/>
      <c r="W626" s="37"/>
      <c r="X626" s="37"/>
      <c r="Y626" s="37"/>
      <c r="Z626" s="52"/>
      <c r="AA626" s="1"/>
      <c r="AB626" s="1"/>
      <c r="AC626" s="50"/>
      <c r="AG626" s="37"/>
      <c r="AH626" s="37"/>
      <c r="AI626" s="37"/>
    </row>
    <row r="627" spans="1:35">
      <c r="A627" s="25"/>
      <c r="B627" s="5"/>
      <c r="C627" s="30"/>
      <c r="D627" s="1"/>
      <c r="E627" s="1"/>
      <c r="F627" s="30"/>
      <c r="G627" s="38"/>
      <c r="I627" s="30"/>
      <c r="J627" s="37"/>
      <c r="K627" s="37"/>
      <c r="S627" s="37"/>
      <c r="T627" s="37"/>
      <c r="U627" s="37"/>
      <c r="V627" s="37"/>
      <c r="W627" s="37"/>
      <c r="X627" s="37"/>
      <c r="Y627" s="37"/>
      <c r="Z627" s="52"/>
      <c r="AA627" s="1"/>
      <c r="AB627" s="1"/>
      <c r="AC627" s="50"/>
      <c r="AG627" s="37"/>
      <c r="AH627" s="37"/>
      <c r="AI627" s="37"/>
    </row>
    <row r="628" spans="1:35">
      <c r="A628" s="25"/>
      <c r="B628" s="5"/>
      <c r="C628" s="30"/>
      <c r="D628" s="1"/>
      <c r="E628" s="1"/>
      <c r="F628" s="30"/>
      <c r="G628" s="38"/>
      <c r="I628" s="30"/>
      <c r="J628" s="37"/>
      <c r="K628" s="37"/>
      <c r="S628" s="37"/>
      <c r="T628" s="37"/>
      <c r="U628" s="37"/>
      <c r="V628" s="37"/>
      <c r="W628" s="37"/>
      <c r="X628" s="37"/>
      <c r="Y628" s="37"/>
      <c r="Z628" s="52"/>
      <c r="AA628" s="1"/>
      <c r="AB628" s="1"/>
      <c r="AC628" s="50"/>
      <c r="AG628" s="37"/>
      <c r="AH628" s="37"/>
      <c r="AI628" s="37"/>
    </row>
    <row r="629" spans="1:35">
      <c r="A629" s="25"/>
      <c r="B629" s="5"/>
      <c r="C629" s="30"/>
      <c r="D629" s="1"/>
      <c r="E629" s="1"/>
      <c r="F629" s="30"/>
      <c r="G629" s="38"/>
      <c r="I629" s="30"/>
      <c r="J629" s="37"/>
      <c r="K629" s="37"/>
      <c r="S629" s="37"/>
      <c r="T629" s="37"/>
      <c r="U629" s="37"/>
      <c r="V629" s="37"/>
      <c r="W629" s="37"/>
      <c r="X629" s="37"/>
      <c r="Y629" s="37"/>
      <c r="Z629" s="52"/>
      <c r="AA629" s="1"/>
      <c r="AB629" s="1"/>
      <c r="AC629" s="50"/>
      <c r="AG629" s="37"/>
      <c r="AH629" s="37"/>
      <c r="AI629" s="37"/>
    </row>
    <row r="630" spans="1:35">
      <c r="A630" s="25"/>
      <c r="B630" s="5"/>
      <c r="C630" s="30"/>
      <c r="D630" s="1"/>
      <c r="E630" s="1"/>
      <c r="F630" s="30"/>
      <c r="G630" s="38"/>
      <c r="I630" s="30"/>
      <c r="J630" s="37"/>
      <c r="K630" s="37"/>
      <c r="S630" s="37"/>
      <c r="T630" s="37"/>
      <c r="U630" s="37"/>
      <c r="V630" s="37"/>
      <c r="W630" s="37"/>
      <c r="X630" s="37"/>
      <c r="Y630" s="37"/>
      <c r="Z630" s="52"/>
      <c r="AA630" s="1"/>
      <c r="AB630" s="1"/>
      <c r="AC630" s="50"/>
      <c r="AG630" s="37"/>
      <c r="AH630" s="37"/>
      <c r="AI630" s="37"/>
    </row>
    <row r="631" spans="1:35">
      <c r="A631" s="25"/>
      <c r="B631" s="5"/>
      <c r="C631" s="30"/>
      <c r="D631" s="1"/>
      <c r="E631" s="1"/>
      <c r="F631" s="30"/>
      <c r="G631" s="38"/>
      <c r="I631" s="30"/>
      <c r="J631" s="37"/>
      <c r="K631" s="37"/>
      <c r="S631" s="37"/>
      <c r="T631" s="37"/>
      <c r="U631" s="37"/>
      <c r="V631" s="37"/>
      <c r="W631" s="37"/>
      <c r="X631" s="37"/>
      <c r="Y631" s="37"/>
      <c r="Z631" s="52"/>
      <c r="AA631" s="1"/>
      <c r="AB631" s="1"/>
      <c r="AC631" s="50"/>
      <c r="AG631" s="37"/>
      <c r="AH631" s="37"/>
      <c r="AI631" s="37"/>
    </row>
    <row r="632" spans="1:35">
      <c r="A632" s="25"/>
      <c r="B632" s="5"/>
      <c r="C632" s="30"/>
      <c r="D632" s="1"/>
      <c r="E632" s="1"/>
      <c r="F632" s="30"/>
      <c r="G632" s="38"/>
      <c r="I632" s="30"/>
      <c r="J632" s="37"/>
      <c r="K632" s="37"/>
      <c r="S632" s="37"/>
      <c r="T632" s="37"/>
      <c r="U632" s="37"/>
      <c r="V632" s="37"/>
      <c r="W632" s="37"/>
      <c r="X632" s="37"/>
      <c r="Y632" s="37"/>
      <c r="Z632" s="52"/>
      <c r="AA632" s="1"/>
      <c r="AB632" s="1"/>
      <c r="AC632" s="50"/>
      <c r="AG632" s="37"/>
      <c r="AH632" s="37"/>
      <c r="AI632" s="37"/>
    </row>
    <row r="633" spans="1:35">
      <c r="A633" s="25"/>
      <c r="B633" s="5"/>
      <c r="C633" s="30"/>
      <c r="D633" s="1"/>
      <c r="E633" s="1"/>
      <c r="F633" s="30"/>
      <c r="G633" s="38"/>
      <c r="I633" s="30"/>
      <c r="J633" s="37"/>
      <c r="K633" s="37"/>
      <c r="S633" s="37"/>
      <c r="T633" s="37"/>
      <c r="U633" s="37"/>
      <c r="V633" s="37"/>
      <c r="W633" s="37"/>
      <c r="X633" s="37"/>
      <c r="Y633" s="37"/>
      <c r="Z633" s="52"/>
      <c r="AA633" s="1"/>
      <c r="AB633" s="1"/>
      <c r="AC633" s="50"/>
      <c r="AG633" s="37"/>
      <c r="AH633" s="37"/>
      <c r="AI633" s="37"/>
    </row>
    <row r="634" spans="1:35">
      <c r="A634" s="25"/>
      <c r="B634" s="5"/>
      <c r="C634" s="30"/>
      <c r="D634" s="1"/>
      <c r="E634" s="1"/>
      <c r="F634" s="30"/>
      <c r="G634" s="38"/>
      <c r="I634" s="30"/>
      <c r="J634" s="37"/>
      <c r="K634" s="37"/>
      <c r="S634" s="37"/>
      <c r="T634" s="37"/>
      <c r="U634" s="37"/>
      <c r="V634" s="37"/>
      <c r="W634" s="37"/>
      <c r="X634" s="37"/>
      <c r="Y634" s="37"/>
      <c r="Z634" s="52"/>
      <c r="AA634" s="1"/>
      <c r="AB634" s="1"/>
      <c r="AC634" s="50"/>
      <c r="AG634" s="37"/>
      <c r="AH634" s="37"/>
      <c r="AI634" s="37"/>
    </row>
    <row r="635" spans="1:35">
      <c r="A635" s="25"/>
      <c r="B635" s="5"/>
      <c r="C635" s="30"/>
      <c r="D635" s="1"/>
      <c r="E635" s="1"/>
      <c r="F635" s="30"/>
      <c r="G635" s="38"/>
      <c r="I635" s="30"/>
      <c r="J635" s="37"/>
      <c r="K635" s="37"/>
      <c r="S635" s="37"/>
      <c r="T635" s="37"/>
      <c r="U635" s="37"/>
      <c r="V635" s="37"/>
      <c r="W635" s="37"/>
      <c r="X635" s="37"/>
      <c r="Y635" s="37"/>
      <c r="Z635" s="52"/>
      <c r="AA635" s="1"/>
      <c r="AB635" s="1"/>
      <c r="AC635" s="50"/>
      <c r="AG635" s="37"/>
      <c r="AH635" s="37"/>
      <c r="AI635" s="37"/>
    </row>
    <row r="636" spans="1:35">
      <c r="A636" s="25"/>
      <c r="B636" s="5"/>
      <c r="C636" s="30"/>
      <c r="D636" s="1"/>
      <c r="E636" s="1"/>
      <c r="F636" s="30"/>
      <c r="G636" s="38"/>
      <c r="I636" s="30"/>
      <c r="J636" s="37"/>
      <c r="K636" s="37"/>
      <c r="S636" s="37"/>
      <c r="T636" s="37"/>
      <c r="U636" s="37"/>
      <c r="V636" s="37"/>
      <c r="W636" s="37"/>
      <c r="X636" s="37"/>
      <c r="Y636" s="37"/>
      <c r="Z636" s="52"/>
      <c r="AA636" s="1"/>
      <c r="AB636" s="1"/>
      <c r="AC636" s="50"/>
      <c r="AG636" s="37"/>
      <c r="AH636" s="37"/>
      <c r="AI636" s="37"/>
    </row>
    <row r="637" spans="1:35">
      <c r="A637" s="25"/>
      <c r="B637" s="5"/>
      <c r="C637" s="30"/>
      <c r="D637" s="1"/>
      <c r="E637" s="1"/>
      <c r="F637" s="30"/>
      <c r="G637" s="38"/>
      <c r="I637" s="30"/>
      <c r="J637" s="37"/>
      <c r="K637" s="37"/>
      <c r="S637" s="37"/>
      <c r="T637" s="37"/>
      <c r="U637" s="37"/>
      <c r="V637" s="37"/>
      <c r="W637" s="37"/>
      <c r="X637" s="37"/>
      <c r="Y637" s="37"/>
      <c r="Z637" s="52"/>
      <c r="AA637" s="1"/>
      <c r="AB637" s="1"/>
      <c r="AC637" s="50"/>
      <c r="AG637" s="37"/>
      <c r="AH637" s="37"/>
      <c r="AI637" s="37"/>
    </row>
    <row r="638" spans="1:35">
      <c r="A638" s="25"/>
      <c r="B638" s="5"/>
      <c r="C638" s="30"/>
      <c r="D638" s="1"/>
      <c r="E638" s="1"/>
      <c r="F638" s="30"/>
      <c r="G638" s="38"/>
      <c r="I638" s="30"/>
      <c r="J638" s="37"/>
      <c r="K638" s="37"/>
      <c r="S638" s="37"/>
      <c r="T638" s="37"/>
      <c r="U638" s="37"/>
      <c r="V638" s="37"/>
      <c r="W638" s="37"/>
      <c r="X638" s="37"/>
      <c r="Y638" s="37"/>
      <c r="Z638" s="52"/>
      <c r="AA638" s="1"/>
      <c r="AB638" s="1"/>
      <c r="AC638" s="50"/>
      <c r="AG638" s="37"/>
      <c r="AH638" s="37"/>
      <c r="AI638" s="37"/>
    </row>
    <row r="639" spans="1:35">
      <c r="A639" s="25"/>
      <c r="B639" s="5"/>
      <c r="C639" s="30"/>
      <c r="D639" s="1"/>
      <c r="E639" s="1"/>
      <c r="F639" s="30"/>
      <c r="G639" s="38"/>
      <c r="I639" s="30"/>
      <c r="J639" s="37"/>
      <c r="K639" s="37"/>
      <c r="S639" s="37"/>
      <c r="T639" s="37"/>
      <c r="U639" s="37"/>
      <c r="V639" s="37"/>
      <c r="W639" s="37"/>
      <c r="X639" s="37"/>
      <c r="Y639" s="37"/>
      <c r="Z639" s="52"/>
      <c r="AA639" s="1"/>
      <c r="AB639" s="1"/>
      <c r="AC639" s="50"/>
      <c r="AG639" s="37"/>
      <c r="AH639" s="37"/>
      <c r="AI639" s="37"/>
    </row>
    <row r="640" spans="1:35">
      <c r="A640" s="25"/>
      <c r="B640" s="5"/>
      <c r="C640" s="30"/>
      <c r="D640" s="1"/>
      <c r="E640" s="1"/>
      <c r="F640" s="30"/>
      <c r="G640" s="38"/>
      <c r="I640" s="30"/>
      <c r="J640" s="37"/>
      <c r="K640" s="37"/>
      <c r="S640" s="37"/>
      <c r="T640" s="37"/>
      <c r="U640" s="37"/>
      <c r="V640" s="37"/>
      <c r="W640" s="37"/>
      <c r="X640" s="37"/>
      <c r="Y640" s="37"/>
      <c r="Z640" s="52"/>
      <c r="AA640" s="1"/>
      <c r="AB640" s="1"/>
      <c r="AC640" s="50"/>
      <c r="AG640" s="37"/>
      <c r="AH640" s="37"/>
      <c r="AI640" s="37"/>
    </row>
    <row r="641" spans="1:35">
      <c r="A641" s="25"/>
      <c r="B641" s="5"/>
      <c r="C641" s="30"/>
      <c r="D641" s="1"/>
      <c r="E641" s="1"/>
      <c r="F641" s="30"/>
      <c r="G641" s="38"/>
      <c r="I641" s="30"/>
      <c r="J641" s="37"/>
      <c r="K641" s="37"/>
      <c r="S641" s="37"/>
      <c r="T641" s="37"/>
      <c r="U641" s="37"/>
      <c r="V641" s="37"/>
      <c r="W641" s="37"/>
      <c r="X641" s="37"/>
      <c r="Y641" s="37"/>
      <c r="Z641" s="52"/>
      <c r="AA641" s="1"/>
      <c r="AB641" s="1"/>
      <c r="AC641" s="50"/>
      <c r="AG641" s="37"/>
      <c r="AH641" s="37"/>
      <c r="AI641" s="37"/>
    </row>
    <row r="642" spans="1:35">
      <c r="A642" s="25"/>
      <c r="B642" s="5"/>
      <c r="C642" s="30"/>
      <c r="D642" s="1"/>
      <c r="E642" s="1"/>
      <c r="F642" s="30"/>
      <c r="G642" s="38"/>
      <c r="I642" s="30"/>
      <c r="J642" s="37"/>
      <c r="K642" s="37"/>
      <c r="S642" s="37"/>
      <c r="T642" s="37"/>
      <c r="U642" s="37"/>
      <c r="V642" s="37"/>
      <c r="W642" s="37"/>
      <c r="X642" s="37"/>
      <c r="Y642" s="37"/>
      <c r="Z642" s="52"/>
      <c r="AA642" s="1"/>
      <c r="AB642" s="1"/>
      <c r="AC642" s="50"/>
      <c r="AG642" s="37"/>
      <c r="AH642" s="37"/>
      <c r="AI642" s="37"/>
    </row>
    <row r="643" spans="1:35">
      <c r="A643" s="25"/>
      <c r="B643" s="5"/>
      <c r="C643" s="30"/>
      <c r="D643" s="1"/>
      <c r="E643" s="1"/>
      <c r="F643" s="30"/>
      <c r="G643" s="38"/>
      <c r="I643" s="30"/>
      <c r="J643" s="37"/>
      <c r="K643" s="37"/>
      <c r="S643" s="37"/>
      <c r="T643" s="37"/>
      <c r="U643" s="37"/>
      <c r="V643" s="37"/>
      <c r="W643" s="37"/>
      <c r="X643" s="37"/>
      <c r="Y643" s="37"/>
      <c r="Z643" s="52"/>
      <c r="AA643" s="1"/>
      <c r="AB643" s="1"/>
      <c r="AC643" s="50"/>
      <c r="AG643" s="37"/>
      <c r="AH643" s="37"/>
      <c r="AI643" s="37"/>
    </row>
    <row r="644" spans="1:35">
      <c r="A644" s="25"/>
      <c r="B644" s="5"/>
      <c r="C644" s="30"/>
      <c r="D644" s="1"/>
      <c r="E644" s="1"/>
      <c r="F644" s="30"/>
      <c r="G644" s="38"/>
      <c r="I644" s="30"/>
      <c r="J644" s="37"/>
      <c r="K644" s="37"/>
      <c r="S644" s="37"/>
      <c r="T644" s="37"/>
      <c r="U644" s="37"/>
      <c r="V644" s="37"/>
      <c r="W644" s="37"/>
      <c r="X644" s="37"/>
      <c r="Y644" s="37"/>
      <c r="Z644" s="52"/>
      <c r="AA644" s="1"/>
      <c r="AB644" s="1"/>
      <c r="AC644" s="50"/>
      <c r="AG644" s="37"/>
      <c r="AH644" s="37"/>
      <c r="AI644" s="37"/>
    </row>
    <row r="645" spans="1:35">
      <c r="A645" s="25"/>
      <c r="B645" s="5"/>
      <c r="C645" s="30"/>
      <c r="D645" s="1"/>
      <c r="E645" s="1"/>
      <c r="F645" s="30"/>
      <c r="G645" s="38"/>
      <c r="I645" s="30"/>
      <c r="J645" s="37"/>
      <c r="K645" s="37"/>
      <c r="S645" s="37"/>
      <c r="T645" s="37"/>
      <c r="U645" s="37"/>
      <c r="V645" s="37"/>
      <c r="W645" s="37"/>
      <c r="X645" s="37"/>
      <c r="Y645" s="37"/>
      <c r="Z645" s="52"/>
      <c r="AA645" s="1"/>
      <c r="AB645" s="1"/>
      <c r="AC645" s="50"/>
      <c r="AG645" s="37"/>
      <c r="AH645" s="37"/>
      <c r="AI645" s="37"/>
    </row>
    <row r="646" spans="1:35">
      <c r="A646" s="25"/>
      <c r="B646" s="5"/>
      <c r="C646" s="30"/>
      <c r="D646" s="1"/>
      <c r="E646" s="1"/>
      <c r="F646" s="30"/>
      <c r="G646" s="38"/>
      <c r="I646" s="30"/>
      <c r="J646" s="37"/>
      <c r="K646" s="37"/>
      <c r="S646" s="37"/>
      <c r="T646" s="37"/>
      <c r="U646" s="37"/>
      <c r="V646" s="37"/>
      <c r="W646" s="37"/>
      <c r="X646" s="37"/>
      <c r="Y646" s="37"/>
      <c r="Z646" s="52"/>
      <c r="AA646" s="1"/>
      <c r="AB646" s="1"/>
      <c r="AC646" s="50"/>
      <c r="AG646" s="37"/>
      <c r="AH646" s="37"/>
      <c r="AI646" s="37"/>
    </row>
    <row r="647" spans="1:35">
      <c r="A647" s="25"/>
      <c r="B647" s="5"/>
      <c r="C647" s="30"/>
      <c r="D647" s="1"/>
      <c r="E647" s="1"/>
      <c r="F647" s="30"/>
      <c r="G647" s="38"/>
      <c r="I647" s="30"/>
      <c r="J647" s="37"/>
      <c r="K647" s="37"/>
      <c r="S647" s="37"/>
      <c r="T647" s="37"/>
      <c r="U647" s="37"/>
      <c r="V647" s="37"/>
      <c r="W647" s="37"/>
      <c r="X647" s="37"/>
      <c r="Y647" s="37"/>
      <c r="Z647" s="52"/>
      <c r="AA647" s="1"/>
      <c r="AB647" s="1"/>
      <c r="AC647" s="50"/>
      <c r="AG647" s="37"/>
      <c r="AH647" s="37"/>
      <c r="AI647" s="37"/>
    </row>
    <row r="648" spans="1:35">
      <c r="A648" s="25"/>
      <c r="B648" s="5"/>
      <c r="C648" s="30"/>
      <c r="D648" s="1"/>
      <c r="E648" s="1"/>
      <c r="F648" s="30"/>
      <c r="G648" s="38"/>
      <c r="I648" s="30"/>
      <c r="J648" s="37"/>
      <c r="K648" s="37"/>
      <c r="S648" s="37"/>
      <c r="T648" s="37"/>
      <c r="U648" s="37"/>
      <c r="V648" s="37"/>
      <c r="W648" s="37"/>
      <c r="X648" s="37"/>
      <c r="Y648" s="37"/>
      <c r="Z648" s="52"/>
      <c r="AA648" s="1"/>
      <c r="AB648" s="1"/>
      <c r="AC648" s="50"/>
      <c r="AG648" s="37"/>
      <c r="AH648" s="37"/>
      <c r="AI648" s="37"/>
    </row>
    <row r="649" spans="1:35">
      <c r="A649" s="25"/>
      <c r="B649" s="5"/>
      <c r="C649" s="30"/>
      <c r="D649" s="1"/>
      <c r="E649" s="1"/>
      <c r="F649" s="30"/>
      <c r="G649" s="38"/>
      <c r="I649" s="30"/>
      <c r="J649" s="37"/>
      <c r="K649" s="37"/>
      <c r="S649" s="37"/>
      <c r="T649" s="37"/>
      <c r="U649" s="37"/>
      <c r="V649" s="37"/>
      <c r="W649" s="37"/>
      <c r="X649" s="37"/>
      <c r="Y649" s="37"/>
      <c r="Z649" s="52"/>
      <c r="AA649" s="1"/>
      <c r="AB649" s="1"/>
      <c r="AC649" s="50"/>
      <c r="AG649" s="37"/>
      <c r="AH649" s="37"/>
      <c r="AI649" s="37"/>
    </row>
    <row r="650" spans="1:35">
      <c r="A650" s="25"/>
      <c r="B650" s="5"/>
      <c r="C650" s="30"/>
      <c r="D650" s="1"/>
      <c r="E650" s="1"/>
      <c r="F650" s="30"/>
      <c r="G650" s="38"/>
      <c r="I650" s="30"/>
      <c r="J650" s="37"/>
      <c r="K650" s="37"/>
      <c r="S650" s="37"/>
      <c r="T650" s="37"/>
      <c r="U650" s="37"/>
      <c r="V650" s="37"/>
      <c r="W650" s="37"/>
      <c r="X650" s="37"/>
      <c r="Y650" s="37"/>
      <c r="Z650" s="52"/>
      <c r="AA650" s="1"/>
      <c r="AB650" s="1"/>
      <c r="AC650" s="50"/>
      <c r="AG650" s="37"/>
      <c r="AH650" s="37"/>
      <c r="AI650" s="37"/>
    </row>
    <row r="651" spans="1:35">
      <c r="A651" s="25"/>
      <c r="B651" s="5"/>
      <c r="C651" s="30"/>
      <c r="D651" s="1"/>
      <c r="E651" s="1"/>
      <c r="F651" s="30"/>
      <c r="G651" s="38"/>
      <c r="I651" s="30"/>
      <c r="J651" s="37"/>
      <c r="K651" s="37"/>
      <c r="S651" s="37"/>
      <c r="T651" s="37"/>
      <c r="U651" s="37"/>
      <c r="V651" s="37"/>
      <c r="W651" s="37"/>
      <c r="X651" s="37"/>
      <c r="Y651" s="37"/>
      <c r="Z651" s="52"/>
      <c r="AA651" s="1"/>
      <c r="AB651" s="1"/>
      <c r="AC651" s="50"/>
      <c r="AG651" s="37"/>
      <c r="AH651" s="37"/>
      <c r="AI651" s="37"/>
    </row>
    <row r="652" spans="1:35">
      <c r="A652" s="25"/>
      <c r="B652" s="5"/>
      <c r="C652" s="30"/>
      <c r="D652" s="1"/>
      <c r="E652" s="1"/>
      <c r="F652" s="30"/>
      <c r="G652" s="38"/>
      <c r="I652" s="30"/>
      <c r="J652" s="37"/>
      <c r="K652" s="37"/>
      <c r="S652" s="37"/>
      <c r="T652" s="37"/>
      <c r="U652" s="37"/>
      <c r="V652" s="37"/>
      <c r="W652" s="37"/>
      <c r="X652" s="37"/>
      <c r="Y652" s="37"/>
      <c r="Z652" s="52"/>
      <c r="AA652" s="1"/>
      <c r="AB652" s="1"/>
      <c r="AC652" s="50"/>
      <c r="AG652" s="37"/>
      <c r="AH652" s="37"/>
      <c r="AI652" s="37"/>
    </row>
    <row r="653" spans="1:35">
      <c r="A653" s="25"/>
      <c r="B653" s="5"/>
      <c r="C653" s="30"/>
      <c r="D653" s="1"/>
      <c r="E653" s="1"/>
      <c r="F653" s="30"/>
      <c r="G653" s="38"/>
      <c r="I653" s="30"/>
      <c r="J653" s="37"/>
      <c r="K653" s="37"/>
      <c r="S653" s="37"/>
      <c r="T653" s="37"/>
      <c r="U653" s="37"/>
      <c r="V653" s="37"/>
      <c r="W653" s="37"/>
      <c r="X653" s="37"/>
      <c r="Y653" s="37"/>
      <c r="Z653" s="52"/>
      <c r="AA653" s="1"/>
      <c r="AB653" s="1"/>
      <c r="AC653" s="50"/>
      <c r="AG653" s="37"/>
      <c r="AH653" s="37"/>
      <c r="AI653" s="37"/>
    </row>
    <row r="654" spans="1:35">
      <c r="A654" s="25"/>
      <c r="B654" s="5"/>
      <c r="C654" s="30"/>
      <c r="D654" s="1"/>
      <c r="E654" s="1"/>
      <c r="F654" s="30"/>
      <c r="G654" s="38"/>
      <c r="I654" s="30"/>
      <c r="J654" s="37"/>
      <c r="K654" s="37"/>
      <c r="S654" s="37"/>
      <c r="T654" s="37"/>
      <c r="U654" s="37"/>
      <c r="V654" s="37"/>
      <c r="W654" s="37"/>
      <c r="X654" s="37"/>
      <c r="Y654" s="37"/>
      <c r="Z654" s="52"/>
      <c r="AA654" s="1"/>
      <c r="AB654" s="1"/>
      <c r="AC654" s="50"/>
      <c r="AG654" s="37"/>
      <c r="AH654" s="37"/>
      <c r="AI654" s="37"/>
    </row>
    <row r="655" spans="1:35">
      <c r="A655" s="25"/>
      <c r="B655" s="5"/>
      <c r="C655" s="30"/>
      <c r="D655" s="1"/>
      <c r="E655" s="1"/>
      <c r="F655" s="30"/>
      <c r="G655" s="38"/>
      <c r="I655" s="30"/>
      <c r="J655" s="37"/>
      <c r="K655" s="37"/>
      <c r="S655" s="37"/>
      <c r="T655" s="37"/>
      <c r="U655" s="37"/>
      <c r="V655" s="37"/>
      <c r="W655" s="37"/>
      <c r="X655" s="37"/>
      <c r="Y655" s="37"/>
      <c r="Z655" s="52"/>
      <c r="AA655" s="1"/>
      <c r="AB655" s="1"/>
      <c r="AC655" s="50"/>
      <c r="AG655" s="37"/>
      <c r="AH655" s="37"/>
      <c r="AI655" s="37"/>
    </row>
    <row r="656" spans="1:35">
      <c r="A656" s="25"/>
      <c r="B656" s="5"/>
      <c r="C656" s="30"/>
      <c r="D656" s="1"/>
      <c r="E656" s="1"/>
      <c r="F656" s="30"/>
      <c r="G656" s="38"/>
      <c r="I656" s="30"/>
      <c r="J656" s="37"/>
      <c r="K656" s="37"/>
      <c r="S656" s="37"/>
      <c r="T656" s="37"/>
      <c r="U656" s="37"/>
      <c r="V656" s="37"/>
      <c r="W656" s="37"/>
      <c r="X656" s="37"/>
      <c r="Y656" s="37"/>
      <c r="Z656" s="52"/>
      <c r="AA656" s="1"/>
      <c r="AB656" s="1"/>
      <c r="AC656" s="50"/>
      <c r="AG656" s="37"/>
      <c r="AH656" s="37"/>
      <c r="AI656" s="37"/>
    </row>
    <row r="657" spans="1:35">
      <c r="A657" s="25"/>
      <c r="B657" s="5"/>
      <c r="C657" s="30"/>
      <c r="D657" s="1"/>
      <c r="E657" s="1"/>
      <c r="F657" s="30"/>
      <c r="G657" s="38"/>
      <c r="I657" s="30"/>
      <c r="J657" s="37"/>
      <c r="K657" s="37"/>
      <c r="S657" s="37"/>
      <c r="T657" s="37"/>
      <c r="U657" s="37"/>
      <c r="V657" s="37"/>
      <c r="W657" s="37"/>
      <c r="X657" s="37"/>
      <c r="Y657" s="37"/>
      <c r="Z657" s="52"/>
      <c r="AA657" s="1"/>
      <c r="AB657" s="1"/>
      <c r="AC657" s="50"/>
      <c r="AG657" s="37"/>
      <c r="AH657" s="37"/>
      <c r="AI657" s="37"/>
    </row>
    <row r="658" spans="1:35">
      <c r="A658" s="25"/>
      <c r="B658" s="5"/>
      <c r="C658" s="30"/>
      <c r="D658" s="1"/>
      <c r="E658" s="1"/>
      <c r="F658" s="30"/>
      <c r="G658" s="38"/>
      <c r="I658" s="30"/>
      <c r="J658" s="37"/>
      <c r="K658" s="37"/>
      <c r="S658" s="37"/>
      <c r="T658" s="37"/>
      <c r="U658" s="37"/>
      <c r="V658" s="37"/>
      <c r="W658" s="37"/>
      <c r="X658" s="37"/>
      <c r="Y658" s="37"/>
      <c r="Z658" s="52"/>
      <c r="AA658" s="1"/>
      <c r="AB658" s="1"/>
      <c r="AC658" s="50"/>
      <c r="AG658" s="37"/>
      <c r="AH658" s="37"/>
      <c r="AI658" s="37"/>
    </row>
    <row r="659" spans="1:35">
      <c r="A659" s="25"/>
      <c r="B659" s="5"/>
      <c r="C659" s="30"/>
      <c r="D659" s="1"/>
      <c r="E659" s="1"/>
      <c r="F659" s="30"/>
      <c r="G659" s="38"/>
      <c r="I659" s="30"/>
      <c r="J659" s="37"/>
      <c r="K659" s="37"/>
      <c r="S659" s="37"/>
      <c r="T659" s="37"/>
      <c r="U659" s="37"/>
      <c r="V659" s="37"/>
      <c r="W659" s="37"/>
      <c r="X659" s="37"/>
      <c r="Y659" s="37"/>
      <c r="Z659" s="52"/>
      <c r="AA659" s="1"/>
      <c r="AB659" s="1"/>
      <c r="AC659" s="50"/>
      <c r="AG659" s="37"/>
      <c r="AH659" s="37"/>
      <c r="AI659" s="37"/>
    </row>
    <row r="660" spans="1:35">
      <c r="A660" s="25"/>
      <c r="B660" s="5"/>
      <c r="C660" s="30"/>
      <c r="D660" s="1"/>
      <c r="E660" s="1"/>
      <c r="F660" s="30"/>
      <c r="G660" s="38"/>
      <c r="I660" s="30"/>
      <c r="J660" s="37"/>
      <c r="K660" s="37"/>
      <c r="S660" s="37"/>
      <c r="T660" s="37"/>
      <c r="U660" s="37"/>
      <c r="V660" s="37"/>
      <c r="W660" s="37"/>
      <c r="X660" s="37"/>
      <c r="Y660" s="37"/>
      <c r="Z660" s="52"/>
      <c r="AA660" s="1"/>
      <c r="AB660" s="1"/>
      <c r="AC660" s="50"/>
      <c r="AG660" s="37"/>
      <c r="AH660" s="37"/>
      <c r="AI660" s="37"/>
    </row>
    <row r="661" spans="1:35">
      <c r="A661" s="25"/>
      <c r="B661" s="5"/>
      <c r="C661" s="30"/>
      <c r="D661" s="1"/>
      <c r="E661" s="1"/>
      <c r="F661" s="30"/>
      <c r="G661" s="38"/>
      <c r="I661" s="30"/>
      <c r="J661" s="37"/>
      <c r="K661" s="37"/>
      <c r="S661" s="37"/>
      <c r="T661" s="37"/>
      <c r="U661" s="37"/>
      <c r="V661" s="37"/>
      <c r="W661" s="37"/>
      <c r="X661" s="37"/>
      <c r="Y661" s="37"/>
      <c r="Z661" s="52"/>
      <c r="AA661" s="1"/>
      <c r="AB661" s="1"/>
      <c r="AC661" s="50"/>
      <c r="AG661" s="37"/>
      <c r="AH661" s="37"/>
      <c r="AI661" s="37"/>
    </row>
    <row r="662" spans="1:35">
      <c r="A662" s="25"/>
      <c r="B662" s="5"/>
      <c r="C662" s="30"/>
      <c r="D662" s="1"/>
      <c r="E662" s="1"/>
      <c r="F662" s="30"/>
      <c r="G662" s="38"/>
      <c r="I662" s="30"/>
      <c r="J662" s="37"/>
      <c r="K662" s="37"/>
      <c r="S662" s="37"/>
      <c r="T662" s="37"/>
      <c r="U662" s="37"/>
      <c r="V662" s="37"/>
      <c r="W662" s="37"/>
      <c r="X662" s="37"/>
      <c r="Y662" s="37"/>
      <c r="Z662" s="52"/>
      <c r="AA662" s="1"/>
      <c r="AB662" s="1"/>
      <c r="AC662" s="50"/>
      <c r="AG662" s="37"/>
      <c r="AH662" s="37"/>
      <c r="AI662" s="37"/>
    </row>
    <row r="663" spans="1:35">
      <c r="A663" s="25"/>
      <c r="B663" s="5"/>
      <c r="C663" s="30"/>
      <c r="D663" s="1"/>
      <c r="E663" s="1"/>
      <c r="F663" s="30"/>
      <c r="G663" s="38"/>
      <c r="I663" s="30"/>
      <c r="J663" s="37"/>
      <c r="K663" s="37"/>
      <c r="S663" s="37"/>
      <c r="T663" s="37"/>
      <c r="U663" s="37"/>
      <c r="V663" s="37"/>
      <c r="W663" s="37"/>
      <c r="X663" s="37"/>
      <c r="Y663" s="37"/>
      <c r="Z663" s="52"/>
      <c r="AA663" s="1"/>
      <c r="AB663" s="1"/>
      <c r="AC663" s="50"/>
      <c r="AG663" s="37"/>
      <c r="AH663" s="37"/>
      <c r="AI663" s="37"/>
    </row>
    <row r="664" spans="1:35">
      <c r="A664" s="25"/>
      <c r="B664" s="5"/>
      <c r="C664" s="30"/>
      <c r="D664" s="1"/>
      <c r="E664" s="1"/>
      <c r="F664" s="30"/>
      <c r="G664" s="38"/>
      <c r="I664" s="30"/>
      <c r="J664" s="37"/>
      <c r="K664" s="37"/>
      <c r="S664" s="37"/>
      <c r="T664" s="37"/>
      <c r="U664" s="37"/>
      <c r="V664" s="37"/>
      <c r="W664" s="37"/>
      <c r="X664" s="37"/>
      <c r="Y664" s="37"/>
      <c r="Z664" s="52"/>
      <c r="AA664" s="1"/>
      <c r="AB664" s="1"/>
      <c r="AC664" s="50"/>
      <c r="AG664" s="37"/>
      <c r="AH664" s="37"/>
      <c r="AI664" s="37"/>
    </row>
    <row r="665" spans="1:35">
      <c r="A665" s="25"/>
      <c r="B665" s="5"/>
      <c r="C665" s="30"/>
      <c r="D665" s="1"/>
      <c r="E665" s="1"/>
      <c r="F665" s="30"/>
      <c r="G665" s="38"/>
      <c r="I665" s="30"/>
      <c r="J665" s="37"/>
      <c r="K665" s="37"/>
      <c r="S665" s="37"/>
      <c r="T665" s="37"/>
      <c r="U665" s="37"/>
      <c r="V665" s="37"/>
      <c r="W665" s="37"/>
      <c r="X665" s="37"/>
      <c r="Y665" s="37"/>
      <c r="Z665" s="52"/>
      <c r="AA665" s="1"/>
      <c r="AB665" s="1"/>
      <c r="AC665" s="50"/>
      <c r="AG665" s="37"/>
      <c r="AH665" s="37"/>
      <c r="AI665" s="37"/>
    </row>
    <row r="666" spans="1:35">
      <c r="A666" s="25"/>
      <c r="B666" s="5"/>
      <c r="C666" s="30"/>
      <c r="D666" s="1"/>
      <c r="E666" s="1"/>
      <c r="F666" s="30"/>
      <c r="G666" s="38"/>
      <c r="I666" s="30"/>
      <c r="J666" s="37"/>
      <c r="K666" s="37"/>
      <c r="S666" s="37"/>
      <c r="T666" s="37"/>
      <c r="U666" s="37"/>
      <c r="V666" s="37"/>
      <c r="W666" s="37"/>
      <c r="X666" s="37"/>
      <c r="Y666" s="37"/>
      <c r="Z666" s="52"/>
      <c r="AA666" s="1"/>
      <c r="AB666" s="1"/>
      <c r="AC666" s="50"/>
      <c r="AG666" s="37"/>
      <c r="AH666" s="37"/>
      <c r="AI666" s="37"/>
    </row>
    <row r="667" spans="1:35">
      <c r="A667" s="25"/>
      <c r="B667" s="5"/>
      <c r="C667" s="30"/>
      <c r="D667" s="1"/>
      <c r="E667" s="1"/>
      <c r="F667" s="30"/>
      <c r="G667" s="38"/>
      <c r="I667" s="30"/>
      <c r="J667" s="37"/>
      <c r="K667" s="37"/>
      <c r="S667" s="37"/>
      <c r="T667" s="37"/>
      <c r="U667" s="37"/>
      <c r="V667" s="37"/>
      <c r="W667" s="37"/>
      <c r="X667" s="37"/>
      <c r="Y667" s="37"/>
      <c r="Z667" s="52"/>
      <c r="AA667" s="1"/>
      <c r="AB667" s="1"/>
      <c r="AC667" s="50"/>
      <c r="AG667" s="37"/>
      <c r="AH667" s="37"/>
      <c r="AI667" s="37"/>
    </row>
    <row r="668" spans="1:35">
      <c r="A668" s="25"/>
      <c r="B668" s="5"/>
      <c r="C668" s="30"/>
      <c r="D668" s="1"/>
      <c r="E668" s="1"/>
      <c r="F668" s="30"/>
      <c r="G668" s="38"/>
      <c r="I668" s="30"/>
      <c r="J668" s="37"/>
      <c r="K668" s="37"/>
      <c r="S668" s="37"/>
      <c r="T668" s="37"/>
      <c r="U668" s="37"/>
      <c r="V668" s="37"/>
      <c r="W668" s="37"/>
      <c r="X668" s="37"/>
      <c r="Y668" s="37"/>
      <c r="Z668" s="52"/>
      <c r="AA668" s="1"/>
      <c r="AB668" s="1"/>
      <c r="AC668" s="50"/>
      <c r="AG668" s="37"/>
      <c r="AH668" s="37"/>
      <c r="AI668" s="37"/>
    </row>
    <row r="669" spans="1:35">
      <c r="A669" s="25"/>
      <c r="B669" s="5"/>
      <c r="C669" s="30"/>
      <c r="D669" s="1"/>
      <c r="E669" s="1"/>
      <c r="F669" s="30"/>
      <c r="G669" s="38"/>
      <c r="I669" s="30"/>
      <c r="J669" s="37"/>
      <c r="K669" s="37"/>
      <c r="S669" s="37"/>
      <c r="T669" s="37"/>
      <c r="U669" s="37"/>
      <c r="V669" s="37"/>
      <c r="W669" s="37"/>
      <c r="X669" s="37"/>
      <c r="Y669" s="37"/>
      <c r="Z669" s="52"/>
      <c r="AA669" s="1"/>
      <c r="AB669" s="1"/>
      <c r="AC669" s="50"/>
      <c r="AG669" s="37"/>
      <c r="AH669" s="37"/>
      <c r="AI669" s="37"/>
    </row>
    <row r="670" spans="1:35">
      <c r="A670" s="25"/>
      <c r="B670" s="5"/>
      <c r="C670" s="30"/>
      <c r="D670" s="1"/>
      <c r="E670" s="1"/>
      <c r="F670" s="30"/>
      <c r="G670" s="38"/>
      <c r="I670" s="30"/>
      <c r="J670" s="37"/>
      <c r="K670" s="37"/>
      <c r="S670" s="37"/>
      <c r="T670" s="37"/>
      <c r="U670" s="37"/>
      <c r="V670" s="37"/>
      <c r="W670" s="37"/>
      <c r="X670" s="37"/>
      <c r="Y670" s="37"/>
      <c r="Z670" s="52"/>
      <c r="AA670" s="1"/>
      <c r="AB670" s="1"/>
      <c r="AC670" s="50"/>
      <c r="AG670" s="37"/>
      <c r="AH670" s="37"/>
      <c r="AI670" s="37"/>
    </row>
    <row r="671" spans="1:35">
      <c r="A671" s="25"/>
      <c r="B671" s="5"/>
      <c r="C671" s="30"/>
      <c r="D671" s="1"/>
      <c r="E671" s="1"/>
      <c r="F671" s="30"/>
      <c r="G671" s="38"/>
      <c r="I671" s="30"/>
      <c r="J671" s="37"/>
      <c r="K671" s="37"/>
      <c r="S671" s="37"/>
      <c r="T671" s="37"/>
      <c r="U671" s="37"/>
      <c r="V671" s="37"/>
      <c r="W671" s="37"/>
      <c r="X671" s="37"/>
      <c r="Y671" s="37"/>
      <c r="Z671" s="52"/>
      <c r="AA671" s="1"/>
      <c r="AB671" s="1"/>
      <c r="AC671" s="50"/>
      <c r="AG671" s="37"/>
      <c r="AH671" s="37"/>
      <c r="AI671" s="37"/>
    </row>
    <row r="672" spans="1:35">
      <c r="A672" s="25"/>
      <c r="B672" s="5"/>
      <c r="C672" s="30"/>
      <c r="D672" s="1"/>
      <c r="E672" s="1"/>
      <c r="F672" s="30"/>
      <c r="G672" s="38"/>
      <c r="I672" s="30"/>
      <c r="J672" s="37"/>
      <c r="K672" s="37"/>
      <c r="S672" s="37"/>
      <c r="T672" s="37"/>
      <c r="U672" s="37"/>
      <c r="V672" s="37"/>
      <c r="W672" s="37"/>
      <c r="X672" s="37"/>
      <c r="Y672" s="37"/>
      <c r="Z672" s="52"/>
      <c r="AA672" s="1"/>
      <c r="AB672" s="1"/>
      <c r="AC672" s="50"/>
      <c r="AG672" s="37"/>
      <c r="AH672" s="37"/>
      <c r="AI672" s="37"/>
    </row>
    <row r="673" spans="1:35">
      <c r="A673" s="25"/>
      <c r="B673" s="5"/>
      <c r="C673" s="30"/>
      <c r="D673" s="1"/>
      <c r="E673" s="1"/>
      <c r="F673" s="30"/>
      <c r="G673" s="38"/>
      <c r="I673" s="30"/>
      <c r="J673" s="37"/>
      <c r="K673" s="37"/>
      <c r="S673" s="37"/>
      <c r="T673" s="37"/>
      <c r="U673" s="37"/>
      <c r="V673" s="37"/>
      <c r="W673" s="37"/>
      <c r="X673" s="37"/>
      <c r="Y673" s="37"/>
      <c r="Z673" s="52"/>
      <c r="AA673" s="1"/>
      <c r="AB673" s="1"/>
      <c r="AC673" s="50"/>
      <c r="AG673" s="37"/>
      <c r="AH673" s="37"/>
      <c r="AI673" s="37"/>
    </row>
    <row r="674" spans="1:35">
      <c r="A674" s="25"/>
      <c r="B674" s="5"/>
      <c r="C674" s="30"/>
      <c r="D674" s="1"/>
      <c r="E674" s="1"/>
      <c r="F674" s="30"/>
      <c r="G674" s="38"/>
      <c r="I674" s="30"/>
      <c r="J674" s="37"/>
      <c r="K674" s="37"/>
      <c r="S674" s="37"/>
      <c r="T674" s="37"/>
      <c r="U674" s="37"/>
      <c r="V674" s="37"/>
      <c r="W674" s="37"/>
      <c r="X674" s="37"/>
      <c r="Y674" s="37"/>
      <c r="Z674" s="52"/>
      <c r="AA674" s="1"/>
      <c r="AB674" s="1"/>
      <c r="AC674" s="50"/>
      <c r="AG674" s="37"/>
      <c r="AH674" s="37"/>
      <c r="AI674" s="37"/>
    </row>
    <row r="675" spans="1:35">
      <c r="A675" s="25"/>
      <c r="B675" s="5"/>
      <c r="C675" s="30"/>
      <c r="D675" s="1"/>
      <c r="E675" s="1"/>
      <c r="F675" s="30"/>
      <c r="G675" s="38"/>
      <c r="I675" s="30"/>
      <c r="J675" s="37"/>
      <c r="K675" s="37"/>
      <c r="S675" s="37"/>
      <c r="T675" s="37"/>
      <c r="U675" s="37"/>
      <c r="V675" s="37"/>
      <c r="W675" s="37"/>
      <c r="X675" s="37"/>
      <c r="Y675" s="37"/>
      <c r="Z675" s="52"/>
      <c r="AA675" s="1"/>
      <c r="AB675" s="1"/>
      <c r="AC675" s="50"/>
      <c r="AG675" s="37"/>
      <c r="AH675" s="37"/>
      <c r="AI675" s="37"/>
    </row>
    <row r="676" spans="1:35">
      <c r="A676" s="25"/>
      <c r="B676" s="5"/>
      <c r="C676" s="30"/>
      <c r="D676" s="1"/>
      <c r="E676" s="1"/>
      <c r="F676" s="30"/>
      <c r="G676" s="38"/>
      <c r="I676" s="30"/>
      <c r="J676" s="37"/>
      <c r="K676" s="37"/>
      <c r="S676" s="37"/>
      <c r="T676" s="37"/>
      <c r="U676" s="37"/>
      <c r="V676" s="37"/>
      <c r="W676" s="37"/>
      <c r="X676" s="37"/>
      <c r="Y676" s="37"/>
      <c r="Z676" s="52"/>
      <c r="AA676" s="1"/>
      <c r="AB676" s="1"/>
      <c r="AC676" s="50"/>
      <c r="AG676" s="37"/>
      <c r="AH676" s="37"/>
      <c r="AI676" s="37"/>
    </row>
    <row r="677" spans="1:35">
      <c r="A677" s="25"/>
      <c r="B677" s="5"/>
      <c r="C677" s="30"/>
      <c r="D677" s="1"/>
      <c r="E677" s="1"/>
      <c r="F677" s="30"/>
      <c r="G677" s="38"/>
      <c r="I677" s="30"/>
      <c r="J677" s="37"/>
      <c r="K677" s="37"/>
      <c r="S677" s="37"/>
      <c r="T677" s="37"/>
      <c r="U677" s="37"/>
      <c r="V677" s="37"/>
      <c r="W677" s="37"/>
      <c r="X677" s="37"/>
      <c r="Y677" s="37"/>
      <c r="Z677" s="52"/>
      <c r="AA677" s="1"/>
      <c r="AB677" s="1"/>
      <c r="AC677" s="50"/>
      <c r="AG677" s="37"/>
      <c r="AH677" s="37"/>
      <c r="AI677" s="37"/>
    </row>
    <row r="678" spans="1:35">
      <c r="A678" s="25"/>
      <c r="B678" s="5"/>
      <c r="C678" s="30"/>
      <c r="D678" s="1"/>
      <c r="E678" s="1"/>
      <c r="F678" s="30"/>
      <c r="G678" s="38"/>
      <c r="I678" s="30"/>
      <c r="J678" s="37"/>
      <c r="K678" s="37"/>
      <c r="S678" s="37"/>
      <c r="T678" s="37"/>
      <c r="U678" s="37"/>
      <c r="V678" s="37"/>
      <c r="W678" s="37"/>
      <c r="X678" s="37"/>
      <c r="Y678" s="37"/>
      <c r="Z678" s="52"/>
      <c r="AA678" s="1"/>
      <c r="AB678" s="1"/>
      <c r="AC678" s="50"/>
      <c r="AG678" s="37"/>
      <c r="AH678" s="37"/>
      <c r="AI678" s="37"/>
    </row>
    <row r="679" spans="1:35">
      <c r="A679" s="25"/>
      <c r="B679" s="5"/>
      <c r="C679" s="30"/>
      <c r="D679" s="1"/>
      <c r="E679" s="1"/>
      <c r="F679" s="30"/>
      <c r="G679" s="38"/>
      <c r="I679" s="30"/>
      <c r="J679" s="37"/>
      <c r="K679" s="37"/>
      <c r="S679" s="37"/>
      <c r="T679" s="37"/>
      <c r="U679" s="37"/>
      <c r="V679" s="37"/>
      <c r="W679" s="37"/>
      <c r="X679" s="37"/>
      <c r="Y679" s="37"/>
      <c r="Z679" s="52"/>
      <c r="AA679" s="1"/>
      <c r="AB679" s="1"/>
      <c r="AC679" s="50"/>
      <c r="AG679" s="37"/>
      <c r="AH679" s="37"/>
      <c r="AI679" s="37"/>
    </row>
    <row r="680" spans="1:35">
      <c r="A680" s="25"/>
      <c r="B680" s="5"/>
      <c r="C680" s="30"/>
      <c r="D680" s="1"/>
      <c r="E680" s="1"/>
      <c r="F680" s="30"/>
      <c r="G680" s="38"/>
      <c r="I680" s="30"/>
      <c r="J680" s="37"/>
      <c r="K680" s="37"/>
      <c r="S680" s="37"/>
      <c r="T680" s="37"/>
      <c r="U680" s="37"/>
      <c r="V680" s="37"/>
      <c r="W680" s="37"/>
      <c r="X680" s="37"/>
      <c r="Y680" s="37"/>
      <c r="Z680" s="52"/>
      <c r="AA680" s="1"/>
      <c r="AB680" s="1"/>
      <c r="AC680" s="50"/>
      <c r="AG680" s="37"/>
      <c r="AH680" s="37"/>
      <c r="AI680" s="37"/>
    </row>
    <row r="681" spans="1:35">
      <c r="A681" s="25"/>
      <c r="B681" s="5"/>
      <c r="C681" s="30"/>
      <c r="D681" s="1"/>
      <c r="E681" s="1"/>
      <c r="F681" s="30"/>
      <c r="G681" s="38"/>
      <c r="I681" s="30"/>
      <c r="J681" s="37"/>
      <c r="K681" s="37"/>
      <c r="S681" s="37"/>
      <c r="T681" s="37"/>
      <c r="U681" s="37"/>
      <c r="V681" s="37"/>
      <c r="W681" s="37"/>
      <c r="X681" s="37"/>
      <c r="Y681" s="37"/>
      <c r="Z681" s="52"/>
      <c r="AA681" s="1"/>
      <c r="AB681" s="1"/>
      <c r="AC681" s="50"/>
      <c r="AG681" s="37"/>
      <c r="AH681" s="37"/>
      <c r="AI681" s="37"/>
    </row>
    <row r="682" spans="1:35">
      <c r="A682" s="25"/>
      <c r="B682" s="5"/>
      <c r="C682" s="30"/>
      <c r="D682" s="1"/>
      <c r="E682" s="1"/>
      <c r="F682" s="30"/>
      <c r="G682" s="38"/>
      <c r="I682" s="30"/>
      <c r="J682" s="37"/>
      <c r="K682" s="37"/>
      <c r="S682" s="37"/>
      <c r="T682" s="37"/>
      <c r="U682" s="37"/>
      <c r="V682" s="37"/>
      <c r="W682" s="37"/>
      <c r="X682" s="37"/>
      <c r="Y682" s="37"/>
      <c r="Z682" s="52"/>
      <c r="AA682" s="1"/>
      <c r="AB682" s="1"/>
      <c r="AC682" s="50"/>
      <c r="AG682" s="37"/>
      <c r="AH682" s="37"/>
      <c r="AI682" s="37"/>
    </row>
    <row r="683" spans="1:35">
      <c r="A683" s="25"/>
      <c r="B683" s="5"/>
      <c r="C683" s="30"/>
      <c r="D683" s="1"/>
      <c r="E683" s="1"/>
      <c r="F683" s="30"/>
      <c r="G683" s="38"/>
      <c r="I683" s="30"/>
      <c r="J683" s="37"/>
      <c r="K683" s="37"/>
      <c r="S683" s="37"/>
      <c r="T683" s="37"/>
      <c r="U683" s="37"/>
      <c r="V683" s="37"/>
      <c r="W683" s="37"/>
      <c r="X683" s="37"/>
      <c r="Y683" s="37"/>
      <c r="Z683" s="52"/>
      <c r="AA683" s="1"/>
      <c r="AB683" s="1"/>
      <c r="AC683" s="50"/>
      <c r="AG683" s="37"/>
      <c r="AH683" s="37"/>
      <c r="AI683" s="37"/>
    </row>
    <row r="684" spans="1:35">
      <c r="A684" s="25"/>
      <c r="B684" s="5"/>
      <c r="C684" s="30"/>
      <c r="D684" s="1"/>
      <c r="E684" s="1"/>
      <c r="F684" s="30"/>
      <c r="G684" s="38"/>
      <c r="I684" s="30"/>
      <c r="J684" s="37"/>
      <c r="K684" s="37"/>
      <c r="S684" s="37"/>
      <c r="T684" s="37"/>
      <c r="U684" s="37"/>
      <c r="V684" s="37"/>
      <c r="W684" s="37"/>
      <c r="X684" s="37"/>
      <c r="Y684" s="37"/>
      <c r="Z684" s="52"/>
      <c r="AA684" s="1"/>
      <c r="AB684" s="1"/>
      <c r="AC684" s="50"/>
      <c r="AG684" s="37"/>
      <c r="AH684" s="37"/>
      <c r="AI684" s="37"/>
    </row>
    <row r="685" spans="1:35">
      <c r="A685" s="25"/>
      <c r="B685" s="5"/>
      <c r="C685" s="30"/>
      <c r="D685" s="1"/>
      <c r="E685" s="1"/>
      <c r="F685" s="30"/>
      <c r="G685" s="38"/>
      <c r="I685" s="30"/>
      <c r="J685" s="37"/>
      <c r="K685" s="37"/>
      <c r="S685" s="37"/>
      <c r="T685" s="37"/>
      <c r="U685" s="37"/>
      <c r="V685" s="37"/>
      <c r="W685" s="37"/>
      <c r="X685" s="37"/>
      <c r="Y685" s="37"/>
      <c r="Z685" s="52"/>
      <c r="AA685" s="1"/>
      <c r="AB685" s="1"/>
      <c r="AC685" s="50"/>
      <c r="AG685" s="37"/>
      <c r="AH685" s="37"/>
      <c r="AI685" s="37"/>
    </row>
    <row r="686" spans="1:35">
      <c r="A686" s="25"/>
      <c r="B686" s="5"/>
      <c r="C686" s="30"/>
      <c r="D686" s="1"/>
      <c r="E686" s="1"/>
      <c r="F686" s="30"/>
      <c r="G686" s="38"/>
      <c r="I686" s="30"/>
      <c r="J686" s="37"/>
      <c r="K686" s="37"/>
      <c r="S686" s="37"/>
      <c r="T686" s="37"/>
      <c r="U686" s="37"/>
      <c r="V686" s="37"/>
      <c r="W686" s="37"/>
      <c r="X686" s="37"/>
      <c r="Y686" s="37"/>
      <c r="Z686" s="52"/>
      <c r="AA686" s="1"/>
      <c r="AB686" s="1"/>
      <c r="AC686" s="50"/>
      <c r="AG686" s="37"/>
      <c r="AH686" s="37"/>
      <c r="AI686" s="37"/>
    </row>
    <row r="687" spans="1:35">
      <c r="A687" s="25"/>
      <c r="B687" s="5"/>
      <c r="C687" s="30"/>
      <c r="D687" s="1"/>
      <c r="E687" s="1"/>
      <c r="F687" s="30"/>
      <c r="G687" s="38"/>
      <c r="I687" s="30"/>
      <c r="J687" s="37"/>
      <c r="K687" s="37"/>
      <c r="S687" s="37"/>
      <c r="T687" s="37"/>
      <c r="U687" s="37"/>
      <c r="V687" s="37"/>
      <c r="W687" s="37"/>
      <c r="X687" s="37"/>
      <c r="Y687" s="37"/>
      <c r="Z687" s="52"/>
      <c r="AA687" s="1"/>
      <c r="AB687" s="1"/>
      <c r="AC687" s="50"/>
      <c r="AG687" s="37"/>
      <c r="AH687" s="37"/>
      <c r="AI687" s="37"/>
    </row>
    <row r="688" spans="1:35">
      <c r="A688" s="25"/>
      <c r="B688" s="5"/>
      <c r="C688" s="30"/>
      <c r="D688" s="1"/>
      <c r="E688" s="1"/>
      <c r="F688" s="30"/>
      <c r="G688" s="38"/>
      <c r="I688" s="30"/>
      <c r="J688" s="37"/>
      <c r="K688" s="37"/>
      <c r="S688" s="37"/>
      <c r="T688" s="37"/>
      <c r="U688" s="37"/>
      <c r="V688" s="37"/>
      <c r="W688" s="37"/>
      <c r="X688" s="37"/>
      <c r="Y688" s="37"/>
      <c r="Z688" s="52"/>
      <c r="AA688" s="1"/>
      <c r="AB688" s="1"/>
      <c r="AC688" s="50"/>
      <c r="AG688" s="37"/>
      <c r="AH688" s="37"/>
      <c r="AI688" s="37"/>
    </row>
    <row r="689" spans="1:35">
      <c r="A689" s="25"/>
      <c r="B689" s="5"/>
      <c r="C689" s="30"/>
      <c r="D689" s="1"/>
      <c r="E689" s="1"/>
      <c r="F689" s="30"/>
      <c r="G689" s="38"/>
      <c r="I689" s="30"/>
      <c r="J689" s="37"/>
      <c r="K689" s="37"/>
      <c r="S689" s="37"/>
      <c r="T689" s="37"/>
      <c r="U689" s="37"/>
      <c r="V689" s="37"/>
      <c r="W689" s="37"/>
      <c r="X689" s="37"/>
      <c r="Y689" s="37"/>
      <c r="Z689" s="52"/>
      <c r="AA689" s="1"/>
      <c r="AB689" s="1"/>
      <c r="AC689" s="50"/>
      <c r="AG689" s="37"/>
      <c r="AH689" s="37"/>
      <c r="AI689" s="37"/>
    </row>
    <row r="690" spans="1:35">
      <c r="A690" s="25"/>
      <c r="B690" s="5"/>
      <c r="C690" s="30"/>
      <c r="D690" s="1"/>
      <c r="E690" s="1"/>
      <c r="F690" s="30"/>
      <c r="G690" s="38"/>
      <c r="I690" s="30"/>
      <c r="J690" s="37"/>
      <c r="K690" s="37"/>
      <c r="S690" s="37"/>
      <c r="T690" s="37"/>
      <c r="U690" s="37"/>
      <c r="V690" s="37"/>
      <c r="W690" s="37"/>
      <c r="X690" s="37"/>
      <c r="Y690" s="37"/>
      <c r="Z690" s="52"/>
      <c r="AA690" s="1"/>
      <c r="AB690" s="1"/>
      <c r="AC690" s="50"/>
      <c r="AG690" s="37"/>
      <c r="AH690" s="37"/>
      <c r="AI690" s="37"/>
    </row>
    <row r="691" spans="1:35">
      <c r="A691" s="25"/>
      <c r="B691" s="5"/>
      <c r="C691" s="30"/>
      <c r="D691" s="1"/>
      <c r="E691" s="1"/>
      <c r="F691" s="30"/>
      <c r="G691" s="38"/>
      <c r="I691" s="30"/>
      <c r="J691" s="37"/>
      <c r="K691" s="37"/>
      <c r="S691" s="37"/>
      <c r="T691" s="37"/>
      <c r="U691" s="37"/>
      <c r="V691" s="37"/>
      <c r="W691" s="37"/>
      <c r="X691" s="37"/>
      <c r="Y691" s="37"/>
      <c r="Z691" s="52"/>
      <c r="AA691" s="1"/>
      <c r="AB691" s="1"/>
      <c r="AC691" s="50"/>
      <c r="AG691" s="37"/>
      <c r="AH691" s="37"/>
      <c r="AI691" s="37"/>
    </row>
    <row r="692" spans="1:35">
      <c r="A692" s="25"/>
      <c r="B692" s="5"/>
      <c r="C692" s="30"/>
      <c r="D692" s="1"/>
      <c r="E692" s="1"/>
      <c r="F692" s="30"/>
      <c r="G692" s="38"/>
      <c r="I692" s="30"/>
      <c r="J692" s="37"/>
      <c r="K692" s="37"/>
      <c r="S692" s="37"/>
      <c r="T692" s="37"/>
      <c r="U692" s="37"/>
      <c r="V692" s="37"/>
      <c r="W692" s="37"/>
      <c r="X692" s="37"/>
      <c r="Y692" s="37"/>
      <c r="Z692" s="52"/>
      <c r="AA692" s="1"/>
      <c r="AB692" s="1"/>
      <c r="AC692" s="50"/>
      <c r="AG692" s="37"/>
      <c r="AH692" s="37"/>
      <c r="AI692" s="37"/>
    </row>
    <row r="693" spans="1:35">
      <c r="A693" s="25"/>
      <c r="B693" s="5"/>
      <c r="C693" s="30"/>
      <c r="D693" s="1"/>
      <c r="E693" s="1"/>
      <c r="F693" s="30"/>
      <c r="G693" s="38"/>
      <c r="I693" s="30"/>
      <c r="J693" s="37"/>
      <c r="K693" s="37"/>
      <c r="S693" s="37"/>
      <c r="T693" s="37"/>
      <c r="U693" s="37"/>
      <c r="V693" s="37"/>
      <c r="W693" s="37"/>
      <c r="X693" s="37"/>
      <c r="Y693" s="37"/>
      <c r="Z693" s="52"/>
      <c r="AA693" s="1"/>
      <c r="AB693" s="1"/>
      <c r="AC693" s="50"/>
      <c r="AG693" s="37"/>
      <c r="AH693" s="37"/>
      <c r="AI693" s="37"/>
    </row>
    <row r="694" spans="1:35">
      <c r="A694" s="25"/>
      <c r="B694" s="5"/>
      <c r="C694" s="30"/>
      <c r="D694" s="1"/>
      <c r="E694" s="1"/>
      <c r="F694" s="30"/>
      <c r="G694" s="38"/>
      <c r="I694" s="30"/>
      <c r="J694" s="37"/>
      <c r="K694" s="37"/>
      <c r="S694" s="37"/>
      <c r="T694" s="37"/>
      <c r="U694" s="37"/>
      <c r="V694" s="37"/>
      <c r="W694" s="37"/>
      <c r="X694" s="37"/>
      <c r="Y694" s="37"/>
      <c r="Z694" s="52"/>
      <c r="AA694" s="1"/>
      <c r="AB694" s="1"/>
      <c r="AC694" s="50"/>
      <c r="AG694" s="37"/>
      <c r="AH694" s="37"/>
      <c r="AI694" s="37"/>
    </row>
    <row r="695" spans="1:35">
      <c r="A695" s="25"/>
      <c r="B695" s="5"/>
      <c r="C695" s="30"/>
      <c r="D695" s="1"/>
      <c r="E695" s="1"/>
      <c r="F695" s="30"/>
      <c r="G695" s="38"/>
      <c r="I695" s="30"/>
      <c r="J695" s="37"/>
      <c r="K695" s="37"/>
      <c r="S695" s="37"/>
      <c r="T695" s="37"/>
      <c r="U695" s="37"/>
      <c r="V695" s="37"/>
      <c r="W695" s="37"/>
      <c r="X695" s="37"/>
      <c r="Y695" s="37"/>
      <c r="Z695" s="52"/>
      <c r="AA695" s="1"/>
      <c r="AB695" s="1"/>
      <c r="AC695" s="50"/>
      <c r="AG695" s="37"/>
      <c r="AH695" s="37"/>
      <c r="AI695" s="37"/>
    </row>
    <row r="696" spans="1:35">
      <c r="A696" s="25"/>
      <c r="B696" s="5"/>
      <c r="C696" s="30"/>
      <c r="D696" s="1"/>
      <c r="E696" s="1"/>
      <c r="F696" s="30"/>
      <c r="G696" s="38"/>
      <c r="I696" s="30"/>
      <c r="J696" s="37"/>
      <c r="K696" s="37"/>
      <c r="S696" s="37"/>
      <c r="T696" s="37"/>
      <c r="U696" s="37"/>
      <c r="V696" s="37"/>
      <c r="W696" s="37"/>
      <c r="X696" s="37"/>
      <c r="Y696" s="37"/>
      <c r="Z696" s="52"/>
      <c r="AA696" s="1"/>
      <c r="AB696" s="1"/>
      <c r="AC696" s="50"/>
      <c r="AG696" s="37"/>
      <c r="AH696" s="37"/>
      <c r="AI696" s="37"/>
    </row>
    <row r="697" spans="1:35">
      <c r="A697" s="25"/>
      <c r="B697" s="5"/>
      <c r="C697" s="30"/>
      <c r="D697" s="1"/>
      <c r="E697" s="1"/>
      <c r="F697" s="30"/>
      <c r="G697" s="38"/>
      <c r="I697" s="30"/>
      <c r="J697" s="37"/>
      <c r="K697" s="37"/>
      <c r="S697" s="37"/>
      <c r="T697" s="37"/>
      <c r="U697" s="37"/>
      <c r="V697" s="37"/>
      <c r="W697" s="37"/>
      <c r="X697" s="37"/>
      <c r="Y697" s="37"/>
      <c r="Z697" s="52"/>
      <c r="AA697" s="1"/>
      <c r="AB697" s="1"/>
      <c r="AC697" s="50"/>
      <c r="AG697" s="37"/>
      <c r="AH697" s="37"/>
      <c r="AI697" s="37"/>
    </row>
    <row r="698" spans="1:35">
      <c r="A698" s="25"/>
      <c r="B698" s="5"/>
      <c r="C698" s="30"/>
      <c r="D698" s="1"/>
      <c r="E698" s="1"/>
      <c r="F698" s="30"/>
      <c r="G698" s="38"/>
      <c r="I698" s="30"/>
      <c r="J698" s="37"/>
      <c r="K698" s="37"/>
      <c r="S698" s="37"/>
      <c r="T698" s="37"/>
      <c r="U698" s="37"/>
      <c r="V698" s="37"/>
      <c r="W698" s="37"/>
      <c r="X698" s="37"/>
      <c r="Y698" s="37"/>
      <c r="Z698" s="52"/>
      <c r="AA698" s="1"/>
      <c r="AB698" s="1"/>
      <c r="AC698" s="50"/>
      <c r="AG698" s="37"/>
      <c r="AH698" s="37"/>
      <c r="AI698" s="37"/>
    </row>
    <row r="699" spans="1:35">
      <c r="A699" s="25"/>
      <c r="B699" s="5"/>
      <c r="C699" s="30"/>
      <c r="D699" s="1"/>
      <c r="E699" s="1"/>
      <c r="F699" s="30"/>
      <c r="G699" s="38"/>
      <c r="I699" s="30"/>
      <c r="J699" s="37"/>
      <c r="K699" s="37"/>
      <c r="S699" s="37"/>
      <c r="T699" s="37"/>
      <c r="U699" s="37"/>
      <c r="V699" s="37"/>
      <c r="W699" s="37"/>
      <c r="X699" s="37"/>
      <c r="Y699" s="37"/>
      <c r="Z699" s="52"/>
      <c r="AA699" s="1"/>
      <c r="AB699" s="1"/>
      <c r="AC699" s="50"/>
      <c r="AG699" s="37"/>
      <c r="AH699" s="37"/>
      <c r="AI699" s="37"/>
    </row>
    <row r="700" spans="1:35">
      <c r="A700" s="25"/>
      <c r="B700" s="5"/>
      <c r="C700" s="30"/>
      <c r="D700" s="1"/>
      <c r="E700" s="1"/>
      <c r="F700" s="30"/>
      <c r="G700" s="38"/>
      <c r="I700" s="30"/>
      <c r="J700" s="37"/>
      <c r="K700" s="37"/>
      <c r="S700" s="37"/>
      <c r="T700" s="37"/>
      <c r="U700" s="37"/>
      <c r="V700" s="37"/>
      <c r="W700" s="37"/>
      <c r="X700" s="37"/>
      <c r="Y700" s="37"/>
      <c r="Z700" s="52"/>
      <c r="AA700" s="1"/>
      <c r="AB700" s="1"/>
      <c r="AC700" s="50"/>
      <c r="AG700" s="37"/>
      <c r="AH700" s="37"/>
      <c r="AI700" s="37"/>
    </row>
    <row r="701" spans="1:35">
      <c r="A701" s="25"/>
      <c r="B701" s="5"/>
      <c r="C701" s="30"/>
      <c r="D701" s="1"/>
      <c r="E701" s="1"/>
      <c r="F701" s="30"/>
      <c r="G701" s="38"/>
      <c r="I701" s="30"/>
      <c r="J701" s="37"/>
      <c r="K701" s="37"/>
      <c r="S701" s="37"/>
      <c r="T701" s="37"/>
      <c r="U701" s="37"/>
      <c r="V701" s="37"/>
      <c r="W701" s="37"/>
      <c r="X701" s="37"/>
      <c r="Y701" s="37"/>
      <c r="Z701" s="52"/>
      <c r="AA701" s="1"/>
      <c r="AB701" s="1"/>
      <c r="AC701" s="50"/>
      <c r="AG701" s="37"/>
      <c r="AH701" s="37"/>
      <c r="AI701" s="37"/>
    </row>
    <row r="702" spans="1:35">
      <c r="A702" s="25"/>
      <c r="B702" s="5"/>
      <c r="C702" s="30"/>
      <c r="D702" s="1"/>
      <c r="E702" s="1"/>
      <c r="F702" s="30"/>
      <c r="G702" s="38"/>
      <c r="I702" s="30"/>
      <c r="J702" s="37"/>
      <c r="K702" s="37"/>
      <c r="S702" s="37"/>
      <c r="T702" s="37"/>
      <c r="U702" s="37"/>
      <c r="V702" s="37"/>
      <c r="W702" s="37"/>
      <c r="X702" s="37"/>
      <c r="Y702" s="37"/>
      <c r="Z702" s="52"/>
      <c r="AA702" s="1"/>
      <c r="AB702" s="1"/>
      <c r="AC702" s="50"/>
      <c r="AG702" s="37"/>
      <c r="AH702" s="37"/>
      <c r="AI702" s="37"/>
    </row>
    <row r="703" spans="1:35">
      <c r="A703" s="25"/>
      <c r="B703" s="5"/>
      <c r="C703" s="30"/>
      <c r="D703" s="1"/>
      <c r="E703" s="1"/>
      <c r="F703" s="30"/>
      <c r="G703" s="38"/>
      <c r="I703" s="30"/>
      <c r="J703" s="37"/>
      <c r="K703" s="37"/>
      <c r="S703" s="37"/>
      <c r="T703" s="37"/>
      <c r="U703" s="37"/>
      <c r="V703" s="37"/>
      <c r="W703" s="37"/>
      <c r="X703" s="37"/>
      <c r="Y703" s="37"/>
      <c r="Z703" s="52"/>
      <c r="AA703" s="1"/>
      <c r="AB703" s="1"/>
      <c r="AC703" s="50"/>
      <c r="AG703" s="37"/>
      <c r="AH703" s="37"/>
      <c r="AI703" s="37"/>
    </row>
    <row r="704" spans="1:35">
      <c r="A704" s="25"/>
      <c r="B704" s="5"/>
      <c r="C704" s="30"/>
      <c r="D704" s="1"/>
      <c r="E704" s="1"/>
      <c r="F704" s="30"/>
      <c r="G704" s="38"/>
      <c r="I704" s="30"/>
      <c r="J704" s="37"/>
      <c r="K704" s="37"/>
      <c r="S704" s="37"/>
      <c r="T704" s="37"/>
      <c r="U704" s="37"/>
      <c r="V704" s="37"/>
      <c r="W704" s="37"/>
      <c r="X704" s="37"/>
      <c r="Y704" s="37"/>
      <c r="Z704" s="52"/>
      <c r="AA704" s="1"/>
      <c r="AB704" s="1"/>
      <c r="AC704" s="50"/>
      <c r="AG704" s="37"/>
      <c r="AH704" s="37"/>
      <c r="AI704" s="37"/>
    </row>
    <row r="705" spans="1:35">
      <c r="A705" s="25"/>
      <c r="B705" s="5"/>
      <c r="C705" s="30"/>
      <c r="D705" s="1"/>
      <c r="E705" s="1"/>
      <c r="F705" s="30"/>
      <c r="G705" s="38"/>
      <c r="I705" s="30"/>
      <c r="J705" s="37"/>
      <c r="K705" s="37"/>
      <c r="S705" s="37"/>
      <c r="T705" s="37"/>
      <c r="U705" s="37"/>
      <c r="V705" s="37"/>
      <c r="W705" s="37"/>
      <c r="X705" s="37"/>
      <c r="Y705" s="37"/>
      <c r="Z705" s="52"/>
      <c r="AA705" s="1"/>
      <c r="AB705" s="1"/>
      <c r="AC705" s="50"/>
      <c r="AG705" s="37"/>
      <c r="AH705" s="37"/>
      <c r="AI705" s="37"/>
    </row>
    <row r="706" spans="1:35">
      <c r="A706" s="25"/>
      <c r="B706" s="5"/>
      <c r="C706" s="30"/>
      <c r="D706" s="1"/>
      <c r="E706" s="1"/>
      <c r="F706" s="30"/>
      <c r="G706" s="38"/>
      <c r="I706" s="30"/>
      <c r="J706" s="37"/>
      <c r="K706" s="37"/>
      <c r="S706" s="37"/>
      <c r="T706" s="37"/>
      <c r="U706" s="37"/>
      <c r="V706" s="37"/>
      <c r="W706" s="37"/>
      <c r="X706" s="37"/>
      <c r="Y706" s="37"/>
      <c r="Z706" s="52"/>
      <c r="AA706" s="1"/>
      <c r="AB706" s="1"/>
      <c r="AC706" s="50"/>
      <c r="AG706" s="37"/>
      <c r="AH706" s="37"/>
      <c r="AI706" s="37"/>
    </row>
    <row r="707" spans="1:35">
      <c r="A707" s="25"/>
      <c r="B707" s="5"/>
      <c r="C707" s="30"/>
      <c r="D707" s="1"/>
      <c r="E707" s="1"/>
      <c r="F707" s="30"/>
      <c r="G707" s="38"/>
      <c r="I707" s="30"/>
      <c r="J707" s="37"/>
      <c r="K707" s="37"/>
      <c r="S707" s="37"/>
      <c r="T707" s="37"/>
      <c r="U707" s="37"/>
      <c r="V707" s="37"/>
      <c r="W707" s="37"/>
      <c r="X707" s="37"/>
      <c r="Y707" s="37"/>
      <c r="Z707" s="52"/>
      <c r="AA707" s="1"/>
      <c r="AB707" s="1"/>
      <c r="AC707" s="50"/>
      <c r="AG707" s="37"/>
      <c r="AH707" s="37"/>
      <c r="AI707" s="37"/>
    </row>
    <row r="708" spans="1:35">
      <c r="A708" s="25"/>
      <c r="B708" s="5"/>
      <c r="C708" s="30"/>
      <c r="D708" s="1"/>
      <c r="E708" s="1"/>
      <c r="F708" s="30"/>
      <c r="G708" s="38"/>
      <c r="I708" s="30"/>
      <c r="J708" s="37"/>
      <c r="K708" s="37"/>
      <c r="S708" s="37"/>
      <c r="T708" s="37"/>
      <c r="U708" s="37"/>
      <c r="V708" s="37"/>
      <c r="W708" s="37"/>
      <c r="X708" s="37"/>
      <c r="Y708" s="37"/>
      <c r="Z708" s="52"/>
      <c r="AA708" s="1"/>
      <c r="AB708" s="1"/>
      <c r="AC708" s="50"/>
      <c r="AG708" s="37"/>
      <c r="AH708" s="37"/>
      <c r="AI708" s="37"/>
    </row>
    <row r="709" spans="1:35">
      <c r="A709" s="25"/>
      <c r="B709" s="5"/>
      <c r="C709" s="30"/>
      <c r="D709" s="1"/>
      <c r="E709" s="1"/>
      <c r="F709" s="30"/>
      <c r="G709" s="38"/>
      <c r="I709" s="30"/>
      <c r="J709" s="37"/>
      <c r="K709" s="37"/>
      <c r="S709" s="37"/>
      <c r="T709" s="37"/>
      <c r="U709" s="37"/>
      <c r="V709" s="37"/>
      <c r="W709" s="37"/>
      <c r="X709" s="37"/>
      <c r="Y709" s="37"/>
      <c r="Z709" s="52"/>
      <c r="AA709" s="1"/>
      <c r="AB709" s="1"/>
      <c r="AC709" s="50"/>
      <c r="AG709" s="37"/>
      <c r="AH709" s="37"/>
      <c r="AI709" s="37"/>
    </row>
    <row r="710" spans="1:35">
      <c r="A710" s="25"/>
      <c r="B710" s="5"/>
      <c r="C710" s="30"/>
      <c r="D710" s="1"/>
      <c r="E710" s="1"/>
      <c r="F710" s="30"/>
      <c r="G710" s="38"/>
      <c r="I710" s="30"/>
      <c r="J710" s="37"/>
      <c r="K710" s="37"/>
      <c r="S710" s="37"/>
      <c r="T710" s="37"/>
      <c r="U710" s="37"/>
      <c r="V710" s="37"/>
      <c r="W710" s="37"/>
      <c r="X710" s="37"/>
      <c r="Y710" s="37"/>
      <c r="Z710" s="52"/>
      <c r="AA710" s="1"/>
      <c r="AB710" s="1"/>
      <c r="AC710" s="50"/>
      <c r="AG710" s="37"/>
      <c r="AH710" s="37"/>
      <c r="AI710" s="37"/>
    </row>
    <row r="711" spans="1:35">
      <c r="A711" s="25"/>
      <c r="B711" s="5"/>
      <c r="C711" s="30"/>
      <c r="D711" s="1"/>
      <c r="E711" s="1"/>
      <c r="F711" s="30"/>
      <c r="G711" s="38"/>
      <c r="I711" s="30"/>
      <c r="J711" s="37"/>
      <c r="K711" s="37"/>
      <c r="S711" s="37"/>
      <c r="T711" s="37"/>
      <c r="U711" s="37"/>
      <c r="V711" s="37"/>
      <c r="W711" s="37"/>
      <c r="X711" s="37"/>
      <c r="Y711" s="37"/>
      <c r="Z711" s="52"/>
      <c r="AA711" s="1"/>
      <c r="AB711" s="1"/>
      <c r="AC711" s="50"/>
      <c r="AG711" s="37"/>
      <c r="AH711" s="37"/>
      <c r="AI711" s="37"/>
    </row>
    <row r="712" spans="1:35">
      <c r="A712" s="25"/>
      <c r="B712" s="5"/>
      <c r="C712" s="30"/>
      <c r="D712" s="1"/>
      <c r="E712" s="1"/>
      <c r="F712" s="30"/>
      <c r="G712" s="38"/>
      <c r="I712" s="30"/>
      <c r="J712" s="37"/>
      <c r="K712" s="37"/>
      <c r="S712" s="37"/>
      <c r="T712" s="37"/>
      <c r="U712" s="37"/>
      <c r="V712" s="37"/>
      <c r="W712" s="37"/>
      <c r="X712" s="37"/>
      <c r="Y712" s="37"/>
      <c r="Z712" s="52"/>
      <c r="AA712" s="1"/>
      <c r="AB712" s="1"/>
      <c r="AC712" s="50"/>
      <c r="AG712" s="37"/>
      <c r="AH712" s="37"/>
      <c r="AI712" s="37"/>
    </row>
    <row r="713" spans="1:35">
      <c r="A713" s="25"/>
      <c r="B713" s="5"/>
      <c r="C713" s="30"/>
      <c r="D713" s="1"/>
      <c r="E713" s="1"/>
      <c r="F713" s="30"/>
      <c r="G713" s="38"/>
      <c r="I713" s="30"/>
      <c r="J713" s="37"/>
      <c r="K713" s="37"/>
      <c r="S713" s="37"/>
      <c r="T713" s="37"/>
      <c r="U713" s="37"/>
      <c r="V713" s="37"/>
      <c r="W713" s="37"/>
      <c r="X713" s="37"/>
      <c r="Y713" s="37"/>
      <c r="Z713" s="52"/>
      <c r="AA713" s="1"/>
      <c r="AB713" s="1"/>
      <c r="AC713" s="50"/>
      <c r="AG713" s="37"/>
      <c r="AH713" s="37"/>
      <c r="AI713" s="37"/>
    </row>
    <row r="714" spans="1:35">
      <c r="A714" s="25"/>
      <c r="B714" s="5"/>
      <c r="C714" s="30"/>
      <c r="D714" s="1"/>
      <c r="E714" s="1"/>
      <c r="F714" s="30"/>
      <c r="G714" s="38"/>
      <c r="I714" s="30"/>
      <c r="J714" s="37"/>
      <c r="K714" s="37"/>
      <c r="S714" s="37"/>
      <c r="T714" s="37"/>
      <c r="U714" s="37"/>
      <c r="V714" s="37"/>
      <c r="W714" s="37"/>
      <c r="X714" s="37"/>
      <c r="Y714" s="37"/>
      <c r="Z714" s="52"/>
      <c r="AA714" s="1"/>
      <c r="AB714" s="1"/>
      <c r="AC714" s="50"/>
      <c r="AG714" s="37"/>
      <c r="AH714" s="37"/>
      <c r="AI714" s="37"/>
    </row>
    <row r="715" spans="1:35">
      <c r="A715" s="25"/>
      <c r="B715" s="5"/>
      <c r="C715" s="30"/>
      <c r="D715" s="1"/>
      <c r="E715" s="1"/>
      <c r="F715" s="30"/>
      <c r="G715" s="38"/>
      <c r="I715" s="30"/>
      <c r="J715" s="37"/>
      <c r="K715" s="37"/>
      <c r="S715" s="37"/>
      <c r="T715" s="37"/>
      <c r="U715" s="37"/>
      <c r="V715" s="37"/>
      <c r="W715" s="37"/>
      <c r="X715" s="37"/>
      <c r="Y715" s="37"/>
      <c r="Z715" s="52"/>
      <c r="AA715" s="1"/>
      <c r="AB715" s="1"/>
      <c r="AC715" s="50"/>
      <c r="AG715" s="37"/>
      <c r="AH715" s="37"/>
      <c r="AI715" s="37"/>
    </row>
    <row r="716" spans="1:35">
      <c r="A716" s="25"/>
      <c r="B716" s="5"/>
      <c r="C716" s="30"/>
      <c r="D716" s="1"/>
      <c r="E716" s="1"/>
      <c r="F716" s="30"/>
      <c r="G716" s="38"/>
      <c r="I716" s="30"/>
      <c r="J716" s="37"/>
      <c r="K716" s="37"/>
      <c r="S716" s="37"/>
      <c r="T716" s="37"/>
      <c r="U716" s="37"/>
      <c r="V716" s="37"/>
      <c r="W716" s="37"/>
      <c r="X716" s="37"/>
      <c r="Y716" s="37"/>
      <c r="Z716" s="52"/>
      <c r="AA716" s="1"/>
      <c r="AB716" s="1"/>
      <c r="AC716" s="50"/>
      <c r="AG716" s="37"/>
      <c r="AH716" s="37"/>
      <c r="AI716" s="37"/>
    </row>
    <row r="717" spans="1:35">
      <c r="A717" s="25"/>
      <c r="B717" s="5"/>
      <c r="C717" s="30"/>
      <c r="D717" s="1"/>
      <c r="E717" s="1"/>
      <c r="F717" s="30"/>
      <c r="G717" s="38"/>
      <c r="I717" s="30"/>
      <c r="J717" s="37"/>
      <c r="K717" s="37"/>
      <c r="S717" s="37"/>
      <c r="T717" s="37"/>
      <c r="U717" s="37"/>
      <c r="V717" s="37"/>
      <c r="W717" s="37"/>
      <c r="X717" s="37"/>
      <c r="Y717" s="37"/>
      <c r="Z717" s="52"/>
      <c r="AA717" s="1"/>
      <c r="AB717" s="1"/>
      <c r="AC717" s="50"/>
      <c r="AG717" s="37"/>
      <c r="AH717" s="37"/>
      <c r="AI717" s="37"/>
    </row>
    <row r="718" spans="1:35">
      <c r="A718" s="25"/>
      <c r="B718" s="5"/>
      <c r="C718" s="30"/>
      <c r="D718" s="1"/>
      <c r="E718" s="1"/>
      <c r="F718" s="30"/>
      <c r="G718" s="38"/>
      <c r="I718" s="30"/>
      <c r="J718" s="37"/>
      <c r="K718" s="37"/>
      <c r="S718" s="37"/>
      <c r="T718" s="37"/>
      <c r="U718" s="37"/>
      <c r="V718" s="37"/>
      <c r="W718" s="37"/>
      <c r="X718" s="37"/>
      <c r="Y718" s="37"/>
      <c r="Z718" s="52"/>
      <c r="AA718" s="1"/>
      <c r="AB718" s="1"/>
      <c r="AC718" s="50"/>
      <c r="AG718" s="37"/>
      <c r="AH718" s="37"/>
      <c r="AI718" s="37"/>
    </row>
    <row r="719" spans="1:35">
      <c r="A719" s="25"/>
      <c r="B719" s="5"/>
      <c r="C719" s="30"/>
      <c r="D719" s="1"/>
      <c r="E719" s="1"/>
      <c r="F719" s="30"/>
      <c r="G719" s="38"/>
      <c r="I719" s="30"/>
      <c r="J719" s="37"/>
      <c r="K719" s="37"/>
      <c r="S719" s="37"/>
      <c r="T719" s="37"/>
      <c r="U719" s="37"/>
      <c r="V719" s="37"/>
      <c r="W719" s="37"/>
      <c r="X719" s="37"/>
      <c r="Y719" s="37"/>
      <c r="Z719" s="52"/>
      <c r="AA719" s="1"/>
      <c r="AB719" s="1"/>
      <c r="AC719" s="50"/>
      <c r="AG719" s="37"/>
      <c r="AH719" s="37"/>
      <c r="AI719" s="37"/>
    </row>
    <row r="720" spans="1:35">
      <c r="A720" s="25"/>
      <c r="B720" s="5"/>
      <c r="C720" s="30"/>
      <c r="D720" s="1"/>
      <c r="E720" s="1"/>
      <c r="F720" s="30"/>
      <c r="G720" s="38"/>
      <c r="I720" s="30"/>
      <c r="J720" s="37"/>
      <c r="K720" s="37"/>
      <c r="S720" s="37"/>
      <c r="T720" s="37"/>
      <c r="U720" s="37"/>
      <c r="V720" s="37"/>
      <c r="W720" s="37"/>
      <c r="X720" s="37"/>
      <c r="Y720" s="37"/>
      <c r="Z720" s="52"/>
      <c r="AA720" s="1"/>
      <c r="AB720" s="1"/>
      <c r="AC720" s="50"/>
      <c r="AG720" s="37"/>
      <c r="AH720" s="37"/>
      <c r="AI720" s="37"/>
    </row>
    <row r="721" spans="1:35">
      <c r="A721" s="25"/>
      <c r="B721" s="5"/>
      <c r="C721" s="30"/>
      <c r="D721" s="1"/>
      <c r="E721" s="1"/>
      <c r="F721" s="30"/>
      <c r="G721" s="38"/>
      <c r="I721" s="30"/>
      <c r="J721" s="37"/>
      <c r="K721" s="37"/>
      <c r="S721" s="37"/>
      <c r="T721" s="37"/>
      <c r="U721" s="37"/>
      <c r="V721" s="37"/>
      <c r="W721" s="37"/>
      <c r="X721" s="37"/>
      <c r="Y721" s="37"/>
      <c r="Z721" s="52"/>
      <c r="AA721" s="1"/>
      <c r="AB721" s="1"/>
      <c r="AC721" s="50"/>
      <c r="AG721" s="37"/>
      <c r="AH721" s="37"/>
      <c r="AI721" s="37"/>
    </row>
    <row r="722" spans="1:35">
      <c r="A722" s="25"/>
      <c r="B722" s="5"/>
      <c r="C722" s="30"/>
      <c r="D722" s="1"/>
      <c r="E722" s="1"/>
      <c r="F722" s="30"/>
      <c r="G722" s="38"/>
      <c r="I722" s="30"/>
      <c r="J722" s="37"/>
      <c r="K722" s="37"/>
      <c r="S722" s="37"/>
      <c r="T722" s="37"/>
      <c r="U722" s="37"/>
      <c r="V722" s="37"/>
      <c r="W722" s="37"/>
      <c r="X722" s="37"/>
      <c r="Y722" s="37"/>
      <c r="Z722" s="52"/>
      <c r="AA722" s="1"/>
      <c r="AB722" s="1"/>
      <c r="AC722" s="50"/>
      <c r="AG722" s="37"/>
      <c r="AH722" s="37"/>
      <c r="AI722" s="37"/>
    </row>
    <row r="723" spans="1:35">
      <c r="A723" s="25"/>
      <c r="B723" s="5"/>
      <c r="C723" s="30"/>
      <c r="D723" s="1"/>
      <c r="E723" s="1"/>
      <c r="F723" s="30"/>
      <c r="G723" s="38"/>
      <c r="I723" s="30"/>
      <c r="J723" s="37"/>
      <c r="K723" s="37"/>
      <c r="S723" s="37"/>
      <c r="T723" s="37"/>
      <c r="U723" s="37"/>
      <c r="V723" s="37"/>
      <c r="W723" s="37"/>
      <c r="X723" s="37"/>
      <c r="Y723" s="37"/>
      <c r="Z723" s="52"/>
      <c r="AA723" s="1"/>
      <c r="AB723" s="1"/>
      <c r="AC723" s="50"/>
      <c r="AG723" s="37"/>
      <c r="AH723" s="37"/>
      <c r="AI723" s="37"/>
    </row>
    <row r="724" spans="1:35">
      <c r="A724" s="25"/>
      <c r="B724" s="5"/>
      <c r="C724" s="30"/>
      <c r="D724" s="1"/>
      <c r="E724" s="1"/>
      <c r="F724" s="30"/>
      <c r="G724" s="38"/>
      <c r="I724" s="30"/>
      <c r="J724" s="37"/>
      <c r="K724" s="37"/>
      <c r="S724" s="37"/>
      <c r="T724" s="37"/>
      <c r="U724" s="37"/>
      <c r="V724" s="37"/>
      <c r="W724" s="37"/>
      <c r="X724" s="37"/>
      <c r="Y724" s="37"/>
      <c r="Z724" s="52"/>
      <c r="AA724" s="1"/>
      <c r="AB724" s="1"/>
      <c r="AC724" s="50"/>
      <c r="AG724" s="37"/>
      <c r="AH724" s="37"/>
      <c r="AI724" s="37"/>
    </row>
    <row r="725" spans="1:35">
      <c r="A725" s="25"/>
      <c r="B725" s="5"/>
      <c r="C725" s="30"/>
      <c r="D725" s="1"/>
      <c r="E725" s="1"/>
      <c r="F725" s="30"/>
      <c r="G725" s="38"/>
      <c r="I725" s="30"/>
      <c r="J725" s="37"/>
      <c r="K725" s="37"/>
      <c r="S725" s="37"/>
      <c r="T725" s="37"/>
      <c r="U725" s="37"/>
      <c r="V725" s="37"/>
      <c r="W725" s="37"/>
      <c r="X725" s="37"/>
      <c r="Y725" s="37"/>
      <c r="Z725" s="52"/>
      <c r="AA725" s="1"/>
      <c r="AB725" s="1"/>
      <c r="AC725" s="50"/>
      <c r="AG725" s="37"/>
      <c r="AH725" s="37"/>
      <c r="AI725" s="37"/>
    </row>
    <row r="726" spans="1:35">
      <c r="A726" s="25"/>
      <c r="B726" s="5"/>
      <c r="C726" s="30"/>
      <c r="D726" s="1"/>
      <c r="E726" s="1"/>
      <c r="F726" s="30"/>
      <c r="G726" s="38"/>
      <c r="I726" s="30"/>
      <c r="J726" s="37"/>
      <c r="K726" s="37"/>
      <c r="S726" s="37"/>
      <c r="T726" s="37"/>
      <c r="U726" s="37"/>
      <c r="V726" s="37"/>
      <c r="W726" s="37"/>
      <c r="X726" s="37"/>
      <c r="Y726" s="37"/>
      <c r="Z726" s="52"/>
      <c r="AA726" s="1"/>
      <c r="AB726" s="1"/>
      <c r="AC726" s="50"/>
      <c r="AG726" s="37"/>
      <c r="AH726" s="37"/>
      <c r="AI726" s="37"/>
    </row>
    <row r="727" spans="1:35">
      <c r="A727" s="25"/>
      <c r="B727" s="5"/>
      <c r="C727" s="30"/>
      <c r="D727" s="1"/>
      <c r="E727" s="1"/>
      <c r="F727" s="30"/>
      <c r="G727" s="38"/>
      <c r="I727" s="30"/>
      <c r="J727" s="37"/>
      <c r="K727" s="37"/>
      <c r="S727" s="37"/>
      <c r="T727" s="37"/>
      <c r="U727" s="37"/>
      <c r="V727" s="37"/>
      <c r="W727" s="37"/>
      <c r="X727" s="37"/>
      <c r="Y727" s="37"/>
      <c r="Z727" s="52"/>
      <c r="AA727" s="1"/>
      <c r="AB727" s="1"/>
      <c r="AC727" s="50"/>
      <c r="AG727" s="37"/>
      <c r="AH727" s="37"/>
      <c r="AI727" s="37"/>
    </row>
    <row r="728" spans="1:35">
      <c r="A728" s="25"/>
      <c r="B728" s="5"/>
      <c r="C728" s="30"/>
      <c r="D728" s="1"/>
      <c r="E728" s="1"/>
      <c r="F728" s="30"/>
      <c r="G728" s="38"/>
      <c r="I728" s="30"/>
      <c r="J728" s="37"/>
      <c r="K728" s="37"/>
      <c r="S728" s="37"/>
      <c r="T728" s="37"/>
      <c r="U728" s="37"/>
      <c r="V728" s="37"/>
      <c r="W728" s="37"/>
      <c r="X728" s="37"/>
      <c r="Y728" s="37"/>
      <c r="Z728" s="52"/>
      <c r="AA728" s="1"/>
      <c r="AB728" s="1"/>
      <c r="AC728" s="50"/>
      <c r="AG728" s="37"/>
      <c r="AH728" s="37"/>
      <c r="AI728" s="37"/>
    </row>
    <row r="729" spans="1:35">
      <c r="A729" s="25"/>
      <c r="B729" s="5"/>
      <c r="C729" s="30"/>
      <c r="D729" s="1"/>
      <c r="E729" s="1"/>
      <c r="F729" s="30"/>
      <c r="G729" s="38"/>
      <c r="I729" s="30"/>
      <c r="J729" s="37"/>
      <c r="K729" s="37"/>
      <c r="S729" s="37"/>
      <c r="T729" s="37"/>
      <c r="U729" s="37"/>
      <c r="V729" s="37"/>
      <c r="W729" s="37"/>
      <c r="X729" s="37"/>
      <c r="Y729" s="37"/>
      <c r="Z729" s="52"/>
      <c r="AA729" s="1"/>
      <c r="AB729" s="1"/>
      <c r="AC729" s="50"/>
      <c r="AG729" s="37"/>
      <c r="AH729" s="37"/>
      <c r="AI729" s="37"/>
    </row>
    <row r="730" spans="1:35">
      <c r="A730" s="25"/>
      <c r="B730" s="5"/>
      <c r="C730" s="30"/>
      <c r="D730" s="1"/>
      <c r="E730" s="1"/>
      <c r="F730" s="30"/>
      <c r="G730" s="38"/>
      <c r="I730" s="30"/>
      <c r="J730" s="37"/>
      <c r="K730" s="37"/>
      <c r="S730" s="37"/>
      <c r="T730" s="37"/>
      <c r="U730" s="37"/>
      <c r="V730" s="37"/>
      <c r="W730" s="37"/>
      <c r="X730" s="37"/>
      <c r="Y730" s="37"/>
      <c r="Z730" s="52"/>
      <c r="AA730" s="1"/>
      <c r="AB730" s="1"/>
      <c r="AC730" s="50"/>
      <c r="AG730" s="37"/>
      <c r="AH730" s="37"/>
      <c r="AI730" s="37"/>
    </row>
    <row r="731" spans="1:35">
      <c r="A731" s="25"/>
      <c r="B731" s="5"/>
      <c r="C731" s="30"/>
      <c r="D731" s="1"/>
      <c r="E731" s="1"/>
      <c r="F731" s="30"/>
      <c r="G731" s="38"/>
      <c r="I731" s="30"/>
      <c r="J731" s="37"/>
      <c r="K731" s="37"/>
      <c r="S731" s="37"/>
      <c r="T731" s="37"/>
      <c r="U731" s="37"/>
      <c r="V731" s="37"/>
      <c r="W731" s="37"/>
      <c r="X731" s="37"/>
      <c r="Y731" s="37"/>
      <c r="Z731" s="52"/>
      <c r="AA731" s="1"/>
      <c r="AB731" s="1"/>
      <c r="AC731" s="50"/>
      <c r="AG731" s="37"/>
      <c r="AH731" s="37"/>
      <c r="AI731" s="37"/>
    </row>
    <row r="732" spans="1:35">
      <c r="A732" s="25"/>
      <c r="B732" s="5"/>
      <c r="C732" s="30"/>
      <c r="D732" s="1"/>
      <c r="E732" s="1"/>
      <c r="F732" s="30"/>
      <c r="G732" s="38"/>
      <c r="I732" s="30"/>
      <c r="J732" s="37"/>
      <c r="K732" s="37"/>
      <c r="S732" s="37"/>
      <c r="T732" s="37"/>
      <c r="U732" s="37"/>
      <c r="V732" s="37"/>
      <c r="W732" s="37"/>
      <c r="X732" s="37"/>
      <c r="Y732" s="37"/>
      <c r="Z732" s="52"/>
      <c r="AA732" s="1"/>
      <c r="AB732" s="1"/>
      <c r="AC732" s="50"/>
      <c r="AG732" s="37"/>
      <c r="AH732" s="37"/>
      <c r="AI732" s="37"/>
    </row>
    <row r="733" spans="1:35">
      <c r="A733" s="25"/>
      <c r="B733" s="5"/>
      <c r="C733" s="30"/>
      <c r="D733" s="1"/>
      <c r="E733" s="1"/>
      <c r="F733" s="30"/>
      <c r="G733" s="38"/>
      <c r="I733" s="30"/>
      <c r="J733" s="37"/>
      <c r="K733" s="37"/>
      <c r="S733" s="37"/>
      <c r="T733" s="37"/>
      <c r="U733" s="37"/>
      <c r="V733" s="37"/>
      <c r="W733" s="37"/>
      <c r="X733" s="37"/>
      <c r="Y733" s="37"/>
      <c r="Z733" s="52"/>
      <c r="AA733" s="1"/>
      <c r="AB733" s="1"/>
      <c r="AC733" s="50"/>
      <c r="AG733" s="37"/>
      <c r="AH733" s="37"/>
      <c r="AI733" s="37"/>
    </row>
    <row r="734" spans="1:35">
      <c r="A734" s="25"/>
      <c r="B734" s="5"/>
      <c r="C734" s="30"/>
      <c r="D734" s="1"/>
      <c r="E734" s="1"/>
      <c r="F734" s="30"/>
      <c r="G734" s="38"/>
      <c r="I734" s="30"/>
      <c r="J734" s="37"/>
      <c r="K734" s="37"/>
      <c r="S734" s="37"/>
      <c r="T734" s="37"/>
      <c r="U734" s="37"/>
      <c r="V734" s="37"/>
      <c r="W734" s="37"/>
      <c r="X734" s="37"/>
      <c r="Y734" s="37"/>
      <c r="Z734" s="52"/>
      <c r="AA734" s="1"/>
      <c r="AB734" s="1"/>
      <c r="AC734" s="50"/>
      <c r="AG734" s="37"/>
      <c r="AH734" s="37"/>
      <c r="AI734" s="37"/>
    </row>
    <row r="735" spans="1:35">
      <c r="A735" s="25"/>
      <c r="B735" s="5"/>
      <c r="C735" s="30"/>
      <c r="D735" s="1"/>
      <c r="E735" s="1"/>
      <c r="F735" s="30"/>
      <c r="G735" s="38"/>
      <c r="I735" s="30"/>
      <c r="J735" s="37"/>
      <c r="K735" s="37"/>
      <c r="S735" s="37"/>
      <c r="T735" s="37"/>
      <c r="U735" s="37"/>
      <c r="V735" s="37"/>
      <c r="W735" s="37"/>
      <c r="X735" s="37"/>
      <c r="Y735" s="37"/>
      <c r="Z735" s="52"/>
      <c r="AA735" s="1"/>
      <c r="AB735" s="1"/>
      <c r="AC735" s="50"/>
      <c r="AG735" s="37"/>
      <c r="AH735" s="37"/>
      <c r="AI735" s="37"/>
    </row>
    <row r="736" spans="1:35">
      <c r="A736" s="25"/>
      <c r="B736" s="5"/>
      <c r="C736" s="30"/>
      <c r="D736" s="1"/>
      <c r="E736" s="1"/>
      <c r="F736" s="30"/>
      <c r="G736" s="38"/>
      <c r="I736" s="30"/>
      <c r="J736" s="37"/>
      <c r="K736" s="37"/>
      <c r="S736" s="37"/>
      <c r="T736" s="37"/>
      <c r="U736" s="37"/>
      <c r="V736" s="37"/>
      <c r="W736" s="37"/>
      <c r="X736" s="37"/>
      <c r="Y736" s="37"/>
      <c r="Z736" s="52"/>
      <c r="AA736" s="1"/>
      <c r="AB736" s="1"/>
      <c r="AC736" s="50"/>
      <c r="AG736" s="37"/>
      <c r="AH736" s="37"/>
      <c r="AI736" s="37"/>
    </row>
    <row r="737" spans="1:35">
      <c r="A737" s="25"/>
      <c r="B737" s="5"/>
      <c r="C737" s="30"/>
      <c r="D737" s="1"/>
      <c r="E737" s="1"/>
      <c r="F737" s="30"/>
      <c r="G737" s="38"/>
      <c r="I737" s="30"/>
      <c r="J737" s="37"/>
      <c r="K737" s="37"/>
      <c r="S737" s="37"/>
      <c r="T737" s="37"/>
      <c r="U737" s="37"/>
      <c r="V737" s="37"/>
      <c r="W737" s="37"/>
      <c r="X737" s="37"/>
      <c r="Y737" s="37"/>
      <c r="Z737" s="52"/>
      <c r="AA737" s="1"/>
      <c r="AB737" s="1"/>
      <c r="AC737" s="50"/>
      <c r="AG737" s="37"/>
      <c r="AH737" s="37"/>
      <c r="AI737" s="37"/>
    </row>
    <row r="738" spans="1:35">
      <c r="A738" s="25"/>
      <c r="B738" s="5"/>
      <c r="C738" s="30"/>
      <c r="D738" s="1"/>
      <c r="E738" s="1"/>
      <c r="F738" s="30"/>
      <c r="G738" s="38"/>
      <c r="I738" s="30"/>
      <c r="J738" s="37"/>
      <c r="K738" s="37"/>
      <c r="S738" s="37"/>
      <c r="T738" s="37"/>
      <c r="U738" s="37"/>
      <c r="V738" s="37"/>
      <c r="W738" s="37"/>
      <c r="X738" s="37"/>
      <c r="Y738" s="37"/>
      <c r="Z738" s="52"/>
      <c r="AA738" s="1"/>
      <c r="AB738" s="1"/>
      <c r="AC738" s="50"/>
      <c r="AG738" s="37"/>
      <c r="AH738" s="37"/>
      <c r="AI738" s="37"/>
    </row>
    <row r="739" spans="1:35">
      <c r="A739" s="25"/>
      <c r="B739" s="5"/>
      <c r="C739" s="30"/>
      <c r="D739" s="1"/>
      <c r="E739" s="1"/>
      <c r="F739" s="30"/>
      <c r="G739" s="38"/>
      <c r="I739" s="30"/>
      <c r="J739" s="37"/>
      <c r="K739" s="37"/>
      <c r="S739" s="37"/>
      <c r="T739" s="37"/>
      <c r="U739" s="37"/>
      <c r="V739" s="37"/>
      <c r="W739" s="37"/>
      <c r="X739" s="37"/>
      <c r="Y739" s="37"/>
      <c r="Z739" s="52"/>
      <c r="AA739" s="1"/>
      <c r="AB739" s="1"/>
      <c r="AC739" s="50"/>
      <c r="AG739" s="37"/>
      <c r="AH739" s="37"/>
      <c r="AI739" s="37"/>
    </row>
    <row r="740" spans="1:35">
      <c r="A740" s="25"/>
      <c r="B740" s="5"/>
      <c r="C740" s="30"/>
      <c r="D740" s="1"/>
      <c r="E740" s="1"/>
      <c r="F740" s="30"/>
      <c r="G740" s="38"/>
      <c r="I740" s="30"/>
      <c r="J740" s="37"/>
      <c r="K740" s="37"/>
      <c r="S740" s="37"/>
      <c r="T740" s="37"/>
      <c r="U740" s="37"/>
      <c r="V740" s="37"/>
      <c r="W740" s="37"/>
      <c r="X740" s="37"/>
      <c r="Y740" s="37"/>
      <c r="Z740" s="52"/>
      <c r="AA740" s="1"/>
      <c r="AB740" s="1"/>
      <c r="AC740" s="50"/>
      <c r="AG740" s="37"/>
      <c r="AH740" s="37"/>
      <c r="AI740" s="37"/>
    </row>
    <row r="741" spans="1:35">
      <c r="A741" s="25"/>
      <c r="B741" s="5"/>
      <c r="C741" s="30"/>
      <c r="D741" s="1"/>
      <c r="E741" s="1"/>
      <c r="F741" s="30"/>
      <c r="G741" s="38"/>
      <c r="I741" s="30"/>
      <c r="J741" s="37"/>
      <c r="K741" s="37"/>
      <c r="S741" s="37"/>
      <c r="T741" s="37"/>
      <c r="U741" s="37"/>
      <c r="V741" s="37"/>
      <c r="W741" s="37"/>
      <c r="X741" s="37"/>
      <c r="Y741" s="37"/>
      <c r="Z741" s="52"/>
      <c r="AA741" s="1"/>
      <c r="AB741" s="1"/>
      <c r="AC741" s="50"/>
      <c r="AG741" s="37"/>
      <c r="AH741" s="37"/>
      <c r="AI741" s="37"/>
    </row>
    <row r="742" spans="1:35">
      <c r="A742" s="25"/>
      <c r="B742" s="5"/>
      <c r="C742" s="30"/>
      <c r="D742" s="1"/>
      <c r="E742" s="1"/>
      <c r="F742" s="30"/>
      <c r="G742" s="38"/>
      <c r="I742" s="30"/>
      <c r="J742" s="37"/>
      <c r="K742" s="37"/>
      <c r="S742" s="37"/>
      <c r="T742" s="37"/>
      <c r="U742" s="37"/>
      <c r="V742" s="37"/>
      <c r="W742" s="37"/>
      <c r="X742" s="37"/>
      <c r="Y742" s="37"/>
      <c r="Z742" s="52"/>
      <c r="AA742" s="1"/>
      <c r="AB742" s="1"/>
      <c r="AC742" s="50"/>
      <c r="AG742" s="37"/>
      <c r="AH742" s="37"/>
      <c r="AI742" s="37"/>
    </row>
    <row r="743" spans="1:35">
      <c r="A743" s="25"/>
      <c r="B743" s="5"/>
      <c r="C743" s="30"/>
      <c r="D743" s="1"/>
      <c r="E743" s="1"/>
      <c r="F743" s="30"/>
      <c r="G743" s="38"/>
      <c r="I743" s="30"/>
      <c r="J743" s="37"/>
      <c r="K743" s="37"/>
      <c r="S743" s="37"/>
      <c r="T743" s="37"/>
      <c r="U743" s="37"/>
      <c r="V743" s="37"/>
      <c r="W743" s="37"/>
      <c r="X743" s="37"/>
      <c r="Y743" s="37"/>
      <c r="Z743" s="52"/>
      <c r="AA743" s="1"/>
      <c r="AB743" s="1"/>
      <c r="AC743" s="50"/>
      <c r="AG743" s="37"/>
      <c r="AH743" s="37"/>
      <c r="AI743" s="37"/>
    </row>
    <row r="744" spans="1:35">
      <c r="A744" s="25"/>
      <c r="B744" s="5"/>
      <c r="C744" s="30"/>
      <c r="D744" s="1"/>
      <c r="E744" s="1"/>
      <c r="F744" s="30"/>
      <c r="G744" s="38"/>
      <c r="I744" s="30"/>
      <c r="J744" s="37"/>
      <c r="K744" s="37"/>
      <c r="S744" s="37"/>
      <c r="T744" s="37"/>
      <c r="U744" s="37"/>
      <c r="V744" s="37"/>
      <c r="W744" s="37"/>
      <c r="X744" s="37"/>
      <c r="Y744" s="37"/>
      <c r="Z744" s="52"/>
      <c r="AA744" s="1"/>
      <c r="AB744" s="1"/>
      <c r="AC744" s="50"/>
      <c r="AG744" s="37"/>
      <c r="AH744" s="37"/>
      <c r="AI744" s="37"/>
    </row>
    <row r="745" spans="1:35">
      <c r="A745" s="25"/>
      <c r="B745" s="5"/>
      <c r="C745" s="30"/>
      <c r="D745" s="1"/>
      <c r="E745" s="1"/>
      <c r="F745" s="30"/>
      <c r="G745" s="38"/>
      <c r="I745" s="30"/>
      <c r="J745" s="37"/>
      <c r="K745" s="37"/>
      <c r="S745" s="37"/>
      <c r="T745" s="37"/>
      <c r="U745" s="37"/>
      <c r="V745" s="37"/>
      <c r="W745" s="37"/>
      <c r="X745" s="37"/>
      <c r="Y745" s="37"/>
      <c r="Z745" s="52"/>
      <c r="AA745" s="1"/>
      <c r="AB745" s="1"/>
      <c r="AC745" s="50"/>
      <c r="AG745" s="37"/>
      <c r="AH745" s="37"/>
      <c r="AI745" s="37"/>
    </row>
    <row r="746" spans="1:35">
      <c r="A746" s="25"/>
      <c r="B746" s="5"/>
      <c r="C746" s="30"/>
      <c r="D746" s="1"/>
      <c r="E746" s="1"/>
      <c r="F746" s="30"/>
      <c r="G746" s="38"/>
      <c r="I746" s="30"/>
      <c r="J746" s="37"/>
      <c r="K746" s="37"/>
      <c r="S746" s="37"/>
      <c r="T746" s="37"/>
      <c r="U746" s="37"/>
      <c r="V746" s="37"/>
      <c r="W746" s="37"/>
      <c r="X746" s="37"/>
      <c r="Y746" s="37"/>
      <c r="Z746" s="52"/>
      <c r="AA746" s="1"/>
      <c r="AB746" s="1"/>
      <c r="AC746" s="50"/>
      <c r="AG746" s="37"/>
      <c r="AH746" s="37"/>
      <c r="AI746" s="37"/>
    </row>
    <row r="747" spans="1:35">
      <c r="A747" s="25"/>
      <c r="B747" s="5"/>
      <c r="C747" s="30"/>
      <c r="D747" s="1"/>
      <c r="E747" s="1"/>
      <c r="F747" s="30"/>
      <c r="G747" s="38"/>
      <c r="I747" s="30"/>
      <c r="J747" s="37"/>
      <c r="K747" s="37"/>
      <c r="S747" s="37"/>
      <c r="T747" s="37"/>
      <c r="U747" s="37"/>
      <c r="V747" s="37"/>
      <c r="W747" s="37"/>
      <c r="X747" s="37"/>
      <c r="Y747" s="37"/>
      <c r="Z747" s="52"/>
      <c r="AA747" s="1"/>
      <c r="AB747" s="1"/>
      <c r="AC747" s="50"/>
      <c r="AG747" s="37"/>
      <c r="AH747" s="37"/>
      <c r="AI747" s="37"/>
    </row>
    <row r="748" spans="1:35">
      <c r="A748" s="25"/>
      <c r="B748" s="5"/>
      <c r="C748" s="30"/>
      <c r="D748" s="1"/>
      <c r="E748" s="1"/>
      <c r="F748" s="30"/>
      <c r="G748" s="38"/>
      <c r="I748" s="30"/>
      <c r="J748" s="37"/>
      <c r="K748" s="37"/>
      <c r="S748" s="37"/>
      <c r="T748" s="37"/>
      <c r="U748" s="37"/>
      <c r="V748" s="37"/>
      <c r="W748" s="37"/>
      <c r="X748" s="37"/>
      <c r="Y748" s="37"/>
      <c r="Z748" s="52"/>
      <c r="AA748" s="1"/>
      <c r="AB748" s="1"/>
      <c r="AC748" s="50"/>
      <c r="AG748" s="37"/>
      <c r="AH748" s="37"/>
      <c r="AI748" s="37"/>
    </row>
    <row r="749" spans="1:35">
      <c r="A749" s="25"/>
      <c r="B749" s="5"/>
      <c r="C749" s="30"/>
      <c r="D749" s="1"/>
      <c r="E749" s="1"/>
      <c r="F749" s="30"/>
      <c r="G749" s="38"/>
      <c r="I749" s="30"/>
      <c r="J749" s="37"/>
      <c r="K749" s="37"/>
      <c r="S749" s="37"/>
      <c r="T749" s="37"/>
      <c r="U749" s="37"/>
      <c r="V749" s="37"/>
      <c r="W749" s="37"/>
      <c r="X749" s="37"/>
      <c r="Y749" s="37"/>
      <c r="Z749" s="52"/>
      <c r="AA749" s="1"/>
      <c r="AB749" s="1"/>
      <c r="AC749" s="50"/>
      <c r="AG749" s="37"/>
      <c r="AH749" s="37"/>
      <c r="AI749" s="37"/>
    </row>
    <row r="750" spans="1:35">
      <c r="A750" s="25"/>
      <c r="B750" s="5"/>
      <c r="C750" s="30"/>
      <c r="D750" s="1"/>
      <c r="E750" s="1"/>
      <c r="F750" s="30"/>
      <c r="G750" s="38"/>
      <c r="I750" s="30"/>
      <c r="J750" s="37"/>
      <c r="K750" s="37"/>
      <c r="S750" s="37"/>
      <c r="T750" s="37"/>
      <c r="U750" s="37"/>
      <c r="V750" s="37"/>
      <c r="W750" s="37"/>
      <c r="X750" s="37"/>
      <c r="Y750" s="37"/>
      <c r="Z750" s="52"/>
      <c r="AA750" s="1"/>
      <c r="AB750" s="1"/>
      <c r="AC750" s="50"/>
      <c r="AG750" s="37"/>
      <c r="AH750" s="37"/>
      <c r="AI750" s="37"/>
    </row>
    <row r="751" spans="1:35">
      <c r="A751" s="25"/>
      <c r="B751" s="5"/>
      <c r="C751" s="30"/>
      <c r="D751" s="1"/>
      <c r="E751" s="1"/>
      <c r="F751" s="30"/>
      <c r="G751" s="38"/>
      <c r="I751" s="30"/>
      <c r="J751" s="37"/>
      <c r="K751" s="37"/>
      <c r="S751" s="37"/>
      <c r="T751" s="37"/>
      <c r="U751" s="37"/>
      <c r="V751" s="37"/>
      <c r="W751" s="37"/>
      <c r="X751" s="37"/>
      <c r="Y751" s="37"/>
      <c r="Z751" s="52"/>
      <c r="AA751" s="1"/>
      <c r="AB751" s="1"/>
      <c r="AC751" s="50"/>
      <c r="AG751" s="37"/>
      <c r="AH751" s="37"/>
      <c r="AI751" s="37"/>
    </row>
    <row r="752" spans="1:35">
      <c r="A752" s="25"/>
      <c r="B752" s="5"/>
      <c r="C752" s="30"/>
      <c r="D752" s="1"/>
      <c r="E752" s="1"/>
      <c r="F752" s="30"/>
      <c r="G752" s="38"/>
      <c r="I752" s="30"/>
      <c r="J752" s="37"/>
      <c r="K752" s="37"/>
      <c r="S752" s="37"/>
      <c r="T752" s="37"/>
      <c r="U752" s="37"/>
      <c r="V752" s="37"/>
      <c r="W752" s="37"/>
      <c r="X752" s="37"/>
      <c r="Y752" s="37"/>
      <c r="Z752" s="52"/>
      <c r="AA752" s="1"/>
      <c r="AB752" s="1"/>
      <c r="AC752" s="50"/>
      <c r="AG752" s="37"/>
      <c r="AH752" s="37"/>
      <c r="AI752" s="37"/>
    </row>
    <row r="753" spans="1:35">
      <c r="A753" s="25"/>
      <c r="B753" s="5"/>
      <c r="C753" s="30"/>
      <c r="D753" s="1"/>
      <c r="E753" s="1"/>
      <c r="F753" s="30"/>
      <c r="G753" s="38"/>
      <c r="I753" s="30"/>
      <c r="J753" s="37"/>
      <c r="K753" s="37"/>
      <c r="S753" s="37"/>
      <c r="T753" s="37"/>
      <c r="U753" s="37"/>
      <c r="V753" s="37"/>
      <c r="W753" s="37"/>
      <c r="X753" s="37"/>
      <c r="Y753" s="37"/>
      <c r="Z753" s="52"/>
      <c r="AA753" s="1"/>
      <c r="AB753" s="1"/>
      <c r="AC753" s="50"/>
      <c r="AG753" s="37"/>
      <c r="AH753" s="37"/>
      <c r="AI753" s="37"/>
    </row>
    <row r="754" spans="1:35">
      <c r="A754" s="25"/>
      <c r="B754" s="5"/>
      <c r="C754" s="30"/>
      <c r="D754" s="1"/>
      <c r="E754" s="1"/>
      <c r="F754" s="30"/>
      <c r="G754" s="38"/>
      <c r="I754" s="30"/>
      <c r="J754" s="37"/>
      <c r="K754" s="37"/>
      <c r="S754" s="37"/>
      <c r="T754" s="37"/>
      <c r="U754" s="37"/>
      <c r="V754" s="37"/>
      <c r="W754" s="37"/>
      <c r="X754" s="37"/>
      <c r="Y754" s="37"/>
      <c r="Z754" s="52"/>
      <c r="AA754" s="1"/>
      <c r="AB754" s="1"/>
      <c r="AC754" s="50"/>
      <c r="AG754" s="37"/>
      <c r="AH754" s="37"/>
      <c r="AI754" s="37"/>
    </row>
    <row r="755" spans="1:35">
      <c r="A755" s="25"/>
      <c r="B755" s="5"/>
      <c r="C755" s="30"/>
      <c r="D755" s="1"/>
      <c r="E755" s="1"/>
      <c r="F755" s="30"/>
      <c r="G755" s="38"/>
      <c r="I755" s="30"/>
      <c r="J755" s="37"/>
      <c r="K755" s="37"/>
      <c r="S755" s="37"/>
      <c r="T755" s="37"/>
      <c r="U755" s="37"/>
      <c r="V755" s="37"/>
      <c r="W755" s="37"/>
      <c r="X755" s="37"/>
      <c r="Y755" s="37"/>
      <c r="Z755" s="52"/>
      <c r="AA755" s="1"/>
      <c r="AB755" s="1"/>
      <c r="AC755" s="50"/>
      <c r="AG755" s="37"/>
      <c r="AH755" s="37"/>
      <c r="AI755" s="37"/>
    </row>
    <row r="756" spans="1:35">
      <c r="A756" s="25"/>
      <c r="B756" s="5"/>
      <c r="C756" s="30"/>
      <c r="D756" s="1"/>
      <c r="E756" s="1"/>
      <c r="F756" s="30"/>
      <c r="G756" s="38"/>
      <c r="I756" s="30"/>
      <c r="J756" s="37"/>
      <c r="K756" s="37"/>
      <c r="S756" s="37"/>
      <c r="T756" s="37"/>
      <c r="U756" s="37"/>
      <c r="V756" s="37"/>
      <c r="W756" s="37"/>
      <c r="X756" s="37"/>
      <c r="Y756" s="37"/>
      <c r="Z756" s="52"/>
      <c r="AA756" s="1"/>
      <c r="AB756" s="1"/>
      <c r="AC756" s="50"/>
      <c r="AG756" s="37"/>
      <c r="AH756" s="37"/>
      <c r="AI756" s="37"/>
    </row>
    <row r="757" spans="1:35">
      <c r="A757" s="25"/>
      <c r="B757" s="5"/>
      <c r="C757" s="30"/>
      <c r="D757" s="1"/>
      <c r="E757" s="1"/>
      <c r="F757" s="30"/>
      <c r="G757" s="38"/>
      <c r="I757" s="30"/>
      <c r="J757" s="37"/>
      <c r="K757" s="37"/>
      <c r="S757" s="37"/>
      <c r="T757" s="37"/>
      <c r="U757" s="37"/>
      <c r="V757" s="37"/>
      <c r="W757" s="37"/>
      <c r="X757" s="37"/>
      <c r="Y757" s="37"/>
      <c r="Z757" s="52"/>
      <c r="AA757" s="1"/>
      <c r="AB757" s="1"/>
      <c r="AC757" s="50"/>
      <c r="AG757" s="37"/>
      <c r="AH757" s="37"/>
      <c r="AI757" s="37"/>
    </row>
    <row r="758" spans="1:35">
      <c r="A758" s="25"/>
      <c r="B758" s="5"/>
      <c r="C758" s="30"/>
      <c r="D758" s="1"/>
      <c r="E758" s="1"/>
      <c r="F758" s="30"/>
      <c r="G758" s="38"/>
      <c r="I758" s="30"/>
      <c r="J758" s="37"/>
      <c r="K758" s="37"/>
      <c r="S758" s="37"/>
      <c r="T758" s="37"/>
      <c r="U758" s="37"/>
      <c r="V758" s="37"/>
      <c r="W758" s="37"/>
      <c r="X758" s="37"/>
      <c r="Y758" s="37"/>
      <c r="Z758" s="52"/>
      <c r="AA758" s="1"/>
      <c r="AB758" s="1"/>
      <c r="AC758" s="50"/>
      <c r="AG758" s="37"/>
      <c r="AH758" s="37"/>
      <c r="AI758" s="37"/>
    </row>
    <row r="759" spans="1:35">
      <c r="A759" s="25"/>
      <c r="B759" s="5"/>
      <c r="C759" s="30"/>
      <c r="D759" s="1"/>
      <c r="E759" s="1"/>
      <c r="F759" s="30"/>
      <c r="G759" s="38"/>
      <c r="I759" s="30"/>
      <c r="J759" s="37"/>
      <c r="K759" s="37"/>
      <c r="S759" s="37"/>
      <c r="T759" s="37"/>
      <c r="U759" s="37"/>
      <c r="V759" s="37"/>
      <c r="W759" s="37"/>
      <c r="X759" s="37"/>
      <c r="Y759" s="37"/>
      <c r="Z759" s="52"/>
      <c r="AA759" s="1"/>
      <c r="AB759" s="1"/>
      <c r="AC759" s="50"/>
      <c r="AG759" s="37"/>
      <c r="AH759" s="37"/>
      <c r="AI759" s="37"/>
    </row>
    <row r="760" spans="1:35">
      <c r="A760" s="25"/>
      <c r="B760" s="5"/>
      <c r="C760" s="30"/>
      <c r="D760" s="1"/>
      <c r="E760" s="1"/>
      <c r="F760" s="30"/>
      <c r="G760" s="38"/>
      <c r="I760" s="30"/>
      <c r="J760" s="37"/>
      <c r="K760" s="37"/>
      <c r="S760" s="37"/>
      <c r="T760" s="37"/>
      <c r="U760" s="37"/>
      <c r="V760" s="37"/>
      <c r="W760" s="37"/>
      <c r="X760" s="37"/>
      <c r="Y760" s="37"/>
      <c r="Z760" s="52"/>
      <c r="AA760" s="1"/>
      <c r="AB760" s="1"/>
      <c r="AC760" s="50"/>
      <c r="AG760" s="37"/>
      <c r="AH760" s="37"/>
      <c r="AI760" s="37"/>
    </row>
    <row r="761" spans="1:35">
      <c r="A761" s="25"/>
      <c r="B761" s="5"/>
      <c r="C761" s="30"/>
      <c r="D761" s="1"/>
      <c r="E761" s="1"/>
      <c r="F761" s="30"/>
      <c r="G761" s="38"/>
      <c r="I761" s="30"/>
      <c r="J761" s="37"/>
      <c r="K761" s="37"/>
      <c r="S761" s="37"/>
      <c r="T761" s="37"/>
      <c r="U761" s="37"/>
      <c r="V761" s="37"/>
      <c r="W761" s="37"/>
      <c r="X761" s="37"/>
      <c r="Y761" s="37"/>
      <c r="Z761" s="52"/>
      <c r="AA761" s="1"/>
      <c r="AB761" s="1"/>
      <c r="AC761" s="50"/>
      <c r="AG761" s="37"/>
      <c r="AH761" s="37"/>
      <c r="AI761" s="37"/>
    </row>
    <row r="762" spans="1:35">
      <c r="A762" s="25"/>
      <c r="B762" s="5"/>
      <c r="C762" s="30"/>
      <c r="D762" s="1"/>
      <c r="E762" s="1"/>
      <c r="F762" s="30"/>
      <c r="G762" s="38"/>
      <c r="I762" s="30"/>
      <c r="J762" s="37"/>
      <c r="K762" s="37"/>
      <c r="S762" s="37"/>
      <c r="T762" s="37"/>
      <c r="U762" s="37"/>
      <c r="V762" s="37"/>
      <c r="W762" s="37"/>
      <c r="X762" s="37"/>
      <c r="Y762" s="37"/>
      <c r="Z762" s="52"/>
      <c r="AA762" s="1"/>
      <c r="AB762" s="1"/>
      <c r="AC762" s="50"/>
      <c r="AG762" s="37"/>
      <c r="AH762" s="37"/>
      <c r="AI762" s="37"/>
    </row>
    <row r="763" spans="1:35">
      <c r="A763" s="25"/>
      <c r="B763" s="5"/>
      <c r="C763" s="30"/>
      <c r="D763" s="1"/>
      <c r="E763" s="1"/>
      <c r="F763" s="30"/>
      <c r="G763" s="38"/>
      <c r="I763" s="30"/>
      <c r="J763" s="37"/>
      <c r="K763" s="37"/>
      <c r="S763" s="37"/>
      <c r="T763" s="37"/>
      <c r="U763" s="37"/>
      <c r="V763" s="37"/>
      <c r="W763" s="37"/>
      <c r="X763" s="37"/>
      <c r="Y763" s="37"/>
      <c r="Z763" s="52"/>
      <c r="AA763" s="1"/>
      <c r="AB763" s="1"/>
      <c r="AC763" s="50"/>
      <c r="AG763" s="37"/>
      <c r="AH763" s="37"/>
      <c r="AI763" s="37"/>
    </row>
    <row r="764" spans="1:35">
      <c r="A764" s="25"/>
      <c r="B764" s="5"/>
      <c r="C764" s="30"/>
      <c r="D764" s="1"/>
      <c r="E764" s="1"/>
      <c r="F764" s="30"/>
      <c r="G764" s="38"/>
      <c r="I764" s="30"/>
      <c r="J764" s="37"/>
      <c r="K764" s="37"/>
      <c r="S764" s="37"/>
      <c r="T764" s="37"/>
      <c r="U764" s="37"/>
      <c r="V764" s="37"/>
      <c r="W764" s="37"/>
      <c r="X764" s="37"/>
      <c r="Y764" s="37"/>
      <c r="Z764" s="52"/>
      <c r="AA764" s="1"/>
      <c r="AB764" s="1"/>
      <c r="AC764" s="50"/>
      <c r="AG764" s="37"/>
      <c r="AH764" s="37"/>
      <c r="AI764" s="37"/>
    </row>
    <row r="765" spans="1:35">
      <c r="A765" s="25"/>
      <c r="B765" s="5"/>
      <c r="C765" s="30"/>
      <c r="D765" s="1"/>
      <c r="E765" s="1"/>
      <c r="F765" s="30"/>
      <c r="G765" s="38"/>
      <c r="I765" s="30"/>
      <c r="J765" s="37"/>
      <c r="K765" s="37"/>
      <c r="S765" s="37"/>
      <c r="T765" s="37"/>
      <c r="U765" s="37"/>
      <c r="V765" s="37"/>
      <c r="W765" s="37"/>
      <c r="X765" s="37"/>
      <c r="Y765" s="37"/>
      <c r="Z765" s="52"/>
      <c r="AA765" s="1"/>
      <c r="AB765" s="1"/>
      <c r="AC765" s="50"/>
      <c r="AG765" s="37"/>
      <c r="AH765" s="37"/>
      <c r="AI765" s="37"/>
    </row>
    <row r="766" spans="1:35">
      <c r="A766" s="25"/>
      <c r="B766" s="5"/>
      <c r="C766" s="30"/>
      <c r="D766" s="1"/>
      <c r="E766" s="1"/>
      <c r="F766" s="30"/>
      <c r="G766" s="38"/>
      <c r="I766" s="30"/>
      <c r="J766" s="37"/>
      <c r="K766" s="37"/>
      <c r="S766" s="37"/>
      <c r="T766" s="37"/>
      <c r="U766" s="37"/>
      <c r="V766" s="37"/>
      <c r="W766" s="37"/>
      <c r="X766" s="37"/>
      <c r="Y766" s="37"/>
      <c r="Z766" s="52"/>
      <c r="AA766" s="1"/>
      <c r="AB766" s="1"/>
      <c r="AC766" s="50"/>
      <c r="AG766" s="37"/>
      <c r="AH766" s="37"/>
      <c r="AI766" s="37"/>
    </row>
    <row r="767" spans="1:35">
      <c r="A767" s="25"/>
      <c r="B767" s="5"/>
      <c r="C767" s="30"/>
      <c r="D767" s="1"/>
      <c r="E767" s="1"/>
      <c r="F767" s="30"/>
      <c r="G767" s="38"/>
      <c r="I767" s="30"/>
      <c r="J767" s="37"/>
      <c r="K767" s="37"/>
      <c r="S767" s="37"/>
      <c r="T767" s="37"/>
      <c r="U767" s="37"/>
      <c r="V767" s="37"/>
      <c r="W767" s="37"/>
      <c r="X767" s="37"/>
      <c r="Y767" s="37"/>
      <c r="Z767" s="52"/>
      <c r="AA767" s="1"/>
      <c r="AB767" s="1"/>
      <c r="AC767" s="50"/>
      <c r="AG767" s="37"/>
      <c r="AH767" s="37"/>
      <c r="AI767" s="37"/>
    </row>
    <row r="768" spans="1:35">
      <c r="A768" s="25"/>
      <c r="B768" s="5"/>
      <c r="C768" s="30"/>
      <c r="D768" s="1"/>
      <c r="E768" s="1"/>
      <c r="F768" s="30"/>
      <c r="G768" s="38"/>
      <c r="I768" s="30"/>
      <c r="J768" s="37"/>
      <c r="K768" s="37"/>
      <c r="S768" s="37"/>
      <c r="T768" s="37"/>
      <c r="U768" s="37"/>
      <c r="V768" s="37"/>
      <c r="W768" s="37"/>
      <c r="X768" s="37"/>
      <c r="Y768" s="37"/>
      <c r="Z768" s="52"/>
      <c r="AA768" s="1"/>
      <c r="AB768" s="1"/>
      <c r="AC768" s="50"/>
      <c r="AG768" s="37"/>
      <c r="AH768" s="37"/>
      <c r="AI768" s="37"/>
    </row>
    <row r="769" spans="1:35">
      <c r="A769" s="25"/>
      <c r="B769" s="5"/>
      <c r="C769" s="30"/>
      <c r="D769" s="1"/>
      <c r="E769" s="1"/>
      <c r="F769" s="30"/>
      <c r="G769" s="38"/>
      <c r="I769" s="30"/>
      <c r="J769" s="37"/>
      <c r="K769" s="37"/>
      <c r="S769" s="37"/>
      <c r="T769" s="37"/>
      <c r="U769" s="37"/>
      <c r="V769" s="37"/>
      <c r="W769" s="37"/>
      <c r="X769" s="37"/>
      <c r="Y769" s="37"/>
      <c r="Z769" s="52"/>
      <c r="AA769" s="1"/>
      <c r="AB769" s="1"/>
      <c r="AC769" s="50"/>
      <c r="AG769" s="37"/>
      <c r="AH769" s="37"/>
      <c r="AI769" s="37"/>
    </row>
    <row r="770" spans="1:35">
      <c r="A770" s="25"/>
      <c r="B770" s="5"/>
      <c r="C770" s="30"/>
      <c r="D770" s="1"/>
      <c r="E770" s="1"/>
      <c r="F770" s="30"/>
      <c r="G770" s="38"/>
      <c r="I770" s="30"/>
      <c r="J770" s="37"/>
      <c r="K770" s="37"/>
      <c r="S770" s="37"/>
      <c r="T770" s="37"/>
      <c r="U770" s="37"/>
      <c r="V770" s="37"/>
      <c r="W770" s="37"/>
      <c r="X770" s="37"/>
      <c r="Y770" s="37"/>
      <c r="Z770" s="52"/>
      <c r="AA770" s="1"/>
      <c r="AB770" s="1"/>
      <c r="AC770" s="50"/>
      <c r="AG770" s="37"/>
      <c r="AH770" s="37"/>
      <c r="AI770" s="37"/>
    </row>
    <row r="771" spans="1:35">
      <c r="A771" s="25"/>
      <c r="B771" s="5"/>
      <c r="C771" s="30"/>
      <c r="D771" s="1"/>
      <c r="E771" s="1"/>
      <c r="F771" s="30"/>
      <c r="G771" s="38"/>
      <c r="I771" s="30"/>
      <c r="J771" s="37"/>
      <c r="K771" s="37"/>
      <c r="S771" s="37"/>
      <c r="T771" s="37"/>
      <c r="U771" s="37"/>
      <c r="V771" s="37"/>
      <c r="W771" s="37"/>
      <c r="X771" s="37"/>
      <c r="Y771" s="37"/>
      <c r="Z771" s="52"/>
      <c r="AA771" s="1"/>
      <c r="AB771" s="1"/>
      <c r="AC771" s="50"/>
      <c r="AG771" s="37"/>
      <c r="AH771" s="37"/>
      <c r="AI771" s="37"/>
    </row>
    <row r="772" spans="1:35">
      <c r="A772" s="25"/>
      <c r="B772" s="5"/>
      <c r="C772" s="30"/>
      <c r="D772" s="1"/>
      <c r="E772" s="1"/>
      <c r="F772" s="30"/>
      <c r="G772" s="38"/>
      <c r="I772" s="30"/>
      <c r="J772" s="37"/>
      <c r="K772" s="37"/>
      <c r="S772" s="37"/>
      <c r="T772" s="37"/>
      <c r="U772" s="37"/>
      <c r="V772" s="37"/>
      <c r="W772" s="37"/>
      <c r="X772" s="37"/>
      <c r="Y772" s="37"/>
      <c r="Z772" s="52"/>
      <c r="AA772" s="1"/>
      <c r="AB772" s="1"/>
      <c r="AC772" s="50"/>
      <c r="AG772" s="37"/>
      <c r="AH772" s="37"/>
      <c r="AI772" s="37"/>
    </row>
    <row r="773" spans="1:35">
      <c r="A773" s="25"/>
      <c r="B773" s="5"/>
      <c r="C773" s="30"/>
      <c r="D773" s="1"/>
      <c r="E773" s="1"/>
      <c r="F773" s="30"/>
      <c r="G773" s="38"/>
      <c r="I773" s="30"/>
      <c r="J773" s="37"/>
      <c r="K773" s="37"/>
      <c r="S773" s="37"/>
      <c r="T773" s="37"/>
      <c r="U773" s="37"/>
      <c r="V773" s="37"/>
      <c r="W773" s="37"/>
      <c r="X773" s="37"/>
      <c r="Y773" s="37"/>
      <c r="Z773" s="52"/>
      <c r="AA773" s="1"/>
      <c r="AB773" s="1"/>
      <c r="AC773" s="50"/>
      <c r="AG773" s="37"/>
      <c r="AH773" s="37"/>
      <c r="AI773" s="37"/>
    </row>
    <row r="774" spans="1:35">
      <c r="A774" s="25"/>
      <c r="B774" s="5"/>
      <c r="C774" s="30"/>
      <c r="D774" s="1"/>
      <c r="E774" s="1"/>
      <c r="F774" s="30"/>
      <c r="G774" s="38"/>
      <c r="I774" s="30"/>
      <c r="J774" s="37"/>
      <c r="K774" s="37"/>
      <c r="S774" s="37"/>
      <c r="T774" s="37"/>
      <c r="U774" s="37"/>
      <c r="V774" s="37"/>
      <c r="W774" s="37"/>
      <c r="X774" s="37"/>
      <c r="Y774" s="37"/>
      <c r="Z774" s="52"/>
      <c r="AA774" s="1"/>
      <c r="AB774" s="1"/>
      <c r="AC774" s="50"/>
      <c r="AG774" s="37"/>
      <c r="AH774" s="37"/>
      <c r="AI774" s="37"/>
    </row>
    <row r="775" spans="1:35">
      <c r="A775" s="25"/>
      <c r="B775" s="5"/>
      <c r="C775" s="30"/>
      <c r="D775" s="1"/>
      <c r="E775" s="1"/>
      <c r="F775" s="30"/>
      <c r="G775" s="38"/>
      <c r="I775" s="30"/>
      <c r="J775" s="37"/>
      <c r="K775" s="37"/>
      <c r="S775" s="37"/>
      <c r="T775" s="37"/>
      <c r="U775" s="37"/>
      <c r="V775" s="37"/>
      <c r="W775" s="37"/>
      <c r="X775" s="37"/>
      <c r="Y775" s="37"/>
      <c r="Z775" s="52"/>
      <c r="AA775" s="1"/>
      <c r="AB775" s="1"/>
      <c r="AC775" s="50"/>
      <c r="AG775" s="37"/>
      <c r="AH775" s="37"/>
      <c r="AI775" s="37"/>
    </row>
    <row r="776" spans="1:35">
      <c r="A776" s="25"/>
      <c r="B776" s="5"/>
      <c r="C776" s="30"/>
      <c r="D776" s="1"/>
      <c r="E776" s="1"/>
      <c r="F776" s="30"/>
      <c r="G776" s="38"/>
      <c r="I776" s="30"/>
      <c r="J776" s="37"/>
      <c r="K776" s="37"/>
      <c r="S776" s="37"/>
      <c r="T776" s="37"/>
      <c r="U776" s="37"/>
      <c r="V776" s="37"/>
      <c r="W776" s="37"/>
      <c r="X776" s="37"/>
      <c r="Y776" s="37"/>
      <c r="Z776" s="52"/>
      <c r="AA776" s="1"/>
      <c r="AB776" s="1"/>
      <c r="AC776" s="50"/>
      <c r="AG776" s="37"/>
      <c r="AH776" s="37"/>
      <c r="AI776" s="37"/>
    </row>
    <row r="777" spans="1:35">
      <c r="A777" s="25"/>
      <c r="B777" s="5"/>
      <c r="C777" s="30"/>
      <c r="D777" s="1"/>
      <c r="E777" s="1"/>
      <c r="F777" s="30"/>
      <c r="G777" s="38"/>
      <c r="I777" s="30"/>
      <c r="J777" s="37"/>
      <c r="K777" s="37"/>
      <c r="S777" s="37"/>
      <c r="T777" s="37"/>
      <c r="U777" s="37"/>
      <c r="V777" s="37"/>
      <c r="W777" s="37"/>
      <c r="X777" s="37"/>
      <c r="Y777" s="37"/>
      <c r="Z777" s="52"/>
      <c r="AA777" s="1"/>
      <c r="AB777" s="1"/>
      <c r="AC777" s="50"/>
      <c r="AG777" s="37"/>
      <c r="AH777" s="37"/>
      <c r="AI777" s="37"/>
    </row>
    <row r="778" spans="1:35">
      <c r="A778" s="25"/>
      <c r="B778" s="5"/>
      <c r="C778" s="30"/>
      <c r="D778" s="1"/>
      <c r="E778" s="1"/>
      <c r="F778" s="30"/>
      <c r="G778" s="38"/>
      <c r="I778" s="30"/>
      <c r="J778" s="37"/>
      <c r="K778" s="37"/>
      <c r="S778" s="37"/>
      <c r="T778" s="37"/>
      <c r="U778" s="37"/>
      <c r="V778" s="37"/>
      <c r="W778" s="37"/>
      <c r="X778" s="37"/>
      <c r="Y778" s="37"/>
      <c r="Z778" s="52"/>
      <c r="AA778" s="1"/>
      <c r="AB778" s="1"/>
      <c r="AC778" s="50"/>
      <c r="AG778" s="37"/>
      <c r="AH778" s="37"/>
      <c r="AI778" s="37"/>
    </row>
    <row r="779" spans="1:35">
      <c r="A779" s="25"/>
      <c r="B779" s="5"/>
      <c r="C779" s="30"/>
      <c r="D779" s="1"/>
      <c r="E779" s="1"/>
      <c r="F779" s="30"/>
      <c r="G779" s="38"/>
      <c r="I779" s="30"/>
      <c r="J779" s="37"/>
      <c r="K779" s="37"/>
      <c r="S779" s="37"/>
      <c r="T779" s="37"/>
      <c r="U779" s="37"/>
      <c r="V779" s="37"/>
      <c r="W779" s="37"/>
      <c r="X779" s="37"/>
      <c r="Y779" s="37"/>
      <c r="Z779" s="52"/>
      <c r="AA779" s="1"/>
      <c r="AB779" s="1"/>
      <c r="AC779" s="50"/>
      <c r="AG779" s="37"/>
      <c r="AH779" s="37"/>
      <c r="AI779" s="37"/>
    </row>
    <row r="780" spans="1:35">
      <c r="A780" s="25"/>
      <c r="B780" s="5"/>
      <c r="C780" s="30"/>
      <c r="D780" s="1"/>
      <c r="E780" s="1"/>
      <c r="F780" s="30"/>
      <c r="G780" s="38"/>
      <c r="I780" s="30"/>
      <c r="J780" s="37"/>
      <c r="K780" s="37"/>
      <c r="S780" s="37"/>
      <c r="T780" s="37"/>
      <c r="U780" s="37"/>
      <c r="V780" s="37"/>
      <c r="W780" s="37"/>
      <c r="X780" s="37"/>
      <c r="Y780" s="37"/>
      <c r="Z780" s="52"/>
      <c r="AA780" s="1"/>
      <c r="AB780" s="1"/>
      <c r="AC780" s="50"/>
      <c r="AG780" s="37"/>
      <c r="AH780" s="37"/>
      <c r="AI780" s="37"/>
    </row>
    <row r="781" spans="1:35">
      <c r="A781" s="25"/>
      <c r="B781" s="5"/>
      <c r="C781" s="30"/>
      <c r="D781" s="1"/>
      <c r="E781" s="1"/>
      <c r="F781" s="30"/>
      <c r="G781" s="38"/>
      <c r="I781" s="30"/>
      <c r="J781" s="37"/>
      <c r="K781" s="37"/>
      <c r="S781" s="37"/>
      <c r="T781" s="37"/>
      <c r="U781" s="37"/>
      <c r="V781" s="37"/>
      <c r="W781" s="37"/>
      <c r="X781" s="37"/>
      <c r="Y781" s="37"/>
      <c r="Z781" s="52"/>
      <c r="AA781" s="1"/>
      <c r="AB781" s="1"/>
      <c r="AC781" s="50"/>
      <c r="AG781" s="37"/>
      <c r="AH781" s="37"/>
      <c r="AI781" s="37"/>
    </row>
    <row r="782" spans="1:35">
      <c r="A782" s="25"/>
      <c r="B782" s="5"/>
      <c r="C782" s="30"/>
      <c r="D782" s="1"/>
      <c r="E782" s="1"/>
      <c r="F782" s="30"/>
      <c r="G782" s="38"/>
      <c r="I782" s="30"/>
      <c r="J782" s="37"/>
      <c r="K782" s="37"/>
      <c r="S782" s="37"/>
      <c r="T782" s="37"/>
      <c r="U782" s="37"/>
      <c r="V782" s="37"/>
      <c r="W782" s="37"/>
      <c r="X782" s="37"/>
      <c r="Y782" s="37"/>
      <c r="Z782" s="52"/>
      <c r="AA782" s="1"/>
      <c r="AB782" s="1"/>
      <c r="AC782" s="50"/>
      <c r="AG782" s="37"/>
      <c r="AH782" s="37"/>
      <c r="AI782" s="37"/>
    </row>
    <row r="783" spans="1:35">
      <c r="A783" s="25"/>
      <c r="B783" s="5"/>
      <c r="C783" s="30"/>
      <c r="D783" s="1"/>
      <c r="E783" s="1"/>
      <c r="F783" s="30"/>
      <c r="G783" s="38"/>
      <c r="I783" s="30"/>
      <c r="J783" s="37"/>
      <c r="K783" s="37"/>
      <c r="S783" s="37"/>
      <c r="T783" s="37"/>
      <c r="U783" s="37"/>
      <c r="V783" s="37"/>
      <c r="W783" s="37"/>
      <c r="X783" s="37"/>
      <c r="Y783" s="37"/>
      <c r="Z783" s="52"/>
      <c r="AA783" s="1"/>
      <c r="AB783" s="1"/>
      <c r="AC783" s="50"/>
      <c r="AG783" s="37"/>
      <c r="AH783" s="37"/>
      <c r="AI783" s="37"/>
    </row>
    <row r="784" spans="1:35">
      <c r="A784" s="25"/>
      <c r="B784" s="5"/>
      <c r="C784" s="30"/>
      <c r="D784" s="1"/>
      <c r="E784" s="1"/>
      <c r="F784" s="30"/>
      <c r="G784" s="38"/>
      <c r="I784" s="30"/>
      <c r="J784" s="37"/>
      <c r="K784" s="37"/>
      <c r="S784" s="37"/>
      <c r="T784" s="37"/>
      <c r="U784" s="37"/>
      <c r="V784" s="37"/>
      <c r="W784" s="37"/>
      <c r="X784" s="37"/>
      <c r="Y784" s="37"/>
      <c r="Z784" s="52"/>
      <c r="AA784" s="1"/>
      <c r="AB784" s="1"/>
      <c r="AC784" s="50"/>
      <c r="AG784" s="37"/>
      <c r="AH784" s="37"/>
      <c r="AI784" s="37"/>
    </row>
    <row r="785" spans="1:35">
      <c r="A785" s="25"/>
      <c r="B785" s="5"/>
      <c r="C785" s="30"/>
      <c r="D785" s="1"/>
      <c r="E785" s="1"/>
      <c r="F785" s="30"/>
      <c r="G785" s="38"/>
      <c r="I785" s="30"/>
      <c r="J785" s="37"/>
      <c r="K785" s="37"/>
      <c r="S785" s="37"/>
      <c r="T785" s="37"/>
      <c r="U785" s="37"/>
      <c r="V785" s="37"/>
      <c r="W785" s="37"/>
      <c r="X785" s="37"/>
      <c r="Y785" s="37"/>
      <c r="Z785" s="52"/>
      <c r="AA785" s="1"/>
      <c r="AB785" s="1"/>
      <c r="AC785" s="50"/>
      <c r="AG785" s="37"/>
      <c r="AH785" s="37"/>
      <c r="AI785" s="37"/>
    </row>
    <row r="786" spans="1:35">
      <c r="A786" s="25"/>
      <c r="B786" s="5"/>
      <c r="C786" s="30"/>
      <c r="D786" s="1"/>
      <c r="E786" s="1"/>
      <c r="F786" s="30"/>
      <c r="G786" s="38"/>
      <c r="I786" s="30"/>
      <c r="J786" s="37"/>
      <c r="K786" s="37"/>
      <c r="S786" s="37"/>
      <c r="T786" s="37"/>
      <c r="U786" s="37"/>
      <c r="V786" s="37"/>
      <c r="W786" s="37"/>
      <c r="X786" s="37"/>
      <c r="Y786" s="37"/>
      <c r="Z786" s="52"/>
      <c r="AA786" s="1"/>
      <c r="AB786" s="1"/>
      <c r="AC786" s="50"/>
      <c r="AG786" s="37"/>
      <c r="AH786" s="37"/>
      <c r="AI786" s="37"/>
    </row>
    <row r="787" spans="1:35">
      <c r="A787" s="25"/>
      <c r="B787" s="5"/>
      <c r="C787" s="30"/>
      <c r="D787" s="1"/>
      <c r="E787" s="1"/>
      <c r="F787" s="30"/>
      <c r="G787" s="38"/>
      <c r="I787" s="30"/>
      <c r="J787" s="37"/>
      <c r="K787" s="37"/>
      <c r="S787" s="37"/>
      <c r="T787" s="37"/>
      <c r="U787" s="37"/>
      <c r="V787" s="37"/>
      <c r="W787" s="37"/>
      <c r="X787" s="37"/>
      <c r="Y787" s="37"/>
      <c r="Z787" s="52"/>
      <c r="AA787" s="1"/>
      <c r="AB787" s="1"/>
      <c r="AC787" s="50"/>
      <c r="AG787" s="37"/>
      <c r="AH787" s="37"/>
      <c r="AI787" s="37"/>
    </row>
    <row r="788" spans="1:35">
      <c r="A788" s="25"/>
      <c r="B788" s="5"/>
      <c r="C788" s="30"/>
      <c r="D788" s="1"/>
      <c r="E788" s="1"/>
      <c r="F788" s="30"/>
      <c r="G788" s="38"/>
      <c r="I788" s="30"/>
      <c r="J788" s="37"/>
      <c r="K788" s="37"/>
      <c r="S788" s="37"/>
      <c r="T788" s="37"/>
      <c r="U788" s="37"/>
      <c r="V788" s="37"/>
      <c r="W788" s="37"/>
      <c r="X788" s="37"/>
      <c r="Y788" s="37"/>
      <c r="Z788" s="52"/>
      <c r="AA788" s="1"/>
      <c r="AB788" s="1"/>
      <c r="AC788" s="50"/>
      <c r="AG788" s="37"/>
      <c r="AH788" s="37"/>
      <c r="AI788" s="37"/>
    </row>
    <row r="789" spans="1:35">
      <c r="A789" s="25"/>
      <c r="B789" s="5"/>
      <c r="C789" s="30"/>
      <c r="D789" s="1"/>
      <c r="E789" s="1"/>
      <c r="F789" s="30"/>
      <c r="G789" s="38"/>
      <c r="I789" s="30"/>
      <c r="J789" s="37"/>
      <c r="K789" s="37"/>
      <c r="S789" s="37"/>
      <c r="T789" s="37"/>
      <c r="U789" s="37"/>
      <c r="V789" s="37"/>
      <c r="W789" s="37"/>
      <c r="X789" s="37"/>
      <c r="Y789" s="37"/>
      <c r="Z789" s="52"/>
      <c r="AA789" s="1"/>
      <c r="AB789" s="1"/>
      <c r="AC789" s="50"/>
      <c r="AG789" s="37"/>
      <c r="AH789" s="37"/>
      <c r="AI789" s="37"/>
    </row>
    <row r="790" spans="1:35">
      <c r="A790" s="25"/>
      <c r="B790" s="5"/>
      <c r="C790" s="30"/>
      <c r="D790" s="1"/>
      <c r="E790" s="1"/>
      <c r="F790" s="30"/>
      <c r="G790" s="38"/>
      <c r="I790" s="30"/>
      <c r="J790" s="37"/>
      <c r="K790" s="37"/>
      <c r="S790" s="37"/>
      <c r="T790" s="37"/>
      <c r="U790" s="37"/>
      <c r="V790" s="37"/>
      <c r="W790" s="37"/>
      <c r="X790" s="37"/>
      <c r="Y790" s="37"/>
      <c r="Z790" s="52"/>
      <c r="AA790" s="1"/>
      <c r="AB790" s="1"/>
      <c r="AC790" s="50"/>
      <c r="AG790" s="37"/>
      <c r="AH790" s="37"/>
      <c r="AI790" s="37"/>
    </row>
    <row r="791" spans="1:35">
      <c r="A791" s="25"/>
      <c r="B791" s="5"/>
      <c r="C791" s="30"/>
      <c r="D791" s="1"/>
      <c r="E791" s="1"/>
      <c r="F791" s="30"/>
      <c r="G791" s="38"/>
      <c r="I791" s="30"/>
      <c r="J791" s="37"/>
      <c r="K791" s="37"/>
      <c r="S791" s="37"/>
      <c r="T791" s="37"/>
      <c r="U791" s="37"/>
      <c r="V791" s="37"/>
      <c r="W791" s="37"/>
      <c r="X791" s="37"/>
      <c r="Y791" s="37"/>
      <c r="Z791" s="52"/>
      <c r="AA791" s="1"/>
      <c r="AB791" s="1"/>
      <c r="AC791" s="50"/>
      <c r="AG791" s="37"/>
      <c r="AH791" s="37"/>
      <c r="AI791" s="37"/>
    </row>
    <row r="792" spans="1:35">
      <c r="A792" s="25"/>
      <c r="B792" s="5"/>
      <c r="C792" s="30"/>
      <c r="D792" s="1"/>
      <c r="E792" s="1"/>
      <c r="F792" s="30"/>
      <c r="G792" s="38"/>
      <c r="I792" s="30"/>
      <c r="J792" s="37"/>
      <c r="K792" s="37"/>
      <c r="S792" s="37"/>
      <c r="T792" s="37"/>
      <c r="U792" s="37"/>
      <c r="V792" s="37"/>
      <c r="W792" s="37"/>
      <c r="X792" s="37"/>
      <c r="Y792" s="37"/>
      <c r="Z792" s="52"/>
      <c r="AA792" s="1"/>
      <c r="AB792" s="1"/>
      <c r="AC792" s="50"/>
      <c r="AG792" s="37"/>
      <c r="AH792" s="37"/>
      <c r="AI792" s="37"/>
    </row>
    <row r="793" spans="1:35">
      <c r="A793" s="25"/>
      <c r="B793" s="5"/>
      <c r="C793" s="30"/>
      <c r="D793" s="1"/>
      <c r="E793" s="1"/>
      <c r="F793" s="30"/>
      <c r="G793" s="38"/>
      <c r="I793" s="30"/>
      <c r="J793" s="37"/>
      <c r="K793" s="37"/>
      <c r="S793" s="37"/>
      <c r="T793" s="37"/>
      <c r="U793" s="37"/>
      <c r="V793" s="37"/>
      <c r="W793" s="37"/>
      <c r="X793" s="37"/>
      <c r="Y793" s="37"/>
      <c r="Z793" s="52"/>
      <c r="AA793" s="1"/>
      <c r="AB793" s="1"/>
      <c r="AC793" s="50"/>
      <c r="AG793" s="37"/>
      <c r="AH793" s="37"/>
      <c r="AI793" s="37"/>
    </row>
    <row r="794" spans="1:35">
      <c r="A794" s="25"/>
      <c r="B794" s="5"/>
      <c r="C794" s="30"/>
      <c r="D794" s="1"/>
      <c r="E794" s="1"/>
      <c r="F794" s="30"/>
      <c r="G794" s="38"/>
      <c r="I794" s="30"/>
      <c r="J794" s="37"/>
      <c r="K794" s="37"/>
      <c r="S794" s="37"/>
      <c r="T794" s="37"/>
      <c r="U794" s="37"/>
      <c r="V794" s="37"/>
      <c r="W794" s="37"/>
      <c r="X794" s="37"/>
      <c r="Y794" s="37"/>
      <c r="Z794" s="52"/>
      <c r="AA794" s="1"/>
      <c r="AB794" s="1"/>
      <c r="AC794" s="50"/>
      <c r="AG794" s="37"/>
      <c r="AH794" s="37"/>
      <c r="AI794" s="37"/>
    </row>
    <row r="795" spans="1:35">
      <c r="A795" s="25"/>
      <c r="B795" s="5"/>
      <c r="C795" s="30"/>
      <c r="D795" s="1"/>
      <c r="E795" s="1"/>
      <c r="F795" s="30"/>
      <c r="G795" s="38"/>
      <c r="I795" s="30"/>
      <c r="J795" s="37"/>
      <c r="K795" s="37"/>
      <c r="S795" s="37"/>
      <c r="T795" s="37"/>
      <c r="U795" s="37"/>
      <c r="V795" s="37"/>
      <c r="W795" s="37"/>
      <c r="X795" s="37"/>
      <c r="Y795" s="37"/>
      <c r="Z795" s="52"/>
      <c r="AA795" s="1"/>
      <c r="AB795" s="1"/>
      <c r="AC795" s="50"/>
      <c r="AG795" s="37"/>
      <c r="AH795" s="37"/>
      <c r="AI795" s="37"/>
    </row>
    <row r="796" spans="1:35">
      <c r="A796" s="25"/>
      <c r="B796" s="5"/>
      <c r="C796" s="30"/>
      <c r="D796" s="1"/>
      <c r="E796" s="1"/>
      <c r="F796" s="30"/>
      <c r="G796" s="38"/>
      <c r="I796" s="30"/>
      <c r="J796" s="37"/>
      <c r="K796" s="37"/>
      <c r="S796" s="37"/>
      <c r="T796" s="37"/>
      <c r="U796" s="37"/>
      <c r="V796" s="37"/>
      <c r="W796" s="37"/>
      <c r="X796" s="37"/>
      <c r="Y796" s="37"/>
      <c r="Z796" s="52"/>
      <c r="AA796" s="1"/>
      <c r="AB796" s="1"/>
      <c r="AC796" s="50"/>
      <c r="AG796" s="37"/>
      <c r="AH796" s="37"/>
      <c r="AI796" s="37"/>
    </row>
    <row r="797" spans="1:35">
      <c r="A797" s="25"/>
      <c r="B797" s="5"/>
      <c r="C797" s="30"/>
      <c r="D797" s="1"/>
      <c r="E797" s="1"/>
      <c r="F797" s="30"/>
      <c r="G797" s="38"/>
      <c r="I797" s="30"/>
      <c r="J797" s="37"/>
      <c r="K797" s="37"/>
      <c r="S797" s="37"/>
      <c r="T797" s="37"/>
      <c r="U797" s="37"/>
      <c r="V797" s="37"/>
      <c r="W797" s="37"/>
      <c r="X797" s="37"/>
      <c r="Y797" s="37"/>
      <c r="Z797" s="52"/>
      <c r="AA797" s="1"/>
      <c r="AB797" s="1"/>
      <c r="AC797" s="50"/>
      <c r="AG797" s="37"/>
      <c r="AH797" s="37"/>
      <c r="AI797" s="37"/>
    </row>
    <row r="798" spans="1:35">
      <c r="A798" s="25"/>
      <c r="B798" s="5"/>
      <c r="C798" s="30"/>
      <c r="D798" s="1"/>
      <c r="E798" s="1"/>
      <c r="F798" s="30"/>
      <c r="G798" s="38"/>
      <c r="I798" s="30"/>
      <c r="J798" s="37"/>
      <c r="K798" s="37"/>
      <c r="S798" s="37"/>
      <c r="T798" s="37"/>
      <c r="U798" s="37"/>
      <c r="V798" s="37"/>
      <c r="W798" s="37"/>
      <c r="X798" s="37"/>
      <c r="Y798" s="37"/>
      <c r="Z798" s="52"/>
      <c r="AA798" s="1"/>
      <c r="AB798" s="1"/>
      <c r="AC798" s="50"/>
      <c r="AG798" s="37"/>
      <c r="AH798" s="37"/>
      <c r="AI798" s="37"/>
    </row>
    <row r="799" spans="1:35">
      <c r="A799" s="25"/>
      <c r="B799" s="5"/>
      <c r="C799" s="30"/>
      <c r="D799" s="1"/>
      <c r="E799" s="1"/>
      <c r="F799" s="30"/>
      <c r="G799" s="38"/>
      <c r="I799" s="30"/>
      <c r="J799" s="37"/>
      <c r="K799" s="37"/>
      <c r="S799" s="37"/>
      <c r="T799" s="37"/>
      <c r="U799" s="37"/>
      <c r="V799" s="37"/>
      <c r="W799" s="37"/>
      <c r="X799" s="37"/>
      <c r="Y799" s="37"/>
      <c r="Z799" s="52"/>
      <c r="AA799" s="1"/>
      <c r="AB799" s="1"/>
      <c r="AC799" s="50"/>
      <c r="AG799" s="37"/>
      <c r="AH799" s="37"/>
      <c r="AI799" s="37"/>
    </row>
    <row r="800" spans="1:35">
      <c r="A800" s="25"/>
      <c r="B800" s="5"/>
      <c r="C800" s="30"/>
      <c r="D800" s="1"/>
      <c r="E800" s="1"/>
      <c r="F800" s="30"/>
      <c r="G800" s="38"/>
      <c r="I800" s="30"/>
      <c r="J800" s="37"/>
      <c r="K800" s="37"/>
      <c r="S800" s="37"/>
      <c r="T800" s="37"/>
      <c r="U800" s="37"/>
      <c r="V800" s="37"/>
      <c r="W800" s="37"/>
      <c r="X800" s="37"/>
      <c r="Y800" s="37"/>
      <c r="Z800" s="52"/>
      <c r="AA800" s="1"/>
      <c r="AB800" s="1"/>
      <c r="AC800" s="50"/>
      <c r="AG800" s="37"/>
      <c r="AH800" s="37"/>
      <c r="AI800" s="37"/>
    </row>
    <row r="801" spans="1:35">
      <c r="A801" s="25"/>
      <c r="B801" s="5"/>
      <c r="C801" s="30"/>
      <c r="D801" s="1"/>
      <c r="E801" s="1"/>
      <c r="F801" s="30"/>
      <c r="G801" s="38"/>
      <c r="I801" s="30"/>
      <c r="J801" s="37"/>
      <c r="K801" s="37"/>
      <c r="S801" s="37"/>
      <c r="T801" s="37"/>
      <c r="U801" s="37"/>
      <c r="V801" s="37"/>
      <c r="W801" s="37"/>
      <c r="X801" s="37"/>
      <c r="Y801" s="37"/>
      <c r="Z801" s="52"/>
      <c r="AA801" s="1"/>
      <c r="AB801" s="1"/>
      <c r="AC801" s="50"/>
      <c r="AG801" s="37"/>
      <c r="AH801" s="37"/>
      <c r="AI801" s="37"/>
    </row>
    <row r="802" spans="1:35">
      <c r="A802" s="25"/>
      <c r="B802" s="5"/>
      <c r="C802" s="30"/>
      <c r="D802" s="1"/>
      <c r="E802" s="1"/>
      <c r="F802" s="30"/>
      <c r="G802" s="38"/>
      <c r="I802" s="30"/>
      <c r="J802" s="37"/>
      <c r="K802" s="37"/>
      <c r="S802" s="37"/>
      <c r="T802" s="37"/>
      <c r="U802" s="37"/>
      <c r="V802" s="37"/>
      <c r="W802" s="37"/>
      <c r="X802" s="37"/>
      <c r="Y802" s="37"/>
      <c r="Z802" s="52"/>
      <c r="AA802" s="1"/>
      <c r="AB802" s="1"/>
      <c r="AC802" s="50"/>
      <c r="AG802" s="37"/>
      <c r="AH802" s="37"/>
      <c r="AI802" s="37"/>
    </row>
    <row r="803" spans="1:35">
      <c r="A803" s="25"/>
      <c r="B803" s="5"/>
      <c r="C803" s="30"/>
      <c r="D803" s="1"/>
      <c r="E803" s="1"/>
      <c r="F803" s="30"/>
      <c r="G803" s="38"/>
      <c r="I803" s="30"/>
      <c r="J803" s="37"/>
      <c r="K803" s="37"/>
      <c r="S803" s="37"/>
      <c r="T803" s="37"/>
      <c r="U803" s="37"/>
      <c r="V803" s="37"/>
      <c r="W803" s="37"/>
      <c r="X803" s="37"/>
      <c r="Y803" s="37"/>
      <c r="Z803" s="52"/>
      <c r="AA803" s="1"/>
      <c r="AB803" s="1"/>
      <c r="AC803" s="50"/>
      <c r="AG803" s="37"/>
      <c r="AH803" s="37"/>
      <c r="AI803" s="37"/>
    </row>
    <row r="804" spans="1:35">
      <c r="A804" s="25"/>
      <c r="B804" s="5"/>
      <c r="C804" s="30"/>
      <c r="D804" s="1"/>
      <c r="E804" s="1"/>
      <c r="F804" s="30"/>
      <c r="G804" s="38"/>
      <c r="I804" s="30"/>
      <c r="J804" s="37"/>
      <c r="K804" s="37"/>
      <c r="S804" s="37"/>
      <c r="T804" s="37"/>
      <c r="U804" s="37"/>
      <c r="V804" s="37"/>
      <c r="W804" s="37"/>
      <c r="X804" s="37"/>
      <c r="Y804" s="37"/>
      <c r="Z804" s="52"/>
      <c r="AA804" s="1"/>
      <c r="AB804" s="1"/>
      <c r="AC804" s="50"/>
      <c r="AG804" s="37"/>
      <c r="AH804" s="37"/>
      <c r="AI804" s="37"/>
    </row>
    <row r="805" spans="1:35">
      <c r="A805" s="25"/>
      <c r="B805" s="5"/>
      <c r="C805" s="30"/>
      <c r="D805" s="1"/>
      <c r="E805" s="1"/>
      <c r="F805" s="30"/>
      <c r="G805" s="38"/>
      <c r="I805" s="30"/>
      <c r="J805" s="37"/>
      <c r="K805" s="37"/>
      <c r="S805" s="37"/>
      <c r="T805" s="37"/>
      <c r="U805" s="37"/>
      <c r="V805" s="37"/>
      <c r="W805" s="37"/>
      <c r="X805" s="37"/>
      <c r="Y805" s="37"/>
      <c r="Z805" s="52"/>
      <c r="AA805" s="1"/>
      <c r="AB805" s="1"/>
      <c r="AC805" s="50"/>
      <c r="AG805" s="37"/>
      <c r="AH805" s="37"/>
      <c r="AI805" s="37"/>
    </row>
    <row r="806" spans="1:35">
      <c r="A806" s="25"/>
      <c r="B806" s="5"/>
      <c r="C806" s="30"/>
      <c r="D806" s="1"/>
      <c r="E806" s="1"/>
      <c r="F806" s="30"/>
      <c r="G806" s="38"/>
      <c r="I806" s="30"/>
      <c r="J806" s="37"/>
      <c r="K806" s="37"/>
      <c r="S806" s="37"/>
      <c r="T806" s="37"/>
      <c r="U806" s="37"/>
      <c r="V806" s="37"/>
      <c r="W806" s="37"/>
      <c r="X806" s="37"/>
      <c r="Y806" s="37"/>
      <c r="Z806" s="52"/>
      <c r="AA806" s="1"/>
      <c r="AB806" s="1"/>
      <c r="AC806" s="50"/>
      <c r="AG806" s="37"/>
      <c r="AH806" s="37"/>
      <c r="AI806" s="37"/>
    </row>
    <row r="807" spans="1:35">
      <c r="A807" s="25"/>
      <c r="B807" s="5"/>
      <c r="C807" s="30"/>
      <c r="D807" s="1"/>
      <c r="E807" s="1"/>
      <c r="F807" s="30"/>
      <c r="G807" s="38"/>
      <c r="I807" s="30"/>
      <c r="J807" s="37"/>
      <c r="K807" s="37"/>
      <c r="S807" s="37"/>
      <c r="T807" s="37"/>
      <c r="U807" s="37"/>
      <c r="V807" s="37"/>
      <c r="W807" s="37"/>
      <c r="X807" s="37"/>
      <c r="Y807" s="37"/>
      <c r="Z807" s="52"/>
      <c r="AA807" s="1"/>
      <c r="AB807" s="1"/>
      <c r="AC807" s="50"/>
      <c r="AG807" s="37"/>
      <c r="AH807" s="37"/>
      <c r="AI807" s="37"/>
    </row>
    <row r="808" spans="1:35">
      <c r="A808" s="25"/>
      <c r="B808" s="5"/>
      <c r="C808" s="30"/>
      <c r="D808" s="1"/>
      <c r="E808" s="1"/>
      <c r="F808" s="30"/>
      <c r="G808" s="38"/>
      <c r="I808" s="30"/>
      <c r="J808" s="37"/>
      <c r="K808" s="37"/>
      <c r="S808" s="37"/>
      <c r="T808" s="37"/>
      <c r="U808" s="37"/>
      <c r="V808" s="37"/>
      <c r="W808" s="37"/>
      <c r="X808" s="37"/>
      <c r="Y808" s="37"/>
      <c r="Z808" s="52"/>
      <c r="AA808" s="1"/>
      <c r="AB808" s="1"/>
      <c r="AC808" s="50"/>
      <c r="AG808" s="37"/>
      <c r="AH808" s="37"/>
      <c r="AI808" s="37"/>
    </row>
    <row r="809" spans="1:35">
      <c r="A809" s="25"/>
      <c r="B809" s="5"/>
      <c r="C809" s="30"/>
      <c r="D809" s="1"/>
      <c r="E809" s="1"/>
      <c r="F809" s="30"/>
      <c r="G809" s="38"/>
      <c r="I809" s="30"/>
      <c r="J809" s="37"/>
      <c r="K809" s="37"/>
      <c r="S809" s="37"/>
      <c r="T809" s="37"/>
      <c r="U809" s="37"/>
      <c r="V809" s="37"/>
      <c r="W809" s="37"/>
      <c r="X809" s="37"/>
      <c r="Y809" s="37"/>
      <c r="Z809" s="52"/>
      <c r="AA809" s="1"/>
      <c r="AB809" s="1"/>
      <c r="AC809" s="50"/>
      <c r="AG809" s="37"/>
      <c r="AH809" s="37"/>
      <c r="AI809" s="37"/>
    </row>
    <row r="810" spans="1:35">
      <c r="A810" s="25"/>
      <c r="B810" s="5"/>
      <c r="C810" s="30"/>
      <c r="D810" s="1"/>
      <c r="E810" s="1"/>
      <c r="F810" s="30"/>
      <c r="G810" s="38"/>
      <c r="I810" s="30"/>
      <c r="J810" s="37"/>
      <c r="K810" s="37"/>
      <c r="S810" s="37"/>
      <c r="T810" s="37"/>
      <c r="U810" s="37"/>
      <c r="V810" s="37"/>
      <c r="W810" s="37"/>
      <c r="X810" s="37"/>
      <c r="Y810" s="37"/>
      <c r="Z810" s="52"/>
      <c r="AA810" s="1"/>
      <c r="AB810" s="1"/>
      <c r="AC810" s="50"/>
      <c r="AG810" s="37"/>
      <c r="AH810" s="37"/>
      <c r="AI810" s="37"/>
    </row>
    <row r="811" spans="1:35">
      <c r="A811" s="25"/>
      <c r="B811" s="5"/>
      <c r="C811" s="30"/>
      <c r="D811" s="1"/>
      <c r="E811" s="1"/>
      <c r="F811" s="30"/>
      <c r="G811" s="38"/>
      <c r="I811" s="30"/>
      <c r="J811" s="37"/>
      <c r="K811" s="37"/>
      <c r="S811" s="37"/>
      <c r="T811" s="37"/>
      <c r="U811" s="37"/>
      <c r="V811" s="37"/>
      <c r="W811" s="37"/>
      <c r="X811" s="37"/>
      <c r="Y811" s="37"/>
      <c r="Z811" s="52"/>
      <c r="AA811" s="1"/>
      <c r="AB811" s="1"/>
      <c r="AC811" s="50"/>
      <c r="AG811" s="37"/>
      <c r="AH811" s="37"/>
      <c r="AI811" s="37"/>
    </row>
    <row r="812" spans="1:35">
      <c r="A812" s="25"/>
      <c r="B812" s="5"/>
      <c r="C812" s="30"/>
      <c r="D812" s="1"/>
      <c r="E812" s="1"/>
      <c r="F812" s="30"/>
      <c r="G812" s="38"/>
      <c r="I812" s="30"/>
      <c r="J812" s="37"/>
      <c r="K812" s="37"/>
      <c r="S812" s="37"/>
      <c r="T812" s="37"/>
      <c r="U812" s="37"/>
      <c r="V812" s="37"/>
      <c r="W812" s="37"/>
      <c r="X812" s="37"/>
      <c r="Y812" s="37"/>
      <c r="Z812" s="52"/>
      <c r="AA812" s="1"/>
      <c r="AB812" s="1"/>
      <c r="AC812" s="50"/>
      <c r="AG812" s="37"/>
      <c r="AH812" s="37"/>
      <c r="AI812" s="37"/>
    </row>
    <row r="813" spans="1:35">
      <c r="A813" s="25"/>
      <c r="B813" s="5"/>
      <c r="C813" s="30"/>
      <c r="D813" s="1"/>
      <c r="E813" s="1"/>
      <c r="F813" s="30"/>
      <c r="G813" s="38"/>
      <c r="I813" s="30"/>
      <c r="J813" s="37"/>
      <c r="K813" s="37"/>
      <c r="S813" s="37"/>
      <c r="T813" s="37"/>
      <c r="U813" s="37"/>
      <c r="V813" s="37"/>
      <c r="W813" s="37"/>
      <c r="X813" s="37"/>
      <c r="Y813" s="37"/>
      <c r="Z813" s="52"/>
      <c r="AA813" s="1"/>
      <c r="AB813" s="1"/>
      <c r="AC813" s="50"/>
      <c r="AG813" s="37"/>
      <c r="AH813" s="37"/>
      <c r="AI813" s="37"/>
    </row>
    <row r="814" spans="1:35">
      <c r="A814" s="25"/>
      <c r="B814" s="5"/>
      <c r="C814" s="30"/>
      <c r="D814" s="1"/>
      <c r="E814" s="1"/>
      <c r="F814" s="30"/>
      <c r="G814" s="38"/>
      <c r="I814" s="30"/>
      <c r="J814" s="37"/>
      <c r="K814" s="37"/>
      <c r="S814" s="37"/>
      <c r="T814" s="37"/>
      <c r="U814" s="37"/>
      <c r="V814" s="37"/>
      <c r="W814" s="37"/>
      <c r="X814" s="37"/>
      <c r="Y814" s="37"/>
      <c r="Z814" s="52"/>
      <c r="AA814" s="1"/>
      <c r="AB814" s="1"/>
      <c r="AC814" s="50"/>
      <c r="AG814" s="37"/>
      <c r="AH814" s="37"/>
      <c r="AI814" s="37"/>
    </row>
    <row r="815" spans="1:35">
      <c r="A815" s="25"/>
      <c r="B815" s="5"/>
      <c r="C815" s="30"/>
      <c r="D815" s="1"/>
      <c r="E815" s="1"/>
      <c r="F815" s="30"/>
      <c r="G815" s="38"/>
      <c r="I815" s="30"/>
      <c r="J815" s="37"/>
      <c r="K815" s="37"/>
      <c r="S815" s="37"/>
      <c r="T815" s="37"/>
      <c r="U815" s="37"/>
      <c r="V815" s="37"/>
      <c r="W815" s="37"/>
      <c r="X815" s="37"/>
      <c r="Y815" s="37"/>
      <c r="Z815" s="52"/>
      <c r="AA815" s="1"/>
      <c r="AB815" s="1"/>
      <c r="AC815" s="50"/>
      <c r="AG815" s="37"/>
      <c r="AH815" s="37"/>
      <c r="AI815" s="37"/>
    </row>
    <row r="816" spans="1:35">
      <c r="A816" s="25"/>
      <c r="B816" s="5"/>
      <c r="C816" s="30"/>
      <c r="D816" s="1"/>
      <c r="E816" s="1"/>
      <c r="F816" s="30"/>
      <c r="G816" s="38"/>
      <c r="I816" s="30"/>
      <c r="J816" s="37"/>
      <c r="K816" s="37"/>
      <c r="S816" s="37"/>
      <c r="T816" s="37"/>
      <c r="U816" s="37"/>
      <c r="V816" s="37"/>
      <c r="W816" s="37"/>
      <c r="X816" s="37"/>
      <c r="Y816" s="37"/>
      <c r="Z816" s="52"/>
      <c r="AA816" s="1"/>
      <c r="AB816" s="1"/>
      <c r="AC816" s="50"/>
      <c r="AG816" s="37"/>
      <c r="AH816" s="37"/>
      <c r="AI816" s="37"/>
    </row>
    <row r="817" spans="1:35">
      <c r="A817" s="25"/>
      <c r="B817" s="5"/>
      <c r="C817" s="30"/>
      <c r="D817" s="1"/>
      <c r="E817" s="1"/>
      <c r="F817" s="30"/>
      <c r="G817" s="38"/>
      <c r="I817" s="30"/>
      <c r="J817" s="37"/>
      <c r="K817" s="37"/>
      <c r="S817" s="37"/>
      <c r="T817" s="37"/>
      <c r="U817" s="37"/>
      <c r="V817" s="37"/>
      <c r="W817" s="37"/>
      <c r="X817" s="37"/>
      <c r="Y817" s="37"/>
      <c r="Z817" s="52"/>
      <c r="AA817" s="1"/>
      <c r="AB817" s="1"/>
      <c r="AC817" s="50"/>
      <c r="AG817" s="37"/>
      <c r="AH817" s="37"/>
      <c r="AI817" s="37"/>
    </row>
    <row r="818" spans="1:35">
      <c r="A818" s="25"/>
      <c r="B818" s="5"/>
      <c r="C818" s="30"/>
      <c r="D818" s="1"/>
      <c r="E818" s="1"/>
      <c r="F818" s="30"/>
      <c r="G818" s="38"/>
      <c r="I818" s="30"/>
      <c r="J818" s="37"/>
      <c r="K818" s="37"/>
      <c r="S818" s="37"/>
      <c r="T818" s="37"/>
      <c r="U818" s="37"/>
      <c r="V818" s="37"/>
      <c r="W818" s="37"/>
      <c r="X818" s="37"/>
      <c r="Y818" s="37"/>
      <c r="Z818" s="52"/>
      <c r="AA818" s="1"/>
      <c r="AB818" s="1"/>
      <c r="AC818" s="50"/>
      <c r="AG818" s="37"/>
      <c r="AH818" s="37"/>
      <c r="AI818" s="37"/>
    </row>
    <row r="819" spans="1:35">
      <c r="A819" s="25"/>
      <c r="B819" s="5"/>
      <c r="C819" s="30"/>
      <c r="D819" s="1"/>
      <c r="E819" s="1"/>
      <c r="F819" s="30"/>
      <c r="G819" s="38"/>
      <c r="I819" s="30"/>
      <c r="J819" s="37"/>
      <c r="K819" s="37"/>
      <c r="S819" s="37"/>
      <c r="T819" s="37"/>
      <c r="U819" s="37"/>
      <c r="V819" s="37"/>
      <c r="W819" s="37"/>
      <c r="X819" s="37"/>
      <c r="Y819" s="37"/>
      <c r="Z819" s="52"/>
      <c r="AA819" s="1"/>
      <c r="AB819" s="1"/>
      <c r="AC819" s="50"/>
      <c r="AG819" s="37"/>
      <c r="AH819" s="37"/>
      <c r="AI819" s="37"/>
    </row>
    <row r="820" spans="1:35">
      <c r="A820" s="25"/>
      <c r="B820" s="5"/>
      <c r="C820" s="30"/>
      <c r="D820" s="1"/>
      <c r="E820" s="1"/>
      <c r="F820" s="30"/>
      <c r="G820" s="38"/>
      <c r="I820" s="30"/>
      <c r="J820" s="37"/>
      <c r="K820" s="37"/>
      <c r="S820" s="37"/>
      <c r="T820" s="37"/>
      <c r="U820" s="37"/>
      <c r="V820" s="37"/>
      <c r="W820" s="37"/>
      <c r="X820" s="37"/>
      <c r="Y820" s="37"/>
      <c r="Z820" s="52"/>
      <c r="AA820" s="1"/>
      <c r="AB820" s="1"/>
      <c r="AC820" s="50"/>
      <c r="AG820" s="37"/>
      <c r="AH820" s="37"/>
      <c r="AI820" s="37"/>
    </row>
    <row r="821" spans="1:35">
      <c r="A821" s="25"/>
      <c r="B821" s="5"/>
      <c r="C821" s="30"/>
      <c r="D821" s="1"/>
      <c r="E821" s="1"/>
      <c r="F821" s="30"/>
      <c r="G821" s="38"/>
      <c r="I821" s="30"/>
      <c r="J821" s="37"/>
      <c r="K821" s="37"/>
      <c r="S821" s="37"/>
      <c r="T821" s="37"/>
      <c r="U821" s="37"/>
      <c r="V821" s="37"/>
      <c r="W821" s="37"/>
      <c r="X821" s="37"/>
      <c r="Y821" s="37"/>
      <c r="Z821" s="52"/>
      <c r="AA821" s="1"/>
      <c r="AB821" s="1"/>
      <c r="AC821" s="50"/>
      <c r="AG821" s="37"/>
      <c r="AH821" s="37"/>
      <c r="AI821" s="37"/>
    </row>
    <row r="822" spans="1:35">
      <c r="A822" s="25"/>
      <c r="B822" s="5"/>
      <c r="C822" s="30"/>
      <c r="D822" s="1"/>
      <c r="E822" s="1"/>
      <c r="F822" s="30"/>
      <c r="G822" s="38"/>
      <c r="I822" s="30"/>
      <c r="J822" s="37"/>
      <c r="K822" s="37"/>
      <c r="S822" s="37"/>
      <c r="T822" s="37"/>
      <c r="U822" s="37"/>
      <c r="V822" s="37"/>
      <c r="W822" s="37"/>
      <c r="X822" s="37"/>
      <c r="Y822" s="37"/>
      <c r="Z822" s="52"/>
      <c r="AA822" s="1"/>
      <c r="AB822" s="1"/>
      <c r="AC822" s="50"/>
      <c r="AG822" s="37"/>
      <c r="AH822" s="37"/>
      <c r="AI822" s="37"/>
    </row>
    <row r="823" spans="1:35">
      <c r="A823" s="25"/>
      <c r="B823" s="5"/>
      <c r="C823" s="30"/>
      <c r="D823" s="1"/>
      <c r="E823" s="1"/>
      <c r="F823" s="30"/>
      <c r="G823" s="38"/>
      <c r="I823" s="30"/>
      <c r="J823" s="37"/>
      <c r="K823" s="37"/>
      <c r="S823" s="37"/>
      <c r="T823" s="37"/>
      <c r="U823" s="37"/>
      <c r="V823" s="37"/>
      <c r="W823" s="37"/>
      <c r="X823" s="37"/>
      <c r="Y823" s="37"/>
      <c r="Z823" s="52"/>
      <c r="AA823" s="1"/>
      <c r="AB823" s="1"/>
      <c r="AC823" s="50"/>
      <c r="AG823" s="37"/>
      <c r="AH823" s="37"/>
      <c r="AI823" s="37"/>
    </row>
    <row r="824" spans="1:35">
      <c r="A824" s="25"/>
      <c r="B824" s="5"/>
      <c r="C824" s="30"/>
      <c r="D824" s="1"/>
      <c r="E824" s="1"/>
      <c r="F824" s="30"/>
      <c r="G824" s="38"/>
      <c r="I824" s="30"/>
      <c r="J824" s="37"/>
      <c r="K824" s="37"/>
      <c r="S824" s="37"/>
      <c r="T824" s="37"/>
      <c r="U824" s="37"/>
      <c r="V824" s="37"/>
      <c r="W824" s="37"/>
      <c r="X824" s="37"/>
      <c r="Y824" s="37"/>
      <c r="Z824" s="52"/>
      <c r="AA824" s="1"/>
      <c r="AB824" s="1"/>
      <c r="AC824" s="50"/>
      <c r="AG824" s="37"/>
      <c r="AH824" s="37"/>
      <c r="AI824" s="37"/>
    </row>
    <row r="825" spans="1:35">
      <c r="A825" s="25"/>
      <c r="B825" s="5"/>
      <c r="C825" s="30"/>
      <c r="D825" s="1"/>
      <c r="E825" s="1"/>
      <c r="F825" s="30"/>
      <c r="G825" s="38"/>
      <c r="I825" s="30"/>
      <c r="J825" s="37"/>
      <c r="K825" s="37"/>
      <c r="S825" s="37"/>
      <c r="T825" s="37"/>
      <c r="U825" s="37"/>
      <c r="V825" s="37"/>
      <c r="W825" s="37"/>
      <c r="X825" s="37"/>
      <c r="Y825" s="37"/>
      <c r="Z825" s="52"/>
      <c r="AA825" s="1"/>
      <c r="AB825" s="1"/>
      <c r="AC825" s="50"/>
      <c r="AG825" s="37"/>
      <c r="AH825" s="37"/>
      <c r="AI825" s="37"/>
    </row>
    <row r="826" spans="1:35">
      <c r="A826" s="25"/>
      <c r="B826" s="5"/>
      <c r="C826" s="30"/>
      <c r="D826" s="1"/>
      <c r="E826" s="1"/>
      <c r="F826" s="30"/>
      <c r="G826" s="38"/>
      <c r="I826" s="30"/>
      <c r="J826" s="37"/>
      <c r="K826" s="37"/>
      <c r="S826" s="37"/>
      <c r="T826" s="37"/>
      <c r="U826" s="37"/>
      <c r="V826" s="37"/>
      <c r="W826" s="37"/>
      <c r="X826" s="37"/>
      <c r="Y826" s="37"/>
      <c r="Z826" s="52"/>
      <c r="AA826" s="1"/>
      <c r="AB826" s="1"/>
      <c r="AC826" s="50"/>
      <c r="AG826" s="37"/>
      <c r="AH826" s="37"/>
      <c r="AI826" s="37"/>
    </row>
    <row r="827" spans="1:35">
      <c r="A827" s="25"/>
      <c r="B827" s="5"/>
      <c r="C827" s="30"/>
      <c r="D827" s="1"/>
      <c r="E827" s="1"/>
      <c r="F827" s="30"/>
      <c r="G827" s="38"/>
      <c r="I827" s="30"/>
      <c r="J827" s="37"/>
      <c r="K827" s="37"/>
      <c r="S827" s="37"/>
      <c r="T827" s="37"/>
      <c r="U827" s="37"/>
      <c r="V827" s="37"/>
      <c r="W827" s="37"/>
      <c r="X827" s="37"/>
      <c r="Y827" s="37"/>
      <c r="Z827" s="52"/>
      <c r="AA827" s="1"/>
      <c r="AB827" s="1"/>
      <c r="AC827" s="50"/>
      <c r="AG827" s="37"/>
      <c r="AH827" s="37"/>
      <c r="AI827" s="37"/>
    </row>
    <row r="828" spans="1:35">
      <c r="A828" s="25"/>
      <c r="B828" s="5"/>
      <c r="C828" s="30"/>
      <c r="D828" s="1"/>
      <c r="E828" s="1"/>
      <c r="F828" s="30"/>
      <c r="G828" s="38"/>
      <c r="I828" s="30"/>
      <c r="J828" s="37"/>
      <c r="K828" s="37"/>
      <c r="S828" s="37"/>
      <c r="T828" s="37"/>
      <c r="U828" s="37"/>
      <c r="V828" s="37"/>
      <c r="W828" s="37"/>
      <c r="X828" s="37"/>
      <c r="Y828" s="37"/>
      <c r="Z828" s="52"/>
      <c r="AA828" s="1"/>
      <c r="AB828" s="1"/>
      <c r="AC828" s="50"/>
      <c r="AG828" s="37"/>
      <c r="AH828" s="37"/>
      <c r="AI828" s="37"/>
    </row>
    <row r="829" spans="1:35">
      <c r="A829" s="25"/>
      <c r="B829" s="5"/>
      <c r="C829" s="30"/>
      <c r="D829" s="1"/>
      <c r="E829" s="1"/>
      <c r="F829" s="30"/>
      <c r="G829" s="38"/>
      <c r="I829" s="30"/>
      <c r="J829" s="37"/>
      <c r="K829" s="37"/>
      <c r="S829" s="37"/>
      <c r="T829" s="37"/>
      <c r="U829" s="37"/>
      <c r="V829" s="37"/>
      <c r="W829" s="37"/>
      <c r="X829" s="37"/>
      <c r="Y829" s="37"/>
      <c r="Z829" s="52"/>
      <c r="AA829" s="1"/>
      <c r="AB829" s="1"/>
      <c r="AC829" s="50"/>
      <c r="AG829" s="37"/>
      <c r="AH829" s="37"/>
      <c r="AI829" s="37"/>
    </row>
    <row r="830" spans="1:35">
      <c r="A830" s="25"/>
      <c r="B830" s="5"/>
      <c r="C830" s="30"/>
      <c r="D830" s="1"/>
      <c r="E830" s="1"/>
      <c r="F830" s="30"/>
      <c r="G830" s="38"/>
      <c r="I830" s="30"/>
      <c r="J830" s="37"/>
      <c r="K830" s="37"/>
      <c r="S830" s="37"/>
      <c r="T830" s="37"/>
      <c r="U830" s="37"/>
      <c r="V830" s="37"/>
      <c r="W830" s="37"/>
      <c r="X830" s="37"/>
      <c r="Y830" s="37"/>
      <c r="Z830" s="52"/>
      <c r="AA830" s="1"/>
      <c r="AB830" s="1"/>
      <c r="AC830" s="50"/>
      <c r="AG830" s="37"/>
      <c r="AH830" s="37"/>
      <c r="AI830" s="37"/>
    </row>
    <row r="831" spans="1:35">
      <c r="A831" s="25"/>
      <c r="B831" s="5"/>
      <c r="C831" s="30"/>
      <c r="D831" s="1"/>
      <c r="E831" s="1"/>
      <c r="F831" s="30"/>
      <c r="G831" s="38"/>
      <c r="I831" s="30"/>
      <c r="J831" s="37"/>
      <c r="K831" s="37"/>
      <c r="S831" s="37"/>
      <c r="T831" s="37"/>
      <c r="U831" s="37"/>
      <c r="V831" s="37"/>
      <c r="W831" s="37"/>
      <c r="X831" s="37"/>
      <c r="Y831" s="37"/>
      <c r="Z831" s="52"/>
      <c r="AA831" s="1"/>
      <c r="AB831" s="1"/>
      <c r="AC831" s="50"/>
      <c r="AG831" s="37"/>
      <c r="AH831" s="37"/>
      <c r="AI831" s="37"/>
    </row>
    <row r="832" spans="1:35">
      <c r="A832" s="25"/>
      <c r="B832" s="5"/>
      <c r="C832" s="30"/>
      <c r="D832" s="1"/>
      <c r="E832" s="1"/>
      <c r="F832" s="30"/>
      <c r="G832" s="38"/>
      <c r="I832" s="30"/>
      <c r="J832" s="37"/>
      <c r="K832" s="37"/>
      <c r="S832" s="37"/>
      <c r="T832" s="37"/>
      <c r="U832" s="37"/>
      <c r="V832" s="37"/>
      <c r="W832" s="37"/>
      <c r="X832" s="37"/>
      <c r="Y832" s="37"/>
      <c r="Z832" s="52"/>
      <c r="AA832" s="1"/>
      <c r="AB832" s="1"/>
      <c r="AC832" s="50"/>
      <c r="AG832" s="37"/>
      <c r="AH832" s="37"/>
      <c r="AI832" s="37"/>
    </row>
    <row r="833" spans="1:35">
      <c r="A833" s="25"/>
      <c r="B833" s="5"/>
      <c r="C833" s="30"/>
      <c r="D833" s="1"/>
      <c r="E833" s="1"/>
      <c r="F833" s="30"/>
      <c r="G833" s="38"/>
      <c r="I833" s="30"/>
      <c r="J833" s="37"/>
      <c r="K833" s="37"/>
      <c r="S833" s="37"/>
      <c r="T833" s="37"/>
      <c r="U833" s="37"/>
      <c r="V833" s="37"/>
      <c r="W833" s="37"/>
      <c r="X833" s="37"/>
      <c r="Y833" s="37"/>
      <c r="Z833" s="52"/>
      <c r="AA833" s="1"/>
      <c r="AB833" s="1"/>
      <c r="AC833" s="50"/>
      <c r="AG833" s="37"/>
      <c r="AH833" s="37"/>
      <c r="AI833" s="37"/>
    </row>
    <row r="834" spans="1:35">
      <c r="A834" s="25"/>
      <c r="B834" s="5"/>
      <c r="C834" s="30"/>
      <c r="D834" s="1"/>
      <c r="E834" s="1"/>
      <c r="F834" s="30"/>
      <c r="G834" s="38"/>
      <c r="I834" s="30"/>
      <c r="J834" s="37"/>
      <c r="K834" s="37"/>
      <c r="S834" s="37"/>
      <c r="T834" s="37"/>
      <c r="U834" s="37"/>
      <c r="V834" s="37"/>
      <c r="W834" s="37"/>
      <c r="X834" s="37"/>
      <c r="Y834" s="37"/>
      <c r="Z834" s="52"/>
      <c r="AA834" s="1"/>
      <c r="AB834" s="1"/>
      <c r="AC834" s="50"/>
      <c r="AG834" s="37"/>
      <c r="AH834" s="37"/>
      <c r="AI834" s="37"/>
    </row>
    <row r="835" spans="1:35">
      <c r="A835" s="25"/>
      <c r="B835" s="5"/>
      <c r="C835" s="30"/>
      <c r="D835" s="1"/>
      <c r="E835" s="1"/>
      <c r="F835" s="30"/>
      <c r="G835" s="38"/>
      <c r="I835" s="30"/>
      <c r="J835" s="37"/>
      <c r="K835" s="37"/>
      <c r="S835" s="37"/>
      <c r="T835" s="37"/>
      <c r="U835" s="37"/>
      <c r="V835" s="37"/>
      <c r="W835" s="37"/>
      <c r="X835" s="37"/>
      <c r="Y835" s="37"/>
      <c r="Z835" s="52"/>
      <c r="AA835" s="1"/>
      <c r="AB835" s="1"/>
      <c r="AC835" s="50"/>
      <c r="AG835" s="37"/>
      <c r="AH835" s="37"/>
      <c r="AI835" s="37"/>
    </row>
    <row r="836" spans="1:35">
      <c r="A836" s="25"/>
      <c r="B836" s="5"/>
      <c r="C836" s="30"/>
      <c r="D836" s="1"/>
      <c r="E836" s="1"/>
      <c r="F836" s="30"/>
      <c r="G836" s="38"/>
      <c r="I836" s="30"/>
      <c r="J836" s="37"/>
      <c r="K836" s="37"/>
      <c r="S836" s="37"/>
      <c r="T836" s="37"/>
      <c r="U836" s="37"/>
      <c r="V836" s="37"/>
      <c r="W836" s="37"/>
      <c r="X836" s="37"/>
      <c r="Y836" s="37"/>
      <c r="Z836" s="52"/>
      <c r="AA836" s="1"/>
      <c r="AB836" s="1"/>
      <c r="AC836" s="50"/>
      <c r="AG836" s="37"/>
      <c r="AH836" s="37"/>
      <c r="AI836" s="37"/>
    </row>
    <row r="837" spans="1:35">
      <c r="A837" s="25"/>
      <c r="B837" s="5"/>
      <c r="C837" s="30"/>
      <c r="D837" s="1"/>
      <c r="E837" s="1"/>
      <c r="F837" s="30"/>
      <c r="G837" s="38"/>
      <c r="I837" s="30"/>
      <c r="J837" s="37"/>
      <c r="K837" s="37"/>
      <c r="S837" s="37"/>
      <c r="T837" s="37"/>
      <c r="U837" s="37"/>
      <c r="V837" s="37"/>
      <c r="W837" s="37"/>
      <c r="X837" s="37"/>
      <c r="Y837" s="37"/>
      <c r="Z837" s="52"/>
      <c r="AA837" s="1"/>
      <c r="AB837" s="1"/>
      <c r="AC837" s="50"/>
      <c r="AG837" s="37"/>
      <c r="AH837" s="37"/>
      <c r="AI837" s="37"/>
    </row>
    <row r="838" spans="1:35">
      <c r="A838" s="25"/>
      <c r="B838" s="5"/>
      <c r="C838" s="30"/>
      <c r="D838" s="1"/>
      <c r="E838" s="1"/>
      <c r="F838" s="30"/>
      <c r="G838" s="38"/>
      <c r="I838" s="30"/>
      <c r="J838" s="37"/>
      <c r="K838" s="37"/>
      <c r="S838" s="37"/>
      <c r="T838" s="37"/>
      <c r="U838" s="37"/>
      <c r="V838" s="37"/>
      <c r="W838" s="37"/>
      <c r="X838" s="37"/>
      <c r="Y838" s="37"/>
      <c r="Z838" s="52"/>
      <c r="AA838" s="1"/>
      <c r="AB838" s="1"/>
      <c r="AC838" s="50"/>
      <c r="AG838" s="37"/>
      <c r="AH838" s="37"/>
      <c r="AI838" s="37"/>
    </row>
    <row r="839" spans="1:35">
      <c r="A839" s="25"/>
      <c r="B839" s="5"/>
      <c r="C839" s="30"/>
      <c r="D839" s="1"/>
      <c r="E839" s="1"/>
      <c r="F839" s="30"/>
      <c r="G839" s="38"/>
      <c r="I839" s="30"/>
      <c r="J839" s="37"/>
      <c r="K839" s="37"/>
      <c r="S839" s="37"/>
      <c r="T839" s="37"/>
      <c r="U839" s="37"/>
      <c r="V839" s="37"/>
      <c r="W839" s="37"/>
      <c r="X839" s="37"/>
      <c r="Y839" s="37"/>
      <c r="Z839" s="52"/>
      <c r="AA839" s="1"/>
      <c r="AB839" s="1"/>
      <c r="AC839" s="50"/>
      <c r="AG839" s="37"/>
      <c r="AH839" s="37"/>
      <c r="AI839" s="37"/>
    </row>
    <row r="840" spans="1:35">
      <c r="A840" s="25"/>
      <c r="B840" s="5"/>
      <c r="C840" s="30"/>
      <c r="D840" s="1"/>
      <c r="E840" s="1"/>
      <c r="F840" s="30"/>
      <c r="G840" s="38"/>
      <c r="I840" s="30"/>
      <c r="J840" s="37"/>
      <c r="K840" s="37"/>
      <c r="S840" s="37"/>
      <c r="T840" s="37"/>
      <c r="U840" s="37"/>
      <c r="V840" s="37"/>
      <c r="W840" s="37"/>
      <c r="X840" s="37"/>
      <c r="Y840" s="37"/>
      <c r="Z840" s="52"/>
      <c r="AA840" s="1"/>
      <c r="AB840" s="1"/>
      <c r="AC840" s="50"/>
      <c r="AG840" s="37"/>
      <c r="AH840" s="37"/>
      <c r="AI840" s="37"/>
    </row>
    <row r="841" spans="1:35">
      <c r="A841" s="25"/>
      <c r="B841" s="5"/>
      <c r="C841" s="30"/>
      <c r="D841" s="1"/>
      <c r="E841" s="1"/>
      <c r="F841" s="30"/>
      <c r="G841" s="38"/>
      <c r="I841" s="30"/>
      <c r="J841" s="37"/>
      <c r="K841" s="37"/>
      <c r="S841" s="37"/>
      <c r="T841" s="37"/>
      <c r="U841" s="37"/>
      <c r="V841" s="37"/>
      <c r="W841" s="37"/>
      <c r="X841" s="37"/>
      <c r="Y841" s="37"/>
      <c r="Z841" s="52"/>
      <c r="AA841" s="1"/>
      <c r="AB841" s="1"/>
      <c r="AC841" s="50"/>
      <c r="AG841" s="37"/>
      <c r="AH841" s="37"/>
      <c r="AI841" s="37"/>
    </row>
    <row r="842" spans="1:35">
      <c r="A842" s="25"/>
      <c r="B842" s="5"/>
      <c r="C842" s="30"/>
      <c r="D842" s="1"/>
      <c r="E842" s="1"/>
      <c r="F842" s="30"/>
      <c r="G842" s="38"/>
      <c r="I842" s="30"/>
      <c r="J842" s="37"/>
      <c r="K842" s="37"/>
      <c r="S842" s="37"/>
      <c r="T842" s="37"/>
      <c r="U842" s="37"/>
      <c r="V842" s="37"/>
      <c r="W842" s="37"/>
      <c r="X842" s="37"/>
      <c r="Y842" s="37"/>
      <c r="Z842" s="52"/>
      <c r="AA842" s="1"/>
      <c r="AB842" s="1"/>
      <c r="AC842" s="50"/>
      <c r="AG842" s="37"/>
      <c r="AH842" s="37"/>
      <c r="AI842" s="37"/>
    </row>
    <row r="843" spans="1:35">
      <c r="A843" s="25"/>
      <c r="B843" s="5"/>
      <c r="C843" s="30"/>
      <c r="D843" s="1"/>
      <c r="E843" s="1"/>
      <c r="F843" s="30"/>
      <c r="G843" s="38"/>
      <c r="I843" s="30"/>
      <c r="J843" s="37"/>
      <c r="K843" s="37"/>
      <c r="S843" s="37"/>
      <c r="T843" s="37"/>
      <c r="U843" s="37"/>
      <c r="V843" s="37"/>
      <c r="W843" s="37"/>
      <c r="X843" s="37"/>
      <c r="Y843" s="37"/>
      <c r="Z843" s="52"/>
      <c r="AA843" s="1"/>
      <c r="AB843" s="1"/>
      <c r="AC843" s="50"/>
      <c r="AG843" s="37"/>
      <c r="AH843" s="37"/>
      <c r="AI843" s="37"/>
    </row>
    <row r="844" spans="1:35">
      <c r="A844" s="25"/>
      <c r="B844" s="5"/>
      <c r="C844" s="30"/>
      <c r="D844" s="1"/>
      <c r="E844" s="1"/>
      <c r="F844" s="30"/>
      <c r="G844" s="38"/>
      <c r="I844" s="30"/>
      <c r="J844" s="37"/>
      <c r="K844" s="37"/>
      <c r="S844" s="37"/>
      <c r="T844" s="37"/>
      <c r="U844" s="37"/>
      <c r="V844" s="37"/>
      <c r="W844" s="37"/>
      <c r="X844" s="37"/>
      <c r="Y844" s="37"/>
      <c r="Z844" s="52"/>
      <c r="AA844" s="1"/>
      <c r="AB844" s="1"/>
      <c r="AC844" s="50"/>
      <c r="AG844" s="37"/>
      <c r="AH844" s="37"/>
      <c r="AI844" s="37"/>
    </row>
    <row r="845" spans="1:35">
      <c r="A845" s="25"/>
      <c r="B845" s="5"/>
      <c r="C845" s="30"/>
      <c r="D845" s="1"/>
      <c r="E845" s="1"/>
      <c r="F845" s="30"/>
      <c r="G845" s="38"/>
      <c r="I845" s="30"/>
      <c r="J845" s="37"/>
      <c r="K845" s="37"/>
      <c r="S845" s="37"/>
      <c r="T845" s="37"/>
      <c r="U845" s="37"/>
      <c r="V845" s="37"/>
      <c r="W845" s="37"/>
      <c r="X845" s="37"/>
      <c r="Y845" s="37"/>
      <c r="Z845" s="52"/>
      <c r="AA845" s="1"/>
      <c r="AB845" s="1"/>
      <c r="AC845" s="50"/>
      <c r="AG845" s="37"/>
      <c r="AH845" s="37"/>
      <c r="AI845" s="37"/>
    </row>
    <row r="846" spans="1:35">
      <c r="A846" s="25"/>
      <c r="B846" s="5"/>
      <c r="C846" s="30"/>
      <c r="D846" s="1"/>
      <c r="E846" s="1"/>
      <c r="F846" s="30"/>
      <c r="G846" s="38"/>
      <c r="I846" s="30"/>
      <c r="J846" s="37"/>
      <c r="K846" s="37"/>
      <c r="S846" s="37"/>
      <c r="T846" s="37"/>
      <c r="U846" s="37"/>
      <c r="V846" s="37"/>
      <c r="W846" s="37"/>
      <c r="X846" s="37"/>
      <c r="Y846" s="37"/>
      <c r="Z846" s="52"/>
      <c r="AA846" s="1"/>
      <c r="AB846" s="1"/>
      <c r="AC846" s="50"/>
      <c r="AG846" s="37"/>
      <c r="AH846" s="37"/>
      <c r="AI846" s="37"/>
    </row>
    <row r="847" spans="1:35">
      <c r="A847" s="25"/>
      <c r="B847" s="5"/>
      <c r="C847" s="30"/>
      <c r="D847" s="1"/>
      <c r="E847" s="1"/>
      <c r="F847" s="30"/>
      <c r="G847" s="38"/>
      <c r="I847" s="30"/>
      <c r="J847" s="37"/>
      <c r="K847" s="37"/>
      <c r="S847" s="37"/>
      <c r="T847" s="37"/>
      <c r="U847" s="37"/>
      <c r="V847" s="37"/>
      <c r="W847" s="37"/>
      <c r="X847" s="37"/>
      <c r="Y847" s="37"/>
      <c r="Z847" s="52"/>
      <c r="AA847" s="1"/>
      <c r="AB847" s="1"/>
      <c r="AC847" s="50"/>
      <c r="AG847" s="37"/>
      <c r="AH847" s="37"/>
      <c r="AI847" s="37"/>
    </row>
    <row r="848" spans="1:35">
      <c r="A848" s="25"/>
      <c r="B848" s="5"/>
      <c r="C848" s="30"/>
      <c r="D848" s="1"/>
      <c r="E848" s="1"/>
      <c r="F848" s="30"/>
      <c r="G848" s="38"/>
      <c r="I848" s="30"/>
      <c r="J848" s="37"/>
      <c r="K848" s="37"/>
      <c r="S848" s="37"/>
      <c r="T848" s="37"/>
      <c r="U848" s="37"/>
      <c r="V848" s="37"/>
      <c r="W848" s="37"/>
      <c r="X848" s="37"/>
      <c r="Y848" s="37"/>
      <c r="Z848" s="52"/>
      <c r="AA848" s="1"/>
      <c r="AB848" s="1"/>
      <c r="AC848" s="50"/>
      <c r="AG848" s="37"/>
      <c r="AH848" s="37"/>
      <c r="AI848" s="37"/>
    </row>
    <row r="849" spans="1:35">
      <c r="A849" s="25"/>
      <c r="B849" s="5"/>
      <c r="C849" s="30"/>
      <c r="D849" s="1"/>
      <c r="E849" s="1"/>
      <c r="F849" s="30"/>
      <c r="G849" s="38"/>
      <c r="I849" s="30"/>
      <c r="J849" s="37"/>
      <c r="K849" s="37"/>
      <c r="S849" s="37"/>
      <c r="T849" s="37"/>
      <c r="U849" s="37"/>
      <c r="V849" s="37"/>
      <c r="W849" s="37"/>
      <c r="X849" s="37"/>
      <c r="Y849" s="37"/>
      <c r="Z849" s="52"/>
      <c r="AA849" s="1"/>
      <c r="AB849" s="1"/>
      <c r="AC849" s="50"/>
      <c r="AG849" s="37"/>
      <c r="AH849" s="37"/>
      <c r="AI849" s="37"/>
    </row>
    <row r="850" spans="1:35">
      <c r="A850" s="25"/>
      <c r="B850" s="5"/>
      <c r="C850" s="30"/>
      <c r="D850" s="1"/>
      <c r="E850" s="1"/>
      <c r="F850" s="30"/>
      <c r="G850" s="38"/>
      <c r="I850" s="30"/>
      <c r="J850" s="37"/>
      <c r="K850" s="37"/>
      <c r="S850" s="37"/>
      <c r="T850" s="37"/>
      <c r="U850" s="37"/>
      <c r="V850" s="37"/>
      <c r="W850" s="37"/>
      <c r="X850" s="37"/>
      <c r="Y850" s="37"/>
      <c r="Z850" s="52"/>
      <c r="AA850" s="1"/>
      <c r="AB850" s="1"/>
      <c r="AC850" s="50"/>
      <c r="AG850" s="37"/>
      <c r="AH850" s="37"/>
      <c r="AI850" s="37"/>
    </row>
    <row r="851" spans="1:35">
      <c r="A851" s="25"/>
      <c r="B851" s="5"/>
      <c r="C851" s="30"/>
      <c r="D851" s="1"/>
      <c r="E851" s="1"/>
      <c r="F851" s="30"/>
      <c r="G851" s="38"/>
      <c r="I851" s="30"/>
      <c r="J851" s="37"/>
      <c r="K851" s="37"/>
      <c r="S851" s="37"/>
      <c r="T851" s="37"/>
      <c r="U851" s="37"/>
      <c r="V851" s="37"/>
      <c r="W851" s="37"/>
      <c r="X851" s="37"/>
      <c r="Y851" s="37"/>
      <c r="Z851" s="52"/>
      <c r="AA851" s="1"/>
      <c r="AB851" s="1"/>
      <c r="AC851" s="50"/>
      <c r="AG851" s="37"/>
      <c r="AH851" s="37"/>
      <c r="AI851" s="37"/>
    </row>
    <row r="852" spans="1:35">
      <c r="A852" s="25"/>
      <c r="B852" s="5"/>
      <c r="C852" s="30"/>
      <c r="D852" s="1"/>
      <c r="E852" s="1"/>
      <c r="F852" s="30"/>
      <c r="G852" s="38"/>
      <c r="I852" s="30"/>
      <c r="J852" s="37"/>
      <c r="K852" s="37"/>
      <c r="S852" s="37"/>
      <c r="T852" s="37"/>
      <c r="U852" s="37"/>
      <c r="V852" s="37"/>
      <c r="W852" s="37"/>
      <c r="X852" s="37"/>
      <c r="Y852" s="37"/>
      <c r="Z852" s="52"/>
      <c r="AA852" s="1"/>
      <c r="AB852" s="1"/>
      <c r="AC852" s="50"/>
      <c r="AG852" s="37"/>
      <c r="AH852" s="37"/>
      <c r="AI852" s="37"/>
    </row>
    <row r="853" spans="1:35">
      <c r="A853" s="25"/>
      <c r="B853" s="5"/>
      <c r="C853" s="30"/>
      <c r="D853" s="1"/>
      <c r="E853" s="1"/>
      <c r="F853" s="30"/>
      <c r="G853" s="38"/>
      <c r="I853" s="30"/>
      <c r="J853" s="37"/>
      <c r="K853" s="37"/>
      <c r="S853" s="37"/>
      <c r="T853" s="37"/>
      <c r="U853" s="37"/>
      <c r="V853" s="37"/>
      <c r="W853" s="37"/>
      <c r="X853" s="37"/>
      <c r="Y853" s="37"/>
      <c r="Z853" s="52"/>
      <c r="AA853" s="1"/>
      <c r="AB853" s="1"/>
      <c r="AC853" s="50"/>
      <c r="AG853" s="37"/>
      <c r="AH853" s="37"/>
      <c r="AI853" s="37"/>
    </row>
    <row r="854" spans="1:35">
      <c r="A854" s="25"/>
      <c r="B854" s="5"/>
      <c r="C854" s="30"/>
      <c r="D854" s="1"/>
      <c r="E854" s="1"/>
      <c r="F854" s="30"/>
      <c r="G854" s="38"/>
      <c r="I854" s="30"/>
      <c r="J854" s="37"/>
      <c r="K854" s="37"/>
      <c r="S854" s="37"/>
      <c r="T854" s="37"/>
      <c r="U854" s="37"/>
      <c r="V854" s="37"/>
      <c r="W854" s="37"/>
      <c r="X854" s="37"/>
      <c r="Y854" s="37"/>
      <c r="Z854" s="52"/>
      <c r="AA854" s="1"/>
      <c r="AB854" s="1"/>
      <c r="AC854" s="50"/>
      <c r="AG854" s="37"/>
      <c r="AH854" s="37"/>
      <c r="AI854" s="37"/>
    </row>
    <row r="855" spans="1:35">
      <c r="A855" s="25"/>
      <c r="B855" s="5"/>
      <c r="C855" s="30"/>
      <c r="D855" s="1"/>
      <c r="E855" s="1"/>
      <c r="F855" s="30"/>
      <c r="G855" s="38"/>
      <c r="I855" s="30"/>
      <c r="J855" s="37"/>
      <c r="K855" s="37"/>
      <c r="S855" s="37"/>
      <c r="T855" s="37"/>
      <c r="U855" s="37"/>
      <c r="V855" s="37"/>
      <c r="W855" s="37"/>
      <c r="X855" s="37"/>
      <c r="Y855" s="37"/>
      <c r="Z855" s="52"/>
      <c r="AA855" s="1"/>
      <c r="AB855" s="1"/>
      <c r="AC855" s="50"/>
      <c r="AG855" s="37"/>
      <c r="AH855" s="37"/>
      <c r="AI855" s="37"/>
    </row>
    <row r="856" spans="1:35">
      <c r="A856" s="25"/>
      <c r="B856" s="5"/>
      <c r="C856" s="30"/>
      <c r="D856" s="1"/>
      <c r="E856" s="1"/>
      <c r="F856" s="30"/>
      <c r="G856" s="38"/>
      <c r="I856" s="30"/>
      <c r="J856" s="37"/>
      <c r="K856" s="37"/>
      <c r="S856" s="37"/>
      <c r="T856" s="37"/>
      <c r="U856" s="37"/>
      <c r="V856" s="37"/>
      <c r="W856" s="37"/>
      <c r="X856" s="37"/>
      <c r="Y856" s="37"/>
      <c r="Z856" s="52"/>
      <c r="AA856" s="1"/>
      <c r="AB856" s="1"/>
      <c r="AC856" s="50"/>
      <c r="AG856" s="37"/>
      <c r="AH856" s="37"/>
      <c r="AI856" s="37"/>
    </row>
    <row r="857" spans="1:35">
      <c r="A857" s="25"/>
      <c r="B857" s="5"/>
      <c r="C857" s="30"/>
      <c r="D857" s="1"/>
      <c r="E857" s="1"/>
      <c r="F857" s="30"/>
      <c r="G857" s="38"/>
      <c r="I857" s="30"/>
      <c r="J857" s="37"/>
      <c r="K857" s="37"/>
      <c r="S857" s="37"/>
      <c r="T857" s="37"/>
      <c r="U857" s="37"/>
      <c r="V857" s="37"/>
      <c r="W857" s="37"/>
      <c r="X857" s="37"/>
      <c r="Y857" s="37"/>
      <c r="Z857" s="52"/>
      <c r="AA857" s="1"/>
      <c r="AB857" s="1"/>
      <c r="AC857" s="50"/>
      <c r="AG857" s="37"/>
      <c r="AH857" s="37"/>
      <c r="AI857" s="37"/>
    </row>
    <row r="858" spans="1:35">
      <c r="A858" s="25"/>
      <c r="B858" s="5"/>
      <c r="C858" s="30"/>
      <c r="D858" s="1"/>
      <c r="E858" s="1"/>
      <c r="F858" s="30"/>
      <c r="G858" s="38"/>
      <c r="I858" s="30"/>
      <c r="J858" s="37"/>
      <c r="K858" s="37"/>
      <c r="S858" s="37"/>
      <c r="T858" s="37"/>
      <c r="U858" s="37"/>
      <c r="V858" s="37"/>
      <c r="W858" s="37"/>
      <c r="X858" s="37"/>
      <c r="Y858" s="37"/>
      <c r="Z858" s="52"/>
      <c r="AA858" s="1"/>
      <c r="AB858" s="1"/>
      <c r="AC858" s="50"/>
      <c r="AG858" s="37"/>
      <c r="AH858" s="37"/>
      <c r="AI858" s="37"/>
    </row>
    <row r="859" spans="1:35">
      <c r="A859" s="25"/>
      <c r="B859" s="5"/>
      <c r="C859" s="30"/>
      <c r="D859" s="1"/>
      <c r="E859" s="1"/>
      <c r="F859" s="30"/>
      <c r="G859" s="38"/>
      <c r="I859" s="30"/>
      <c r="J859" s="37"/>
      <c r="K859" s="37"/>
      <c r="S859" s="37"/>
      <c r="T859" s="37"/>
      <c r="U859" s="37"/>
      <c r="V859" s="37"/>
      <c r="W859" s="37"/>
      <c r="X859" s="37"/>
      <c r="Y859" s="37"/>
      <c r="Z859" s="52"/>
      <c r="AA859" s="1"/>
      <c r="AB859" s="1"/>
      <c r="AC859" s="50"/>
      <c r="AG859" s="37"/>
      <c r="AH859" s="37"/>
      <c r="AI859" s="37"/>
    </row>
    <row r="860" spans="1:35">
      <c r="A860" s="25"/>
      <c r="B860" s="5"/>
      <c r="C860" s="30"/>
      <c r="D860" s="1"/>
      <c r="E860" s="1"/>
      <c r="F860" s="30"/>
      <c r="G860" s="38"/>
      <c r="I860" s="30"/>
      <c r="J860" s="37"/>
      <c r="K860" s="37"/>
      <c r="S860" s="37"/>
      <c r="T860" s="37"/>
      <c r="U860" s="37"/>
      <c r="V860" s="37"/>
      <c r="W860" s="37"/>
      <c r="X860" s="37"/>
      <c r="Y860" s="37"/>
      <c r="Z860" s="52"/>
      <c r="AA860" s="1"/>
      <c r="AB860" s="1"/>
      <c r="AC860" s="50"/>
      <c r="AG860" s="37"/>
      <c r="AH860" s="37"/>
      <c r="AI860" s="37"/>
    </row>
    <row r="861" spans="1:35">
      <c r="A861" s="25"/>
      <c r="B861" s="5"/>
      <c r="C861" s="30"/>
      <c r="D861" s="1"/>
      <c r="E861" s="1"/>
      <c r="F861" s="30"/>
      <c r="G861" s="38"/>
      <c r="I861" s="30"/>
      <c r="J861" s="37"/>
      <c r="K861" s="37"/>
      <c r="S861" s="37"/>
      <c r="T861" s="37"/>
      <c r="U861" s="37"/>
      <c r="V861" s="37"/>
      <c r="W861" s="37"/>
      <c r="X861" s="37"/>
      <c r="Y861" s="37"/>
      <c r="Z861" s="52"/>
      <c r="AA861" s="1"/>
      <c r="AB861" s="1"/>
      <c r="AC861" s="50"/>
      <c r="AG861" s="37"/>
      <c r="AH861" s="37"/>
      <c r="AI861" s="37"/>
    </row>
    <row r="862" spans="1:35">
      <c r="A862" s="25"/>
      <c r="B862" s="5"/>
      <c r="C862" s="30"/>
      <c r="D862" s="1"/>
      <c r="E862" s="1"/>
      <c r="F862" s="30"/>
      <c r="G862" s="38"/>
      <c r="I862" s="30"/>
      <c r="J862" s="37"/>
      <c r="K862" s="37"/>
      <c r="S862" s="37"/>
      <c r="T862" s="37"/>
      <c r="U862" s="37"/>
      <c r="V862" s="37"/>
      <c r="W862" s="37"/>
      <c r="X862" s="37"/>
      <c r="Y862" s="37"/>
      <c r="Z862" s="52"/>
      <c r="AA862" s="1"/>
      <c r="AB862" s="1"/>
      <c r="AC862" s="50"/>
      <c r="AG862" s="37"/>
      <c r="AH862" s="37"/>
      <c r="AI862" s="37"/>
    </row>
    <row r="863" spans="1:35">
      <c r="A863" s="25"/>
      <c r="B863" s="5"/>
      <c r="C863" s="30"/>
      <c r="D863" s="1"/>
      <c r="E863" s="1"/>
      <c r="F863" s="30"/>
      <c r="G863" s="38"/>
      <c r="I863" s="30"/>
      <c r="J863" s="37"/>
      <c r="K863" s="37"/>
      <c r="S863" s="37"/>
      <c r="T863" s="37"/>
      <c r="U863" s="37"/>
      <c r="V863" s="37"/>
      <c r="W863" s="37"/>
      <c r="X863" s="37"/>
      <c r="Y863" s="37"/>
      <c r="Z863" s="52"/>
      <c r="AA863" s="1"/>
      <c r="AB863" s="1"/>
      <c r="AC863" s="50"/>
      <c r="AG863" s="37"/>
      <c r="AH863" s="37"/>
      <c r="AI863" s="37"/>
    </row>
    <row r="864" spans="1:35">
      <c r="A864" s="25"/>
      <c r="B864" s="5"/>
      <c r="C864" s="30"/>
      <c r="D864" s="1"/>
      <c r="E864" s="1"/>
      <c r="F864" s="30"/>
      <c r="G864" s="38"/>
      <c r="I864" s="30"/>
      <c r="J864" s="37"/>
      <c r="K864" s="37"/>
      <c r="S864" s="37"/>
      <c r="T864" s="37"/>
      <c r="U864" s="37"/>
      <c r="V864" s="37"/>
      <c r="W864" s="37"/>
      <c r="X864" s="37"/>
      <c r="Y864" s="37"/>
      <c r="Z864" s="52"/>
      <c r="AA864" s="1"/>
      <c r="AB864" s="1"/>
      <c r="AC864" s="50"/>
      <c r="AG864" s="37"/>
      <c r="AH864" s="37"/>
      <c r="AI864" s="37"/>
    </row>
    <row r="865" spans="1:35">
      <c r="A865" s="25"/>
      <c r="B865" s="5"/>
      <c r="C865" s="30"/>
      <c r="D865" s="1"/>
      <c r="E865" s="1"/>
      <c r="F865" s="30"/>
      <c r="G865" s="38"/>
      <c r="I865" s="30"/>
      <c r="J865" s="37"/>
      <c r="K865" s="37"/>
      <c r="S865" s="37"/>
      <c r="T865" s="37"/>
      <c r="U865" s="37"/>
      <c r="V865" s="37"/>
      <c r="W865" s="37"/>
      <c r="X865" s="37"/>
      <c r="Y865" s="37"/>
      <c r="Z865" s="52"/>
      <c r="AA865" s="1"/>
      <c r="AB865" s="1"/>
      <c r="AC865" s="50"/>
      <c r="AG865" s="37"/>
      <c r="AH865" s="37"/>
      <c r="AI865" s="37"/>
    </row>
    <row r="866" spans="1:35">
      <c r="A866" s="25"/>
      <c r="B866" s="5"/>
      <c r="C866" s="30"/>
      <c r="D866" s="1"/>
      <c r="E866" s="1"/>
      <c r="F866" s="30"/>
      <c r="G866" s="38"/>
      <c r="I866" s="30"/>
      <c r="J866" s="37"/>
      <c r="K866" s="37"/>
      <c r="S866" s="37"/>
      <c r="T866" s="37"/>
      <c r="U866" s="37"/>
      <c r="V866" s="37"/>
      <c r="W866" s="37"/>
      <c r="X866" s="37"/>
      <c r="Y866" s="37"/>
      <c r="Z866" s="52"/>
      <c r="AA866" s="1"/>
      <c r="AB866" s="1"/>
      <c r="AC866" s="50"/>
      <c r="AG866" s="37"/>
      <c r="AH866" s="37"/>
      <c r="AI866" s="37"/>
    </row>
    <row r="867" spans="1:35">
      <c r="A867" s="25"/>
      <c r="B867" s="5"/>
      <c r="C867" s="30"/>
      <c r="D867" s="1"/>
      <c r="E867" s="1"/>
      <c r="F867" s="30"/>
      <c r="G867" s="38"/>
      <c r="I867" s="30"/>
      <c r="J867" s="37"/>
      <c r="K867" s="37"/>
      <c r="S867" s="37"/>
      <c r="T867" s="37"/>
      <c r="U867" s="37"/>
      <c r="V867" s="37"/>
      <c r="W867" s="37"/>
      <c r="X867" s="37"/>
      <c r="Y867" s="37"/>
      <c r="Z867" s="52"/>
      <c r="AA867" s="1"/>
      <c r="AB867" s="1"/>
      <c r="AC867" s="50"/>
      <c r="AG867" s="37"/>
      <c r="AH867" s="37"/>
      <c r="AI867" s="37"/>
    </row>
    <row r="868" spans="1:35">
      <c r="A868" s="25"/>
      <c r="B868" s="5"/>
      <c r="C868" s="30"/>
      <c r="D868" s="1"/>
      <c r="E868" s="1"/>
      <c r="F868" s="30"/>
      <c r="G868" s="38"/>
      <c r="I868" s="30"/>
      <c r="J868" s="37"/>
      <c r="K868" s="37"/>
      <c r="S868" s="37"/>
      <c r="T868" s="37"/>
      <c r="U868" s="37"/>
      <c r="V868" s="37"/>
      <c r="W868" s="37"/>
      <c r="X868" s="37"/>
      <c r="Y868" s="37"/>
      <c r="Z868" s="52"/>
      <c r="AA868" s="1"/>
      <c r="AB868" s="1"/>
      <c r="AC868" s="50"/>
      <c r="AG868" s="37"/>
      <c r="AH868" s="37"/>
      <c r="AI868" s="37"/>
    </row>
    <row r="869" spans="1:35">
      <c r="A869" s="25"/>
      <c r="B869" s="5"/>
      <c r="C869" s="30"/>
      <c r="D869" s="1"/>
      <c r="E869" s="1"/>
      <c r="F869" s="30"/>
      <c r="G869" s="38"/>
      <c r="I869" s="30"/>
      <c r="J869" s="37"/>
      <c r="K869" s="37"/>
      <c r="S869" s="37"/>
      <c r="T869" s="37"/>
      <c r="U869" s="37"/>
      <c r="V869" s="37"/>
      <c r="W869" s="37"/>
      <c r="X869" s="37"/>
      <c r="Y869" s="37"/>
      <c r="Z869" s="52"/>
      <c r="AA869" s="1"/>
      <c r="AB869" s="1"/>
      <c r="AC869" s="50"/>
      <c r="AG869" s="37"/>
      <c r="AH869" s="37"/>
      <c r="AI869" s="37"/>
    </row>
    <row r="870" spans="1:35">
      <c r="A870" s="25"/>
      <c r="B870" s="5"/>
      <c r="C870" s="30"/>
      <c r="D870" s="1"/>
      <c r="E870" s="1"/>
      <c r="F870" s="30"/>
      <c r="G870" s="38"/>
      <c r="I870" s="30"/>
      <c r="J870" s="37"/>
      <c r="K870" s="37"/>
      <c r="S870" s="37"/>
      <c r="T870" s="37"/>
      <c r="U870" s="37"/>
      <c r="V870" s="37"/>
      <c r="W870" s="37"/>
      <c r="X870" s="37"/>
      <c r="Y870" s="37"/>
      <c r="Z870" s="52"/>
      <c r="AA870" s="1"/>
      <c r="AB870" s="1"/>
      <c r="AC870" s="50"/>
      <c r="AG870" s="37"/>
      <c r="AH870" s="37"/>
      <c r="AI870" s="37"/>
    </row>
    <row r="871" spans="1:35">
      <c r="A871" s="25"/>
      <c r="B871" s="5"/>
      <c r="C871" s="30"/>
      <c r="D871" s="1"/>
      <c r="E871" s="1"/>
      <c r="F871" s="30"/>
      <c r="G871" s="38"/>
      <c r="I871" s="30"/>
      <c r="J871" s="37"/>
      <c r="K871" s="37"/>
      <c r="S871" s="37"/>
      <c r="T871" s="37"/>
      <c r="U871" s="37"/>
      <c r="V871" s="37"/>
      <c r="W871" s="37"/>
      <c r="X871" s="37"/>
      <c r="Y871" s="37"/>
      <c r="Z871" s="52"/>
      <c r="AA871" s="1"/>
      <c r="AB871" s="1"/>
      <c r="AC871" s="50"/>
      <c r="AG871" s="37"/>
      <c r="AH871" s="37"/>
      <c r="AI871" s="37"/>
    </row>
    <row r="872" spans="1:35">
      <c r="A872" s="25"/>
      <c r="B872" s="5"/>
      <c r="C872" s="30"/>
      <c r="D872" s="1"/>
      <c r="E872" s="1"/>
      <c r="F872" s="30"/>
      <c r="G872" s="38"/>
      <c r="I872" s="30"/>
      <c r="J872" s="37"/>
      <c r="K872" s="37"/>
      <c r="S872" s="37"/>
      <c r="T872" s="37"/>
      <c r="U872" s="37"/>
      <c r="V872" s="37"/>
      <c r="W872" s="37"/>
      <c r="X872" s="37"/>
      <c r="Y872" s="37"/>
      <c r="Z872" s="52"/>
      <c r="AA872" s="1"/>
      <c r="AB872" s="1"/>
      <c r="AC872" s="50"/>
      <c r="AG872" s="37"/>
      <c r="AH872" s="37"/>
      <c r="AI872" s="37"/>
    </row>
    <row r="873" spans="1:35">
      <c r="A873" s="25"/>
      <c r="B873" s="5"/>
      <c r="C873" s="30"/>
      <c r="D873" s="1"/>
      <c r="E873" s="1"/>
      <c r="F873" s="30"/>
      <c r="G873" s="38"/>
      <c r="I873" s="30"/>
      <c r="J873" s="37"/>
      <c r="K873" s="37"/>
      <c r="S873" s="37"/>
      <c r="T873" s="37"/>
      <c r="U873" s="37"/>
      <c r="V873" s="37"/>
      <c r="W873" s="37"/>
      <c r="X873" s="37"/>
      <c r="Y873" s="37"/>
      <c r="Z873" s="52"/>
      <c r="AA873" s="1"/>
      <c r="AB873" s="1"/>
      <c r="AC873" s="50"/>
      <c r="AG873" s="37"/>
      <c r="AH873" s="37"/>
      <c r="AI873" s="37"/>
    </row>
    <row r="874" spans="1:35">
      <c r="A874" s="25"/>
      <c r="B874" s="5"/>
      <c r="C874" s="30"/>
      <c r="D874" s="1"/>
      <c r="E874" s="1"/>
      <c r="F874" s="30"/>
      <c r="G874" s="38"/>
      <c r="I874" s="30"/>
      <c r="J874" s="37"/>
      <c r="K874" s="37"/>
      <c r="S874" s="37"/>
      <c r="T874" s="37"/>
      <c r="U874" s="37"/>
      <c r="V874" s="37"/>
      <c r="W874" s="37"/>
      <c r="X874" s="37"/>
      <c r="Y874" s="37"/>
      <c r="Z874" s="52"/>
      <c r="AA874" s="1"/>
      <c r="AB874" s="1"/>
      <c r="AC874" s="50"/>
      <c r="AG874" s="37"/>
      <c r="AH874" s="37"/>
      <c r="AI874" s="37"/>
    </row>
    <row r="875" spans="1:35">
      <c r="A875" s="25"/>
      <c r="B875" s="5"/>
      <c r="C875" s="30"/>
      <c r="D875" s="1"/>
      <c r="E875" s="1"/>
      <c r="F875" s="30"/>
      <c r="G875" s="38"/>
      <c r="I875" s="30"/>
      <c r="J875" s="37"/>
      <c r="K875" s="37"/>
      <c r="S875" s="37"/>
      <c r="T875" s="37"/>
      <c r="U875" s="37"/>
      <c r="V875" s="37"/>
      <c r="W875" s="37"/>
      <c r="X875" s="37"/>
      <c r="Y875" s="37"/>
      <c r="Z875" s="52"/>
      <c r="AA875" s="1"/>
      <c r="AB875" s="1"/>
      <c r="AC875" s="50"/>
      <c r="AG875" s="37"/>
      <c r="AH875" s="37"/>
      <c r="AI875" s="37"/>
    </row>
    <row r="876" spans="1:35">
      <c r="A876" s="25"/>
      <c r="B876" s="5"/>
      <c r="C876" s="30"/>
      <c r="D876" s="1"/>
      <c r="E876" s="1"/>
      <c r="F876" s="30"/>
      <c r="G876" s="38"/>
      <c r="I876" s="30"/>
      <c r="J876" s="37"/>
      <c r="K876" s="37"/>
      <c r="S876" s="37"/>
      <c r="T876" s="37"/>
      <c r="U876" s="37"/>
      <c r="V876" s="37"/>
      <c r="W876" s="37"/>
      <c r="X876" s="37"/>
      <c r="Y876" s="37"/>
      <c r="Z876" s="52"/>
      <c r="AA876" s="1"/>
      <c r="AB876" s="1"/>
      <c r="AC876" s="50"/>
      <c r="AG876" s="37"/>
      <c r="AH876" s="37"/>
      <c r="AI876" s="37"/>
    </row>
    <row r="877" spans="1:35">
      <c r="A877" s="25"/>
      <c r="B877" s="5"/>
      <c r="C877" s="30"/>
      <c r="D877" s="1"/>
      <c r="E877" s="1"/>
      <c r="F877" s="30"/>
      <c r="G877" s="38"/>
      <c r="I877" s="30"/>
      <c r="J877" s="37"/>
      <c r="K877" s="37"/>
      <c r="S877" s="37"/>
      <c r="T877" s="37"/>
      <c r="U877" s="37"/>
      <c r="V877" s="37"/>
      <c r="W877" s="37"/>
      <c r="X877" s="37"/>
      <c r="Y877" s="37"/>
      <c r="Z877" s="52"/>
      <c r="AA877" s="1"/>
      <c r="AB877" s="1"/>
      <c r="AC877" s="50"/>
      <c r="AG877" s="37"/>
      <c r="AH877" s="37"/>
      <c r="AI877" s="37"/>
    </row>
    <row r="878" spans="1:35">
      <c r="A878" s="25"/>
      <c r="B878" s="5"/>
      <c r="C878" s="30"/>
      <c r="D878" s="1"/>
      <c r="E878" s="1"/>
      <c r="F878" s="30"/>
      <c r="G878" s="38"/>
      <c r="I878" s="30"/>
      <c r="J878" s="37"/>
      <c r="K878" s="37"/>
      <c r="S878" s="37"/>
      <c r="T878" s="37"/>
      <c r="U878" s="37"/>
      <c r="V878" s="37"/>
      <c r="W878" s="37"/>
      <c r="X878" s="37"/>
      <c r="Y878" s="37"/>
      <c r="Z878" s="52"/>
      <c r="AA878" s="1"/>
      <c r="AB878" s="1"/>
      <c r="AC878" s="50"/>
      <c r="AG878" s="37"/>
      <c r="AH878" s="37"/>
      <c r="AI878" s="37"/>
    </row>
    <row r="879" spans="1:35">
      <c r="A879" s="25"/>
      <c r="B879" s="5"/>
      <c r="C879" s="30"/>
      <c r="D879" s="1"/>
      <c r="E879" s="1"/>
      <c r="F879" s="30"/>
      <c r="G879" s="38"/>
      <c r="I879" s="30"/>
      <c r="J879" s="37"/>
      <c r="K879" s="37"/>
      <c r="S879" s="37"/>
      <c r="T879" s="37"/>
      <c r="U879" s="37"/>
      <c r="V879" s="37"/>
      <c r="W879" s="37"/>
      <c r="X879" s="37"/>
      <c r="Y879" s="37"/>
      <c r="Z879" s="52"/>
      <c r="AA879" s="1"/>
      <c r="AB879" s="1"/>
      <c r="AC879" s="50"/>
      <c r="AG879" s="37"/>
      <c r="AH879" s="37"/>
      <c r="AI879" s="37"/>
    </row>
    <row r="880" spans="1:35">
      <c r="A880" s="25"/>
      <c r="B880" s="5"/>
      <c r="C880" s="30"/>
      <c r="D880" s="1"/>
      <c r="E880" s="1"/>
      <c r="F880" s="30"/>
      <c r="G880" s="38"/>
      <c r="I880" s="30"/>
      <c r="J880" s="37"/>
      <c r="K880" s="37"/>
      <c r="S880" s="37"/>
      <c r="T880" s="37"/>
      <c r="U880" s="37"/>
      <c r="V880" s="37"/>
      <c r="W880" s="37"/>
      <c r="X880" s="37"/>
      <c r="Y880" s="37"/>
      <c r="Z880" s="52"/>
      <c r="AA880" s="1"/>
      <c r="AB880" s="1"/>
      <c r="AC880" s="50"/>
      <c r="AG880" s="37"/>
      <c r="AH880" s="37"/>
      <c r="AI880" s="37"/>
    </row>
    <row r="881" spans="1:35">
      <c r="A881" s="25"/>
      <c r="B881" s="5"/>
      <c r="C881" s="30"/>
      <c r="D881" s="1"/>
      <c r="E881" s="1"/>
      <c r="F881" s="30"/>
      <c r="G881" s="38"/>
      <c r="I881" s="30"/>
      <c r="J881" s="37"/>
      <c r="K881" s="37"/>
      <c r="S881" s="37"/>
      <c r="T881" s="37"/>
      <c r="U881" s="37"/>
      <c r="V881" s="37"/>
      <c r="W881" s="37"/>
      <c r="X881" s="37"/>
      <c r="Y881" s="37"/>
      <c r="Z881" s="52"/>
      <c r="AA881" s="1"/>
      <c r="AB881" s="1"/>
      <c r="AC881" s="50"/>
      <c r="AG881" s="37"/>
      <c r="AH881" s="37"/>
      <c r="AI881" s="37"/>
    </row>
    <row r="882" spans="1:35">
      <c r="A882" s="25"/>
      <c r="B882" s="5"/>
      <c r="C882" s="30"/>
      <c r="D882" s="1"/>
      <c r="E882" s="1"/>
      <c r="F882" s="30"/>
      <c r="G882" s="38"/>
      <c r="I882" s="30"/>
      <c r="J882" s="37"/>
      <c r="K882" s="37"/>
      <c r="S882" s="37"/>
      <c r="T882" s="37"/>
      <c r="U882" s="37"/>
      <c r="V882" s="37"/>
      <c r="W882" s="37"/>
      <c r="X882" s="37"/>
      <c r="Y882" s="37"/>
      <c r="Z882" s="52"/>
      <c r="AA882" s="1"/>
      <c r="AB882" s="1"/>
      <c r="AC882" s="50"/>
      <c r="AG882" s="37"/>
      <c r="AH882" s="37"/>
      <c r="AI882" s="37"/>
    </row>
    <row r="883" spans="1:35">
      <c r="A883" s="25"/>
      <c r="B883" s="5"/>
      <c r="C883" s="30"/>
      <c r="D883" s="1"/>
      <c r="E883" s="1"/>
      <c r="F883" s="30"/>
      <c r="G883" s="38"/>
      <c r="I883" s="30"/>
      <c r="J883" s="37"/>
      <c r="K883" s="37"/>
      <c r="S883" s="37"/>
      <c r="T883" s="37"/>
      <c r="U883" s="37"/>
      <c r="V883" s="37"/>
      <c r="W883" s="37"/>
      <c r="X883" s="37"/>
      <c r="Y883" s="37"/>
      <c r="Z883" s="52"/>
      <c r="AA883" s="1"/>
      <c r="AB883" s="1"/>
      <c r="AC883" s="50"/>
      <c r="AG883" s="37"/>
      <c r="AH883" s="37"/>
      <c r="AI883" s="37"/>
    </row>
    <row r="884" spans="1:35">
      <c r="A884" s="25"/>
      <c r="B884" s="5"/>
      <c r="C884" s="30"/>
      <c r="D884" s="1"/>
      <c r="E884" s="1"/>
      <c r="F884" s="30"/>
      <c r="G884" s="38"/>
      <c r="I884" s="30"/>
      <c r="J884" s="37"/>
      <c r="K884" s="37"/>
      <c r="S884" s="37"/>
      <c r="T884" s="37"/>
      <c r="U884" s="37"/>
      <c r="V884" s="37"/>
      <c r="W884" s="37"/>
      <c r="X884" s="37"/>
      <c r="Y884" s="37"/>
      <c r="Z884" s="52"/>
      <c r="AA884" s="1"/>
      <c r="AB884" s="1"/>
      <c r="AC884" s="50"/>
      <c r="AG884" s="37"/>
      <c r="AH884" s="37"/>
      <c r="AI884" s="37"/>
    </row>
    <row r="885" spans="1:35">
      <c r="A885" s="25"/>
      <c r="B885" s="5"/>
      <c r="C885" s="30"/>
      <c r="D885" s="1"/>
      <c r="E885" s="1"/>
      <c r="F885" s="30"/>
      <c r="G885" s="38"/>
      <c r="I885" s="30"/>
      <c r="J885" s="37"/>
      <c r="K885" s="37"/>
      <c r="S885" s="37"/>
      <c r="T885" s="37"/>
      <c r="U885" s="37"/>
      <c r="V885" s="37"/>
      <c r="W885" s="37"/>
      <c r="X885" s="37"/>
      <c r="Y885" s="37"/>
      <c r="Z885" s="52"/>
      <c r="AA885" s="1"/>
      <c r="AB885" s="1"/>
      <c r="AC885" s="50"/>
      <c r="AG885" s="37"/>
      <c r="AH885" s="37"/>
      <c r="AI885" s="37"/>
    </row>
    <row r="886" spans="1:35">
      <c r="A886" s="25"/>
      <c r="B886" s="5"/>
      <c r="C886" s="30"/>
      <c r="D886" s="1"/>
      <c r="E886" s="1"/>
      <c r="F886" s="30"/>
      <c r="G886" s="38"/>
      <c r="I886" s="30"/>
      <c r="J886" s="37"/>
      <c r="K886" s="37"/>
      <c r="S886" s="37"/>
      <c r="T886" s="37"/>
      <c r="U886" s="37"/>
      <c r="V886" s="37"/>
      <c r="W886" s="37"/>
      <c r="X886" s="37"/>
      <c r="Y886" s="37"/>
      <c r="Z886" s="52"/>
      <c r="AA886" s="1"/>
      <c r="AB886" s="1"/>
      <c r="AC886" s="50"/>
      <c r="AG886" s="37"/>
      <c r="AH886" s="37"/>
      <c r="AI886" s="37"/>
    </row>
    <row r="887" spans="1:35">
      <c r="A887" s="25"/>
      <c r="B887" s="5"/>
      <c r="C887" s="30"/>
      <c r="D887" s="1"/>
      <c r="E887" s="1"/>
      <c r="F887" s="30"/>
      <c r="G887" s="38"/>
      <c r="I887" s="30"/>
      <c r="J887" s="37"/>
      <c r="K887" s="37"/>
      <c r="S887" s="37"/>
      <c r="T887" s="37"/>
      <c r="U887" s="37"/>
      <c r="V887" s="37"/>
      <c r="W887" s="37"/>
      <c r="X887" s="37"/>
      <c r="Y887" s="37"/>
      <c r="Z887" s="52"/>
      <c r="AA887" s="1"/>
      <c r="AB887" s="1"/>
      <c r="AC887" s="50"/>
      <c r="AG887" s="37"/>
      <c r="AH887" s="37"/>
      <c r="AI887" s="37"/>
    </row>
    <row r="888" spans="1:35">
      <c r="A888" s="25"/>
      <c r="B888" s="5"/>
      <c r="C888" s="30"/>
      <c r="D888" s="1"/>
      <c r="E888" s="1"/>
      <c r="F888" s="30"/>
      <c r="G888" s="38"/>
      <c r="I888" s="30"/>
      <c r="J888" s="37"/>
      <c r="K888" s="37"/>
      <c r="S888" s="37"/>
      <c r="T888" s="37"/>
      <c r="U888" s="37"/>
      <c r="V888" s="37"/>
      <c r="W888" s="37"/>
      <c r="X888" s="37"/>
      <c r="Y888" s="37"/>
      <c r="Z888" s="52"/>
      <c r="AA888" s="1"/>
      <c r="AB888" s="1"/>
      <c r="AC888" s="50"/>
      <c r="AG888" s="37"/>
      <c r="AH888" s="37"/>
      <c r="AI888" s="37"/>
    </row>
    <row r="889" spans="1:35">
      <c r="A889" s="25"/>
      <c r="B889" s="5"/>
      <c r="C889" s="30"/>
      <c r="D889" s="1"/>
      <c r="E889" s="1"/>
      <c r="F889" s="30"/>
      <c r="G889" s="38"/>
      <c r="I889" s="30"/>
      <c r="J889" s="37"/>
      <c r="K889" s="37"/>
      <c r="S889" s="37"/>
      <c r="T889" s="37"/>
      <c r="U889" s="37"/>
      <c r="V889" s="37"/>
      <c r="W889" s="37"/>
      <c r="X889" s="37"/>
      <c r="Y889" s="37"/>
      <c r="Z889" s="52"/>
      <c r="AA889" s="1"/>
      <c r="AB889" s="1"/>
      <c r="AC889" s="50"/>
      <c r="AG889" s="37"/>
      <c r="AH889" s="37"/>
      <c r="AI889" s="37"/>
    </row>
    <row r="890" spans="1:35">
      <c r="A890" s="25"/>
      <c r="B890" s="5"/>
      <c r="C890" s="30"/>
      <c r="D890" s="1"/>
      <c r="E890" s="1"/>
      <c r="F890" s="30"/>
      <c r="G890" s="38"/>
      <c r="I890" s="30"/>
      <c r="J890" s="37"/>
      <c r="K890" s="37"/>
      <c r="S890" s="37"/>
      <c r="T890" s="37"/>
      <c r="U890" s="37"/>
      <c r="V890" s="37"/>
      <c r="W890" s="37"/>
      <c r="X890" s="37"/>
      <c r="Y890" s="37"/>
      <c r="Z890" s="52"/>
      <c r="AA890" s="1"/>
      <c r="AB890" s="1"/>
      <c r="AC890" s="50"/>
      <c r="AG890" s="37"/>
      <c r="AH890" s="37"/>
      <c r="AI890" s="37"/>
    </row>
    <row r="891" spans="1:35">
      <c r="A891" s="25"/>
      <c r="B891" s="5"/>
      <c r="C891" s="30"/>
      <c r="D891" s="1"/>
      <c r="E891" s="1"/>
      <c r="F891" s="30"/>
      <c r="G891" s="38"/>
      <c r="I891" s="30"/>
      <c r="J891" s="37"/>
      <c r="K891" s="37"/>
      <c r="S891" s="37"/>
      <c r="T891" s="37"/>
      <c r="U891" s="37"/>
      <c r="V891" s="37"/>
      <c r="W891" s="37"/>
      <c r="X891" s="37"/>
      <c r="Y891" s="37"/>
      <c r="Z891" s="52"/>
      <c r="AA891" s="1"/>
      <c r="AB891" s="1"/>
      <c r="AC891" s="50"/>
      <c r="AG891" s="37"/>
      <c r="AH891" s="37"/>
      <c r="AI891" s="37"/>
    </row>
    <row r="892" spans="1:35">
      <c r="A892" s="25"/>
      <c r="B892" s="5"/>
      <c r="C892" s="30"/>
      <c r="D892" s="1"/>
      <c r="E892" s="1"/>
      <c r="F892" s="30"/>
      <c r="G892" s="38"/>
      <c r="I892" s="30"/>
      <c r="J892" s="37"/>
      <c r="K892" s="37"/>
      <c r="S892" s="37"/>
      <c r="T892" s="37"/>
      <c r="U892" s="37"/>
      <c r="V892" s="37"/>
      <c r="W892" s="37"/>
      <c r="X892" s="37"/>
      <c r="Y892" s="37"/>
      <c r="Z892" s="52"/>
      <c r="AA892" s="1"/>
      <c r="AB892" s="1"/>
      <c r="AC892" s="50"/>
      <c r="AG892" s="37"/>
      <c r="AH892" s="37"/>
      <c r="AI892" s="37"/>
    </row>
    <row r="893" spans="1:35">
      <c r="A893" s="25"/>
      <c r="B893" s="5"/>
      <c r="C893" s="30"/>
      <c r="D893" s="1"/>
      <c r="E893" s="1"/>
      <c r="F893" s="30"/>
      <c r="G893" s="38"/>
      <c r="I893" s="30"/>
      <c r="J893" s="37"/>
      <c r="K893" s="37"/>
      <c r="S893" s="37"/>
      <c r="T893" s="37"/>
      <c r="U893" s="37"/>
      <c r="V893" s="37"/>
      <c r="W893" s="37"/>
      <c r="X893" s="37"/>
      <c r="Y893" s="37"/>
      <c r="Z893" s="52"/>
      <c r="AA893" s="1"/>
      <c r="AB893" s="1"/>
      <c r="AC893" s="50"/>
      <c r="AG893" s="37"/>
      <c r="AH893" s="37"/>
      <c r="AI893" s="37"/>
    </row>
    <row r="894" spans="1:35">
      <c r="A894" s="25"/>
      <c r="B894" s="5"/>
      <c r="C894" s="30"/>
      <c r="D894" s="1"/>
      <c r="E894" s="1"/>
      <c r="F894" s="30"/>
      <c r="G894" s="38"/>
      <c r="I894" s="30"/>
      <c r="J894" s="37"/>
      <c r="K894" s="37"/>
      <c r="S894" s="37"/>
      <c r="T894" s="37"/>
      <c r="U894" s="37"/>
      <c r="V894" s="37"/>
      <c r="W894" s="37"/>
      <c r="X894" s="37"/>
      <c r="Y894" s="37"/>
      <c r="Z894" s="52"/>
      <c r="AA894" s="1"/>
      <c r="AB894" s="1"/>
      <c r="AC894" s="50"/>
      <c r="AG894" s="37"/>
      <c r="AH894" s="37"/>
      <c r="AI894" s="37"/>
    </row>
    <row r="895" spans="1:35">
      <c r="A895" s="25"/>
      <c r="B895" s="5"/>
      <c r="C895" s="30"/>
      <c r="D895" s="1"/>
      <c r="E895" s="1"/>
      <c r="F895" s="30"/>
      <c r="G895" s="38"/>
      <c r="I895" s="30"/>
      <c r="J895" s="37"/>
      <c r="K895" s="37"/>
      <c r="S895" s="37"/>
      <c r="T895" s="37"/>
      <c r="U895" s="37"/>
      <c r="V895" s="37"/>
      <c r="W895" s="37"/>
      <c r="X895" s="37"/>
      <c r="Y895" s="37"/>
      <c r="Z895" s="52"/>
      <c r="AA895" s="1"/>
      <c r="AB895" s="1"/>
      <c r="AC895" s="50"/>
      <c r="AG895" s="37"/>
      <c r="AH895" s="37"/>
      <c r="AI895" s="37"/>
    </row>
    <row r="896" spans="1:35">
      <c r="A896" s="25"/>
      <c r="B896" s="5"/>
      <c r="C896" s="30"/>
      <c r="D896" s="1"/>
      <c r="E896" s="1"/>
      <c r="F896" s="30"/>
      <c r="G896" s="38"/>
      <c r="I896" s="30"/>
      <c r="J896" s="37"/>
      <c r="K896" s="37"/>
      <c r="S896" s="37"/>
      <c r="T896" s="37"/>
      <c r="U896" s="37"/>
      <c r="V896" s="37"/>
      <c r="W896" s="37"/>
      <c r="X896" s="37"/>
      <c r="Y896" s="37"/>
      <c r="Z896" s="52"/>
      <c r="AA896" s="1"/>
      <c r="AB896" s="1"/>
      <c r="AC896" s="50"/>
      <c r="AG896" s="37"/>
      <c r="AH896" s="37"/>
      <c r="AI896" s="37"/>
    </row>
    <row r="897" spans="1:35">
      <c r="A897" s="25"/>
      <c r="B897" s="5"/>
      <c r="C897" s="30"/>
      <c r="D897" s="1"/>
      <c r="E897" s="1"/>
      <c r="F897" s="30"/>
      <c r="G897" s="38"/>
      <c r="I897" s="30"/>
      <c r="J897" s="37"/>
      <c r="K897" s="37"/>
      <c r="S897" s="37"/>
      <c r="T897" s="37"/>
      <c r="U897" s="37"/>
      <c r="V897" s="37"/>
      <c r="W897" s="37"/>
      <c r="X897" s="37"/>
      <c r="Y897" s="37"/>
      <c r="Z897" s="52"/>
      <c r="AA897" s="1"/>
      <c r="AB897" s="1"/>
      <c r="AC897" s="50"/>
      <c r="AG897" s="37"/>
      <c r="AH897" s="37"/>
      <c r="AI897" s="37"/>
    </row>
    <row r="898" spans="1:35">
      <c r="A898" s="25"/>
      <c r="B898" s="5"/>
      <c r="C898" s="30"/>
      <c r="D898" s="1"/>
      <c r="E898" s="1"/>
      <c r="F898" s="30"/>
      <c r="G898" s="38"/>
      <c r="I898" s="30"/>
      <c r="J898" s="37"/>
      <c r="K898" s="37"/>
      <c r="S898" s="37"/>
      <c r="T898" s="37"/>
      <c r="U898" s="37"/>
      <c r="V898" s="37"/>
      <c r="W898" s="37"/>
      <c r="X898" s="37"/>
      <c r="Y898" s="37"/>
      <c r="Z898" s="52"/>
      <c r="AA898" s="1"/>
      <c r="AB898" s="1"/>
      <c r="AC898" s="50"/>
      <c r="AG898" s="37"/>
      <c r="AH898" s="37"/>
      <c r="AI898" s="37"/>
    </row>
    <row r="899" spans="1:35">
      <c r="A899" s="25"/>
      <c r="B899" s="5"/>
      <c r="C899" s="30"/>
      <c r="D899" s="1"/>
      <c r="E899" s="1"/>
      <c r="F899" s="30"/>
      <c r="G899" s="38"/>
      <c r="I899" s="30"/>
      <c r="J899" s="37"/>
      <c r="K899" s="37"/>
      <c r="S899" s="37"/>
      <c r="T899" s="37"/>
      <c r="U899" s="37"/>
      <c r="V899" s="37"/>
      <c r="W899" s="37"/>
      <c r="X899" s="37"/>
      <c r="Y899" s="37"/>
      <c r="Z899" s="52"/>
      <c r="AA899" s="1"/>
      <c r="AB899" s="1"/>
      <c r="AC899" s="50"/>
      <c r="AG899" s="37"/>
      <c r="AH899" s="37"/>
      <c r="AI899" s="37"/>
    </row>
    <row r="900" spans="1:35">
      <c r="A900" s="25"/>
      <c r="B900" s="5"/>
      <c r="C900" s="30"/>
      <c r="D900" s="1"/>
      <c r="E900" s="1"/>
      <c r="F900" s="30"/>
      <c r="G900" s="38"/>
      <c r="I900" s="30"/>
      <c r="J900" s="37"/>
      <c r="K900" s="37"/>
      <c r="S900" s="37"/>
      <c r="T900" s="37"/>
      <c r="U900" s="37"/>
      <c r="V900" s="37"/>
      <c r="W900" s="37"/>
      <c r="X900" s="37"/>
      <c r="Y900" s="37"/>
      <c r="Z900" s="52"/>
      <c r="AA900" s="1"/>
      <c r="AB900" s="1"/>
      <c r="AC900" s="50"/>
      <c r="AG900" s="37"/>
      <c r="AH900" s="37"/>
      <c r="AI900" s="37"/>
    </row>
    <row r="901" spans="1:35">
      <c r="A901" s="25"/>
      <c r="B901" s="5"/>
      <c r="C901" s="30"/>
      <c r="D901" s="1"/>
      <c r="E901" s="1"/>
      <c r="F901" s="30"/>
      <c r="G901" s="38"/>
      <c r="I901" s="30"/>
      <c r="J901" s="37"/>
      <c r="K901" s="37"/>
      <c r="S901" s="37"/>
      <c r="T901" s="37"/>
      <c r="U901" s="37"/>
      <c r="V901" s="37"/>
      <c r="W901" s="37"/>
      <c r="X901" s="37"/>
      <c r="Y901" s="37"/>
      <c r="Z901" s="52"/>
      <c r="AA901" s="1"/>
      <c r="AB901" s="1"/>
      <c r="AC901" s="50"/>
      <c r="AG901" s="37"/>
      <c r="AH901" s="37"/>
      <c r="AI901" s="37"/>
    </row>
    <row r="902" spans="1:35">
      <c r="A902" s="25"/>
      <c r="B902" s="5"/>
      <c r="C902" s="30"/>
      <c r="D902" s="1"/>
      <c r="E902" s="1"/>
      <c r="F902" s="30"/>
      <c r="G902" s="38"/>
      <c r="I902" s="30"/>
      <c r="J902" s="37"/>
      <c r="K902" s="37"/>
      <c r="S902" s="37"/>
      <c r="T902" s="37"/>
      <c r="U902" s="37"/>
      <c r="V902" s="37"/>
      <c r="W902" s="37"/>
      <c r="X902" s="37"/>
      <c r="Y902" s="37"/>
      <c r="Z902" s="52"/>
      <c r="AA902" s="1"/>
      <c r="AB902" s="1"/>
      <c r="AC902" s="50"/>
      <c r="AG902" s="37"/>
      <c r="AH902" s="37"/>
      <c r="AI902" s="37"/>
    </row>
    <row r="903" spans="1:35">
      <c r="A903" s="25"/>
      <c r="B903" s="5"/>
      <c r="C903" s="30"/>
      <c r="D903" s="1"/>
      <c r="E903" s="1"/>
      <c r="F903" s="30"/>
      <c r="G903" s="38"/>
      <c r="I903" s="30"/>
      <c r="J903" s="37"/>
      <c r="K903" s="37"/>
      <c r="S903" s="37"/>
      <c r="T903" s="37"/>
      <c r="U903" s="37"/>
      <c r="V903" s="37"/>
      <c r="W903" s="37"/>
      <c r="X903" s="37"/>
      <c r="Y903" s="37"/>
      <c r="Z903" s="52"/>
      <c r="AA903" s="1"/>
      <c r="AB903" s="1"/>
      <c r="AC903" s="50"/>
      <c r="AG903" s="37"/>
      <c r="AH903" s="37"/>
      <c r="AI903" s="37"/>
    </row>
    <row r="904" spans="1:35">
      <c r="A904" s="25"/>
      <c r="B904" s="5"/>
      <c r="C904" s="30"/>
      <c r="D904" s="1"/>
      <c r="E904" s="1"/>
      <c r="F904" s="30"/>
      <c r="G904" s="38"/>
      <c r="I904" s="30"/>
      <c r="J904" s="37"/>
      <c r="K904" s="37"/>
      <c r="S904" s="37"/>
      <c r="T904" s="37"/>
      <c r="U904" s="37"/>
      <c r="V904" s="37"/>
      <c r="W904" s="37"/>
      <c r="X904" s="37"/>
      <c r="Y904" s="37"/>
      <c r="Z904" s="52"/>
      <c r="AA904" s="1"/>
      <c r="AB904" s="1"/>
      <c r="AC904" s="50"/>
      <c r="AG904" s="37"/>
      <c r="AH904" s="37"/>
      <c r="AI904" s="37"/>
    </row>
    <row r="905" spans="1:35">
      <c r="A905" s="25"/>
      <c r="B905" s="5"/>
      <c r="C905" s="30"/>
      <c r="D905" s="1"/>
      <c r="E905" s="1"/>
      <c r="F905" s="30"/>
      <c r="G905" s="38"/>
      <c r="I905" s="30"/>
      <c r="J905" s="37"/>
      <c r="K905" s="37"/>
      <c r="S905" s="37"/>
      <c r="T905" s="37"/>
      <c r="U905" s="37"/>
      <c r="V905" s="37"/>
      <c r="W905" s="37"/>
      <c r="X905" s="37"/>
      <c r="Y905" s="37"/>
      <c r="Z905" s="52"/>
      <c r="AA905" s="1"/>
      <c r="AB905" s="1"/>
      <c r="AC905" s="50"/>
      <c r="AG905" s="37"/>
      <c r="AH905" s="37"/>
      <c r="AI905" s="37"/>
    </row>
    <row r="906" spans="1:35">
      <c r="A906" s="25"/>
      <c r="B906" s="5"/>
      <c r="C906" s="30"/>
      <c r="D906" s="1"/>
      <c r="E906" s="1"/>
      <c r="F906" s="30"/>
      <c r="G906" s="38"/>
      <c r="I906" s="30"/>
      <c r="J906" s="37"/>
      <c r="K906" s="37"/>
      <c r="S906" s="37"/>
      <c r="T906" s="37"/>
      <c r="U906" s="37"/>
      <c r="V906" s="37"/>
      <c r="W906" s="37"/>
      <c r="X906" s="37"/>
      <c r="Y906" s="37"/>
      <c r="Z906" s="52"/>
      <c r="AA906" s="1"/>
      <c r="AB906" s="1"/>
      <c r="AC906" s="50"/>
      <c r="AG906" s="37"/>
      <c r="AH906" s="37"/>
      <c r="AI906" s="37"/>
    </row>
    <row r="907" spans="1:35">
      <c r="A907" s="25"/>
      <c r="B907" s="5"/>
      <c r="C907" s="30"/>
      <c r="D907" s="1"/>
      <c r="E907" s="1"/>
      <c r="F907" s="30"/>
      <c r="G907" s="38"/>
      <c r="I907" s="30"/>
      <c r="J907" s="37"/>
      <c r="K907" s="37"/>
      <c r="S907" s="37"/>
      <c r="T907" s="37"/>
      <c r="U907" s="37"/>
      <c r="V907" s="37"/>
      <c r="W907" s="37"/>
      <c r="X907" s="37"/>
      <c r="Y907" s="37"/>
      <c r="Z907" s="52"/>
      <c r="AA907" s="1"/>
      <c r="AB907" s="1"/>
      <c r="AC907" s="50"/>
      <c r="AG907" s="37"/>
      <c r="AH907" s="37"/>
      <c r="AI907" s="37"/>
    </row>
    <row r="908" spans="1:35">
      <c r="A908" s="25"/>
      <c r="B908" s="5"/>
      <c r="C908" s="30"/>
      <c r="D908" s="1"/>
      <c r="E908" s="1"/>
      <c r="F908" s="30"/>
      <c r="G908" s="38"/>
      <c r="I908" s="30"/>
      <c r="J908" s="37"/>
      <c r="K908" s="37"/>
      <c r="S908" s="37"/>
      <c r="T908" s="37"/>
      <c r="U908" s="37"/>
      <c r="V908" s="37"/>
      <c r="W908" s="37"/>
      <c r="X908" s="37"/>
      <c r="Y908" s="37"/>
      <c r="Z908" s="52"/>
      <c r="AA908" s="1"/>
      <c r="AB908" s="1"/>
      <c r="AC908" s="50"/>
      <c r="AG908" s="37"/>
      <c r="AH908" s="37"/>
      <c r="AI908" s="37"/>
    </row>
    <row r="909" spans="1:35">
      <c r="A909" s="25"/>
      <c r="B909" s="5"/>
      <c r="C909" s="30"/>
      <c r="D909" s="1"/>
      <c r="E909" s="1"/>
      <c r="F909" s="30"/>
      <c r="G909" s="38"/>
      <c r="I909" s="30"/>
      <c r="J909" s="37"/>
      <c r="K909" s="37"/>
      <c r="S909" s="37"/>
      <c r="T909" s="37"/>
      <c r="U909" s="37"/>
      <c r="V909" s="37"/>
      <c r="W909" s="37"/>
      <c r="X909" s="37"/>
      <c r="Y909" s="37"/>
      <c r="Z909" s="52"/>
      <c r="AA909" s="1"/>
      <c r="AB909" s="1"/>
      <c r="AC909" s="50"/>
      <c r="AG909" s="37"/>
      <c r="AH909" s="37"/>
      <c r="AI909" s="37"/>
    </row>
    <row r="910" spans="1:35">
      <c r="A910" s="25"/>
      <c r="B910" s="5"/>
      <c r="C910" s="30"/>
      <c r="D910" s="1"/>
      <c r="E910" s="1"/>
      <c r="F910" s="30"/>
      <c r="G910" s="38"/>
      <c r="I910" s="30"/>
      <c r="J910" s="37"/>
      <c r="K910" s="37"/>
      <c r="S910" s="37"/>
      <c r="T910" s="37"/>
      <c r="U910" s="37"/>
      <c r="V910" s="37"/>
      <c r="W910" s="37"/>
      <c r="X910" s="37"/>
      <c r="Y910" s="37"/>
      <c r="Z910" s="52"/>
      <c r="AA910" s="1"/>
      <c r="AB910" s="1"/>
      <c r="AC910" s="50"/>
      <c r="AG910" s="37"/>
      <c r="AH910" s="37"/>
      <c r="AI910" s="37"/>
    </row>
    <row r="911" spans="1:35">
      <c r="A911" s="25"/>
      <c r="B911" s="5"/>
      <c r="C911" s="30"/>
      <c r="D911" s="1"/>
      <c r="E911" s="1"/>
      <c r="F911" s="30"/>
      <c r="G911" s="38"/>
      <c r="I911" s="30"/>
      <c r="J911" s="37"/>
      <c r="K911" s="37"/>
      <c r="S911" s="37"/>
      <c r="T911" s="37"/>
      <c r="U911" s="37"/>
      <c r="V911" s="37"/>
      <c r="W911" s="37"/>
      <c r="X911" s="37"/>
      <c r="Y911" s="37"/>
      <c r="Z911" s="52"/>
      <c r="AA911" s="1"/>
      <c r="AB911" s="1"/>
      <c r="AC911" s="50"/>
      <c r="AG911" s="37"/>
      <c r="AH911" s="37"/>
      <c r="AI911" s="37"/>
    </row>
    <row r="912" spans="1:35">
      <c r="A912" s="25"/>
      <c r="B912" s="5"/>
      <c r="C912" s="30"/>
      <c r="D912" s="1"/>
      <c r="E912" s="1"/>
      <c r="F912" s="30"/>
      <c r="G912" s="38"/>
      <c r="I912" s="30"/>
      <c r="J912" s="37"/>
      <c r="K912" s="37"/>
      <c r="S912" s="37"/>
      <c r="T912" s="37"/>
      <c r="U912" s="37"/>
      <c r="V912" s="37"/>
      <c r="W912" s="37"/>
      <c r="X912" s="37"/>
      <c r="Y912" s="37"/>
      <c r="Z912" s="52"/>
      <c r="AA912" s="1"/>
      <c r="AB912" s="1"/>
      <c r="AC912" s="50"/>
      <c r="AG912" s="37"/>
      <c r="AH912" s="37"/>
      <c r="AI912" s="37"/>
    </row>
    <row r="913" spans="1:35">
      <c r="A913" s="25"/>
      <c r="B913" s="5"/>
      <c r="C913" s="30"/>
      <c r="D913" s="1"/>
      <c r="E913" s="1"/>
      <c r="F913" s="30"/>
      <c r="G913" s="38"/>
      <c r="I913" s="30"/>
      <c r="J913" s="37"/>
      <c r="K913" s="37"/>
      <c r="S913" s="37"/>
      <c r="T913" s="37"/>
      <c r="U913" s="37"/>
      <c r="V913" s="37"/>
      <c r="W913" s="37"/>
      <c r="X913" s="37"/>
      <c r="Y913" s="37"/>
      <c r="Z913" s="52"/>
      <c r="AA913" s="1"/>
      <c r="AB913" s="1"/>
      <c r="AC913" s="50"/>
      <c r="AG913" s="37"/>
      <c r="AH913" s="37"/>
      <c r="AI913" s="37"/>
    </row>
    <row r="914" spans="1:35">
      <c r="A914" s="25"/>
      <c r="B914" s="5"/>
      <c r="C914" s="30"/>
      <c r="D914" s="1"/>
      <c r="E914" s="1"/>
      <c r="F914" s="30"/>
      <c r="G914" s="38"/>
      <c r="I914" s="30"/>
      <c r="J914" s="37"/>
      <c r="K914" s="37"/>
      <c r="S914" s="37"/>
      <c r="T914" s="37"/>
      <c r="U914" s="37"/>
      <c r="V914" s="37"/>
      <c r="W914" s="37"/>
      <c r="X914" s="37"/>
      <c r="Y914" s="37"/>
      <c r="Z914" s="52"/>
      <c r="AA914" s="1"/>
      <c r="AB914" s="1"/>
      <c r="AC914" s="50"/>
      <c r="AG914" s="37"/>
      <c r="AH914" s="37"/>
      <c r="AI914" s="37"/>
    </row>
    <row r="915" spans="1:35">
      <c r="A915" s="25"/>
      <c r="B915" s="5"/>
      <c r="C915" s="30"/>
      <c r="D915" s="1"/>
      <c r="E915" s="1"/>
      <c r="F915" s="30"/>
      <c r="G915" s="38"/>
      <c r="I915" s="30"/>
      <c r="J915" s="37"/>
      <c r="K915" s="37"/>
      <c r="S915" s="37"/>
      <c r="T915" s="37"/>
      <c r="U915" s="37"/>
      <c r="V915" s="37"/>
      <c r="W915" s="37"/>
      <c r="X915" s="37"/>
      <c r="Y915" s="37"/>
      <c r="Z915" s="52"/>
      <c r="AA915" s="1"/>
      <c r="AB915" s="1"/>
      <c r="AC915" s="50"/>
      <c r="AG915" s="37"/>
      <c r="AH915" s="37"/>
      <c r="AI915" s="37"/>
    </row>
    <row r="916" spans="1:35">
      <c r="A916" s="25"/>
      <c r="B916" s="5"/>
      <c r="C916" s="30"/>
      <c r="D916" s="1"/>
      <c r="E916" s="1"/>
      <c r="F916" s="30"/>
      <c r="G916" s="38"/>
      <c r="I916" s="30"/>
      <c r="J916" s="37"/>
      <c r="K916" s="37"/>
      <c r="S916" s="37"/>
      <c r="T916" s="37"/>
      <c r="U916" s="37"/>
      <c r="V916" s="37"/>
      <c r="W916" s="37"/>
      <c r="X916" s="37"/>
      <c r="Y916" s="37"/>
      <c r="Z916" s="52"/>
      <c r="AA916" s="1"/>
      <c r="AB916" s="1"/>
      <c r="AC916" s="50"/>
      <c r="AG916" s="37"/>
      <c r="AH916" s="37"/>
      <c r="AI916" s="37"/>
    </row>
    <row r="917" spans="1:35">
      <c r="A917" s="25"/>
      <c r="B917" s="5"/>
      <c r="C917" s="30"/>
      <c r="D917" s="1"/>
      <c r="E917" s="1"/>
      <c r="F917" s="30"/>
      <c r="G917" s="38"/>
      <c r="I917" s="30"/>
      <c r="J917" s="37"/>
      <c r="K917" s="37"/>
      <c r="S917" s="37"/>
      <c r="T917" s="37"/>
      <c r="U917" s="37"/>
      <c r="V917" s="37"/>
      <c r="W917" s="37"/>
      <c r="X917" s="37"/>
      <c r="Y917" s="37"/>
      <c r="Z917" s="52"/>
      <c r="AA917" s="1"/>
      <c r="AB917" s="1"/>
      <c r="AC917" s="50"/>
      <c r="AG917" s="37"/>
      <c r="AH917" s="37"/>
      <c r="AI917" s="37"/>
    </row>
    <row r="918" spans="1:35">
      <c r="A918" s="25"/>
      <c r="B918" s="5"/>
      <c r="C918" s="30"/>
      <c r="D918" s="1"/>
      <c r="E918" s="1"/>
      <c r="F918" s="30"/>
      <c r="G918" s="38"/>
      <c r="I918" s="30"/>
      <c r="J918" s="37"/>
      <c r="K918" s="37"/>
      <c r="S918" s="37"/>
      <c r="T918" s="37"/>
      <c r="U918" s="37"/>
      <c r="V918" s="37"/>
      <c r="W918" s="37"/>
      <c r="X918" s="37"/>
      <c r="Y918" s="37"/>
      <c r="Z918" s="52"/>
      <c r="AA918" s="1"/>
      <c r="AB918" s="1"/>
      <c r="AC918" s="50"/>
      <c r="AG918" s="37"/>
      <c r="AH918" s="37"/>
      <c r="AI918" s="37"/>
    </row>
    <row r="919" spans="1:35">
      <c r="A919" s="25"/>
      <c r="B919" s="5"/>
      <c r="C919" s="30"/>
      <c r="D919" s="1"/>
      <c r="E919" s="1"/>
      <c r="F919" s="30"/>
      <c r="G919" s="38"/>
      <c r="I919" s="30"/>
      <c r="J919" s="37"/>
      <c r="K919" s="37"/>
      <c r="S919" s="37"/>
      <c r="T919" s="37"/>
      <c r="U919" s="37"/>
      <c r="V919" s="37"/>
      <c r="W919" s="37"/>
      <c r="X919" s="37"/>
      <c r="Y919" s="37"/>
      <c r="Z919" s="52"/>
      <c r="AA919" s="1"/>
      <c r="AB919" s="1"/>
      <c r="AC919" s="50"/>
      <c r="AG919" s="37"/>
      <c r="AH919" s="37"/>
      <c r="AI919" s="37"/>
    </row>
    <row r="920" spans="1:35">
      <c r="A920" s="25"/>
      <c r="B920" s="5"/>
      <c r="C920" s="30"/>
      <c r="D920" s="1"/>
      <c r="E920" s="1"/>
      <c r="F920" s="30"/>
      <c r="G920" s="38"/>
      <c r="I920" s="30"/>
      <c r="J920" s="37"/>
      <c r="K920" s="37"/>
      <c r="S920" s="37"/>
      <c r="T920" s="37"/>
      <c r="U920" s="37"/>
      <c r="V920" s="37"/>
      <c r="W920" s="37"/>
      <c r="X920" s="37"/>
      <c r="Y920" s="37"/>
      <c r="Z920" s="52"/>
      <c r="AA920" s="1"/>
      <c r="AB920" s="1"/>
      <c r="AC920" s="50"/>
      <c r="AG920" s="37"/>
      <c r="AH920" s="37"/>
      <c r="AI920" s="37"/>
    </row>
    <row r="921" spans="1:35">
      <c r="A921" s="25"/>
      <c r="B921" s="5"/>
      <c r="C921" s="30"/>
      <c r="D921" s="1"/>
      <c r="E921" s="1"/>
      <c r="F921" s="30"/>
      <c r="G921" s="38"/>
      <c r="I921" s="30"/>
      <c r="J921" s="37"/>
      <c r="K921" s="37"/>
      <c r="S921" s="37"/>
      <c r="T921" s="37"/>
      <c r="U921" s="37"/>
      <c r="V921" s="37"/>
      <c r="W921" s="37"/>
      <c r="X921" s="37"/>
      <c r="Y921" s="37"/>
      <c r="Z921" s="52"/>
      <c r="AA921" s="1"/>
      <c r="AB921" s="1"/>
      <c r="AC921" s="50"/>
      <c r="AG921" s="37"/>
      <c r="AH921" s="37"/>
      <c r="AI921" s="37"/>
    </row>
    <row r="922" spans="1:35">
      <c r="A922" s="25"/>
      <c r="B922" s="5"/>
      <c r="C922" s="30"/>
      <c r="D922" s="1"/>
      <c r="E922" s="1"/>
      <c r="F922" s="30"/>
      <c r="G922" s="38"/>
      <c r="I922" s="30"/>
      <c r="J922" s="37"/>
      <c r="K922" s="37"/>
      <c r="S922" s="37"/>
      <c r="T922" s="37"/>
      <c r="U922" s="37"/>
      <c r="V922" s="37"/>
      <c r="W922" s="37"/>
      <c r="X922" s="37"/>
      <c r="Y922" s="37"/>
      <c r="Z922" s="52"/>
      <c r="AA922" s="1"/>
      <c r="AB922" s="1"/>
      <c r="AC922" s="50"/>
      <c r="AG922" s="37"/>
      <c r="AH922" s="37"/>
      <c r="AI922" s="37"/>
    </row>
    <row r="923" spans="1:35">
      <c r="A923" s="25"/>
      <c r="B923" s="5"/>
      <c r="C923" s="30"/>
      <c r="D923" s="1"/>
      <c r="E923" s="1"/>
      <c r="F923" s="30"/>
      <c r="G923" s="38"/>
      <c r="I923" s="30"/>
      <c r="J923" s="37"/>
      <c r="K923" s="37"/>
      <c r="S923" s="37"/>
      <c r="T923" s="37"/>
      <c r="U923" s="37"/>
      <c r="V923" s="37"/>
      <c r="W923" s="37"/>
      <c r="X923" s="37"/>
      <c r="Y923" s="37"/>
      <c r="Z923" s="52"/>
      <c r="AA923" s="1"/>
      <c r="AB923" s="1"/>
      <c r="AC923" s="50"/>
      <c r="AG923" s="37"/>
      <c r="AH923" s="37"/>
      <c r="AI923" s="37"/>
    </row>
    <row r="924" spans="1:35">
      <c r="A924" s="25"/>
      <c r="B924" s="5"/>
      <c r="C924" s="30"/>
      <c r="D924" s="1"/>
      <c r="E924" s="1"/>
      <c r="F924" s="30"/>
      <c r="G924" s="38"/>
      <c r="I924" s="30"/>
      <c r="J924" s="37"/>
      <c r="K924" s="37"/>
      <c r="S924" s="37"/>
      <c r="T924" s="37"/>
      <c r="U924" s="37"/>
      <c r="V924" s="37"/>
      <c r="W924" s="37"/>
      <c r="X924" s="37"/>
      <c r="Y924" s="37"/>
      <c r="Z924" s="52"/>
      <c r="AA924" s="1"/>
      <c r="AB924" s="1"/>
      <c r="AC924" s="50"/>
      <c r="AG924" s="37"/>
      <c r="AH924" s="37"/>
      <c r="AI924" s="37"/>
    </row>
    <row r="925" spans="1:35">
      <c r="A925" s="25"/>
      <c r="B925" s="5"/>
      <c r="C925" s="30"/>
      <c r="D925" s="1"/>
      <c r="E925" s="1"/>
      <c r="F925" s="30"/>
      <c r="G925" s="38"/>
      <c r="I925" s="30"/>
      <c r="J925" s="37"/>
      <c r="K925" s="37"/>
      <c r="S925" s="37"/>
      <c r="T925" s="37"/>
      <c r="U925" s="37"/>
      <c r="V925" s="37"/>
      <c r="W925" s="37"/>
      <c r="X925" s="37"/>
      <c r="Y925" s="37"/>
      <c r="Z925" s="52"/>
      <c r="AA925" s="1"/>
      <c r="AB925" s="1"/>
      <c r="AC925" s="50"/>
      <c r="AG925" s="37"/>
      <c r="AH925" s="37"/>
      <c r="AI925" s="37"/>
    </row>
    <row r="926" spans="1:35">
      <c r="A926" s="25"/>
      <c r="B926" s="5"/>
      <c r="C926" s="30"/>
      <c r="D926" s="1"/>
      <c r="E926" s="1"/>
      <c r="F926" s="30"/>
      <c r="G926" s="38"/>
      <c r="I926" s="30"/>
      <c r="J926" s="37"/>
      <c r="K926" s="37"/>
      <c r="S926" s="37"/>
      <c r="T926" s="37"/>
      <c r="U926" s="37"/>
      <c r="V926" s="37"/>
      <c r="W926" s="37"/>
      <c r="X926" s="37"/>
      <c r="Y926" s="37"/>
      <c r="Z926" s="52"/>
      <c r="AA926" s="1"/>
      <c r="AB926" s="1"/>
      <c r="AC926" s="50"/>
      <c r="AG926" s="37"/>
      <c r="AH926" s="37"/>
      <c r="AI926" s="37"/>
    </row>
    <row r="927" spans="1:35">
      <c r="A927" s="25"/>
      <c r="B927" s="5"/>
      <c r="C927" s="30"/>
      <c r="D927" s="1"/>
      <c r="E927" s="1"/>
      <c r="F927" s="30"/>
      <c r="G927" s="38"/>
      <c r="I927" s="30"/>
      <c r="J927" s="37"/>
      <c r="K927" s="37"/>
      <c r="S927" s="37"/>
      <c r="T927" s="37"/>
      <c r="U927" s="37"/>
      <c r="V927" s="37"/>
      <c r="W927" s="37"/>
      <c r="X927" s="37"/>
      <c r="Y927" s="37"/>
      <c r="Z927" s="52"/>
      <c r="AA927" s="1"/>
      <c r="AB927" s="1"/>
      <c r="AC927" s="50"/>
      <c r="AG927" s="37"/>
      <c r="AH927" s="37"/>
      <c r="AI927" s="37"/>
    </row>
    <row r="928" spans="1:35">
      <c r="A928" s="25"/>
      <c r="B928" s="5"/>
      <c r="C928" s="30"/>
      <c r="D928" s="1"/>
      <c r="E928" s="1"/>
      <c r="F928" s="30"/>
      <c r="G928" s="38"/>
      <c r="I928" s="30"/>
      <c r="J928" s="37"/>
      <c r="K928" s="37"/>
      <c r="S928" s="37"/>
      <c r="T928" s="37"/>
      <c r="U928" s="37"/>
      <c r="V928" s="37"/>
      <c r="W928" s="37"/>
      <c r="X928" s="37"/>
      <c r="Y928" s="37"/>
      <c r="Z928" s="52"/>
      <c r="AA928" s="1"/>
      <c r="AB928" s="1"/>
      <c r="AC928" s="50"/>
      <c r="AG928" s="37"/>
      <c r="AH928" s="37"/>
      <c r="AI928" s="37"/>
    </row>
    <row r="929" spans="1:35">
      <c r="A929" s="25"/>
      <c r="B929" s="5"/>
      <c r="C929" s="30"/>
      <c r="D929" s="1"/>
      <c r="E929" s="1"/>
      <c r="F929" s="30"/>
      <c r="G929" s="38"/>
      <c r="I929" s="30"/>
      <c r="J929" s="37"/>
      <c r="K929" s="37"/>
      <c r="S929" s="37"/>
      <c r="T929" s="37"/>
      <c r="U929" s="37"/>
      <c r="V929" s="37"/>
      <c r="W929" s="37"/>
      <c r="X929" s="37"/>
      <c r="Y929" s="37"/>
      <c r="Z929" s="52"/>
      <c r="AA929" s="1"/>
      <c r="AB929" s="1"/>
      <c r="AC929" s="50"/>
      <c r="AG929" s="37"/>
      <c r="AH929" s="37"/>
      <c r="AI929" s="37"/>
    </row>
    <row r="930" spans="1:35">
      <c r="A930" s="25"/>
      <c r="B930" s="5"/>
      <c r="C930" s="30"/>
      <c r="D930" s="1"/>
      <c r="E930" s="1"/>
      <c r="F930" s="30"/>
      <c r="G930" s="38"/>
      <c r="I930" s="30"/>
      <c r="J930" s="37"/>
      <c r="K930" s="37"/>
      <c r="S930" s="37"/>
      <c r="T930" s="37"/>
      <c r="U930" s="37"/>
      <c r="V930" s="37"/>
      <c r="W930" s="37"/>
      <c r="X930" s="37"/>
      <c r="Y930" s="37"/>
      <c r="Z930" s="52"/>
      <c r="AA930" s="1"/>
      <c r="AB930" s="1"/>
      <c r="AC930" s="50"/>
      <c r="AG930" s="37"/>
      <c r="AH930" s="37"/>
      <c r="AI930" s="37"/>
    </row>
    <row r="931" spans="1:35">
      <c r="A931" s="25"/>
      <c r="B931" s="5"/>
      <c r="C931" s="30"/>
      <c r="D931" s="1"/>
      <c r="E931" s="1"/>
      <c r="F931" s="30"/>
      <c r="G931" s="38"/>
      <c r="I931" s="30"/>
      <c r="J931" s="37"/>
      <c r="K931" s="37"/>
      <c r="S931" s="37"/>
      <c r="T931" s="37"/>
      <c r="U931" s="37"/>
      <c r="V931" s="37"/>
      <c r="W931" s="37"/>
      <c r="X931" s="37"/>
      <c r="Y931" s="37"/>
      <c r="Z931" s="52"/>
      <c r="AA931" s="1"/>
      <c r="AB931" s="1"/>
      <c r="AC931" s="50"/>
      <c r="AG931" s="37"/>
      <c r="AH931" s="37"/>
      <c r="AI931" s="37"/>
    </row>
    <row r="932" spans="1:35">
      <c r="A932" s="25"/>
      <c r="B932" s="5"/>
      <c r="C932" s="30"/>
      <c r="D932" s="1"/>
      <c r="E932" s="1"/>
      <c r="F932" s="30"/>
      <c r="G932" s="38"/>
      <c r="I932" s="30"/>
      <c r="J932" s="37"/>
      <c r="K932" s="37"/>
      <c r="S932" s="37"/>
      <c r="T932" s="37"/>
      <c r="U932" s="37"/>
      <c r="V932" s="37"/>
      <c r="W932" s="37"/>
      <c r="X932" s="37"/>
      <c r="Y932" s="37"/>
      <c r="Z932" s="52"/>
      <c r="AA932" s="1"/>
      <c r="AB932" s="1"/>
      <c r="AC932" s="50"/>
      <c r="AG932" s="37"/>
      <c r="AH932" s="37"/>
      <c r="AI932" s="37"/>
    </row>
    <row r="933" spans="1:35">
      <c r="A933" s="25"/>
      <c r="B933" s="5"/>
      <c r="C933" s="30"/>
      <c r="D933" s="1"/>
      <c r="E933" s="1"/>
      <c r="F933" s="30"/>
      <c r="G933" s="38"/>
      <c r="I933" s="30"/>
      <c r="J933" s="37"/>
      <c r="K933" s="37"/>
      <c r="S933" s="37"/>
      <c r="T933" s="37"/>
      <c r="U933" s="37"/>
      <c r="V933" s="37"/>
      <c r="W933" s="37"/>
      <c r="X933" s="37"/>
      <c r="Y933" s="37"/>
      <c r="Z933" s="52"/>
      <c r="AA933" s="1"/>
      <c r="AB933" s="1"/>
      <c r="AC933" s="50"/>
      <c r="AG933" s="37"/>
      <c r="AH933" s="37"/>
      <c r="AI933" s="37"/>
    </row>
    <row r="934" spans="1:35">
      <c r="A934" s="25"/>
      <c r="B934" s="5"/>
      <c r="C934" s="30"/>
      <c r="D934" s="1"/>
      <c r="E934" s="1"/>
      <c r="F934" s="30"/>
      <c r="G934" s="38"/>
      <c r="I934" s="30"/>
      <c r="J934" s="37"/>
      <c r="K934" s="37"/>
      <c r="S934" s="37"/>
      <c r="T934" s="37"/>
      <c r="U934" s="37"/>
      <c r="V934" s="37"/>
      <c r="W934" s="37"/>
      <c r="X934" s="37"/>
      <c r="Y934" s="37"/>
      <c r="Z934" s="52"/>
      <c r="AA934" s="1"/>
      <c r="AB934" s="1"/>
      <c r="AC934" s="50"/>
      <c r="AG934" s="37"/>
      <c r="AH934" s="37"/>
      <c r="AI934" s="37"/>
    </row>
    <row r="935" spans="1:35">
      <c r="A935" s="25"/>
      <c r="B935" s="5"/>
      <c r="C935" s="30"/>
      <c r="D935" s="1"/>
      <c r="E935" s="1"/>
      <c r="F935" s="30"/>
      <c r="G935" s="38"/>
      <c r="I935" s="30"/>
      <c r="J935" s="37"/>
      <c r="K935" s="37"/>
      <c r="S935" s="37"/>
      <c r="T935" s="37"/>
      <c r="U935" s="37"/>
      <c r="V935" s="37"/>
      <c r="W935" s="37"/>
      <c r="X935" s="37"/>
      <c r="Y935" s="37"/>
      <c r="Z935" s="52"/>
      <c r="AA935" s="1"/>
      <c r="AB935" s="1"/>
      <c r="AC935" s="50"/>
      <c r="AG935" s="37"/>
      <c r="AH935" s="37"/>
      <c r="AI935" s="37"/>
    </row>
    <row r="936" spans="1:35">
      <c r="A936" s="25"/>
      <c r="B936" s="5"/>
      <c r="C936" s="30"/>
      <c r="D936" s="1"/>
      <c r="E936" s="1"/>
      <c r="F936" s="30"/>
      <c r="G936" s="38"/>
      <c r="I936" s="30"/>
      <c r="J936" s="37"/>
      <c r="K936" s="37"/>
      <c r="S936" s="37"/>
      <c r="T936" s="37"/>
      <c r="U936" s="37"/>
      <c r="V936" s="37"/>
      <c r="W936" s="37"/>
      <c r="X936" s="37"/>
      <c r="Y936" s="37"/>
      <c r="Z936" s="52"/>
      <c r="AA936" s="1"/>
      <c r="AB936" s="1"/>
      <c r="AC936" s="50"/>
      <c r="AG936" s="37"/>
      <c r="AH936" s="37"/>
      <c r="AI936" s="37"/>
    </row>
    <row r="937" spans="1:35">
      <c r="A937" s="25"/>
      <c r="B937" s="5"/>
      <c r="C937" s="30"/>
      <c r="D937" s="1"/>
      <c r="E937" s="1"/>
      <c r="F937" s="30"/>
      <c r="G937" s="38"/>
      <c r="I937" s="30"/>
      <c r="J937" s="37"/>
      <c r="K937" s="37"/>
      <c r="S937" s="37"/>
      <c r="T937" s="37"/>
      <c r="U937" s="37"/>
      <c r="V937" s="37"/>
      <c r="W937" s="37"/>
      <c r="X937" s="37"/>
      <c r="Y937" s="37"/>
      <c r="Z937" s="52"/>
      <c r="AA937" s="1"/>
      <c r="AB937" s="1"/>
      <c r="AC937" s="50"/>
      <c r="AG937" s="37"/>
      <c r="AH937" s="37"/>
      <c r="AI937" s="37"/>
    </row>
    <row r="938" spans="1:35">
      <c r="A938" s="25"/>
      <c r="B938" s="5"/>
      <c r="C938" s="30"/>
      <c r="D938" s="1"/>
      <c r="E938" s="1"/>
      <c r="F938" s="30"/>
      <c r="G938" s="38"/>
      <c r="I938" s="30"/>
      <c r="J938" s="37"/>
      <c r="K938" s="37"/>
      <c r="S938" s="37"/>
      <c r="T938" s="37"/>
      <c r="U938" s="37"/>
      <c r="V938" s="37"/>
      <c r="W938" s="37"/>
      <c r="X938" s="37"/>
      <c r="Y938" s="37"/>
      <c r="Z938" s="52"/>
      <c r="AA938" s="1"/>
      <c r="AB938" s="1"/>
      <c r="AC938" s="50"/>
      <c r="AG938" s="37"/>
      <c r="AH938" s="37"/>
      <c r="AI938" s="37"/>
    </row>
    <row r="939" spans="1:35">
      <c r="A939" s="25"/>
      <c r="B939" s="5"/>
      <c r="C939" s="30"/>
      <c r="D939" s="1"/>
      <c r="E939" s="1"/>
      <c r="F939" s="30"/>
      <c r="G939" s="38"/>
      <c r="I939" s="30"/>
      <c r="J939" s="37"/>
      <c r="K939" s="37"/>
      <c r="S939" s="37"/>
      <c r="T939" s="37"/>
      <c r="U939" s="37"/>
      <c r="V939" s="37"/>
      <c r="W939" s="37"/>
      <c r="X939" s="37"/>
      <c r="Y939" s="37"/>
      <c r="Z939" s="52"/>
      <c r="AA939" s="1"/>
      <c r="AB939" s="1"/>
      <c r="AC939" s="50"/>
      <c r="AG939" s="37"/>
      <c r="AH939" s="37"/>
      <c r="AI939" s="37"/>
    </row>
    <row r="940" spans="1:35">
      <c r="A940" s="25"/>
      <c r="B940" s="5"/>
      <c r="C940" s="30"/>
      <c r="D940" s="1"/>
      <c r="E940" s="1"/>
      <c r="F940" s="30"/>
      <c r="G940" s="38"/>
      <c r="I940" s="30"/>
      <c r="J940" s="37"/>
      <c r="K940" s="37"/>
      <c r="S940" s="37"/>
      <c r="T940" s="37"/>
      <c r="U940" s="37"/>
      <c r="V940" s="37"/>
      <c r="W940" s="37"/>
      <c r="X940" s="37"/>
      <c r="Y940" s="37"/>
      <c r="Z940" s="52"/>
      <c r="AA940" s="1"/>
      <c r="AB940" s="1"/>
      <c r="AC940" s="50"/>
      <c r="AG940" s="37"/>
      <c r="AH940" s="37"/>
      <c r="AI940" s="37"/>
    </row>
    <row r="941" spans="1:35">
      <c r="A941" s="25"/>
      <c r="B941" s="5"/>
      <c r="C941" s="30"/>
      <c r="D941" s="1"/>
      <c r="E941" s="1"/>
      <c r="F941" s="30"/>
      <c r="G941" s="38"/>
      <c r="I941" s="30"/>
      <c r="J941" s="37"/>
      <c r="K941" s="37"/>
      <c r="S941" s="37"/>
      <c r="T941" s="37"/>
      <c r="U941" s="37"/>
      <c r="V941" s="37"/>
      <c r="W941" s="37"/>
      <c r="X941" s="37"/>
      <c r="Y941" s="37"/>
      <c r="Z941" s="52"/>
      <c r="AA941" s="1"/>
      <c r="AB941" s="1"/>
      <c r="AC941" s="50"/>
      <c r="AG941" s="37"/>
      <c r="AH941" s="37"/>
      <c r="AI941" s="37"/>
    </row>
    <row r="942" spans="1:35">
      <c r="A942" s="25"/>
      <c r="B942" s="5"/>
      <c r="C942" s="30"/>
      <c r="D942" s="1"/>
      <c r="E942" s="1"/>
      <c r="F942" s="30"/>
      <c r="G942" s="38"/>
      <c r="I942" s="30"/>
      <c r="J942" s="37"/>
      <c r="K942" s="37"/>
      <c r="S942" s="37"/>
      <c r="T942" s="37"/>
      <c r="U942" s="37"/>
      <c r="V942" s="37"/>
      <c r="W942" s="37"/>
      <c r="X942" s="37"/>
      <c r="Y942" s="37"/>
      <c r="Z942" s="52"/>
      <c r="AA942" s="1"/>
      <c r="AB942" s="1"/>
      <c r="AC942" s="50"/>
      <c r="AG942" s="37"/>
      <c r="AH942" s="37"/>
      <c r="AI942" s="37"/>
    </row>
    <row r="943" spans="1:35">
      <c r="A943" s="25"/>
      <c r="B943" s="5"/>
      <c r="C943" s="30"/>
      <c r="D943" s="1"/>
      <c r="E943" s="1"/>
      <c r="F943" s="30"/>
      <c r="G943" s="38"/>
      <c r="I943" s="30"/>
      <c r="J943" s="37"/>
      <c r="K943" s="37"/>
      <c r="S943" s="37"/>
      <c r="T943" s="37"/>
      <c r="U943" s="37"/>
      <c r="V943" s="37"/>
      <c r="W943" s="37"/>
      <c r="X943" s="37"/>
      <c r="Y943" s="37"/>
      <c r="Z943" s="52"/>
      <c r="AA943" s="1"/>
      <c r="AB943" s="1"/>
      <c r="AC943" s="50"/>
      <c r="AG943" s="37"/>
      <c r="AH943" s="37"/>
      <c r="AI943" s="37"/>
    </row>
    <row r="944" spans="1:35">
      <c r="A944" s="25"/>
      <c r="B944" s="5"/>
      <c r="C944" s="30"/>
      <c r="D944" s="1"/>
      <c r="E944" s="1"/>
      <c r="F944" s="30"/>
      <c r="G944" s="38"/>
      <c r="I944" s="30"/>
      <c r="J944" s="37"/>
      <c r="K944" s="37"/>
      <c r="S944" s="37"/>
      <c r="T944" s="37"/>
      <c r="U944" s="37"/>
      <c r="V944" s="37"/>
      <c r="W944" s="37"/>
      <c r="X944" s="37"/>
      <c r="Y944" s="37"/>
      <c r="Z944" s="52"/>
      <c r="AA944" s="1"/>
      <c r="AB944" s="1"/>
      <c r="AC944" s="50"/>
      <c r="AG944" s="37"/>
      <c r="AH944" s="37"/>
      <c r="AI944" s="37"/>
    </row>
    <row r="945" spans="1:35">
      <c r="A945" s="25"/>
      <c r="B945" s="5"/>
      <c r="C945" s="30"/>
      <c r="D945" s="1"/>
      <c r="E945" s="1"/>
      <c r="F945" s="30"/>
      <c r="G945" s="38"/>
      <c r="I945" s="30"/>
      <c r="J945" s="37"/>
      <c r="K945" s="37"/>
      <c r="S945" s="37"/>
      <c r="T945" s="37"/>
      <c r="U945" s="37"/>
      <c r="V945" s="37"/>
      <c r="W945" s="37"/>
      <c r="X945" s="37"/>
      <c r="Y945" s="37"/>
      <c r="Z945" s="52"/>
      <c r="AA945" s="1"/>
      <c r="AB945" s="1"/>
      <c r="AC945" s="50"/>
      <c r="AG945" s="37"/>
      <c r="AH945" s="37"/>
      <c r="AI945" s="37"/>
    </row>
    <row r="946" spans="1:35">
      <c r="A946" s="25"/>
      <c r="B946" s="5"/>
      <c r="C946" s="30"/>
      <c r="D946" s="1"/>
      <c r="E946" s="1"/>
      <c r="F946" s="30"/>
      <c r="G946" s="38"/>
      <c r="I946" s="30"/>
      <c r="J946" s="37"/>
      <c r="K946" s="37"/>
      <c r="S946" s="37"/>
      <c r="T946" s="37"/>
      <c r="U946" s="37"/>
      <c r="V946" s="37"/>
      <c r="W946" s="37"/>
      <c r="X946" s="37"/>
      <c r="Y946" s="37"/>
      <c r="Z946" s="52"/>
      <c r="AA946" s="1"/>
      <c r="AB946" s="1"/>
      <c r="AC946" s="50"/>
      <c r="AG946" s="37"/>
      <c r="AH946" s="37"/>
      <c r="AI946" s="37"/>
    </row>
    <row r="947" spans="1:35">
      <c r="A947" s="25"/>
      <c r="B947" s="5"/>
      <c r="C947" s="30"/>
      <c r="D947" s="1"/>
      <c r="E947" s="1"/>
      <c r="F947" s="30"/>
      <c r="G947" s="38"/>
      <c r="I947" s="30"/>
      <c r="J947" s="37"/>
      <c r="K947" s="37"/>
      <c r="S947" s="37"/>
      <c r="T947" s="37"/>
      <c r="U947" s="37"/>
      <c r="V947" s="37"/>
      <c r="W947" s="37"/>
      <c r="X947" s="37"/>
      <c r="Y947" s="37"/>
      <c r="Z947" s="52"/>
      <c r="AA947" s="1"/>
      <c r="AB947" s="1"/>
      <c r="AC947" s="50"/>
      <c r="AG947" s="37"/>
      <c r="AH947" s="37"/>
      <c r="AI947" s="37"/>
    </row>
    <row r="948" spans="1:35">
      <c r="A948" s="25"/>
      <c r="B948" s="5"/>
      <c r="C948" s="30"/>
      <c r="D948" s="1"/>
      <c r="E948" s="1"/>
      <c r="F948" s="30"/>
      <c r="G948" s="38"/>
      <c r="I948" s="30"/>
      <c r="J948" s="37"/>
      <c r="K948" s="37"/>
      <c r="S948" s="37"/>
      <c r="T948" s="37"/>
      <c r="U948" s="37"/>
      <c r="V948" s="37"/>
      <c r="W948" s="37"/>
      <c r="X948" s="37"/>
      <c r="Y948" s="37"/>
      <c r="Z948" s="52"/>
      <c r="AA948" s="1"/>
      <c r="AB948" s="1"/>
      <c r="AC948" s="50"/>
      <c r="AG948" s="37"/>
      <c r="AH948" s="37"/>
      <c r="AI948" s="37"/>
    </row>
    <row r="949" spans="1:35">
      <c r="A949" s="25"/>
      <c r="B949" s="5"/>
      <c r="C949" s="30"/>
      <c r="D949" s="1"/>
      <c r="E949" s="1"/>
      <c r="F949" s="30"/>
      <c r="G949" s="38"/>
      <c r="I949" s="30"/>
      <c r="J949" s="37"/>
      <c r="K949" s="37"/>
      <c r="S949" s="37"/>
      <c r="T949" s="37"/>
      <c r="U949" s="37"/>
      <c r="V949" s="37"/>
      <c r="W949" s="37"/>
      <c r="X949" s="37"/>
      <c r="Y949" s="37"/>
      <c r="Z949" s="52"/>
      <c r="AA949" s="1"/>
      <c r="AB949" s="1"/>
      <c r="AC949" s="50"/>
      <c r="AG949" s="37"/>
      <c r="AH949" s="37"/>
      <c r="AI949" s="37"/>
    </row>
    <row r="950" spans="1:35">
      <c r="A950" s="25"/>
      <c r="B950" s="5"/>
      <c r="C950" s="30"/>
      <c r="D950" s="1"/>
      <c r="E950" s="1"/>
      <c r="F950" s="30"/>
      <c r="G950" s="38"/>
      <c r="I950" s="30"/>
      <c r="J950" s="37"/>
      <c r="K950" s="37"/>
      <c r="S950" s="37"/>
      <c r="T950" s="37"/>
      <c r="U950" s="37"/>
      <c r="V950" s="37"/>
      <c r="W950" s="37"/>
      <c r="X950" s="37"/>
      <c r="Y950" s="37"/>
      <c r="Z950" s="52"/>
      <c r="AA950" s="1"/>
      <c r="AB950" s="1"/>
      <c r="AC950" s="50"/>
      <c r="AG950" s="37"/>
      <c r="AH950" s="37"/>
      <c r="AI950" s="37"/>
    </row>
    <row r="951" spans="1:35">
      <c r="A951" s="25"/>
      <c r="B951" s="5"/>
      <c r="C951" s="30"/>
      <c r="D951" s="1"/>
      <c r="E951" s="1"/>
      <c r="F951" s="30"/>
      <c r="G951" s="38"/>
      <c r="I951" s="30"/>
      <c r="J951" s="37"/>
      <c r="K951" s="37"/>
      <c r="S951" s="37"/>
      <c r="T951" s="37"/>
      <c r="U951" s="37"/>
      <c r="V951" s="37"/>
      <c r="W951" s="37"/>
      <c r="X951" s="37"/>
      <c r="Y951" s="37"/>
      <c r="Z951" s="52"/>
      <c r="AA951" s="1"/>
      <c r="AB951" s="1"/>
      <c r="AC951" s="50"/>
      <c r="AG951" s="37"/>
      <c r="AH951" s="37"/>
      <c r="AI951" s="37"/>
    </row>
    <row r="952" spans="1:35">
      <c r="A952" s="25"/>
      <c r="B952" s="5"/>
      <c r="C952" s="30"/>
      <c r="D952" s="1"/>
      <c r="E952" s="1"/>
      <c r="F952" s="30"/>
      <c r="G952" s="38"/>
      <c r="I952" s="30"/>
      <c r="J952" s="37"/>
      <c r="K952" s="37"/>
      <c r="S952" s="37"/>
      <c r="T952" s="37"/>
      <c r="U952" s="37"/>
      <c r="V952" s="37"/>
      <c r="W952" s="37"/>
      <c r="X952" s="37"/>
      <c r="Y952" s="37"/>
      <c r="Z952" s="52"/>
      <c r="AA952" s="1"/>
      <c r="AB952" s="1"/>
      <c r="AC952" s="50"/>
      <c r="AG952" s="37"/>
      <c r="AH952" s="37"/>
      <c r="AI952" s="37"/>
    </row>
    <row r="953" spans="1:35">
      <c r="A953" s="25"/>
      <c r="B953" s="5"/>
      <c r="C953" s="30"/>
      <c r="D953" s="1"/>
      <c r="E953" s="1"/>
      <c r="F953" s="30"/>
      <c r="G953" s="38"/>
      <c r="I953" s="30"/>
      <c r="J953" s="37"/>
      <c r="K953" s="37"/>
      <c r="S953" s="37"/>
      <c r="T953" s="37"/>
      <c r="U953" s="37"/>
      <c r="V953" s="37"/>
      <c r="W953" s="37"/>
      <c r="X953" s="37"/>
      <c r="Y953" s="37"/>
      <c r="Z953" s="52"/>
      <c r="AA953" s="1"/>
      <c r="AB953" s="1"/>
      <c r="AC953" s="50"/>
      <c r="AG953" s="37"/>
      <c r="AH953" s="37"/>
      <c r="AI953" s="37"/>
    </row>
    <row r="954" spans="1:35">
      <c r="A954" s="25"/>
      <c r="B954" s="5"/>
      <c r="C954" s="30"/>
      <c r="D954" s="1"/>
      <c r="E954" s="1"/>
      <c r="F954" s="30"/>
      <c r="G954" s="38"/>
      <c r="I954" s="30"/>
      <c r="J954" s="37"/>
      <c r="K954" s="37"/>
      <c r="S954" s="37"/>
      <c r="T954" s="37"/>
      <c r="U954" s="37"/>
      <c r="V954" s="37"/>
      <c r="W954" s="37"/>
      <c r="X954" s="37"/>
      <c r="Y954" s="37"/>
      <c r="Z954" s="52"/>
      <c r="AA954" s="1"/>
      <c r="AB954" s="1"/>
      <c r="AC954" s="50"/>
      <c r="AG954" s="37"/>
      <c r="AH954" s="37"/>
      <c r="AI954" s="37"/>
    </row>
    <row r="955" spans="1:35">
      <c r="A955" s="25"/>
      <c r="B955" s="5"/>
      <c r="C955" s="30"/>
      <c r="D955" s="1"/>
      <c r="E955" s="1"/>
      <c r="F955" s="30"/>
      <c r="G955" s="38"/>
      <c r="I955" s="30"/>
      <c r="J955" s="37"/>
      <c r="K955" s="37"/>
      <c r="S955" s="37"/>
      <c r="T955" s="37"/>
      <c r="U955" s="37"/>
      <c r="V955" s="37"/>
      <c r="W955" s="37"/>
      <c r="X955" s="37"/>
      <c r="Y955" s="37"/>
      <c r="Z955" s="52"/>
      <c r="AA955" s="1"/>
      <c r="AB955" s="1"/>
      <c r="AC955" s="50"/>
      <c r="AG955" s="37"/>
      <c r="AH955" s="37"/>
      <c r="AI955" s="37"/>
    </row>
    <row r="956" spans="1:35">
      <c r="A956" s="25"/>
      <c r="B956" s="5"/>
      <c r="C956" s="30"/>
      <c r="D956" s="1"/>
      <c r="E956" s="1"/>
      <c r="F956" s="30"/>
      <c r="G956" s="38"/>
      <c r="I956" s="30"/>
      <c r="J956" s="37"/>
      <c r="K956" s="37"/>
      <c r="S956" s="37"/>
      <c r="T956" s="37"/>
      <c r="U956" s="37"/>
      <c r="V956" s="37"/>
      <c r="W956" s="37"/>
      <c r="X956" s="37"/>
      <c r="Y956" s="37"/>
      <c r="Z956" s="52"/>
      <c r="AA956" s="1"/>
      <c r="AB956" s="1"/>
      <c r="AC956" s="50"/>
      <c r="AG956" s="37"/>
      <c r="AH956" s="37"/>
      <c r="AI956" s="37"/>
    </row>
    <row r="957" spans="1:35">
      <c r="A957" s="25"/>
      <c r="B957" s="5"/>
      <c r="C957" s="30"/>
      <c r="D957" s="1"/>
      <c r="E957" s="1"/>
      <c r="F957" s="30"/>
      <c r="G957" s="38"/>
      <c r="I957" s="30"/>
      <c r="J957" s="37"/>
      <c r="K957" s="37"/>
      <c r="S957" s="37"/>
      <c r="T957" s="37"/>
      <c r="U957" s="37"/>
      <c r="V957" s="37"/>
      <c r="W957" s="37"/>
      <c r="X957" s="37"/>
      <c r="Y957" s="37"/>
      <c r="Z957" s="52"/>
      <c r="AA957" s="1"/>
      <c r="AB957" s="1"/>
      <c r="AC957" s="50"/>
      <c r="AG957" s="37"/>
      <c r="AH957" s="37"/>
      <c r="AI957" s="37"/>
    </row>
    <row r="958" spans="1:35">
      <c r="A958" s="25"/>
      <c r="B958" s="5"/>
      <c r="C958" s="30"/>
      <c r="D958" s="1"/>
      <c r="E958" s="1"/>
      <c r="F958" s="30"/>
      <c r="G958" s="38"/>
      <c r="I958" s="30"/>
      <c r="J958" s="37"/>
      <c r="K958" s="37"/>
      <c r="S958" s="37"/>
      <c r="T958" s="37"/>
      <c r="U958" s="37"/>
      <c r="V958" s="37"/>
      <c r="W958" s="37"/>
      <c r="X958" s="37"/>
      <c r="Y958" s="37"/>
      <c r="Z958" s="52"/>
      <c r="AA958" s="1"/>
      <c r="AB958" s="1"/>
      <c r="AC958" s="50"/>
      <c r="AG958" s="37"/>
      <c r="AH958" s="37"/>
      <c r="AI958" s="37"/>
    </row>
    <row r="959" spans="1:35">
      <c r="A959" s="25"/>
      <c r="B959" s="5"/>
      <c r="C959" s="30"/>
      <c r="D959" s="1"/>
      <c r="E959" s="1"/>
      <c r="F959" s="30"/>
      <c r="G959" s="38"/>
      <c r="I959" s="30"/>
      <c r="J959" s="37"/>
      <c r="K959" s="37"/>
      <c r="S959" s="37"/>
      <c r="T959" s="37"/>
      <c r="U959" s="37"/>
      <c r="V959" s="37"/>
      <c r="W959" s="37"/>
      <c r="X959" s="37"/>
      <c r="Y959" s="37"/>
      <c r="Z959" s="52"/>
      <c r="AA959" s="1"/>
      <c r="AB959" s="1"/>
      <c r="AC959" s="50"/>
      <c r="AG959" s="37"/>
      <c r="AH959" s="37"/>
      <c r="AI959" s="37"/>
    </row>
    <row r="960" spans="1:35">
      <c r="A960" s="25"/>
      <c r="B960" s="5"/>
      <c r="C960" s="30"/>
      <c r="D960" s="1"/>
      <c r="E960" s="1"/>
      <c r="F960" s="30"/>
      <c r="G960" s="38"/>
      <c r="I960" s="30"/>
      <c r="J960" s="37"/>
      <c r="K960" s="37"/>
      <c r="S960" s="37"/>
      <c r="T960" s="37"/>
      <c r="U960" s="37"/>
      <c r="V960" s="37"/>
      <c r="W960" s="37"/>
      <c r="X960" s="37"/>
      <c r="Y960" s="37"/>
      <c r="Z960" s="52"/>
      <c r="AA960" s="1"/>
      <c r="AB960" s="1"/>
      <c r="AC960" s="50"/>
      <c r="AG960" s="37"/>
      <c r="AH960" s="37"/>
      <c r="AI960" s="37"/>
    </row>
    <row r="961" spans="1:35">
      <c r="A961" s="25"/>
      <c r="B961" s="5"/>
      <c r="C961" s="30"/>
      <c r="D961" s="1"/>
      <c r="E961" s="1"/>
      <c r="F961" s="30"/>
      <c r="G961" s="38"/>
      <c r="I961" s="30"/>
      <c r="J961" s="37"/>
      <c r="K961" s="37"/>
      <c r="S961" s="37"/>
      <c r="T961" s="37"/>
      <c r="U961" s="37"/>
      <c r="V961" s="37"/>
      <c r="W961" s="37"/>
      <c r="X961" s="37"/>
      <c r="Y961" s="37"/>
      <c r="Z961" s="52"/>
      <c r="AA961" s="1"/>
      <c r="AB961" s="1"/>
      <c r="AC961" s="50"/>
      <c r="AG961" s="37"/>
      <c r="AH961" s="37"/>
      <c r="AI961" s="37"/>
    </row>
    <row r="962" spans="1:35">
      <c r="A962" s="25"/>
      <c r="B962" s="5"/>
      <c r="C962" s="30"/>
      <c r="D962" s="1"/>
      <c r="E962" s="1"/>
      <c r="F962" s="30"/>
      <c r="G962" s="38"/>
      <c r="I962" s="30"/>
      <c r="J962" s="37"/>
      <c r="K962" s="37"/>
      <c r="S962" s="37"/>
      <c r="T962" s="37"/>
      <c r="U962" s="37"/>
      <c r="V962" s="37"/>
      <c r="W962" s="37"/>
      <c r="X962" s="37"/>
      <c r="Y962" s="37"/>
      <c r="Z962" s="52"/>
      <c r="AA962" s="1"/>
      <c r="AB962" s="1"/>
      <c r="AC962" s="50"/>
      <c r="AG962" s="37"/>
      <c r="AH962" s="37"/>
      <c r="AI962" s="37"/>
    </row>
    <row r="963" spans="1:35">
      <c r="A963" s="25"/>
      <c r="B963" s="5"/>
      <c r="C963" s="30"/>
      <c r="D963" s="1"/>
      <c r="E963" s="1"/>
      <c r="F963" s="30"/>
      <c r="G963" s="38"/>
      <c r="I963" s="30"/>
      <c r="J963" s="37"/>
      <c r="K963" s="37"/>
      <c r="S963" s="37"/>
      <c r="T963" s="37"/>
      <c r="U963" s="37"/>
      <c r="V963" s="37"/>
      <c r="W963" s="37"/>
      <c r="X963" s="37"/>
      <c r="Y963" s="37"/>
      <c r="Z963" s="52"/>
      <c r="AA963" s="1"/>
      <c r="AB963" s="1"/>
      <c r="AC963" s="50"/>
      <c r="AG963" s="37"/>
      <c r="AH963" s="37"/>
      <c r="AI963" s="37"/>
    </row>
    <row r="964" spans="1:35">
      <c r="A964" s="25"/>
      <c r="B964" s="5"/>
      <c r="C964" s="30"/>
      <c r="D964" s="1"/>
      <c r="E964" s="1"/>
      <c r="F964" s="30"/>
      <c r="G964" s="38"/>
      <c r="I964" s="30"/>
      <c r="J964" s="37"/>
      <c r="K964" s="37"/>
      <c r="S964" s="37"/>
      <c r="T964" s="37"/>
      <c r="U964" s="37"/>
      <c r="V964" s="37"/>
      <c r="W964" s="37"/>
      <c r="X964" s="37"/>
      <c r="Y964" s="37"/>
      <c r="Z964" s="52"/>
      <c r="AA964" s="1"/>
      <c r="AB964" s="1"/>
      <c r="AC964" s="50"/>
      <c r="AG964" s="37"/>
      <c r="AH964" s="37"/>
      <c r="AI964" s="37"/>
    </row>
    <row r="965" spans="1:35">
      <c r="A965" s="25"/>
      <c r="B965" s="5"/>
      <c r="C965" s="30"/>
      <c r="D965" s="1"/>
      <c r="E965" s="1"/>
      <c r="F965" s="30"/>
      <c r="G965" s="38"/>
      <c r="I965" s="30"/>
      <c r="J965" s="37"/>
      <c r="K965" s="37"/>
      <c r="S965" s="37"/>
      <c r="T965" s="37"/>
      <c r="U965" s="37"/>
      <c r="V965" s="37"/>
      <c r="W965" s="37"/>
      <c r="X965" s="37"/>
      <c r="Y965" s="37"/>
      <c r="Z965" s="52"/>
      <c r="AA965" s="1"/>
      <c r="AB965" s="1"/>
      <c r="AC965" s="50"/>
      <c r="AG965" s="37"/>
      <c r="AH965" s="37"/>
      <c r="AI965" s="37"/>
    </row>
    <row r="966" spans="1:35">
      <c r="A966" s="25"/>
      <c r="B966" s="5"/>
      <c r="C966" s="30"/>
      <c r="D966" s="1"/>
      <c r="E966" s="1"/>
      <c r="F966" s="30"/>
      <c r="G966" s="38"/>
      <c r="I966" s="30"/>
      <c r="J966" s="37"/>
      <c r="K966" s="37"/>
      <c r="S966" s="37"/>
      <c r="T966" s="37"/>
      <c r="U966" s="37"/>
      <c r="V966" s="37"/>
      <c r="W966" s="37"/>
      <c r="X966" s="37"/>
      <c r="Y966" s="37"/>
      <c r="Z966" s="52"/>
      <c r="AA966" s="1"/>
      <c r="AB966" s="1"/>
      <c r="AC966" s="50"/>
      <c r="AG966" s="37"/>
      <c r="AH966" s="37"/>
      <c r="AI966" s="37"/>
    </row>
    <row r="967" spans="1:35">
      <c r="A967" s="25"/>
      <c r="B967" s="5"/>
      <c r="C967" s="30"/>
      <c r="D967" s="1"/>
      <c r="E967" s="1"/>
      <c r="F967" s="30"/>
      <c r="G967" s="38"/>
      <c r="I967" s="30"/>
      <c r="J967" s="37"/>
      <c r="K967" s="37"/>
      <c r="S967" s="37"/>
      <c r="T967" s="37"/>
      <c r="U967" s="37"/>
      <c r="V967" s="37"/>
      <c r="W967" s="37"/>
      <c r="X967" s="37"/>
      <c r="Y967" s="37"/>
      <c r="Z967" s="52"/>
      <c r="AA967" s="1"/>
      <c r="AB967" s="1"/>
      <c r="AC967" s="50"/>
      <c r="AG967" s="37"/>
      <c r="AH967" s="37"/>
      <c r="AI967" s="37"/>
    </row>
    <row r="968" spans="1:35">
      <c r="A968" s="25"/>
      <c r="B968" s="5"/>
      <c r="C968" s="30"/>
      <c r="D968" s="1"/>
      <c r="E968" s="1"/>
      <c r="F968" s="30"/>
      <c r="G968" s="38"/>
      <c r="I968" s="30"/>
      <c r="J968" s="37"/>
      <c r="K968" s="37"/>
      <c r="S968" s="37"/>
      <c r="T968" s="37"/>
      <c r="U968" s="37"/>
      <c r="V968" s="37"/>
      <c r="W968" s="37"/>
      <c r="X968" s="37"/>
      <c r="Y968" s="37"/>
      <c r="Z968" s="52"/>
      <c r="AA968" s="1"/>
      <c r="AB968" s="1"/>
      <c r="AC968" s="50"/>
      <c r="AG968" s="37"/>
      <c r="AH968" s="37"/>
      <c r="AI968" s="37"/>
    </row>
    <row r="969" spans="1:35">
      <c r="A969" s="25"/>
      <c r="B969" s="5"/>
      <c r="C969" s="30"/>
      <c r="D969" s="1"/>
      <c r="E969" s="1"/>
      <c r="F969" s="30"/>
      <c r="G969" s="38"/>
      <c r="I969" s="30"/>
      <c r="J969" s="37"/>
      <c r="K969" s="37"/>
      <c r="S969" s="37"/>
      <c r="T969" s="37"/>
      <c r="U969" s="37"/>
      <c r="V969" s="37"/>
      <c r="W969" s="37"/>
      <c r="X969" s="37"/>
      <c r="Y969" s="37"/>
      <c r="Z969" s="52"/>
      <c r="AA969" s="1"/>
      <c r="AB969" s="1"/>
      <c r="AC969" s="50"/>
      <c r="AG969" s="37"/>
      <c r="AH969" s="37"/>
      <c r="AI969" s="37"/>
    </row>
    <row r="970" spans="1:35">
      <c r="A970" s="25"/>
      <c r="B970" s="5"/>
      <c r="C970" s="30"/>
      <c r="D970" s="1"/>
      <c r="E970" s="1"/>
      <c r="F970" s="30"/>
      <c r="G970" s="38"/>
      <c r="I970" s="30"/>
      <c r="J970" s="37"/>
      <c r="K970" s="37"/>
      <c r="S970" s="37"/>
      <c r="T970" s="37"/>
      <c r="U970" s="37"/>
      <c r="V970" s="37"/>
      <c r="W970" s="37"/>
      <c r="X970" s="37"/>
      <c r="Y970" s="37"/>
      <c r="Z970" s="52"/>
      <c r="AA970" s="1"/>
      <c r="AB970" s="1"/>
      <c r="AC970" s="50"/>
      <c r="AG970" s="37"/>
      <c r="AH970" s="37"/>
      <c r="AI970" s="37"/>
    </row>
    <row r="971" spans="1:35">
      <c r="A971" s="25"/>
      <c r="B971" s="5"/>
      <c r="C971" s="30"/>
      <c r="D971" s="1"/>
      <c r="E971" s="1"/>
      <c r="F971" s="30"/>
      <c r="G971" s="38"/>
      <c r="I971" s="30"/>
      <c r="J971" s="37"/>
      <c r="K971" s="37"/>
      <c r="S971" s="37"/>
      <c r="T971" s="37"/>
      <c r="U971" s="37"/>
      <c r="V971" s="37"/>
      <c r="W971" s="37"/>
      <c r="X971" s="37"/>
      <c r="Y971" s="37"/>
      <c r="Z971" s="52"/>
      <c r="AA971" s="1"/>
      <c r="AB971" s="1"/>
      <c r="AC971" s="50"/>
      <c r="AG971" s="37"/>
      <c r="AH971" s="37"/>
      <c r="AI971" s="37"/>
    </row>
    <row r="972" spans="1:35">
      <c r="A972" s="25"/>
      <c r="B972" s="5"/>
      <c r="C972" s="30"/>
      <c r="D972" s="1"/>
      <c r="E972" s="1"/>
      <c r="F972" s="30"/>
      <c r="G972" s="38"/>
      <c r="I972" s="30"/>
      <c r="J972" s="37"/>
      <c r="K972" s="37"/>
      <c r="S972" s="37"/>
      <c r="T972" s="37"/>
      <c r="U972" s="37"/>
      <c r="V972" s="37"/>
      <c r="W972" s="37"/>
      <c r="X972" s="37"/>
      <c r="Y972" s="37"/>
      <c r="Z972" s="52"/>
      <c r="AA972" s="1"/>
      <c r="AB972" s="1"/>
      <c r="AC972" s="50"/>
      <c r="AG972" s="37"/>
      <c r="AH972" s="37"/>
      <c r="AI972" s="37"/>
    </row>
    <row r="973" spans="1:35">
      <c r="A973" s="25"/>
      <c r="B973" s="5"/>
      <c r="C973" s="30"/>
      <c r="D973" s="1"/>
      <c r="E973" s="1"/>
      <c r="F973" s="30"/>
      <c r="G973" s="38"/>
      <c r="I973" s="30"/>
      <c r="J973" s="37"/>
      <c r="K973" s="37"/>
      <c r="S973" s="37"/>
      <c r="T973" s="37"/>
      <c r="U973" s="37"/>
      <c r="V973" s="37"/>
      <c r="W973" s="37"/>
      <c r="X973" s="37"/>
      <c r="Y973" s="37"/>
      <c r="Z973" s="52"/>
      <c r="AA973" s="1"/>
      <c r="AB973" s="1"/>
      <c r="AC973" s="50"/>
      <c r="AG973" s="37"/>
      <c r="AH973" s="37"/>
      <c r="AI973" s="37"/>
    </row>
    <row r="974" spans="1:35">
      <c r="A974" s="25"/>
      <c r="B974" s="5"/>
      <c r="C974" s="30"/>
      <c r="D974" s="1"/>
      <c r="E974" s="1"/>
      <c r="F974" s="30"/>
      <c r="G974" s="38"/>
      <c r="I974" s="30"/>
      <c r="J974" s="37"/>
      <c r="K974" s="37"/>
      <c r="S974" s="37"/>
      <c r="T974" s="37"/>
      <c r="U974" s="37"/>
      <c r="V974" s="37"/>
      <c r="W974" s="37"/>
      <c r="X974" s="37"/>
      <c r="Y974" s="37"/>
      <c r="Z974" s="52"/>
      <c r="AA974" s="1"/>
      <c r="AB974" s="1"/>
      <c r="AC974" s="50"/>
      <c r="AG974" s="37"/>
      <c r="AH974" s="37"/>
      <c r="AI974" s="37"/>
    </row>
    <row r="975" spans="1:35">
      <c r="A975" s="25"/>
      <c r="B975" s="5"/>
      <c r="C975" s="30"/>
      <c r="D975" s="1"/>
      <c r="E975" s="1"/>
      <c r="F975" s="30"/>
      <c r="G975" s="38"/>
      <c r="I975" s="30"/>
      <c r="J975" s="37"/>
      <c r="K975" s="37"/>
      <c r="S975" s="37"/>
      <c r="T975" s="37"/>
      <c r="U975" s="37"/>
      <c r="V975" s="37"/>
      <c r="W975" s="37"/>
      <c r="X975" s="37"/>
      <c r="Y975" s="37"/>
      <c r="Z975" s="52"/>
      <c r="AA975" s="1"/>
      <c r="AB975" s="1"/>
      <c r="AC975" s="50"/>
      <c r="AG975" s="37"/>
      <c r="AH975" s="37"/>
      <c r="AI975" s="37"/>
    </row>
    <row r="976" spans="1:35">
      <c r="A976" s="25"/>
      <c r="B976" s="5"/>
      <c r="C976" s="30"/>
      <c r="D976" s="1"/>
      <c r="E976" s="1"/>
      <c r="F976" s="30"/>
      <c r="G976" s="38"/>
      <c r="I976" s="30"/>
      <c r="J976" s="37"/>
      <c r="K976" s="37"/>
      <c r="S976" s="37"/>
      <c r="T976" s="37"/>
      <c r="U976" s="37"/>
      <c r="V976" s="37"/>
      <c r="W976" s="37"/>
      <c r="X976" s="37"/>
      <c r="Y976" s="37"/>
      <c r="Z976" s="52"/>
      <c r="AA976" s="1"/>
      <c r="AB976" s="1"/>
      <c r="AC976" s="50"/>
      <c r="AG976" s="37"/>
      <c r="AH976" s="37"/>
      <c r="AI976" s="37"/>
    </row>
    <row r="977" spans="1:35">
      <c r="A977" s="25"/>
      <c r="B977" s="5"/>
      <c r="C977" s="30"/>
      <c r="D977" s="1"/>
      <c r="E977" s="1"/>
      <c r="F977" s="30"/>
      <c r="G977" s="38"/>
      <c r="I977" s="30"/>
      <c r="J977" s="37"/>
      <c r="K977" s="37"/>
      <c r="S977" s="37"/>
      <c r="T977" s="37"/>
      <c r="U977" s="37"/>
      <c r="V977" s="37"/>
      <c r="W977" s="37"/>
      <c r="X977" s="37"/>
      <c r="Y977" s="37"/>
      <c r="Z977" s="52"/>
      <c r="AA977" s="1"/>
      <c r="AB977" s="1"/>
      <c r="AC977" s="50"/>
      <c r="AG977" s="37"/>
      <c r="AH977" s="37"/>
      <c r="AI977" s="37"/>
    </row>
    <row r="978" spans="1:35">
      <c r="A978" s="25"/>
      <c r="B978" s="5"/>
      <c r="C978" s="30"/>
      <c r="D978" s="1"/>
      <c r="E978" s="1"/>
      <c r="F978" s="30"/>
      <c r="G978" s="38"/>
      <c r="I978" s="30"/>
      <c r="J978" s="37"/>
      <c r="K978" s="37"/>
      <c r="S978" s="37"/>
      <c r="T978" s="37"/>
      <c r="U978" s="37"/>
      <c r="V978" s="37"/>
      <c r="W978" s="37"/>
      <c r="X978" s="37"/>
      <c r="Y978" s="37"/>
      <c r="Z978" s="52"/>
      <c r="AA978" s="1"/>
      <c r="AB978" s="1"/>
      <c r="AC978" s="50"/>
      <c r="AG978" s="37"/>
      <c r="AH978" s="37"/>
      <c r="AI978" s="37"/>
    </row>
    <row r="979" spans="1:35">
      <c r="A979" s="25"/>
      <c r="B979" s="5"/>
      <c r="C979" s="30"/>
      <c r="D979" s="1"/>
      <c r="E979" s="1"/>
      <c r="F979" s="30"/>
      <c r="G979" s="38"/>
      <c r="I979" s="30"/>
      <c r="J979" s="37"/>
      <c r="K979" s="37"/>
      <c r="S979" s="37"/>
      <c r="T979" s="37"/>
      <c r="U979" s="37"/>
      <c r="V979" s="37"/>
      <c r="W979" s="37"/>
      <c r="X979" s="37"/>
      <c r="Y979" s="37"/>
      <c r="Z979" s="52"/>
      <c r="AA979" s="1"/>
      <c r="AB979" s="1"/>
      <c r="AC979" s="50"/>
      <c r="AG979" s="37"/>
      <c r="AH979" s="37"/>
      <c r="AI979" s="37"/>
    </row>
    <row r="980" spans="1:35">
      <c r="A980" s="25"/>
      <c r="B980" s="5"/>
      <c r="C980" s="30"/>
      <c r="D980" s="1"/>
      <c r="E980" s="1"/>
      <c r="F980" s="30"/>
      <c r="G980" s="38"/>
      <c r="I980" s="30"/>
      <c r="J980" s="37"/>
      <c r="K980" s="37"/>
      <c r="S980" s="37"/>
      <c r="T980" s="37"/>
      <c r="U980" s="37"/>
      <c r="V980" s="37"/>
      <c r="W980" s="37"/>
      <c r="X980" s="37"/>
      <c r="Y980" s="37"/>
      <c r="Z980" s="52"/>
      <c r="AA980" s="1"/>
      <c r="AB980" s="1"/>
      <c r="AC980" s="50"/>
      <c r="AG980" s="37"/>
      <c r="AH980" s="37"/>
      <c r="AI980" s="37"/>
    </row>
    <row r="981" spans="1:35">
      <c r="A981" s="25"/>
      <c r="B981" s="5"/>
      <c r="C981" s="30"/>
      <c r="D981" s="1"/>
      <c r="E981" s="1"/>
      <c r="F981" s="30"/>
      <c r="G981" s="38"/>
      <c r="I981" s="30"/>
      <c r="J981" s="37"/>
      <c r="K981" s="37"/>
      <c r="S981" s="37"/>
      <c r="T981" s="37"/>
      <c r="U981" s="37"/>
      <c r="V981" s="37"/>
      <c r="W981" s="37"/>
      <c r="X981" s="37"/>
      <c r="Y981" s="37"/>
      <c r="Z981" s="52"/>
      <c r="AA981" s="1"/>
      <c r="AB981" s="1"/>
      <c r="AC981" s="50"/>
      <c r="AG981" s="37"/>
      <c r="AH981" s="37"/>
      <c r="AI981" s="37"/>
    </row>
    <row r="982" spans="1:35">
      <c r="A982" s="25"/>
      <c r="B982" s="5"/>
      <c r="C982" s="30"/>
      <c r="D982" s="1"/>
      <c r="E982" s="1"/>
      <c r="F982" s="30"/>
      <c r="G982" s="38"/>
      <c r="I982" s="30"/>
      <c r="J982" s="37"/>
      <c r="K982" s="37"/>
      <c r="S982" s="37"/>
      <c r="T982" s="37"/>
      <c r="U982" s="37"/>
      <c r="V982" s="37"/>
      <c r="W982" s="37"/>
      <c r="X982" s="37"/>
      <c r="Y982" s="37"/>
      <c r="Z982" s="52"/>
      <c r="AA982" s="1"/>
      <c r="AB982" s="1"/>
      <c r="AC982" s="50"/>
      <c r="AG982" s="37"/>
      <c r="AH982" s="37"/>
      <c r="AI982" s="37"/>
    </row>
    <row r="983" spans="1:35">
      <c r="A983" s="25"/>
      <c r="B983" s="5"/>
      <c r="C983" s="30"/>
      <c r="D983" s="1"/>
      <c r="E983" s="1"/>
      <c r="F983" s="30"/>
      <c r="G983" s="38"/>
      <c r="I983" s="30"/>
      <c r="J983" s="37"/>
      <c r="K983" s="37"/>
      <c r="S983" s="37"/>
      <c r="T983" s="37"/>
      <c r="U983" s="37"/>
      <c r="V983" s="37"/>
      <c r="W983" s="37"/>
      <c r="X983" s="37"/>
      <c r="Y983" s="37"/>
      <c r="Z983" s="52"/>
      <c r="AA983" s="1"/>
      <c r="AB983" s="1"/>
      <c r="AC983" s="50"/>
      <c r="AG983" s="37"/>
      <c r="AH983" s="37"/>
      <c r="AI983" s="37"/>
    </row>
    <row r="984" spans="1:35">
      <c r="A984" s="25"/>
      <c r="B984" s="5"/>
      <c r="C984" s="30"/>
      <c r="D984" s="1"/>
      <c r="E984" s="1"/>
      <c r="F984" s="30"/>
      <c r="G984" s="38"/>
      <c r="I984" s="30"/>
      <c r="J984" s="37"/>
      <c r="K984" s="37"/>
      <c r="S984" s="37"/>
      <c r="T984" s="37"/>
      <c r="U984" s="37"/>
      <c r="V984" s="37"/>
      <c r="W984" s="37"/>
      <c r="X984" s="37"/>
      <c r="Y984" s="37"/>
      <c r="Z984" s="52"/>
      <c r="AA984" s="1"/>
      <c r="AB984" s="1"/>
      <c r="AC984" s="50"/>
      <c r="AG984" s="37"/>
      <c r="AH984" s="37"/>
      <c r="AI984" s="37"/>
    </row>
    <row r="985" spans="1:35">
      <c r="A985" s="25"/>
      <c r="B985" s="5"/>
      <c r="C985" s="30"/>
      <c r="D985" s="1"/>
      <c r="E985" s="1"/>
      <c r="F985" s="30"/>
      <c r="G985" s="38"/>
      <c r="I985" s="30"/>
      <c r="J985" s="37"/>
      <c r="K985" s="37"/>
      <c r="S985" s="37"/>
      <c r="T985" s="37"/>
      <c r="U985" s="37"/>
      <c r="V985" s="37"/>
      <c r="W985" s="37"/>
      <c r="X985" s="37"/>
      <c r="Y985" s="37"/>
      <c r="Z985" s="52"/>
      <c r="AA985" s="1"/>
      <c r="AB985" s="1"/>
      <c r="AC985" s="50"/>
      <c r="AG985" s="37"/>
      <c r="AH985" s="37"/>
      <c r="AI985" s="37"/>
    </row>
    <row r="986" spans="1:35">
      <c r="A986" s="25"/>
      <c r="B986" s="5"/>
      <c r="C986" s="30"/>
      <c r="D986" s="1"/>
      <c r="E986" s="1"/>
      <c r="F986" s="30"/>
      <c r="G986" s="38"/>
      <c r="I986" s="30"/>
      <c r="J986" s="37"/>
      <c r="K986" s="37"/>
      <c r="S986" s="37"/>
      <c r="T986" s="37"/>
      <c r="U986" s="37"/>
      <c r="V986" s="37"/>
      <c r="W986" s="37"/>
      <c r="X986" s="37"/>
      <c r="Y986" s="37"/>
      <c r="Z986" s="52"/>
      <c r="AA986" s="1"/>
      <c r="AB986" s="1"/>
      <c r="AC986" s="50"/>
      <c r="AG986" s="37"/>
      <c r="AH986" s="37"/>
      <c r="AI986" s="37"/>
    </row>
    <row r="987" spans="1:35">
      <c r="A987" s="25"/>
      <c r="B987" s="5"/>
      <c r="C987" s="30"/>
      <c r="D987" s="1"/>
      <c r="E987" s="1"/>
      <c r="F987" s="30"/>
      <c r="G987" s="38"/>
      <c r="I987" s="30"/>
      <c r="J987" s="37"/>
      <c r="K987" s="37"/>
      <c r="S987" s="37"/>
      <c r="T987" s="37"/>
      <c r="U987" s="37"/>
      <c r="V987" s="37"/>
      <c r="W987" s="37"/>
      <c r="X987" s="37"/>
      <c r="Y987" s="37"/>
      <c r="Z987" s="52"/>
      <c r="AA987" s="1"/>
      <c r="AB987" s="1"/>
      <c r="AC987" s="50"/>
      <c r="AG987" s="37"/>
      <c r="AH987" s="37"/>
      <c r="AI987" s="37"/>
    </row>
    <row r="988" spans="1:35">
      <c r="A988" s="25"/>
      <c r="B988" s="5"/>
      <c r="C988" s="30"/>
      <c r="D988" s="1"/>
      <c r="E988" s="1"/>
      <c r="F988" s="30"/>
      <c r="G988" s="38"/>
      <c r="I988" s="30"/>
      <c r="J988" s="37"/>
      <c r="K988" s="37"/>
      <c r="S988" s="37"/>
      <c r="T988" s="37"/>
      <c r="U988" s="37"/>
      <c r="V988" s="37"/>
      <c r="W988" s="37"/>
      <c r="X988" s="37"/>
      <c r="Y988" s="37"/>
      <c r="Z988" s="52"/>
      <c r="AA988" s="1"/>
      <c r="AB988" s="1"/>
      <c r="AC988" s="50"/>
      <c r="AG988" s="37"/>
      <c r="AH988" s="37"/>
      <c r="AI988" s="37"/>
    </row>
    <row r="989" spans="1:35">
      <c r="A989" s="25"/>
      <c r="B989" s="5"/>
      <c r="C989" s="30"/>
      <c r="D989" s="1"/>
      <c r="E989" s="1"/>
      <c r="F989" s="30"/>
      <c r="G989" s="38"/>
      <c r="I989" s="30"/>
      <c r="J989" s="37"/>
      <c r="K989" s="37"/>
      <c r="S989" s="37"/>
      <c r="T989" s="37"/>
      <c r="U989" s="37"/>
      <c r="V989" s="37"/>
      <c r="W989" s="37"/>
      <c r="X989" s="37"/>
      <c r="Y989" s="37"/>
      <c r="Z989" s="52"/>
      <c r="AA989" s="1"/>
      <c r="AB989" s="1"/>
      <c r="AC989" s="50"/>
      <c r="AG989" s="37"/>
      <c r="AH989" s="37"/>
      <c r="AI989" s="37"/>
    </row>
    <row r="990" spans="1:35">
      <c r="A990" s="25"/>
      <c r="B990" s="5"/>
      <c r="C990" s="30"/>
      <c r="D990" s="1"/>
      <c r="E990" s="1"/>
      <c r="F990" s="30"/>
      <c r="G990" s="38"/>
      <c r="I990" s="30"/>
      <c r="J990" s="37"/>
      <c r="K990" s="37"/>
      <c r="S990" s="37"/>
      <c r="T990" s="37"/>
      <c r="U990" s="37"/>
      <c r="V990" s="37"/>
      <c r="W990" s="37"/>
      <c r="X990" s="37"/>
      <c r="Y990" s="37"/>
      <c r="Z990" s="52"/>
      <c r="AA990" s="1"/>
      <c r="AB990" s="1"/>
      <c r="AC990" s="50"/>
      <c r="AG990" s="37"/>
      <c r="AH990" s="37"/>
      <c r="AI990" s="37"/>
    </row>
    <row r="991" spans="1:35">
      <c r="A991" s="25"/>
      <c r="B991" s="5"/>
      <c r="C991" s="30"/>
      <c r="D991" s="1"/>
      <c r="E991" s="1"/>
      <c r="F991" s="30"/>
      <c r="G991" s="38"/>
      <c r="I991" s="30"/>
      <c r="J991" s="37"/>
      <c r="K991" s="37"/>
      <c r="S991" s="37"/>
      <c r="T991" s="37"/>
      <c r="U991" s="37"/>
      <c r="V991" s="37"/>
      <c r="W991" s="37"/>
      <c r="X991" s="37"/>
      <c r="Y991" s="37"/>
      <c r="Z991" s="52"/>
      <c r="AA991" s="1"/>
      <c r="AB991" s="1"/>
      <c r="AC991" s="50"/>
      <c r="AG991" s="37"/>
      <c r="AH991" s="37"/>
      <c r="AI991" s="37"/>
    </row>
    <row r="992" spans="1:35">
      <c r="A992" s="25"/>
      <c r="B992" s="5"/>
      <c r="C992" s="30"/>
      <c r="D992" s="1"/>
      <c r="E992" s="1"/>
      <c r="F992" s="30"/>
      <c r="G992" s="38"/>
      <c r="I992" s="30"/>
      <c r="J992" s="37"/>
      <c r="K992" s="37"/>
      <c r="S992" s="37"/>
      <c r="T992" s="37"/>
      <c r="U992" s="37"/>
      <c r="V992" s="37"/>
      <c r="W992" s="37"/>
      <c r="X992" s="37"/>
      <c r="Y992" s="37"/>
      <c r="Z992" s="52"/>
      <c r="AA992" s="1"/>
      <c r="AB992" s="1"/>
      <c r="AC992" s="50"/>
      <c r="AG992" s="37"/>
      <c r="AH992" s="37"/>
      <c r="AI992" s="37"/>
    </row>
    <row r="993" spans="1:35">
      <c r="A993" s="25"/>
      <c r="B993" s="5"/>
      <c r="C993" s="30"/>
      <c r="D993" s="1"/>
      <c r="E993" s="1"/>
      <c r="F993" s="30"/>
      <c r="G993" s="38"/>
      <c r="I993" s="30"/>
      <c r="J993" s="37"/>
      <c r="K993" s="37"/>
      <c r="S993" s="37"/>
      <c r="T993" s="37"/>
      <c r="U993" s="37"/>
      <c r="V993" s="37"/>
      <c r="W993" s="37"/>
      <c r="X993" s="37"/>
      <c r="Y993" s="37"/>
      <c r="Z993" s="52"/>
      <c r="AA993" s="1"/>
      <c r="AB993" s="1"/>
      <c r="AC993" s="50"/>
      <c r="AG993" s="37"/>
      <c r="AH993" s="37"/>
      <c r="AI993" s="37"/>
    </row>
    <row r="994" spans="1:35">
      <c r="A994" s="25"/>
      <c r="B994" s="5"/>
      <c r="C994" s="30"/>
      <c r="D994" s="1"/>
      <c r="E994" s="1"/>
      <c r="F994" s="30"/>
      <c r="G994" s="38"/>
      <c r="I994" s="30"/>
      <c r="J994" s="37"/>
      <c r="K994" s="37"/>
      <c r="S994" s="37"/>
      <c r="T994" s="37"/>
      <c r="U994" s="37"/>
      <c r="V994" s="37"/>
      <c r="W994" s="37"/>
      <c r="X994" s="37"/>
      <c r="Y994" s="37"/>
      <c r="Z994" s="52"/>
      <c r="AA994" s="1"/>
      <c r="AB994" s="1"/>
      <c r="AC994" s="50"/>
      <c r="AG994" s="37"/>
      <c r="AH994" s="37"/>
      <c r="AI994" s="37"/>
    </row>
    <row r="995" spans="1:35">
      <c r="A995" s="25"/>
      <c r="B995" s="5"/>
      <c r="C995" s="30"/>
      <c r="D995" s="1"/>
      <c r="E995" s="1"/>
      <c r="F995" s="30"/>
      <c r="G995" s="38"/>
      <c r="I995" s="30"/>
      <c r="J995" s="37"/>
      <c r="K995" s="37"/>
      <c r="S995" s="37"/>
      <c r="T995" s="37"/>
      <c r="U995" s="37"/>
      <c r="V995" s="37"/>
      <c r="W995" s="37"/>
      <c r="X995" s="37"/>
      <c r="Y995" s="37"/>
      <c r="Z995" s="52"/>
      <c r="AA995" s="1"/>
      <c r="AB995" s="1"/>
      <c r="AC995" s="50"/>
      <c r="AG995" s="37"/>
      <c r="AH995" s="37"/>
      <c r="AI995" s="37"/>
    </row>
    <row r="996" spans="1:35">
      <c r="A996" s="25"/>
      <c r="B996" s="5"/>
      <c r="C996" s="30"/>
      <c r="D996" s="1"/>
      <c r="E996" s="1"/>
      <c r="F996" s="30"/>
      <c r="G996" s="38"/>
      <c r="I996" s="30"/>
      <c r="J996" s="37"/>
      <c r="K996" s="37"/>
      <c r="S996" s="37"/>
      <c r="T996" s="37"/>
      <c r="U996" s="37"/>
      <c r="V996" s="37"/>
      <c r="W996" s="37"/>
      <c r="X996" s="37"/>
      <c r="Y996" s="37"/>
      <c r="Z996" s="52"/>
      <c r="AA996" s="1"/>
      <c r="AB996" s="1"/>
      <c r="AC996" s="50"/>
      <c r="AG996" s="37"/>
      <c r="AH996" s="37"/>
      <c r="AI996" s="37"/>
    </row>
    <row r="997" spans="1:35">
      <c r="A997" s="25"/>
      <c r="B997" s="5"/>
      <c r="C997" s="30"/>
      <c r="D997" s="1"/>
      <c r="E997" s="1"/>
      <c r="F997" s="30"/>
      <c r="G997" s="38"/>
      <c r="I997" s="30"/>
      <c r="J997" s="37"/>
      <c r="K997" s="37"/>
      <c r="S997" s="37"/>
      <c r="T997" s="37"/>
      <c r="U997" s="37"/>
      <c r="V997" s="37"/>
      <c r="W997" s="37"/>
      <c r="X997" s="37"/>
      <c r="Y997" s="37"/>
      <c r="Z997" s="52"/>
      <c r="AA997" s="1"/>
      <c r="AB997" s="1"/>
      <c r="AC997" s="50"/>
      <c r="AG997" s="37"/>
      <c r="AH997" s="37"/>
      <c r="AI997" s="37"/>
    </row>
    <row r="998" spans="1:35">
      <c r="A998" s="25"/>
      <c r="B998" s="5"/>
      <c r="C998" s="30"/>
      <c r="D998" s="1"/>
      <c r="E998" s="1"/>
      <c r="F998" s="30"/>
      <c r="G998" s="38"/>
      <c r="I998" s="30"/>
      <c r="J998" s="37"/>
      <c r="K998" s="37"/>
      <c r="S998" s="37"/>
      <c r="T998" s="37"/>
      <c r="U998" s="37"/>
      <c r="V998" s="37"/>
      <c r="W998" s="37"/>
      <c r="X998" s="37"/>
      <c r="Y998" s="37"/>
      <c r="Z998" s="52"/>
      <c r="AA998" s="1"/>
      <c r="AB998" s="1"/>
      <c r="AC998" s="50"/>
      <c r="AG998" s="37"/>
      <c r="AH998" s="37"/>
      <c r="AI998" s="37"/>
    </row>
    <row r="999" spans="1:35">
      <c r="A999" s="25"/>
      <c r="B999" s="5"/>
      <c r="C999" s="30"/>
      <c r="D999" s="1"/>
      <c r="E999" s="1"/>
      <c r="F999" s="30"/>
      <c r="G999" s="38"/>
      <c r="I999" s="30"/>
      <c r="J999" s="37"/>
      <c r="K999" s="37"/>
      <c r="S999" s="37"/>
      <c r="T999" s="37"/>
      <c r="U999" s="37"/>
      <c r="V999" s="37"/>
      <c r="W999" s="37"/>
      <c r="X999" s="37"/>
      <c r="Y999" s="37"/>
      <c r="Z999" s="52"/>
      <c r="AA999" s="1"/>
      <c r="AB999" s="1"/>
      <c r="AC999" s="50"/>
      <c r="AG999" s="37"/>
      <c r="AH999" s="37"/>
      <c r="AI999" s="37"/>
    </row>
    <row r="1000" spans="1:35">
      <c r="A1000" s="25"/>
      <c r="B1000" s="5"/>
      <c r="C1000" s="30"/>
      <c r="D1000" s="1"/>
      <c r="E1000" s="1"/>
      <c r="F1000" s="30"/>
      <c r="G1000" s="38"/>
      <c r="I1000" s="30"/>
      <c r="J1000" s="37"/>
      <c r="K1000" s="37"/>
      <c r="S1000" s="37"/>
      <c r="T1000" s="37"/>
      <c r="U1000" s="37"/>
      <c r="V1000" s="37"/>
      <c r="W1000" s="37"/>
      <c r="X1000" s="37"/>
      <c r="Y1000" s="37"/>
      <c r="Z1000" s="52"/>
      <c r="AA1000" s="1"/>
      <c r="AB1000" s="1"/>
      <c r="AC1000" s="50"/>
      <c r="AG1000" s="37"/>
      <c r="AH1000" s="37"/>
      <c r="AI1000" s="37"/>
    </row>
    <row r="1001" spans="1:35">
      <c r="A1001" s="25"/>
      <c r="B1001" s="5"/>
      <c r="C1001" s="30"/>
      <c r="D1001" s="1"/>
      <c r="E1001" s="1"/>
      <c r="F1001" s="30"/>
      <c r="G1001" s="38"/>
      <c r="I1001" s="30"/>
      <c r="J1001" s="37"/>
      <c r="K1001" s="37"/>
      <c r="S1001" s="37"/>
      <c r="T1001" s="37"/>
      <c r="U1001" s="37"/>
      <c r="V1001" s="37"/>
      <c r="W1001" s="37"/>
      <c r="X1001" s="37"/>
      <c r="Y1001" s="37"/>
      <c r="Z1001" s="52"/>
      <c r="AA1001" s="1"/>
      <c r="AB1001" s="1"/>
      <c r="AC1001" s="50"/>
      <c r="AG1001" s="37"/>
      <c r="AH1001" s="37"/>
      <c r="AI1001" s="37"/>
    </row>
    <row r="1002" spans="1:35">
      <c r="A1002" s="25"/>
      <c r="B1002" s="5"/>
      <c r="C1002" s="30"/>
      <c r="D1002" s="1"/>
      <c r="E1002" s="1"/>
      <c r="F1002" s="30"/>
      <c r="G1002" s="38"/>
      <c r="I1002" s="30"/>
      <c r="J1002" s="37"/>
      <c r="K1002" s="37"/>
      <c r="S1002" s="37"/>
      <c r="T1002" s="37"/>
      <c r="U1002" s="37"/>
      <c r="V1002" s="37"/>
      <c r="W1002" s="37"/>
      <c r="X1002" s="37"/>
      <c r="Y1002" s="37"/>
      <c r="Z1002" s="52"/>
      <c r="AA1002" s="1"/>
      <c r="AB1002" s="1"/>
      <c r="AC1002" s="50"/>
      <c r="AG1002" s="37"/>
      <c r="AH1002" s="37"/>
      <c r="AI1002" s="37"/>
    </row>
    <row r="1003" spans="1:35">
      <c r="A1003" s="25"/>
      <c r="B1003" s="5"/>
      <c r="C1003" s="30"/>
      <c r="D1003" s="1"/>
      <c r="E1003" s="1"/>
      <c r="F1003" s="30"/>
      <c r="G1003" s="38"/>
      <c r="I1003" s="30"/>
      <c r="J1003" s="37"/>
      <c r="K1003" s="37"/>
      <c r="S1003" s="37"/>
      <c r="T1003" s="37"/>
      <c r="U1003" s="37"/>
      <c r="V1003" s="37"/>
      <c r="W1003" s="37"/>
      <c r="X1003" s="37"/>
      <c r="Y1003" s="37"/>
      <c r="Z1003" s="52"/>
      <c r="AA1003" s="1"/>
      <c r="AB1003" s="1"/>
      <c r="AC1003" s="50"/>
      <c r="AG1003" s="37"/>
      <c r="AH1003" s="37"/>
      <c r="AI1003" s="37"/>
    </row>
    <row r="1004" spans="1:35">
      <c r="A1004" s="25"/>
      <c r="B1004" s="5"/>
      <c r="C1004" s="30"/>
      <c r="D1004" s="1"/>
      <c r="E1004" s="1"/>
      <c r="F1004" s="30"/>
      <c r="G1004" s="38"/>
      <c r="I1004" s="30"/>
      <c r="J1004" s="37"/>
      <c r="K1004" s="37"/>
      <c r="S1004" s="37"/>
      <c r="T1004" s="37"/>
      <c r="U1004" s="37"/>
      <c r="V1004" s="37"/>
      <c r="W1004" s="37"/>
      <c r="X1004" s="37"/>
      <c r="Y1004" s="37"/>
      <c r="Z1004" s="52"/>
      <c r="AA1004" s="1"/>
      <c r="AB1004" s="1"/>
      <c r="AC1004" s="50"/>
      <c r="AG1004" s="37"/>
      <c r="AH1004" s="37"/>
      <c r="AI1004" s="37"/>
    </row>
    <row r="1005" spans="1:35">
      <c r="A1005" s="25"/>
      <c r="B1005" s="5"/>
      <c r="C1005" s="30"/>
      <c r="D1005" s="1"/>
      <c r="E1005" s="1"/>
      <c r="F1005" s="30"/>
      <c r="G1005" s="38"/>
      <c r="I1005" s="30"/>
      <c r="J1005" s="37"/>
      <c r="K1005" s="37"/>
      <c r="S1005" s="37"/>
      <c r="T1005" s="37"/>
      <c r="U1005" s="37"/>
      <c r="V1005" s="37"/>
      <c r="W1005" s="37"/>
      <c r="X1005" s="37"/>
      <c r="Y1005" s="37"/>
      <c r="Z1005" s="52"/>
      <c r="AA1005" s="1"/>
      <c r="AB1005" s="1"/>
      <c r="AC1005" s="50"/>
      <c r="AG1005" s="37"/>
      <c r="AH1005" s="37"/>
      <c r="AI1005" s="37"/>
    </row>
    <row r="1006" spans="1:35">
      <c r="A1006" s="25"/>
      <c r="B1006" s="5"/>
      <c r="C1006" s="30"/>
      <c r="D1006" s="1"/>
      <c r="E1006" s="1"/>
      <c r="F1006" s="30"/>
      <c r="G1006" s="38"/>
      <c r="I1006" s="30"/>
      <c r="J1006" s="37"/>
      <c r="K1006" s="37"/>
      <c r="S1006" s="37"/>
      <c r="T1006" s="37"/>
      <c r="U1006" s="37"/>
      <c r="V1006" s="37"/>
      <c r="W1006" s="37"/>
      <c r="X1006" s="37"/>
      <c r="Y1006" s="37"/>
      <c r="Z1006" s="52"/>
      <c r="AA1006" s="1"/>
      <c r="AB1006" s="1"/>
      <c r="AC1006" s="50"/>
      <c r="AG1006" s="37"/>
      <c r="AH1006" s="37"/>
      <c r="AI1006" s="37"/>
    </row>
    <row r="1007" spans="1:35">
      <c r="A1007" s="25"/>
      <c r="B1007" s="5"/>
      <c r="C1007" s="30"/>
      <c r="D1007" s="1"/>
      <c r="E1007" s="1"/>
      <c r="F1007" s="30"/>
      <c r="G1007" s="38"/>
      <c r="I1007" s="30"/>
      <c r="J1007" s="37"/>
      <c r="K1007" s="37"/>
      <c r="S1007" s="37"/>
      <c r="T1007" s="37"/>
      <c r="U1007" s="37"/>
      <c r="V1007" s="37"/>
      <c r="W1007" s="37"/>
      <c r="X1007" s="37"/>
      <c r="Y1007" s="37"/>
      <c r="Z1007" s="52"/>
      <c r="AA1007" s="1"/>
      <c r="AB1007" s="1"/>
      <c r="AC1007" s="50"/>
      <c r="AG1007" s="37"/>
      <c r="AH1007" s="37"/>
      <c r="AI1007" s="37"/>
    </row>
    <row r="1008" spans="1:35">
      <c r="A1008" s="25"/>
      <c r="B1008" s="5"/>
      <c r="C1008" s="30"/>
      <c r="D1008" s="1"/>
      <c r="E1008" s="1"/>
      <c r="F1008" s="30"/>
      <c r="G1008" s="38"/>
      <c r="I1008" s="30"/>
      <c r="J1008" s="37"/>
      <c r="K1008" s="37"/>
      <c r="S1008" s="37"/>
      <c r="T1008" s="37"/>
      <c r="U1008" s="37"/>
      <c r="V1008" s="37"/>
      <c r="W1008" s="37"/>
      <c r="X1008" s="37"/>
      <c r="Y1008" s="37"/>
      <c r="Z1008" s="52"/>
      <c r="AA1008" s="1"/>
      <c r="AB1008" s="1"/>
      <c r="AC1008" s="50"/>
      <c r="AG1008" s="37"/>
      <c r="AH1008" s="37"/>
      <c r="AI1008" s="37"/>
    </row>
    <row r="1009" spans="1:35">
      <c r="A1009" s="25"/>
      <c r="B1009" s="5"/>
      <c r="C1009" s="30"/>
      <c r="D1009" s="1"/>
      <c r="E1009" s="1"/>
      <c r="F1009" s="30"/>
      <c r="G1009" s="38"/>
      <c r="I1009" s="30"/>
      <c r="J1009" s="37"/>
      <c r="K1009" s="37"/>
      <c r="S1009" s="37"/>
      <c r="T1009" s="37"/>
      <c r="U1009" s="37"/>
      <c r="V1009" s="37"/>
      <c r="W1009" s="37"/>
      <c r="X1009" s="37"/>
      <c r="Y1009" s="37"/>
      <c r="Z1009" s="52"/>
      <c r="AA1009" s="1"/>
      <c r="AB1009" s="1"/>
      <c r="AC1009" s="50"/>
      <c r="AG1009" s="37"/>
      <c r="AH1009" s="37"/>
      <c r="AI1009" s="37"/>
    </row>
    <row r="1010" spans="1:35">
      <c r="A1010" s="25"/>
      <c r="B1010" s="5"/>
      <c r="C1010" s="30"/>
      <c r="D1010" s="1"/>
      <c r="E1010" s="1"/>
      <c r="F1010" s="30"/>
      <c r="G1010" s="38"/>
      <c r="I1010" s="30"/>
      <c r="J1010" s="37"/>
      <c r="K1010" s="37"/>
      <c r="S1010" s="37"/>
      <c r="T1010" s="37"/>
      <c r="U1010" s="37"/>
      <c r="V1010" s="37"/>
      <c r="W1010" s="37"/>
      <c r="X1010" s="37"/>
      <c r="Y1010" s="37"/>
      <c r="Z1010" s="52"/>
      <c r="AA1010" s="1"/>
      <c r="AB1010" s="1"/>
      <c r="AC1010" s="50"/>
      <c r="AG1010" s="37"/>
      <c r="AH1010" s="37"/>
      <c r="AI1010" s="37"/>
    </row>
    <row r="1011" spans="1:35">
      <c r="A1011" s="25"/>
      <c r="B1011" s="5"/>
      <c r="C1011" s="30"/>
      <c r="D1011" s="1"/>
      <c r="E1011" s="1"/>
      <c r="F1011" s="30"/>
      <c r="G1011" s="38"/>
      <c r="I1011" s="30"/>
      <c r="J1011" s="37"/>
      <c r="K1011" s="37"/>
      <c r="S1011" s="37"/>
      <c r="T1011" s="37"/>
      <c r="U1011" s="37"/>
      <c r="V1011" s="37"/>
      <c r="W1011" s="37"/>
      <c r="X1011" s="37"/>
      <c r="Y1011" s="37"/>
      <c r="Z1011" s="52"/>
      <c r="AA1011" s="1"/>
      <c r="AB1011" s="1"/>
      <c r="AC1011" s="50"/>
      <c r="AG1011" s="37"/>
      <c r="AH1011" s="37"/>
      <c r="AI1011" s="37"/>
    </row>
    <row r="1012" spans="1:35">
      <c r="A1012" s="25"/>
      <c r="B1012" s="5"/>
      <c r="C1012" s="30"/>
      <c r="D1012" s="1"/>
      <c r="E1012" s="1"/>
      <c r="F1012" s="30"/>
      <c r="G1012" s="38"/>
      <c r="I1012" s="30"/>
      <c r="J1012" s="37"/>
      <c r="K1012" s="37"/>
      <c r="S1012" s="37"/>
      <c r="T1012" s="37"/>
      <c r="U1012" s="37"/>
      <c r="V1012" s="37"/>
      <c r="W1012" s="37"/>
      <c r="X1012" s="37"/>
      <c r="Y1012" s="37"/>
      <c r="Z1012" s="52"/>
      <c r="AA1012" s="1"/>
      <c r="AB1012" s="1"/>
      <c r="AC1012" s="50"/>
      <c r="AG1012" s="37"/>
      <c r="AH1012" s="37"/>
      <c r="AI1012" s="37"/>
    </row>
    <row r="1013" spans="1:35">
      <c r="A1013" s="25"/>
      <c r="B1013" s="5"/>
      <c r="C1013" s="30"/>
      <c r="D1013" s="1"/>
      <c r="E1013" s="1"/>
      <c r="F1013" s="30"/>
      <c r="G1013" s="38"/>
      <c r="I1013" s="30"/>
      <c r="J1013" s="37"/>
      <c r="K1013" s="37"/>
      <c r="S1013" s="37"/>
      <c r="T1013" s="37"/>
      <c r="U1013" s="37"/>
      <c r="V1013" s="37"/>
      <c r="W1013" s="37"/>
      <c r="X1013" s="37"/>
      <c r="Y1013" s="37"/>
      <c r="Z1013" s="52"/>
      <c r="AA1013" s="1"/>
      <c r="AB1013" s="1"/>
      <c r="AC1013" s="50"/>
      <c r="AG1013" s="37"/>
      <c r="AH1013" s="37"/>
      <c r="AI1013" s="37"/>
    </row>
    <row r="1014" spans="1:35">
      <c r="A1014" s="25"/>
      <c r="B1014" s="5"/>
      <c r="C1014" s="30"/>
      <c r="D1014" s="1"/>
      <c r="E1014" s="1"/>
      <c r="F1014" s="30"/>
      <c r="G1014" s="38"/>
      <c r="I1014" s="30"/>
      <c r="J1014" s="37"/>
      <c r="K1014" s="37"/>
      <c r="S1014" s="37"/>
      <c r="T1014" s="37"/>
      <c r="U1014" s="37"/>
      <c r="V1014" s="37"/>
      <c r="W1014" s="37"/>
      <c r="X1014" s="37"/>
      <c r="Y1014" s="37"/>
      <c r="Z1014" s="52"/>
      <c r="AA1014" s="1"/>
      <c r="AB1014" s="1"/>
      <c r="AC1014" s="50"/>
      <c r="AG1014" s="37"/>
      <c r="AH1014" s="37"/>
      <c r="AI1014" s="37"/>
    </row>
    <row r="1015" spans="1:35">
      <c r="A1015" s="25"/>
      <c r="B1015" s="5"/>
      <c r="C1015" s="30"/>
      <c r="D1015" s="1"/>
      <c r="E1015" s="1"/>
      <c r="F1015" s="30"/>
      <c r="G1015" s="38"/>
      <c r="I1015" s="30"/>
      <c r="J1015" s="37"/>
      <c r="K1015" s="37"/>
      <c r="S1015" s="37"/>
      <c r="T1015" s="37"/>
      <c r="U1015" s="37"/>
      <c r="V1015" s="37"/>
      <c r="W1015" s="37"/>
      <c r="X1015" s="37"/>
      <c r="Y1015" s="37"/>
      <c r="Z1015" s="52"/>
      <c r="AA1015" s="1"/>
      <c r="AB1015" s="1"/>
      <c r="AC1015" s="50"/>
      <c r="AG1015" s="37"/>
      <c r="AH1015" s="37"/>
      <c r="AI1015" s="37"/>
    </row>
    <row r="1016" spans="1:35">
      <c r="A1016" s="25"/>
      <c r="B1016" s="5"/>
      <c r="C1016" s="30"/>
      <c r="D1016" s="1"/>
      <c r="E1016" s="1"/>
      <c r="F1016" s="30"/>
      <c r="G1016" s="38"/>
      <c r="I1016" s="30"/>
      <c r="J1016" s="37"/>
      <c r="K1016" s="37"/>
      <c r="S1016" s="37"/>
      <c r="T1016" s="37"/>
      <c r="U1016" s="37"/>
      <c r="V1016" s="37"/>
      <c r="W1016" s="37"/>
      <c r="X1016" s="37"/>
      <c r="Y1016" s="37"/>
      <c r="Z1016" s="52"/>
      <c r="AA1016" s="1"/>
      <c r="AB1016" s="1"/>
      <c r="AC1016" s="50"/>
      <c r="AG1016" s="37"/>
      <c r="AH1016" s="37"/>
      <c r="AI1016" s="37"/>
    </row>
    <row r="1017" spans="1:35">
      <c r="A1017" s="25"/>
      <c r="B1017" s="5"/>
      <c r="C1017" s="30"/>
      <c r="D1017" s="1"/>
      <c r="E1017" s="1"/>
      <c r="F1017" s="30"/>
      <c r="G1017" s="38"/>
      <c r="I1017" s="30"/>
      <c r="J1017" s="37"/>
      <c r="K1017" s="37"/>
      <c r="S1017" s="37"/>
      <c r="T1017" s="37"/>
      <c r="U1017" s="37"/>
      <c r="V1017" s="37"/>
      <c r="W1017" s="37"/>
      <c r="X1017" s="37"/>
      <c r="Y1017" s="37"/>
      <c r="Z1017" s="52"/>
      <c r="AA1017" s="1"/>
      <c r="AB1017" s="1"/>
      <c r="AC1017" s="50"/>
      <c r="AG1017" s="37"/>
      <c r="AH1017" s="37"/>
      <c r="AI1017" s="37"/>
    </row>
    <row r="1018" spans="1:35">
      <c r="A1018" s="25"/>
      <c r="B1018" s="5"/>
      <c r="C1018" s="30"/>
      <c r="D1018" s="1"/>
      <c r="E1018" s="1"/>
      <c r="F1018" s="30"/>
      <c r="G1018" s="38"/>
      <c r="I1018" s="30"/>
      <c r="J1018" s="37"/>
      <c r="K1018" s="37"/>
      <c r="S1018" s="37"/>
      <c r="T1018" s="37"/>
      <c r="U1018" s="37"/>
      <c r="V1018" s="37"/>
      <c r="W1018" s="37"/>
      <c r="X1018" s="37"/>
      <c r="Y1018" s="37"/>
      <c r="Z1018" s="52"/>
      <c r="AA1018" s="1"/>
      <c r="AB1018" s="1"/>
      <c r="AC1018" s="50"/>
      <c r="AG1018" s="37"/>
      <c r="AH1018" s="37"/>
      <c r="AI1018" s="37"/>
    </row>
    <row r="1019" spans="1:35">
      <c r="A1019" s="25"/>
      <c r="B1019" s="5"/>
      <c r="C1019" s="30"/>
      <c r="D1019" s="1"/>
      <c r="E1019" s="1"/>
      <c r="F1019" s="30"/>
      <c r="G1019" s="38"/>
      <c r="I1019" s="30"/>
      <c r="J1019" s="37"/>
      <c r="K1019" s="37"/>
      <c r="S1019" s="37"/>
      <c r="T1019" s="37"/>
      <c r="U1019" s="37"/>
      <c r="V1019" s="37"/>
      <c r="W1019" s="37"/>
      <c r="X1019" s="37"/>
      <c r="Y1019" s="37"/>
      <c r="Z1019" s="52"/>
      <c r="AA1019" s="1"/>
      <c r="AB1019" s="1"/>
      <c r="AC1019" s="50"/>
      <c r="AG1019" s="37"/>
      <c r="AH1019" s="37"/>
      <c r="AI1019" s="37"/>
    </row>
    <row r="1020" spans="1:35">
      <c r="A1020" s="25"/>
      <c r="B1020" s="5"/>
      <c r="C1020" s="30"/>
      <c r="D1020" s="1"/>
      <c r="E1020" s="1"/>
      <c r="F1020" s="30"/>
      <c r="G1020" s="38"/>
      <c r="I1020" s="30"/>
      <c r="J1020" s="37"/>
      <c r="K1020" s="37"/>
      <c r="S1020" s="37"/>
      <c r="T1020" s="37"/>
      <c r="U1020" s="37"/>
      <c r="V1020" s="37"/>
      <c r="W1020" s="37"/>
      <c r="X1020" s="37"/>
      <c r="Y1020" s="37"/>
      <c r="Z1020" s="52"/>
      <c r="AA1020" s="1"/>
      <c r="AB1020" s="1"/>
      <c r="AC1020" s="50"/>
      <c r="AG1020" s="37"/>
      <c r="AH1020" s="37"/>
      <c r="AI1020" s="37"/>
    </row>
    <row r="1021" spans="1:35">
      <c r="A1021" s="25"/>
      <c r="B1021" s="5"/>
      <c r="C1021" s="30"/>
      <c r="D1021" s="1"/>
      <c r="E1021" s="1"/>
      <c r="F1021" s="30"/>
      <c r="G1021" s="38"/>
      <c r="I1021" s="30"/>
      <c r="J1021" s="37"/>
      <c r="K1021" s="37"/>
      <c r="S1021" s="37"/>
      <c r="T1021" s="37"/>
      <c r="U1021" s="37"/>
      <c r="V1021" s="37"/>
      <c r="W1021" s="37"/>
      <c r="X1021" s="37"/>
      <c r="Y1021" s="37"/>
      <c r="Z1021" s="52"/>
      <c r="AA1021" s="1"/>
      <c r="AB1021" s="1"/>
      <c r="AC1021" s="50"/>
      <c r="AG1021" s="37"/>
      <c r="AH1021" s="37"/>
      <c r="AI1021" s="37"/>
    </row>
    <row r="1022" spans="1:35">
      <c r="A1022" s="25"/>
      <c r="B1022" s="5"/>
      <c r="C1022" s="30"/>
      <c r="D1022" s="1"/>
      <c r="E1022" s="1"/>
      <c r="F1022" s="30"/>
      <c r="G1022" s="38"/>
      <c r="I1022" s="30"/>
      <c r="J1022" s="37"/>
      <c r="K1022" s="37"/>
      <c r="S1022" s="37"/>
      <c r="T1022" s="37"/>
      <c r="U1022" s="37"/>
      <c r="V1022" s="37"/>
      <c r="W1022" s="37"/>
      <c r="X1022" s="37"/>
      <c r="Y1022" s="37"/>
      <c r="Z1022" s="52"/>
      <c r="AA1022" s="1"/>
      <c r="AB1022" s="1"/>
      <c r="AC1022" s="50"/>
      <c r="AG1022" s="37"/>
      <c r="AH1022" s="37"/>
      <c r="AI1022" s="37"/>
    </row>
    <row r="1023" spans="1:35">
      <c r="A1023" s="25"/>
      <c r="B1023" s="5"/>
      <c r="C1023" s="30"/>
      <c r="D1023" s="1"/>
      <c r="E1023" s="1"/>
      <c r="F1023" s="30"/>
      <c r="G1023" s="38"/>
      <c r="I1023" s="30"/>
      <c r="J1023" s="37"/>
      <c r="K1023" s="37"/>
      <c r="S1023" s="37"/>
      <c r="T1023" s="37"/>
      <c r="U1023" s="37"/>
      <c r="V1023" s="37"/>
      <c r="W1023" s="37"/>
      <c r="X1023" s="37"/>
      <c r="Y1023" s="37"/>
      <c r="Z1023" s="52"/>
      <c r="AA1023" s="1"/>
      <c r="AB1023" s="1"/>
      <c r="AC1023" s="50"/>
      <c r="AG1023" s="37"/>
      <c r="AH1023" s="37"/>
      <c r="AI1023" s="37"/>
    </row>
    <row r="1024" spans="1:35">
      <c r="A1024" s="25"/>
      <c r="B1024" s="5"/>
      <c r="C1024" s="30"/>
      <c r="D1024" s="1"/>
      <c r="E1024" s="1"/>
      <c r="F1024" s="30"/>
      <c r="G1024" s="38"/>
      <c r="I1024" s="30"/>
      <c r="J1024" s="37"/>
      <c r="K1024" s="37"/>
      <c r="S1024" s="37"/>
      <c r="T1024" s="37"/>
      <c r="U1024" s="37"/>
      <c r="V1024" s="37"/>
      <c r="W1024" s="37"/>
      <c r="X1024" s="37"/>
      <c r="Y1024" s="37"/>
      <c r="Z1024" s="52"/>
      <c r="AA1024" s="1"/>
      <c r="AB1024" s="1"/>
      <c r="AC1024" s="50"/>
      <c r="AG1024" s="37"/>
      <c r="AH1024" s="37"/>
      <c r="AI1024" s="37"/>
    </row>
    <row r="1025" spans="1:35">
      <c r="A1025" s="25"/>
      <c r="B1025" s="5"/>
      <c r="C1025" s="30"/>
      <c r="D1025" s="1"/>
      <c r="E1025" s="1"/>
      <c r="F1025" s="30"/>
      <c r="G1025" s="38"/>
      <c r="I1025" s="30"/>
      <c r="J1025" s="37"/>
      <c r="K1025" s="37"/>
      <c r="S1025" s="37"/>
      <c r="T1025" s="37"/>
      <c r="U1025" s="37"/>
      <c r="V1025" s="37"/>
      <c r="W1025" s="37"/>
      <c r="X1025" s="37"/>
      <c r="Y1025" s="37"/>
      <c r="Z1025" s="52"/>
      <c r="AA1025" s="1"/>
      <c r="AB1025" s="1"/>
      <c r="AC1025" s="50"/>
      <c r="AG1025" s="37"/>
      <c r="AH1025" s="37"/>
      <c r="AI1025" s="37"/>
    </row>
    <row r="1026" spans="1:35">
      <c r="A1026" s="25"/>
      <c r="B1026" s="5"/>
      <c r="C1026" s="30"/>
      <c r="D1026" s="1"/>
      <c r="E1026" s="1"/>
      <c r="F1026" s="30"/>
      <c r="G1026" s="38"/>
      <c r="I1026" s="30"/>
      <c r="J1026" s="37"/>
      <c r="K1026" s="37"/>
      <c r="S1026" s="37"/>
      <c r="T1026" s="37"/>
      <c r="U1026" s="37"/>
      <c r="V1026" s="37"/>
      <c r="W1026" s="37"/>
      <c r="X1026" s="37"/>
      <c r="Y1026" s="37"/>
      <c r="Z1026" s="52"/>
      <c r="AA1026" s="1"/>
      <c r="AB1026" s="1"/>
      <c r="AC1026" s="50"/>
      <c r="AG1026" s="37"/>
      <c r="AH1026" s="37"/>
      <c r="AI1026" s="37"/>
    </row>
    <row r="1027" spans="1:35">
      <c r="A1027" s="25"/>
      <c r="B1027" s="5"/>
      <c r="C1027" s="30"/>
      <c r="D1027" s="1"/>
      <c r="E1027" s="1"/>
      <c r="F1027" s="30"/>
      <c r="G1027" s="38"/>
      <c r="I1027" s="30"/>
      <c r="J1027" s="37"/>
      <c r="K1027" s="37"/>
      <c r="S1027" s="37"/>
      <c r="T1027" s="37"/>
      <c r="U1027" s="37"/>
      <c r="V1027" s="37"/>
      <c r="W1027" s="37"/>
      <c r="X1027" s="37"/>
      <c r="Y1027" s="37"/>
      <c r="Z1027" s="52"/>
      <c r="AA1027" s="1"/>
      <c r="AB1027" s="1"/>
      <c r="AC1027" s="50"/>
      <c r="AG1027" s="37"/>
      <c r="AH1027" s="37"/>
      <c r="AI1027" s="37"/>
    </row>
    <row r="1028" spans="1:35">
      <c r="A1028" s="25"/>
      <c r="B1028" s="5"/>
      <c r="C1028" s="30"/>
      <c r="D1028" s="1"/>
      <c r="E1028" s="1"/>
      <c r="F1028" s="30"/>
      <c r="G1028" s="38"/>
      <c r="I1028" s="30"/>
      <c r="J1028" s="37"/>
      <c r="K1028" s="37"/>
      <c r="S1028" s="37"/>
      <c r="T1028" s="37"/>
      <c r="U1028" s="37"/>
      <c r="V1028" s="37"/>
      <c r="W1028" s="37"/>
      <c r="X1028" s="37"/>
      <c r="Y1028" s="37"/>
      <c r="Z1028" s="52"/>
      <c r="AA1028" s="1"/>
      <c r="AB1028" s="1"/>
      <c r="AC1028" s="50"/>
      <c r="AG1028" s="37"/>
      <c r="AH1028" s="37"/>
      <c r="AI1028" s="37"/>
    </row>
    <row r="1029" spans="1:35">
      <c r="A1029" s="25"/>
      <c r="B1029" s="5"/>
      <c r="C1029" s="30"/>
      <c r="D1029" s="1"/>
      <c r="E1029" s="1"/>
      <c r="F1029" s="30"/>
      <c r="G1029" s="38"/>
      <c r="I1029" s="30"/>
      <c r="J1029" s="37"/>
      <c r="K1029" s="37"/>
      <c r="S1029" s="37"/>
      <c r="T1029" s="37"/>
      <c r="U1029" s="37"/>
      <c r="V1029" s="37"/>
      <c r="W1029" s="37"/>
      <c r="X1029" s="37"/>
      <c r="Y1029" s="37"/>
      <c r="Z1029" s="52"/>
      <c r="AA1029" s="1"/>
      <c r="AB1029" s="1"/>
      <c r="AC1029" s="50"/>
      <c r="AG1029" s="37"/>
      <c r="AH1029" s="37"/>
      <c r="AI1029" s="37"/>
    </row>
    <row r="1030" spans="1:35">
      <c r="A1030" s="25"/>
      <c r="B1030" s="5"/>
      <c r="C1030" s="30"/>
      <c r="D1030" s="1"/>
      <c r="E1030" s="1"/>
      <c r="F1030" s="30"/>
      <c r="G1030" s="38"/>
      <c r="I1030" s="30"/>
      <c r="J1030" s="37"/>
      <c r="K1030" s="37"/>
      <c r="S1030" s="37"/>
      <c r="T1030" s="37"/>
      <c r="U1030" s="37"/>
      <c r="V1030" s="37"/>
      <c r="W1030" s="37"/>
      <c r="X1030" s="37"/>
      <c r="Y1030" s="37"/>
      <c r="Z1030" s="52"/>
      <c r="AA1030" s="1"/>
      <c r="AB1030" s="1"/>
      <c r="AC1030" s="50"/>
      <c r="AG1030" s="37"/>
      <c r="AH1030" s="37"/>
      <c r="AI1030" s="37"/>
    </row>
    <row r="1031" spans="1:35">
      <c r="A1031" s="25"/>
      <c r="B1031" s="5"/>
      <c r="C1031" s="30"/>
      <c r="D1031" s="1"/>
      <c r="E1031" s="1"/>
      <c r="F1031" s="30"/>
      <c r="G1031" s="38"/>
      <c r="I1031" s="30"/>
      <c r="J1031" s="37"/>
      <c r="K1031" s="37"/>
      <c r="S1031" s="37"/>
      <c r="T1031" s="37"/>
      <c r="U1031" s="37"/>
      <c r="V1031" s="37"/>
      <c r="W1031" s="37"/>
      <c r="X1031" s="37"/>
      <c r="Y1031" s="37"/>
      <c r="Z1031" s="52"/>
      <c r="AA1031" s="1"/>
      <c r="AB1031" s="1"/>
      <c r="AC1031" s="50"/>
      <c r="AG1031" s="37"/>
      <c r="AH1031" s="37"/>
      <c r="AI1031" s="37"/>
    </row>
    <row r="1032" spans="1:35">
      <c r="A1032" s="25"/>
      <c r="B1032" s="5"/>
      <c r="C1032" s="30"/>
      <c r="D1032" s="1"/>
      <c r="E1032" s="1"/>
      <c r="F1032" s="30"/>
      <c r="G1032" s="38"/>
      <c r="I1032" s="30"/>
      <c r="J1032" s="37"/>
      <c r="K1032" s="37"/>
      <c r="S1032" s="37"/>
      <c r="T1032" s="37"/>
      <c r="U1032" s="37"/>
      <c r="V1032" s="37"/>
      <c r="W1032" s="37"/>
      <c r="X1032" s="37"/>
      <c r="Y1032" s="37"/>
      <c r="Z1032" s="52"/>
      <c r="AA1032" s="1"/>
      <c r="AB1032" s="1"/>
      <c r="AC1032" s="50"/>
      <c r="AG1032" s="37"/>
      <c r="AH1032" s="37"/>
      <c r="AI1032" s="37"/>
    </row>
    <row r="1033" spans="1:35">
      <c r="A1033" s="25"/>
      <c r="B1033" s="5"/>
      <c r="C1033" s="30"/>
      <c r="D1033" s="1"/>
      <c r="E1033" s="1"/>
      <c r="F1033" s="30"/>
      <c r="G1033" s="38"/>
      <c r="I1033" s="30"/>
      <c r="J1033" s="37"/>
      <c r="K1033" s="37"/>
      <c r="S1033" s="37"/>
      <c r="T1033" s="37"/>
      <c r="U1033" s="37"/>
      <c r="V1033" s="37"/>
      <c r="W1033" s="37"/>
      <c r="X1033" s="37"/>
      <c r="Y1033" s="37"/>
      <c r="Z1033" s="52"/>
      <c r="AA1033" s="1"/>
      <c r="AB1033" s="1"/>
      <c r="AC1033" s="50"/>
      <c r="AG1033" s="37"/>
      <c r="AH1033" s="37"/>
      <c r="AI1033" s="37"/>
    </row>
    <row r="1034" spans="1:35">
      <c r="A1034" s="25"/>
      <c r="B1034" s="5"/>
      <c r="C1034" s="30"/>
      <c r="D1034" s="1"/>
      <c r="E1034" s="1"/>
      <c r="F1034" s="30"/>
      <c r="G1034" s="38"/>
      <c r="I1034" s="30"/>
      <c r="J1034" s="37"/>
      <c r="K1034" s="37"/>
      <c r="S1034" s="37"/>
      <c r="T1034" s="37"/>
      <c r="U1034" s="37"/>
      <c r="V1034" s="37"/>
      <c r="W1034" s="37"/>
      <c r="X1034" s="37"/>
      <c r="Y1034" s="37"/>
      <c r="Z1034" s="52"/>
      <c r="AA1034" s="1"/>
      <c r="AB1034" s="1"/>
      <c r="AC1034" s="50"/>
      <c r="AG1034" s="37"/>
      <c r="AH1034" s="37"/>
      <c r="AI1034" s="37"/>
    </row>
    <row r="1035" spans="1:35">
      <c r="A1035" s="25"/>
      <c r="B1035" s="5"/>
      <c r="C1035" s="30"/>
      <c r="D1035" s="1"/>
      <c r="E1035" s="1"/>
      <c r="F1035" s="30"/>
      <c r="G1035" s="38"/>
      <c r="I1035" s="30"/>
      <c r="J1035" s="37"/>
      <c r="K1035" s="37"/>
      <c r="S1035" s="37"/>
      <c r="T1035" s="37"/>
      <c r="U1035" s="37"/>
      <c r="V1035" s="37"/>
      <c r="W1035" s="37"/>
      <c r="X1035" s="37"/>
      <c r="Y1035" s="37"/>
      <c r="Z1035" s="52"/>
      <c r="AA1035" s="1"/>
      <c r="AB1035" s="1"/>
      <c r="AC1035" s="50"/>
      <c r="AG1035" s="37"/>
      <c r="AH1035" s="37"/>
      <c r="AI1035" s="37"/>
    </row>
    <row r="1036" spans="1:35">
      <c r="A1036" s="25"/>
      <c r="B1036" s="5"/>
      <c r="C1036" s="30"/>
      <c r="D1036" s="1"/>
      <c r="E1036" s="1"/>
      <c r="F1036" s="30"/>
      <c r="G1036" s="38"/>
      <c r="I1036" s="30"/>
      <c r="J1036" s="37"/>
      <c r="K1036" s="37"/>
      <c r="S1036" s="37"/>
      <c r="T1036" s="37"/>
      <c r="U1036" s="37"/>
      <c r="V1036" s="37"/>
      <c r="W1036" s="37"/>
      <c r="X1036" s="37"/>
      <c r="Y1036" s="37"/>
      <c r="Z1036" s="52"/>
      <c r="AA1036" s="1"/>
      <c r="AB1036" s="1"/>
      <c r="AC1036" s="50"/>
      <c r="AG1036" s="37"/>
      <c r="AH1036" s="37"/>
      <c r="AI1036" s="37"/>
    </row>
    <row r="1037" spans="1:35">
      <c r="A1037" s="25"/>
      <c r="B1037" s="5"/>
      <c r="C1037" s="30"/>
      <c r="D1037" s="1"/>
      <c r="E1037" s="1"/>
      <c r="F1037" s="30"/>
      <c r="G1037" s="38"/>
      <c r="I1037" s="30"/>
      <c r="J1037" s="37"/>
      <c r="K1037" s="37"/>
      <c r="S1037" s="37"/>
      <c r="T1037" s="37"/>
      <c r="U1037" s="37"/>
      <c r="V1037" s="37"/>
      <c r="W1037" s="37"/>
      <c r="X1037" s="37"/>
      <c r="Y1037" s="37"/>
      <c r="Z1037" s="52"/>
      <c r="AA1037" s="1"/>
      <c r="AB1037" s="1"/>
      <c r="AC1037" s="50"/>
      <c r="AG1037" s="37"/>
      <c r="AH1037" s="37"/>
      <c r="AI1037" s="37"/>
    </row>
    <row r="1038" spans="1:35">
      <c r="A1038" s="25"/>
      <c r="B1038" s="5"/>
      <c r="C1038" s="30"/>
      <c r="D1038" s="1"/>
      <c r="E1038" s="1"/>
      <c r="F1038" s="30"/>
      <c r="G1038" s="38"/>
      <c r="I1038" s="30"/>
      <c r="J1038" s="37"/>
      <c r="K1038" s="37"/>
      <c r="S1038" s="37"/>
      <c r="T1038" s="37"/>
      <c r="U1038" s="37"/>
      <c r="V1038" s="37"/>
      <c r="W1038" s="37"/>
      <c r="X1038" s="37"/>
      <c r="Y1038" s="37"/>
      <c r="Z1038" s="52"/>
      <c r="AA1038" s="1"/>
      <c r="AB1038" s="1"/>
      <c r="AC1038" s="50"/>
      <c r="AG1038" s="37"/>
      <c r="AH1038" s="37"/>
      <c r="AI1038" s="37"/>
    </row>
    <row r="1039" spans="1:35">
      <c r="A1039" s="25"/>
      <c r="B1039" s="5"/>
      <c r="C1039" s="30"/>
      <c r="D1039" s="1"/>
      <c r="E1039" s="1"/>
      <c r="F1039" s="30"/>
      <c r="G1039" s="38"/>
      <c r="I1039" s="30"/>
      <c r="J1039" s="37"/>
      <c r="K1039" s="37"/>
      <c r="S1039" s="37"/>
      <c r="T1039" s="37"/>
      <c r="U1039" s="37"/>
      <c r="V1039" s="37"/>
      <c r="W1039" s="37"/>
      <c r="X1039" s="37"/>
      <c r="Y1039" s="37"/>
      <c r="Z1039" s="52"/>
      <c r="AA1039" s="1"/>
      <c r="AB1039" s="1"/>
      <c r="AC1039" s="50"/>
      <c r="AG1039" s="37"/>
      <c r="AH1039" s="37"/>
      <c r="AI1039" s="37"/>
    </row>
    <row r="1040" spans="1:35">
      <c r="A1040" s="25"/>
      <c r="B1040" s="5"/>
      <c r="C1040" s="30"/>
      <c r="D1040" s="1"/>
      <c r="E1040" s="1"/>
      <c r="F1040" s="30"/>
      <c r="G1040" s="38"/>
      <c r="I1040" s="30"/>
      <c r="J1040" s="37"/>
      <c r="K1040" s="37"/>
      <c r="S1040" s="37"/>
      <c r="T1040" s="37"/>
      <c r="U1040" s="37"/>
      <c r="V1040" s="37"/>
      <c r="W1040" s="37"/>
      <c r="X1040" s="37"/>
      <c r="Y1040" s="37"/>
      <c r="Z1040" s="52"/>
      <c r="AA1040" s="1"/>
      <c r="AB1040" s="1"/>
      <c r="AC1040" s="50"/>
      <c r="AG1040" s="37"/>
      <c r="AH1040" s="37"/>
      <c r="AI1040" s="37"/>
    </row>
    <row r="1041" spans="1:35">
      <c r="A1041" s="25"/>
      <c r="B1041" s="5"/>
      <c r="C1041" s="30"/>
      <c r="D1041" s="1"/>
      <c r="E1041" s="1"/>
      <c r="F1041" s="30"/>
      <c r="G1041" s="38"/>
      <c r="I1041" s="30"/>
      <c r="J1041" s="37"/>
      <c r="K1041" s="37"/>
      <c r="S1041" s="37"/>
      <c r="T1041" s="37"/>
      <c r="U1041" s="37"/>
      <c r="V1041" s="37"/>
      <c r="W1041" s="37"/>
      <c r="X1041" s="37"/>
      <c r="Y1041" s="37"/>
      <c r="Z1041" s="52"/>
      <c r="AA1041" s="1"/>
      <c r="AB1041" s="1"/>
      <c r="AC1041" s="50"/>
      <c r="AG1041" s="37"/>
      <c r="AH1041" s="37"/>
      <c r="AI1041" s="37"/>
    </row>
    <row r="1042" spans="1:35">
      <c r="A1042" s="25"/>
      <c r="B1042" s="5"/>
      <c r="C1042" s="30"/>
      <c r="D1042" s="1"/>
      <c r="E1042" s="1"/>
      <c r="F1042" s="30"/>
      <c r="G1042" s="38"/>
      <c r="I1042" s="30"/>
      <c r="J1042" s="37"/>
      <c r="K1042" s="37"/>
      <c r="S1042" s="37"/>
      <c r="T1042" s="37"/>
      <c r="U1042" s="37"/>
      <c r="V1042" s="37"/>
      <c r="W1042" s="37"/>
      <c r="X1042" s="37"/>
      <c r="Y1042" s="37"/>
      <c r="Z1042" s="52"/>
      <c r="AA1042" s="1"/>
      <c r="AB1042" s="1"/>
      <c r="AC1042" s="50"/>
      <c r="AG1042" s="37"/>
      <c r="AH1042" s="37"/>
      <c r="AI1042" s="37"/>
    </row>
    <row r="1043" spans="1:35">
      <c r="A1043" s="25"/>
      <c r="B1043" s="5"/>
      <c r="C1043" s="30"/>
      <c r="D1043" s="1"/>
      <c r="E1043" s="1"/>
      <c r="F1043" s="30"/>
      <c r="G1043" s="38"/>
      <c r="I1043" s="30"/>
      <c r="J1043" s="37"/>
      <c r="K1043" s="37"/>
      <c r="S1043" s="37"/>
      <c r="T1043" s="37"/>
      <c r="U1043" s="37"/>
      <c r="V1043" s="37"/>
      <c r="W1043" s="37"/>
      <c r="X1043" s="37"/>
      <c r="Y1043" s="37"/>
      <c r="Z1043" s="52"/>
      <c r="AA1043" s="1"/>
      <c r="AB1043" s="1"/>
      <c r="AC1043" s="50"/>
      <c r="AG1043" s="37"/>
      <c r="AH1043" s="37"/>
      <c r="AI1043" s="37"/>
    </row>
    <row r="1044" spans="1:35">
      <c r="A1044" s="25"/>
      <c r="B1044" s="5"/>
      <c r="C1044" s="30"/>
      <c r="D1044" s="1"/>
      <c r="E1044" s="1"/>
      <c r="F1044" s="30"/>
      <c r="G1044" s="38"/>
      <c r="I1044" s="30"/>
      <c r="J1044" s="37"/>
      <c r="K1044" s="37"/>
      <c r="S1044" s="37"/>
      <c r="T1044" s="37"/>
      <c r="U1044" s="37"/>
      <c r="V1044" s="37"/>
      <c r="W1044" s="37"/>
      <c r="X1044" s="37"/>
      <c r="Y1044" s="37"/>
      <c r="Z1044" s="52"/>
      <c r="AA1044" s="1"/>
      <c r="AB1044" s="1"/>
      <c r="AC1044" s="50"/>
      <c r="AG1044" s="37"/>
      <c r="AH1044" s="37"/>
      <c r="AI1044" s="37"/>
    </row>
    <row r="1045" spans="1:35">
      <c r="A1045" s="25"/>
      <c r="B1045" s="5"/>
      <c r="C1045" s="30"/>
      <c r="D1045" s="1"/>
      <c r="E1045" s="1"/>
      <c r="F1045" s="30"/>
      <c r="G1045" s="38"/>
      <c r="I1045" s="30"/>
      <c r="J1045" s="37"/>
      <c r="K1045" s="37"/>
      <c r="S1045" s="37"/>
      <c r="T1045" s="37"/>
      <c r="U1045" s="37"/>
      <c r="V1045" s="37"/>
      <c r="W1045" s="37"/>
      <c r="X1045" s="37"/>
      <c r="Y1045" s="37"/>
      <c r="Z1045" s="52"/>
      <c r="AA1045" s="1"/>
      <c r="AB1045" s="1"/>
      <c r="AC1045" s="50"/>
      <c r="AG1045" s="37"/>
      <c r="AH1045" s="37"/>
      <c r="AI1045" s="37"/>
    </row>
    <row r="1046" spans="1:35">
      <c r="A1046" s="25"/>
      <c r="B1046" s="5"/>
      <c r="C1046" s="30"/>
      <c r="D1046" s="1"/>
      <c r="E1046" s="1"/>
      <c r="F1046" s="30"/>
      <c r="G1046" s="38"/>
      <c r="I1046" s="30"/>
      <c r="J1046" s="37"/>
      <c r="K1046" s="37"/>
      <c r="S1046" s="37"/>
      <c r="T1046" s="37"/>
      <c r="U1046" s="37"/>
      <c r="V1046" s="37"/>
      <c r="W1046" s="37"/>
      <c r="X1046" s="37"/>
      <c r="Y1046" s="37"/>
      <c r="Z1046" s="52"/>
      <c r="AA1046" s="1"/>
      <c r="AB1046" s="1"/>
      <c r="AC1046" s="50"/>
      <c r="AG1046" s="37"/>
      <c r="AH1046" s="37"/>
      <c r="AI1046" s="37"/>
    </row>
    <row r="1047" spans="1:35">
      <c r="A1047" s="25"/>
      <c r="B1047" s="5"/>
      <c r="C1047" s="30"/>
      <c r="D1047" s="1"/>
      <c r="E1047" s="1"/>
      <c r="F1047" s="30"/>
      <c r="G1047" s="38"/>
      <c r="I1047" s="30"/>
      <c r="J1047" s="37"/>
      <c r="K1047" s="37"/>
      <c r="S1047" s="37"/>
      <c r="T1047" s="37"/>
      <c r="U1047" s="37"/>
      <c r="V1047" s="37"/>
      <c r="W1047" s="37"/>
      <c r="X1047" s="37"/>
      <c r="Y1047" s="37"/>
      <c r="Z1047" s="52"/>
      <c r="AA1047" s="1"/>
      <c r="AB1047" s="1"/>
      <c r="AC1047" s="50"/>
      <c r="AG1047" s="37"/>
      <c r="AH1047" s="37"/>
      <c r="AI1047" s="37"/>
    </row>
    <row r="1048" spans="1:35">
      <c r="A1048" s="25"/>
      <c r="B1048" s="5"/>
      <c r="C1048" s="30"/>
      <c r="D1048" s="1"/>
      <c r="E1048" s="1"/>
      <c r="F1048" s="30"/>
      <c r="G1048" s="38"/>
      <c r="I1048" s="30"/>
      <c r="J1048" s="37"/>
      <c r="K1048" s="37"/>
      <c r="S1048" s="37"/>
      <c r="T1048" s="37"/>
      <c r="U1048" s="37"/>
      <c r="V1048" s="37"/>
      <c r="W1048" s="37"/>
      <c r="X1048" s="37"/>
      <c r="Y1048" s="37"/>
      <c r="Z1048" s="52"/>
      <c r="AA1048" s="1"/>
      <c r="AB1048" s="1"/>
      <c r="AC1048" s="50"/>
      <c r="AG1048" s="37"/>
      <c r="AH1048" s="37"/>
      <c r="AI1048" s="37"/>
    </row>
    <row r="1049" spans="1:35">
      <c r="A1049" s="25"/>
      <c r="B1049" s="5"/>
      <c r="C1049" s="30"/>
      <c r="D1049" s="1"/>
      <c r="E1049" s="1"/>
      <c r="F1049" s="30"/>
      <c r="G1049" s="38"/>
      <c r="I1049" s="30"/>
      <c r="J1049" s="37"/>
      <c r="K1049" s="37"/>
      <c r="S1049" s="37"/>
      <c r="T1049" s="37"/>
      <c r="U1049" s="37"/>
      <c r="V1049" s="37"/>
      <c r="W1049" s="37"/>
      <c r="X1049" s="37"/>
      <c r="Y1049" s="37"/>
      <c r="Z1049" s="52"/>
      <c r="AA1049" s="1"/>
      <c r="AB1049" s="1"/>
      <c r="AC1049" s="50"/>
      <c r="AG1049" s="37"/>
      <c r="AH1049" s="37"/>
      <c r="AI1049" s="37"/>
    </row>
    <row r="1050" spans="1:35">
      <c r="A1050" s="25"/>
      <c r="B1050" s="5"/>
      <c r="C1050" s="30"/>
      <c r="D1050" s="1"/>
      <c r="E1050" s="1"/>
      <c r="F1050" s="30"/>
      <c r="G1050" s="38"/>
      <c r="I1050" s="30"/>
      <c r="J1050" s="37"/>
      <c r="K1050" s="37"/>
      <c r="S1050" s="37"/>
      <c r="T1050" s="37"/>
      <c r="U1050" s="37"/>
      <c r="V1050" s="37"/>
      <c r="W1050" s="37"/>
      <c r="X1050" s="37"/>
      <c r="Y1050" s="37"/>
      <c r="Z1050" s="52"/>
      <c r="AA1050" s="1"/>
      <c r="AB1050" s="1"/>
      <c r="AC1050" s="50"/>
      <c r="AG1050" s="37"/>
      <c r="AH1050" s="37"/>
      <c r="AI1050" s="37"/>
    </row>
    <row r="1051" spans="1:35">
      <c r="A1051" s="25"/>
      <c r="B1051" s="5"/>
      <c r="C1051" s="30"/>
      <c r="D1051" s="1"/>
      <c r="E1051" s="1"/>
      <c r="F1051" s="30"/>
      <c r="G1051" s="38"/>
      <c r="I1051" s="30"/>
      <c r="J1051" s="37"/>
      <c r="K1051" s="37"/>
      <c r="S1051" s="37"/>
      <c r="T1051" s="37"/>
      <c r="U1051" s="37"/>
      <c r="V1051" s="37"/>
      <c r="W1051" s="37"/>
      <c r="X1051" s="37"/>
      <c r="Y1051" s="37"/>
      <c r="Z1051" s="52"/>
      <c r="AA1051" s="1"/>
      <c r="AB1051" s="1"/>
      <c r="AC1051" s="50"/>
      <c r="AG1051" s="37"/>
      <c r="AH1051" s="37"/>
      <c r="AI1051" s="37"/>
    </row>
    <row r="1052" spans="1:35">
      <c r="A1052" s="25"/>
      <c r="B1052" s="5"/>
      <c r="C1052" s="30"/>
      <c r="D1052" s="1"/>
      <c r="E1052" s="1"/>
      <c r="F1052" s="30"/>
      <c r="G1052" s="38"/>
      <c r="I1052" s="30"/>
      <c r="J1052" s="37"/>
      <c r="K1052" s="37"/>
      <c r="S1052" s="37"/>
      <c r="T1052" s="37"/>
      <c r="U1052" s="37"/>
      <c r="V1052" s="37"/>
      <c r="W1052" s="37"/>
      <c r="X1052" s="37"/>
      <c r="Y1052" s="37"/>
      <c r="Z1052" s="52"/>
      <c r="AA1052" s="1"/>
      <c r="AB1052" s="1"/>
      <c r="AC1052" s="50"/>
      <c r="AG1052" s="37"/>
      <c r="AH1052" s="37"/>
      <c r="AI1052" s="37"/>
    </row>
    <row r="1053" spans="1:35">
      <c r="A1053" s="25"/>
      <c r="B1053" s="5"/>
      <c r="C1053" s="30"/>
      <c r="D1053" s="1"/>
      <c r="E1053" s="1"/>
      <c r="F1053" s="30"/>
      <c r="G1053" s="38"/>
      <c r="I1053" s="30"/>
      <c r="J1053" s="37"/>
      <c r="K1053" s="37"/>
      <c r="S1053" s="37"/>
      <c r="T1053" s="37"/>
      <c r="U1053" s="37"/>
      <c r="V1053" s="37"/>
      <c r="W1053" s="37"/>
      <c r="X1053" s="37"/>
      <c r="Y1053" s="37"/>
      <c r="Z1053" s="52"/>
      <c r="AA1053" s="1"/>
      <c r="AB1053" s="1"/>
      <c r="AC1053" s="50"/>
      <c r="AG1053" s="37"/>
      <c r="AH1053" s="37"/>
      <c r="AI1053" s="37"/>
    </row>
    <row r="1054" spans="1:35">
      <c r="A1054" s="25"/>
      <c r="B1054" s="5"/>
      <c r="C1054" s="30"/>
      <c r="D1054" s="1"/>
      <c r="E1054" s="1"/>
      <c r="F1054" s="30"/>
      <c r="G1054" s="38"/>
      <c r="I1054" s="30"/>
      <c r="J1054" s="37"/>
      <c r="K1054" s="37"/>
      <c r="S1054" s="37"/>
      <c r="T1054" s="37"/>
      <c r="U1054" s="37"/>
      <c r="V1054" s="37"/>
      <c r="W1054" s="37"/>
      <c r="X1054" s="37"/>
      <c r="Y1054" s="37"/>
      <c r="Z1054" s="52"/>
      <c r="AA1054" s="1"/>
      <c r="AB1054" s="1"/>
      <c r="AC1054" s="50"/>
      <c r="AG1054" s="37"/>
      <c r="AH1054" s="37"/>
      <c r="AI1054" s="37"/>
    </row>
    <row r="1055" spans="1:35">
      <c r="A1055" s="25"/>
      <c r="B1055" s="5"/>
      <c r="C1055" s="30"/>
      <c r="D1055" s="1"/>
      <c r="E1055" s="1"/>
      <c r="F1055" s="30"/>
      <c r="G1055" s="38"/>
      <c r="I1055" s="30"/>
      <c r="J1055" s="37"/>
      <c r="K1055" s="37"/>
      <c r="S1055" s="37"/>
      <c r="T1055" s="37"/>
      <c r="U1055" s="37"/>
      <c r="V1055" s="37"/>
      <c r="W1055" s="37"/>
      <c r="X1055" s="37"/>
      <c r="Y1055" s="37"/>
      <c r="Z1055" s="52"/>
      <c r="AA1055" s="1"/>
      <c r="AB1055" s="1"/>
      <c r="AC1055" s="50"/>
      <c r="AG1055" s="37"/>
      <c r="AH1055" s="37"/>
      <c r="AI1055" s="37"/>
    </row>
    <row r="1056" spans="1:35">
      <c r="A1056" s="25"/>
      <c r="B1056" s="5"/>
      <c r="C1056" s="30"/>
      <c r="D1056" s="1"/>
      <c r="E1056" s="1"/>
      <c r="F1056" s="30"/>
      <c r="G1056" s="38"/>
      <c r="I1056" s="30"/>
      <c r="J1056" s="37"/>
      <c r="K1056" s="37"/>
      <c r="S1056" s="37"/>
      <c r="T1056" s="37"/>
      <c r="U1056" s="37"/>
      <c r="V1056" s="37"/>
      <c r="W1056" s="37"/>
      <c r="X1056" s="37"/>
      <c r="Y1056" s="37"/>
      <c r="Z1056" s="52"/>
      <c r="AA1056" s="1"/>
      <c r="AB1056" s="1"/>
      <c r="AC1056" s="50"/>
      <c r="AG1056" s="37"/>
      <c r="AH1056" s="37"/>
      <c r="AI1056" s="37"/>
    </row>
    <row r="1057" spans="1:35">
      <c r="A1057" s="25"/>
      <c r="B1057" s="5"/>
      <c r="C1057" s="30"/>
      <c r="D1057" s="1"/>
      <c r="E1057" s="1"/>
      <c r="F1057" s="30"/>
      <c r="G1057" s="38"/>
      <c r="I1057" s="30"/>
      <c r="J1057" s="37"/>
      <c r="K1057" s="37"/>
      <c r="S1057" s="37"/>
      <c r="T1057" s="37"/>
      <c r="U1057" s="37"/>
      <c r="V1057" s="37"/>
      <c r="W1057" s="37"/>
      <c r="X1057" s="37"/>
      <c r="Y1057" s="37"/>
      <c r="Z1057" s="52"/>
      <c r="AA1057" s="1"/>
      <c r="AB1057" s="1"/>
      <c r="AC1057" s="50"/>
      <c r="AG1057" s="37"/>
      <c r="AH1057" s="37"/>
      <c r="AI1057" s="37"/>
    </row>
    <row r="1058" spans="1:35">
      <c r="A1058" s="25"/>
      <c r="B1058" s="5"/>
      <c r="C1058" s="30"/>
      <c r="D1058" s="1"/>
      <c r="E1058" s="1"/>
      <c r="F1058" s="30"/>
      <c r="G1058" s="38"/>
      <c r="I1058" s="30"/>
      <c r="J1058" s="37"/>
      <c r="K1058" s="37"/>
      <c r="S1058" s="37"/>
      <c r="T1058" s="37"/>
      <c r="U1058" s="37"/>
      <c r="V1058" s="37"/>
      <c r="W1058" s="37"/>
      <c r="X1058" s="37"/>
      <c r="Y1058" s="37"/>
      <c r="Z1058" s="52"/>
      <c r="AA1058" s="1"/>
      <c r="AB1058" s="1"/>
      <c r="AC1058" s="50"/>
      <c r="AG1058" s="37"/>
      <c r="AH1058" s="37"/>
      <c r="AI1058" s="37"/>
    </row>
    <row r="1059" spans="1:35">
      <c r="A1059" s="25"/>
      <c r="B1059" s="5"/>
      <c r="C1059" s="30"/>
      <c r="D1059" s="1"/>
      <c r="E1059" s="1"/>
      <c r="F1059" s="30"/>
      <c r="G1059" s="38"/>
      <c r="I1059" s="30"/>
      <c r="J1059" s="37"/>
      <c r="K1059" s="37"/>
      <c r="S1059" s="37"/>
      <c r="T1059" s="37"/>
      <c r="U1059" s="37"/>
      <c r="V1059" s="37"/>
      <c r="W1059" s="37"/>
      <c r="X1059" s="37"/>
      <c r="Y1059" s="37"/>
      <c r="Z1059" s="52"/>
      <c r="AA1059" s="1"/>
      <c r="AB1059" s="1"/>
      <c r="AC1059" s="50"/>
      <c r="AG1059" s="37"/>
      <c r="AH1059" s="37"/>
      <c r="AI1059" s="37"/>
    </row>
    <row r="1060" spans="1:35">
      <c r="A1060" s="25"/>
      <c r="B1060" s="5"/>
      <c r="C1060" s="30"/>
      <c r="D1060" s="1"/>
      <c r="E1060" s="1"/>
      <c r="F1060" s="30"/>
      <c r="G1060" s="38"/>
      <c r="I1060" s="30"/>
      <c r="J1060" s="37"/>
      <c r="K1060" s="37"/>
      <c r="S1060" s="37"/>
      <c r="T1060" s="37"/>
      <c r="U1060" s="37"/>
      <c r="V1060" s="37"/>
      <c r="W1060" s="37"/>
      <c r="X1060" s="37"/>
      <c r="Y1060" s="37"/>
      <c r="Z1060" s="52"/>
      <c r="AA1060" s="1"/>
      <c r="AB1060" s="1"/>
      <c r="AC1060" s="50"/>
      <c r="AG1060" s="37"/>
      <c r="AH1060" s="37"/>
      <c r="AI1060" s="37"/>
    </row>
    <row r="1061" spans="1:35">
      <c r="A1061" s="25"/>
      <c r="B1061" s="5"/>
      <c r="C1061" s="30"/>
      <c r="D1061" s="1"/>
      <c r="E1061" s="1"/>
      <c r="F1061" s="30"/>
      <c r="G1061" s="38"/>
      <c r="I1061" s="30"/>
      <c r="J1061" s="37"/>
      <c r="K1061" s="37"/>
      <c r="S1061" s="37"/>
      <c r="T1061" s="37"/>
      <c r="U1061" s="37"/>
      <c r="V1061" s="37"/>
      <c r="W1061" s="37"/>
      <c r="X1061" s="37"/>
      <c r="Y1061" s="37"/>
      <c r="Z1061" s="52"/>
      <c r="AA1061" s="1"/>
      <c r="AB1061" s="1"/>
      <c r="AC1061" s="50"/>
      <c r="AG1061" s="37"/>
      <c r="AH1061" s="37"/>
      <c r="AI1061" s="37"/>
    </row>
    <row r="1062" spans="1:35">
      <c r="A1062" s="25"/>
      <c r="B1062" s="5"/>
      <c r="C1062" s="30"/>
      <c r="D1062" s="1"/>
      <c r="E1062" s="1"/>
      <c r="F1062" s="30"/>
      <c r="G1062" s="38"/>
      <c r="I1062" s="30"/>
      <c r="J1062" s="37"/>
      <c r="K1062" s="37"/>
      <c r="S1062" s="37"/>
      <c r="T1062" s="37"/>
      <c r="U1062" s="37"/>
      <c r="V1062" s="37"/>
      <c r="W1062" s="37"/>
      <c r="X1062" s="37"/>
      <c r="Y1062" s="37"/>
      <c r="Z1062" s="52"/>
      <c r="AA1062" s="1"/>
      <c r="AB1062" s="1"/>
      <c r="AC1062" s="50"/>
      <c r="AG1062" s="37"/>
      <c r="AH1062" s="37"/>
      <c r="AI1062" s="37"/>
    </row>
    <row r="1063" spans="1:35">
      <c r="A1063" s="25"/>
      <c r="B1063" s="5"/>
      <c r="C1063" s="30"/>
      <c r="D1063" s="1"/>
      <c r="E1063" s="1"/>
      <c r="F1063" s="30"/>
      <c r="G1063" s="38"/>
      <c r="I1063" s="30"/>
      <c r="J1063" s="37"/>
      <c r="K1063" s="37"/>
      <c r="S1063" s="37"/>
      <c r="T1063" s="37"/>
      <c r="U1063" s="37"/>
      <c r="V1063" s="37"/>
      <c r="W1063" s="37"/>
      <c r="X1063" s="37"/>
      <c r="Y1063" s="37"/>
      <c r="Z1063" s="52"/>
      <c r="AA1063" s="1"/>
      <c r="AB1063" s="1"/>
      <c r="AC1063" s="50"/>
      <c r="AG1063" s="37"/>
      <c r="AH1063" s="37"/>
      <c r="AI1063" s="37"/>
    </row>
    <row r="1064" spans="1:35">
      <c r="A1064" s="25"/>
      <c r="B1064" s="5"/>
      <c r="C1064" s="30"/>
      <c r="D1064" s="1"/>
      <c r="E1064" s="1"/>
      <c r="F1064" s="30"/>
      <c r="G1064" s="38"/>
      <c r="I1064" s="30"/>
      <c r="J1064" s="37"/>
      <c r="K1064" s="37"/>
      <c r="S1064" s="37"/>
      <c r="T1064" s="37"/>
      <c r="U1064" s="37"/>
      <c r="V1064" s="37"/>
      <c r="W1064" s="37"/>
      <c r="X1064" s="37"/>
      <c r="Y1064" s="37"/>
      <c r="Z1064" s="52"/>
      <c r="AA1064" s="1"/>
      <c r="AB1064" s="1"/>
      <c r="AC1064" s="50"/>
      <c r="AG1064" s="37"/>
      <c r="AH1064" s="37"/>
      <c r="AI1064" s="37"/>
    </row>
    <row r="1065" spans="1:35">
      <c r="A1065" s="25"/>
      <c r="B1065" s="5"/>
      <c r="C1065" s="30"/>
      <c r="D1065" s="1"/>
      <c r="E1065" s="1"/>
      <c r="F1065" s="30"/>
      <c r="G1065" s="38"/>
      <c r="I1065" s="30"/>
      <c r="J1065" s="37"/>
      <c r="K1065" s="37"/>
      <c r="S1065" s="37"/>
      <c r="T1065" s="37"/>
      <c r="U1065" s="37"/>
      <c r="V1065" s="37"/>
      <c r="W1065" s="37"/>
      <c r="X1065" s="37"/>
      <c r="Y1065" s="37"/>
      <c r="Z1065" s="52"/>
      <c r="AA1065" s="1"/>
      <c r="AB1065" s="1"/>
      <c r="AC1065" s="50"/>
      <c r="AG1065" s="37"/>
      <c r="AH1065" s="37"/>
      <c r="AI1065" s="37"/>
    </row>
    <row r="1066" spans="1:35">
      <c r="A1066" s="25"/>
      <c r="B1066" s="5"/>
      <c r="C1066" s="30"/>
      <c r="D1066" s="1"/>
      <c r="E1066" s="1"/>
      <c r="F1066" s="30"/>
      <c r="G1066" s="38"/>
      <c r="I1066" s="30"/>
      <c r="J1066" s="37"/>
      <c r="K1066" s="37"/>
      <c r="S1066" s="37"/>
      <c r="T1066" s="37"/>
      <c r="U1066" s="37"/>
      <c r="V1066" s="37"/>
      <c r="W1066" s="37"/>
      <c r="X1066" s="37"/>
      <c r="Y1066" s="37"/>
      <c r="Z1066" s="52"/>
      <c r="AA1066" s="1"/>
      <c r="AB1066" s="1"/>
      <c r="AC1066" s="50"/>
      <c r="AG1066" s="37"/>
      <c r="AH1066" s="37"/>
      <c r="AI1066" s="37"/>
    </row>
    <row r="1067" spans="1:35">
      <c r="A1067" s="25"/>
      <c r="B1067" s="5"/>
      <c r="C1067" s="30"/>
      <c r="D1067" s="1"/>
      <c r="E1067" s="1"/>
      <c r="F1067" s="30"/>
      <c r="G1067" s="38"/>
      <c r="I1067" s="30"/>
      <c r="J1067" s="37"/>
      <c r="K1067" s="37"/>
      <c r="S1067" s="37"/>
      <c r="T1067" s="37"/>
      <c r="U1067" s="37"/>
      <c r="V1067" s="37"/>
      <c r="W1067" s="37"/>
      <c r="X1067" s="37"/>
      <c r="Y1067" s="37"/>
      <c r="Z1067" s="52"/>
      <c r="AA1067" s="1"/>
      <c r="AB1067" s="1"/>
      <c r="AC1067" s="50"/>
      <c r="AG1067" s="37"/>
      <c r="AH1067" s="37"/>
      <c r="AI1067" s="37"/>
    </row>
    <row r="1068" spans="1:35">
      <c r="A1068" s="25"/>
      <c r="B1068" s="5"/>
      <c r="C1068" s="30"/>
      <c r="D1068" s="1"/>
      <c r="E1068" s="1"/>
      <c r="F1068" s="30"/>
      <c r="G1068" s="38"/>
      <c r="I1068" s="30"/>
      <c r="J1068" s="37"/>
      <c r="K1068" s="37"/>
      <c r="S1068" s="37"/>
      <c r="T1068" s="37"/>
      <c r="U1068" s="37"/>
      <c r="V1068" s="37"/>
      <c r="W1068" s="37"/>
      <c r="X1068" s="37"/>
      <c r="Y1068" s="37"/>
      <c r="Z1068" s="52"/>
      <c r="AA1068" s="1"/>
      <c r="AB1068" s="1"/>
      <c r="AC1068" s="50"/>
      <c r="AG1068" s="37"/>
      <c r="AH1068" s="37"/>
      <c r="AI1068" s="37"/>
    </row>
    <row r="1069" spans="1:35">
      <c r="A1069" s="25"/>
      <c r="B1069" s="5"/>
      <c r="C1069" s="30"/>
      <c r="D1069" s="1"/>
      <c r="E1069" s="1"/>
      <c r="F1069" s="30"/>
      <c r="G1069" s="38"/>
      <c r="I1069" s="30"/>
      <c r="J1069" s="37"/>
      <c r="K1069" s="37"/>
      <c r="S1069" s="37"/>
      <c r="T1069" s="37"/>
      <c r="U1069" s="37"/>
      <c r="V1069" s="37"/>
      <c r="W1069" s="37"/>
      <c r="X1069" s="37"/>
      <c r="Y1069" s="37"/>
      <c r="Z1069" s="52"/>
      <c r="AA1069" s="1"/>
      <c r="AB1069" s="1"/>
      <c r="AC1069" s="50"/>
      <c r="AG1069" s="37"/>
      <c r="AH1069" s="37"/>
      <c r="AI1069" s="37"/>
    </row>
    <row r="1070" spans="1:35">
      <c r="A1070" s="25"/>
      <c r="B1070" s="5"/>
      <c r="C1070" s="30"/>
      <c r="D1070" s="1"/>
      <c r="E1070" s="1"/>
      <c r="F1070" s="30"/>
      <c r="G1070" s="38"/>
      <c r="I1070" s="30"/>
      <c r="J1070" s="37"/>
      <c r="K1070" s="37"/>
      <c r="S1070" s="37"/>
      <c r="T1070" s="37"/>
      <c r="U1070" s="37"/>
      <c r="V1070" s="37"/>
      <c r="W1070" s="37"/>
      <c r="X1070" s="37"/>
      <c r="Y1070" s="37"/>
      <c r="Z1070" s="52"/>
      <c r="AA1070" s="1"/>
      <c r="AB1070" s="1"/>
      <c r="AC1070" s="50"/>
      <c r="AG1070" s="37"/>
      <c r="AH1070" s="37"/>
      <c r="AI1070" s="37"/>
    </row>
    <row r="1071" spans="1:35">
      <c r="A1071" s="25"/>
      <c r="B1071" s="5"/>
      <c r="C1071" s="30"/>
      <c r="D1071" s="1"/>
      <c r="E1071" s="1"/>
      <c r="F1071" s="30"/>
      <c r="G1071" s="38"/>
      <c r="I1071" s="30"/>
      <c r="J1071" s="37"/>
      <c r="K1071" s="37"/>
      <c r="S1071" s="37"/>
      <c r="T1071" s="37"/>
      <c r="U1071" s="37"/>
      <c r="V1071" s="37"/>
      <c r="W1071" s="37"/>
      <c r="X1071" s="37"/>
      <c r="Y1071" s="37"/>
      <c r="Z1071" s="52"/>
      <c r="AA1071" s="1"/>
      <c r="AB1071" s="1"/>
      <c r="AC1071" s="50"/>
      <c r="AG1071" s="37"/>
      <c r="AH1071" s="37"/>
      <c r="AI1071" s="37"/>
    </row>
    <row r="1072" spans="1:35">
      <c r="A1072" s="25"/>
      <c r="B1072" s="5"/>
      <c r="C1072" s="30"/>
      <c r="D1072" s="1"/>
      <c r="E1072" s="1"/>
      <c r="F1072" s="30"/>
      <c r="G1072" s="38"/>
      <c r="I1072" s="30"/>
      <c r="J1072" s="37"/>
      <c r="K1072" s="37"/>
      <c r="S1072" s="37"/>
      <c r="T1072" s="37"/>
      <c r="U1072" s="37"/>
      <c r="V1072" s="37"/>
      <c r="W1072" s="37"/>
      <c r="X1072" s="37"/>
      <c r="Y1072" s="37"/>
      <c r="Z1072" s="52"/>
      <c r="AA1072" s="1"/>
      <c r="AB1072" s="1"/>
      <c r="AC1072" s="50"/>
      <c r="AG1072" s="37"/>
      <c r="AH1072" s="37"/>
      <c r="AI1072" s="37"/>
    </row>
    <row r="1073" spans="1:35">
      <c r="A1073" s="25"/>
      <c r="B1073" s="5"/>
      <c r="C1073" s="30"/>
      <c r="D1073" s="1"/>
      <c r="E1073" s="1"/>
      <c r="F1073" s="30"/>
      <c r="G1073" s="38"/>
      <c r="I1073" s="30"/>
      <c r="J1073" s="37"/>
      <c r="K1073" s="37"/>
      <c r="S1073" s="37"/>
      <c r="T1073" s="37"/>
      <c r="U1073" s="37"/>
      <c r="V1073" s="37"/>
      <c r="W1073" s="37"/>
      <c r="X1073" s="37"/>
      <c r="Y1073" s="37"/>
      <c r="Z1073" s="52"/>
      <c r="AA1073" s="1"/>
      <c r="AB1073" s="1"/>
      <c r="AC1073" s="50"/>
      <c r="AG1073" s="37"/>
      <c r="AH1073" s="37"/>
      <c r="AI1073" s="37"/>
    </row>
    <row r="1074" spans="1:35">
      <c r="A1074" s="25"/>
      <c r="B1074" s="5"/>
      <c r="C1074" s="30"/>
      <c r="D1074" s="1"/>
      <c r="E1074" s="1"/>
      <c r="F1074" s="30"/>
      <c r="G1074" s="38"/>
      <c r="I1074" s="30"/>
      <c r="J1074" s="37"/>
      <c r="K1074" s="37"/>
      <c r="S1074" s="37"/>
      <c r="T1074" s="37"/>
      <c r="U1074" s="37"/>
      <c r="V1074" s="37"/>
      <c r="W1074" s="37"/>
      <c r="X1074" s="37"/>
      <c r="Y1074" s="37"/>
      <c r="Z1074" s="52"/>
      <c r="AA1074" s="1"/>
      <c r="AB1074" s="1"/>
      <c r="AC1074" s="50"/>
      <c r="AG1074" s="37"/>
      <c r="AH1074" s="37"/>
      <c r="AI1074" s="37"/>
    </row>
    <row r="1075" spans="1:35">
      <c r="A1075" s="25"/>
      <c r="B1075" s="5"/>
      <c r="C1075" s="30"/>
      <c r="D1075" s="1"/>
      <c r="E1075" s="1"/>
      <c r="F1075" s="30"/>
      <c r="G1075" s="38"/>
      <c r="I1075" s="30"/>
      <c r="J1075" s="37"/>
      <c r="K1075" s="37"/>
      <c r="S1075" s="37"/>
      <c r="T1075" s="37"/>
      <c r="U1075" s="37"/>
      <c r="V1075" s="37"/>
      <c r="W1075" s="37"/>
      <c r="X1075" s="37"/>
      <c r="Y1075" s="37"/>
      <c r="Z1075" s="52"/>
      <c r="AA1075" s="1"/>
      <c r="AB1075" s="1"/>
      <c r="AC1075" s="50"/>
      <c r="AG1075" s="37"/>
      <c r="AH1075" s="37"/>
      <c r="AI1075" s="37"/>
    </row>
    <row r="1076" spans="1:35">
      <c r="A1076" s="25"/>
      <c r="B1076" s="5"/>
      <c r="C1076" s="30"/>
      <c r="D1076" s="1"/>
      <c r="E1076" s="1"/>
      <c r="F1076" s="30"/>
      <c r="G1076" s="38"/>
      <c r="I1076" s="30"/>
      <c r="J1076" s="37"/>
      <c r="K1076" s="37"/>
      <c r="S1076" s="37"/>
      <c r="T1076" s="37"/>
      <c r="U1076" s="37"/>
      <c r="V1076" s="37"/>
      <c r="W1076" s="37"/>
      <c r="X1076" s="37"/>
      <c r="Y1076" s="37"/>
      <c r="Z1076" s="52"/>
      <c r="AA1076" s="1"/>
      <c r="AB1076" s="1"/>
      <c r="AC1076" s="50"/>
      <c r="AG1076" s="37"/>
      <c r="AH1076" s="37"/>
      <c r="AI1076" s="37"/>
    </row>
    <row r="1077" spans="1:35">
      <c r="A1077" s="25"/>
      <c r="B1077" s="5"/>
      <c r="C1077" s="30"/>
      <c r="D1077" s="1"/>
      <c r="E1077" s="1"/>
      <c r="F1077" s="30"/>
      <c r="G1077" s="38"/>
      <c r="I1077" s="30"/>
      <c r="J1077" s="37"/>
      <c r="K1077" s="37"/>
      <c r="S1077" s="37"/>
      <c r="T1077" s="37"/>
      <c r="U1077" s="37"/>
      <c r="V1077" s="37"/>
      <c r="W1077" s="37"/>
      <c r="X1077" s="37"/>
      <c r="Y1077" s="37"/>
      <c r="Z1077" s="52"/>
      <c r="AA1077" s="1"/>
      <c r="AB1077" s="1"/>
      <c r="AC1077" s="50"/>
      <c r="AG1077" s="37"/>
      <c r="AH1077" s="37"/>
      <c r="AI1077" s="37"/>
    </row>
    <row r="1078" spans="1:35">
      <c r="A1078" s="25"/>
      <c r="B1078" s="5"/>
      <c r="C1078" s="30"/>
      <c r="D1078" s="1"/>
      <c r="E1078" s="1"/>
      <c r="F1078" s="30"/>
      <c r="G1078" s="38"/>
      <c r="I1078" s="30"/>
      <c r="J1078" s="37"/>
      <c r="K1078" s="37"/>
      <c r="S1078" s="37"/>
      <c r="T1078" s="37"/>
      <c r="U1078" s="37"/>
      <c r="V1078" s="37"/>
      <c r="W1078" s="37"/>
      <c r="X1078" s="37"/>
      <c r="Y1078" s="37"/>
      <c r="Z1078" s="52"/>
      <c r="AA1078" s="1"/>
      <c r="AB1078" s="1"/>
      <c r="AC1078" s="50"/>
      <c r="AG1078" s="37"/>
      <c r="AH1078" s="37"/>
      <c r="AI1078" s="37"/>
    </row>
    <row r="1079" spans="1:35">
      <c r="A1079" s="25"/>
      <c r="B1079" s="5"/>
      <c r="C1079" s="30"/>
      <c r="D1079" s="1"/>
      <c r="E1079" s="1"/>
      <c r="F1079" s="30"/>
      <c r="G1079" s="38"/>
      <c r="I1079" s="30"/>
      <c r="J1079" s="37"/>
      <c r="K1079" s="37"/>
      <c r="S1079" s="37"/>
      <c r="T1079" s="37"/>
      <c r="U1079" s="37"/>
      <c r="V1079" s="37"/>
      <c r="W1079" s="37"/>
      <c r="X1079" s="37"/>
      <c r="Y1079" s="37"/>
      <c r="Z1079" s="52"/>
      <c r="AA1079" s="1"/>
      <c r="AB1079" s="1"/>
      <c r="AC1079" s="50"/>
      <c r="AG1079" s="37"/>
      <c r="AH1079" s="37"/>
      <c r="AI1079" s="37"/>
    </row>
    <row r="1080" spans="1:35">
      <c r="A1080" s="25"/>
      <c r="B1080" s="5"/>
      <c r="C1080" s="30"/>
      <c r="D1080" s="1"/>
      <c r="E1080" s="1"/>
      <c r="F1080" s="30"/>
      <c r="G1080" s="38"/>
      <c r="I1080" s="30"/>
      <c r="J1080" s="37"/>
      <c r="K1080" s="37"/>
      <c r="S1080" s="37"/>
      <c r="T1080" s="37"/>
      <c r="U1080" s="37"/>
      <c r="V1080" s="37"/>
      <c r="W1080" s="37"/>
      <c r="X1080" s="37"/>
      <c r="Y1080" s="37"/>
      <c r="Z1080" s="52"/>
      <c r="AA1080" s="1"/>
      <c r="AB1080" s="1"/>
      <c r="AC1080" s="50"/>
      <c r="AG1080" s="37"/>
      <c r="AH1080" s="37"/>
      <c r="AI1080" s="37"/>
    </row>
    <row r="1081" spans="1:35">
      <c r="A1081" s="25"/>
      <c r="B1081" s="5"/>
      <c r="C1081" s="30"/>
      <c r="D1081" s="1"/>
      <c r="E1081" s="1"/>
      <c r="F1081" s="30"/>
      <c r="G1081" s="38"/>
      <c r="I1081" s="30"/>
      <c r="J1081" s="37"/>
      <c r="K1081" s="37"/>
      <c r="S1081" s="37"/>
      <c r="T1081" s="37"/>
      <c r="U1081" s="37"/>
      <c r="V1081" s="37"/>
      <c r="W1081" s="37"/>
      <c r="X1081" s="37"/>
      <c r="Y1081" s="37"/>
      <c r="Z1081" s="52"/>
      <c r="AA1081" s="1"/>
      <c r="AB1081" s="1"/>
      <c r="AC1081" s="50"/>
      <c r="AG1081" s="37"/>
      <c r="AH1081" s="37"/>
      <c r="AI1081" s="37"/>
    </row>
    <row r="1082" spans="1:35">
      <c r="A1082" s="25"/>
      <c r="B1082" s="5"/>
      <c r="C1082" s="30"/>
      <c r="D1082" s="1"/>
      <c r="E1082" s="1"/>
      <c r="F1082" s="30"/>
      <c r="G1082" s="38"/>
      <c r="I1082" s="30"/>
      <c r="J1082" s="37"/>
      <c r="K1082" s="37"/>
      <c r="S1082" s="37"/>
      <c r="T1082" s="37"/>
      <c r="U1082" s="37"/>
      <c r="V1082" s="37"/>
      <c r="W1082" s="37"/>
      <c r="X1082" s="37"/>
      <c r="Y1082" s="37"/>
      <c r="Z1082" s="52"/>
      <c r="AA1082" s="1"/>
      <c r="AB1082" s="1"/>
      <c r="AC1082" s="50"/>
      <c r="AG1082" s="37"/>
      <c r="AH1082" s="37"/>
      <c r="AI1082" s="37"/>
    </row>
    <row r="1083" spans="1:35">
      <c r="A1083" s="25"/>
      <c r="B1083" s="5"/>
      <c r="C1083" s="30"/>
      <c r="D1083" s="1"/>
      <c r="E1083" s="1"/>
      <c r="F1083" s="30"/>
      <c r="G1083" s="38"/>
      <c r="I1083" s="30"/>
      <c r="J1083" s="37"/>
      <c r="K1083" s="37"/>
      <c r="S1083" s="37"/>
      <c r="T1083" s="37"/>
      <c r="U1083" s="37"/>
      <c r="V1083" s="37"/>
      <c r="W1083" s="37"/>
      <c r="X1083" s="37"/>
      <c r="Y1083" s="37"/>
      <c r="Z1083" s="52"/>
      <c r="AA1083" s="1"/>
      <c r="AB1083" s="1"/>
      <c r="AC1083" s="50"/>
      <c r="AG1083" s="36"/>
      <c r="AH1083" s="37"/>
      <c r="AI1083" s="36"/>
    </row>
    <row r="1084" spans="1:35">
      <c r="A1084" s="25"/>
      <c r="B1084" s="5"/>
      <c r="C1084" s="30"/>
      <c r="D1084" s="1"/>
      <c r="E1084" s="1"/>
      <c r="F1084" s="30"/>
      <c r="G1084" s="38"/>
      <c r="I1084" s="30"/>
      <c r="J1084" s="37"/>
      <c r="K1084" s="37"/>
      <c r="S1084" s="37"/>
      <c r="T1084" s="37"/>
      <c r="U1084" s="37"/>
      <c r="V1084" s="37"/>
      <c r="W1084" s="37"/>
      <c r="X1084" s="37"/>
      <c r="Y1084" s="37"/>
      <c r="Z1084" s="52"/>
      <c r="AA1084" s="1"/>
      <c r="AB1084" s="1"/>
      <c r="AC1084" s="50"/>
      <c r="AG1084" s="37"/>
      <c r="AH1084" s="37"/>
      <c r="AI1084" s="37"/>
    </row>
    <row r="1085" spans="1:35">
      <c r="A1085" s="25"/>
      <c r="B1085" s="5"/>
      <c r="C1085" s="30"/>
      <c r="D1085" s="1"/>
      <c r="E1085" s="1"/>
      <c r="F1085" s="30"/>
      <c r="G1085" s="38"/>
      <c r="I1085" s="30"/>
      <c r="J1085" s="37"/>
      <c r="K1085" s="37"/>
      <c r="S1085" s="37"/>
      <c r="T1085" s="37"/>
      <c r="U1085" s="37"/>
      <c r="V1085" s="37"/>
      <c r="W1085" s="37"/>
      <c r="X1085" s="37"/>
      <c r="Y1085" s="37"/>
      <c r="Z1085" s="52"/>
      <c r="AA1085" s="1"/>
      <c r="AB1085" s="1"/>
      <c r="AC1085" s="50"/>
      <c r="AG1085" s="37"/>
      <c r="AH1085" s="37"/>
      <c r="AI1085" s="37"/>
    </row>
    <row r="1086" spans="1:35">
      <c r="A1086" s="25"/>
      <c r="B1086" s="5"/>
      <c r="C1086" s="30"/>
      <c r="D1086" s="1"/>
      <c r="E1086" s="1"/>
      <c r="F1086" s="30"/>
      <c r="G1086" s="38"/>
      <c r="I1086" s="30"/>
      <c r="J1086" s="37"/>
      <c r="K1086" s="37"/>
      <c r="S1086" s="37"/>
      <c r="T1086" s="37"/>
      <c r="U1086" s="37"/>
      <c r="V1086" s="37"/>
      <c r="W1086" s="37"/>
      <c r="X1086" s="37"/>
      <c r="Y1086" s="37"/>
      <c r="Z1086" s="52"/>
      <c r="AA1086" s="1"/>
      <c r="AB1086" s="1"/>
      <c r="AC1086" s="50"/>
      <c r="AG1086" s="37"/>
      <c r="AH1086" s="37"/>
      <c r="AI1086" s="37"/>
    </row>
    <row r="1087" spans="1:35">
      <c r="A1087" s="25"/>
      <c r="B1087" s="5"/>
      <c r="C1087" s="30"/>
      <c r="D1087" s="1"/>
      <c r="E1087" s="1"/>
      <c r="F1087" s="30"/>
      <c r="G1087" s="38"/>
      <c r="I1087" s="30"/>
      <c r="J1087" s="37"/>
      <c r="K1087" s="37"/>
      <c r="S1087" s="37"/>
      <c r="T1087" s="37"/>
      <c r="U1087" s="37"/>
      <c r="V1087" s="37"/>
      <c r="W1087" s="37"/>
      <c r="X1087" s="37"/>
      <c r="Y1087" s="37"/>
      <c r="Z1087" s="52"/>
      <c r="AA1087" s="1"/>
      <c r="AB1087" s="1"/>
      <c r="AC1087" s="50"/>
      <c r="AG1087" s="37"/>
      <c r="AH1087" s="37"/>
      <c r="AI1087" s="37"/>
    </row>
    <row r="1088" spans="1:35">
      <c r="A1088" s="25"/>
      <c r="B1088" s="5"/>
      <c r="C1088" s="30"/>
      <c r="D1088" s="1"/>
      <c r="E1088" s="1"/>
      <c r="F1088" s="30"/>
      <c r="G1088" s="38"/>
      <c r="I1088" s="30"/>
      <c r="J1088" s="37"/>
      <c r="K1088" s="37"/>
      <c r="S1088" s="37"/>
      <c r="T1088" s="37"/>
      <c r="U1088" s="37"/>
      <c r="V1088" s="37"/>
      <c r="W1088" s="37"/>
      <c r="X1088" s="37"/>
      <c r="Y1088" s="37"/>
      <c r="Z1088" s="52"/>
      <c r="AA1088" s="1"/>
      <c r="AB1088" s="1"/>
      <c r="AC1088" s="50"/>
      <c r="AG1088" s="37"/>
      <c r="AH1088" s="37"/>
      <c r="AI1088" s="37"/>
    </row>
    <row r="1089" spans="1:35">
      <c r="A1089" s="25"/>
      <c r="B1089" s="5"/>
      <c r="C1089" s="30"/>
      <c r="D1089" s="1"/>
      <c r="E1089" s="1"/>
      <c r="F1089" s="30"/>
      <c r="G1089" s="38"/>
      <c r="I1089" s="30"/>
      <c r="J1089" s="37"/>
      <c r="K1089" s="37"/>
      <c r="S1089" s="37"/>
      <c r="T1089" s="37"/>
      <c r="U1089" s="37"/>
      <c r="V1089" s="37"/>
      <c r="W1089" s="37"/>
      <c r="X1089" s="37"/>
      <c r="Y1089" s="37"/>
      <c r="Z1089" s="52"/>
      <c r="AA1089" s="1"/>
      <c r="AB1089" s="1"/>
      <c r="AC1089" s="50"/>
      <c r="AG1089" s="37"/>
      <c r="AH1089" s="37"/>
      <c r="AI1089" s="37"/>
    </row>
    <row r="1090" spans="1:35">
      <c r="A1090" s="25"/>
      <c r="B1090" s="5"/>
      <c r="C1090" s="30"/>
      <c r="D1090" s="1"/>
      <c r="E1090" s="1"/>
      <c r="F1090" s="30"/>
      <c r="G1090" s="38"/>
      <c r="I1090" s="30"/>
      <c r="J1090" s="37"/>
      <c r="K1090" s="37"/>
      <c r="S1090" s="37"/>
      <c r="T1090" s="37"/>
      <c r="U1090" s="37"/>
      <c r="V1090" s="37"/>
      <c r="W1090" s="37"/>
      <c r="X1090" s="37"/>
      <c r="Y1090" s="37"/>
      <c r="Z1090" s="52"/>
      <c r="AA1090" s="1"/>
      <c r="AB1090" s="1"/>
      <c r="AC1090" s="50"/>
      <c r="AG1090" s="37"/>
      <c r="AH1090" s="37"/>
      <c r="AI1090" s="37"/>
    </row>
    <row r="1091" spans="1:35">
      <c r="A1091" s="25"/>
      <c r="B1091" s="5"/>
      <c r="C1091" s="30"/>
      <c r="D1091" s="1"/>
      <c r="E1091" s="1"/>
      <c r="F1091" s="30"/>
      <c r="G1091" s="38"/>
      <c r="I1091" s="30"/>
      <c r="J1091" s="37"/>
      <c r="K1091" s="37"/>
      <c r="S1091" s="37"/>
      <c r="T1091" s="37"/>
      <c r="U1091" s="37"/>
      <c r="V1091" s="37"/>
      <c r="W1091" s="37"/>
      <c r="X1091" s="37"/>
      <c r="Y1091" s="37"/>
      <c r="Z1091" s="52"/>
      <c r="AA1091" s="1"/>
      <c r="AB1091" s="1"/>
      <c r="AC1091" s="50"/>
      <c r="AG1091" s="37"/>
      <c r="AH1091" s="37"/>
      <c r="AI1091" s="37"/>
    </row>
    <row r="1092" spans="1:35">
      <c r="A1092" s="25"/>
      <c r="B1092" s="5"/>
      <c r="C1092" s="30"/>
      <c r="D1092" s="1"/>
      <c r="E1092" s="1"/>
      <c r="F1092" s="30"/>
      <c r="G1092" s="38"/>
      <c r="I1092" s="30"/>
      <c r="J1092" s="37"/>
      <c r="K1092" s="37"/>
      <c r="S1092" s="37"/>
      <c r="T1092" s="37"/>
      <c r="U1092" s="37"/>
      <c r="V1092" s="37"/>
      <c r="W1092" s="37"/>
      <c r="X1092" s="37"/>
      <c r="Y1092" s="37"/>
      <c r="Z1092" s="52"/>
      <c r="AA1092" s="1"/>
      <c r="AB1092" s="1"/>
      <c r="AC1092" s="50"/>
      <c r="AG1092" s="37"/>
      <c r="AH1092" s="37"/>
      <c r="AI1092" s="37"/>
    </row>
    <row r="1093" spans="1:35">
      <c r="A1093" s="25"/>
      <c r="B1093" s="5"/>
      <c r="C1093" s="30"/>
      <c r="D1093" s="1"/>
      <c r="E1093" s="1"/>
      <c r="F1093" s="30"/>
      <c r="G1093" s="38"/>
      <c r="I1093" s="30"/>
      <c r="J1093" s="37"/>
      <c r="K1093" s="37"/>
      <c r="S1093" s="37"/>
      <c r="T1093" s="37"/>
      <c r="U1093" s="37"/>
      <c r="V1093" s="37"/>
      <c r="W1093" s="37"/>
      <c r="X1093" s="37"/>
      <c r="Y1093" s="37"/>
      <c r="Z1093" s="52"/>
      <c r="AA1093" s="1"/>
      <c r="AB1093" s="1"/>
      <c r="AC1093" s="50"/>
      <c r="AG1093" s="37"/>
      <c r="AH1093" s="37"/>
      <c r="AI1093" s="37"/>
    </row>
    <row r="1094" spans="1:35">
      <c r="A1094" s="25"/>
      <c r="B1094" s="5"/>
      <c r="C1094" s="30"/>
      <c r="D1094" s="1"/>
      <c r="E1094" s="1"/>
      <c r="F1094" s="30"/>
      <c r="G1094" s="38"/>
      <c r="I1094" s="30"/>
      <c r="J1094" s="37"/>
      <c r="K1094" s="37"/>
      <c r="S1094" s="37"/>
      <c r="T1094" s="37"/>
      <c r="U1094" s="37"/>
      <c r="V1094" s="37"/>
      <c r="W1094" s="37"/>
      <c r="X1094" s="37"/>
      <c r="Y1094" s="37"/>
      <c r="Z1094" s="52"/>
      <c r="AA1094" s="1"/>
      <c r="AB1094" s="1"/>
      <c r="AC1094" s="50"/>
      <c r="AG1094" s="37"/>
      <c r="AH1094" s="37"/>
      <c r="AI1094" s="37"/>
    </row>
    <row r="1095" spans="1:35">
      <c r="A1095" s="25"/>
      <c r="B1095" s="5"/>
      <c r="C1095" s="30"/>
      <c r="D1095" s="1"/>
      <c r="E1095" s="1"/>
      <c r="F1095" s="30"/>
      <c r="G1095" s="38"/>
      <c r="I1095" s="30"/>
      <c r="J1095" s="37"/>
      <c r="K1095" s="37"/>
      <c r="S1095" s="37"/>
      <c r="T1095" s="37"/>
      <c r="U1095" s="37"/>
      <c r="V1095" s="37"/>
      <c r="W1095" s="37"/>
      <c r="X1095" s="37"/>
      <c r="Y1095" s="37"/>
      <c r="Z1095" s="52"/>
      <c r="AA1095" s="1"/>
      <c r="AB1095" s="1"/>
      <c r="AC1095" s="50"/>
      <c r="AG1095" s="37"/>
      <c r="AH1095" s="37"/>
      <c r="AI1095" s="37"/>
    </row>
    <row r="1096" spans="1:35">
      <c r="A1096" s="25"/>
      <c r="B1096" s="5"/>
      <c r="C1096" s="30"/>
      <c r="D1096" s="1"/>
      <c r="E1096" s="1"/>
      <c r="F1096" s="30"/>
      <c r="G1096" s="38"/>
      <c r="I1096" s="30"/>
      <c r="J1096" s="37"/>
      <c r="K1096" s="37"/>
      <c r="S1096" s="37"/>
      <c r="T1096" s="37"/>
      <c r="U1096" s="37"/>
      <c r="V1096" s="37"/>
      <c r="W1096" s="37"/>
      <c r="X1096" s="37"/>
      <c r="Y1096" s="37"/>
      <c r="Z1096" s="52"/>
      <c r="AA1096" s="1"/>
      <c r="AB1096" s="1"/>
      <c r="AC1096" s="50"/>
      <c r="AG1096" s="37"/>
      <c r="AH1096" s="37"/>
      <c r="AI1096" s="37"/>
    </row>
    <row r="1097" spans="1:35">
      <c r="A1097" s="25"/>
      <c r="B1097" s="5"/>
      <c r="C1097" s="30"/>
      <c r="D1097" s="1"/>
      <c r="E1097" s="1"/>
      <c r="F1097" s="30"/>
      <c r="G1097" s="38"/>
      <c r="I1097" s="30"/>
      <c r="J1097" s="37"/>
      <c r="K1097" s="37"/>
      <c r="S1097" s="37"/>
      <c r="T1097" s="37"/>
      <c r="U1097" s="37"/>
      <c r="V1097" s="37"/>
      <c r="W1097" s="37"/>
      <c r="X1097" s="37"/>
      <c r="Y1097" s="37"/>
      <c r="Z1097" s="52"/>
      <c r="AA1097" s="1"/>
      <c r="AB1097" s="1"/>
      <c r="AC1097" s="50"/>
      <c r="AG1097" s="37"/>
      <c r="AH1097" s="37"/>
      <c r="AI1097" s="37"/>
    </row>
    <row r="1098" spans="1:35">
      <c r="A1098" s="25"/>
      <c r="B1098" s="5"/>
      <c r="C1098" s="30"/>
      <c r="D1098" s="1"/>
      <c r="E1098" s="1"/>
      <c r="F1098" s="30"/>
      <c r="G1098" s="38"/>
      <c r="I1098" s="30"/>
      <c r="J1098" s="37"/>
      <c r="K1098" s="37"/>
      <c r="S1098" s="37"/>
      <c r="T1098" s="37"/>
      <c r="U1098" s="37"/>
      <c r="V1098" s="37"/>
      <c r="W1098" s="37"/>
      <c r="X1098" s="37"/>
      <c r="Y1098" s="37"/>
      <c r="Z1098" s="52"/>
      <c r="AA1098" s="1"/>
      <c r="AB1098" s="1"/>
      <c r="AC1098" s="50"/>
      <c r="AG1098" s="37"/>
      <c r="AH1098" s="37"/>
      <c r="AI1098" s="37"/>
    </row>
    <row r="1099" spans="1:35">
      <c r="A1099" s="25"/>
      <c r="B1099" s="5"/>
      <c r="C1099" s="30"/>
      <c r="D1099" s="1"/>
      <c r="E1099" s="1"/>
      <c r="F1099" s="30"/>
      <c r="G1099" s="38"/>
      <c r="I1099" s="30"/>
      <c r="J1099" s="37"/>
      <c r="K1099" s="37"/>
      <c r="S1099" s="37"/>
      <c r="T1099" s="37"/>
      <c r="U1099" s="37"/>
      <c r="V1099" s="37"/>
      <c r="W1099" s="37"/>
      <c r="X1099" s="37"/>
      <c r="Y1099" s="37"/>
      <c r="Z1099" s="52"/>
      <c r="AA1099" s="1"/>
      <c r="AB1099" s="1"/>
      <c r="AC1099" s="50"/>
      <c r="AG1099" s="37"/>
      <c r="AH1099" s="37"/>
      <c r="AI1099" s="37"/>
    </row>
    <row r="1100" spans="1:35">
      <c r="A1100" s="25"/>
      <c r="B1100" s="5"/>
      <c r="C1100" s="30"/>
      <c r="D1100" s="1"/>
      <c r="E1100" s="1"/>
      <c r="F1100" s="30"/>
      <c r="G1100" s="38"/>
      <c r="I1100" s="30"/>
      <c r="J1100" s="37"/>
      <c r="K1100" s="37"/>
      <c r="S1100" s="37"/>
      <c r="T1100" s="37"/>
      <c r="U1100" s="37"/>
      <c r="V1100" s="37"/>
      <c r="W1100" s="37"/>
      <c r="X1100" s="37"/>
      <c r="Y1100" s="37"/>
      <c r="Z1100" s="52"/>
      <c r="AA1100" s="1"/>
      <c r="AB1100" s="1"/>
      <c r="AC1100" s="50"/>
      <c r="AG1100" s="37"/>
      <c r="AH1100" s="37"/>
      <c r="AI1100" s="37"/>
    </row>
    <row r="1101" spans="1:35">
      <c r="A1101" s="25"/>
      <c r="B1101" s="5"/>
      <c r="C1101" s="30"/>
      <c r="D1101" s="1"/>
      <c r="E1101" s="1"/>
      <c r="F1101" s="30"/>
      <c r="G1101" s="38"/>
      <c r="I1101" s="30"/>
      <c r="J1101" s="37"/>
      <c r="K1101" s="37"/>
      <c r="S1101" s="37"/>
      <c r="T1101" s="37"/>
      <c r="U1101" s="37"/>
      <c r="V1101" s="37"/>
      <c r="W1101" s="37"/>
      <c r="X1101" s="37"/>
      <c r="Y1101" s="37"/>
      <c r="Z1101" s="52"/>
      <c r="AA1101" s="1"/>
      <c r="AB1101" s="1"/>
      <c r="AC1101" s="50"/>
      <c r="AG1101" s="37"/>
      <c r="AH1101" s="37"/>
      <c r="AI1101" s="37"/>
    </row>
    <row r="1102" spans="1:35">
      <c r="A1102" s="25"/>
      <c r="B1102" s="5"/>
      <c r="C1102" s="30"/>
      <c r="D1102" s="1"/>
      <c r="E1102" s="1"/>
      <c r="F1102" s="30"/>
      <c r="G1102" s="38"/>
      <c r="I1102" s="30"/>
      <c r="J1102" s="37"/>
      <c r="K1102" s="37"/>
      <c r="S1102" s="37"/>
      <c r="T1102" s="37"/>
      <c r="U1102" s="37"/>
      <c r="V1102" s="37"/>
      <c r="W1102" s="37"/>
      <c r="X1102" s="37"/>
      <c r="Y1102" s="37"/>
      <c r="Z1102" s="52"/>
      <c r="AA1102" s="1"/>
      <c r="AB1102" s="1"/>
      <c r="AC1102" s="50"/>
      <c r="AG1102" s="37"/>
      <c r="AH1102" s="37"/>
      <c r="AI1102" s="37"/>
    </row>
    <row r="1103" spans="1:35">
      <c r="A1103" s="25"/>
      <c r="B1103" s="5"/>
      <c r="C1103" s="30"/>
      <c r="D1103" s="1"/>
      <c r="E1103" s="1"/>
      <c r="F1103" s="30"/>
      <c r="G1103" s="38"/>
      <c r="I1103" s="30"/>
      <c r="J1103" s="37"/>
      <c r="K1103" s="37"/>
      <c r="S1103" s="37"/>
      <c r="T1103" s="37"/>
      <c r="U1103" s="37"/>
      <c r="V1103" s="37"/>
      <c r="W1103" s="37"/>
      <c r="X1103" s="37"/>
      <c r="Y1103" s="37"/>
      <c r="Z1103" s="52"/>
      <c r="AA1103" s="1"/>
      <c r="AB1103" s="1"/>
      <c r="AC1103" s="50"/>
      <c r="AG1103" s="37"/>
      <c r="AH1103" s="37"/>
      <c r="AI1103" s="37"/>
    </row>
    <row r="1104" spans="1:35">
      <c r="A1104" s="25"/>
      <c r="B1104" s="5"/>
      <c r="C1104" s="30"/>
      <c r="D1104" s="1"/>
      <c r="E1104" s="1"/>
      <c r="F1104" s="30"/>
      <c r="G1104" s="38"/>
      <c r="I1104" s="30"/>
      <c r="J1104" s="37"/>
      <c r="K1104" s="37"/>
      <c r="S1104" s="37"/>
      <c r="T1104" s="37"/>
      <c r="U1104" s="37"/>
      <c r="V1104" s="37"/>
      <c r="W1104" s="37"/>
      <c r="X1104" s="37"/>
      <c r="Y1104" s="37"/>
      <c r="Z1104" s="52"/>
      <c r="AA1104" s="1"/>
      <c r="AB1104" s="1"/>
      <c r="AC1104" s="50"/>
      <c r="AG1104" s="37"/>
      <c r="AH1104" s="37"/>
      <c r="AI1104" s="37"/>
    </row>
    <row r="1105" spans="1:35">
      <c r="A1105" s="25"/>
      <c r="B1105" s="5"/>
      <c r="C1105" s="30"/>
      <c r="D1105" s="1"/>
      <c r="E1105" s="1"/>
      <c r="F1105" s="30"/>
      <c r="G1105" s="38"/>
      <c r="I1105" s="30"/>
      <c r="J1105" s="37"/>
      <c r="K1105" s="37"/>
      <c r="S1105" s="37"/>
      <c r="T1105" s="37"/>
      <c r="U1105" s="37"/>
      <c r="V1105" s="37"/>
      <c r="W1105" s="37"/>
      <c r="X1105" s="37"/>
      <c r="Y1105" s="37"/>
      <c r="Z1105" s="52"/>
      <c r="AA1105" s="1"/>
      <c r="AB1105" s="1"/>
      <c r="AC1105" s="50"/>
      <c r="AG1105" s="37"/>
      <c r="AH1105" s="37"/>
      <c r="AI1105" s="37"/>
    </row>
    <row r="1106" spans="1:35">
      <c r="A1106" s="25"/>
      <c r="B1106" s="5"/>
      <c r="C1106" s="30"/>
      <c r="D1106" s="1"/>
      <c r="E1106" s="1"/>
      <c r="F1106" s="30"/>
      <c r="G1106" s="38"/>
      <c r="I1106" s="30"/>
      <c r="J1106" s="37"/>
      <c r="K1106" s="37"/>
      <c r="S1106" s="37"/>
      <c r="T1106" s="37"/>
      <c r="U1106" s="37"/>
      <c r="V1106" s="37"/>
      <c r="W1106" s="37"/>
      <c r="X1106" s="37"/>
      <c r="Y1106" s="37"/>
      <c r="Z1106" s="52"/>
      <c r="AA1106" s="1"/>
      <c r="AB1106" s="1"/>
      <c r="AC1106" s="50"/>
      <c r="AG1106" s="37"/>
      <c r="AH1106" s="37"/>
      <c r="AI1106" s="37"/>
    </row>
    <row r="1107" spans="1:35">
      <c r="A1107" s="25"/>
      <c r="B1107" s="5"/>
      <c r="C1107" s="30"/>
      <c r="D1107" s="1"/>
      <c r="E1107" s="1"/>
      <c r="F1107" s="30"/>
      <c r="G1107" s="38"/>
      <c r="I1107" s="30"/>
      <c r="J1107" s="37"/>
      <c r="K1107" s="37"/>
      <c r="S1107" s="37"/>
      <c r="T1107" s="37"/>
      <c r="U1107" s="37"/>
      <c r="V1107" s="37"/>
      <c r="W1107" s="37"/>
      <c r="X1107" s="37"/>
      <c r="Y1107" s="37"/>
      <c r="Z1107" s="52"/>
      <c r="AA1107" s="1"/>
      <c r="AB1107" s="1"/>
      <c r="AC1107" s="50"/>
      <c r="AG1107" s="37"/>
      <c r="AH1107" s="37"/>
      <c r="AI1107" s="37"/>
    </row>
    <row r="1108" spans="1:35">
      <c r="A1108" s="25"/>
      <c r="B1108" s="5"/>
      <c r="C1108" s="30"/>
      <c r="D1108" s="1"/>
      <c r="E1108" s="1"/>
      <c r="F1108" s="30"/>
      <c r="G1108" s="38"/>
      <c r="I1108" s="30"/>
      <c r="J1108" s="37"/>
      <c r="K1108" s="37"/>
      <c r="S1108" s="37"/>
      <c r="T1108" s="37"/>
      <c r="U1108" s="37"/>
      <c r="V1108" s="37"/>
      <c r="W1108" s="37"/>
      <c r="X1108" s="37"/>
      <c r="Y1108" s="37"/>
      <c r="Z1108" s="52"/>
      <c r="AA1108" s="1"/>
      <c r="AB1108" s="1"/>
      <c r="AC1108" s="50"/>
      <c r="AG1108" s="36"/>
      <c r="AH1108" s="36"/>
      <c r="AI1108" s="37"/>
    </row>
    <row r="1109" spans="1:35">
      <c r="A1109" s="25"/>
      <c r="B1109" s="5"/>
      <c r="C1109" s="30"/>
      <c r="D1109" s="1"/>
      <c r="E1109" s="1"/>
      <c r="F1109" s="30"/>
      <c r="G1109" s="38"/>
      <c r="I1109" s="30"/>
      <c r="J1109" s="37"/>
      <c r="K1109" s="37"/>
      <c r="S1109" s="37"/>
      <c r="T1109" s="37"/>
      <c r="U1109" s="37"/>
      <c r="V1109" s="37"/>
      <c r="W1109" s="37"/>
      <c r="X1109" s="37"/>
      <c r="Y1109" s="37"/>
      <c r="Z1109" s="52"/>
      <c r="AA1109" s="1"/>
      <c r="AB1109" s="1"/>
      <c r="AC1109" s="50"/>
      <c r="AG1109" s="37"/>
      <c r="AH1109" s="37"/>
      <c r="AI1109" s="37"/>
    </row>
    <row r="1110" spans="1:35">
      <c r="A1110" s="25"/>
      <c r="B1110" s="5"/>
      <c r="C1110" s="30"/>
      <c r="D1110" s="1"/>
      <c r="E1110" s="1"/>
      <c r="F1110" s="30"/>
      <c r="G1110" s="38"/>
      <c r="I1110" s="30"/>
      <c r="J1110" s="37"/>
      <c r="K1110" s="37"/>
      <c r="S1110" s="37"/>
      <c r="T1110" s="37"/>
      <c r="U1110" s="37"/>
      <c r="V1110" s="37"/>
      <c r="W1110" s="37"/>
      <c r="X1110" s="37"/>
      <c r="Y1110" s="37"/>
      <c r="Z1110" s="52"/>
      <c r="AA1110" s="1"/>
      <c r="AB1110" s="1"/>
      <c r="AC1110" s="50"/>
      <c r="AG1110" s="37"/>
      <c r="AH1110" s="37"/>
      <c r="AI1110" s="37"/>
    </row>
    <row r="1111" spans="1:35">
      <c r="A1111" s="25"/>
      <c r="B1111" s="5"/>
      <c r="C1111" s="30"/>
      <c r="D1111" s="1"/>
      <c r="E1111" s="1"/>
      <c r="F1111" s="30"/>
      <c r="G1111" s="38"/>
      <c r="I1111" s="30"/>
      <c r="J1111" s="37"/>
      <c r="K1111" s="37"/>
      <c r="S1111" s="37"/>
      <c r="T1111" s="37"/>
      <c r="U1111" s="37"/>
      <c r="V1111" s="37"/>
      <c r="W1111" s="37"/>
      <c r="X1111" s="37"/>
      <c r="Y1111" s="37"/>
      <c r="Z1111" s="52"/>
      <c r="AA1111" s="1"/>
      <c r="AB1111" s="1"/>
      <c r="AC1111" s="50"/>
      <c r="AG1111" s="37"/>
      <c r="AH1111" s="37"/>
      <c r="AI1111" s="37"/>
    </row>
    <row r="1112" spans="1:35">
      <c r="A1112" s="25"/>
      <c r="B1112" s="5"/>
      <c r="C1112" s="30"/>
      <c r="D1112" s="1"/>
      <c r="E1112" s="1"/>
      <c r="F1112" s="30"/>
      <c r="G1112" s="38"/>
      <c r="I1112" s="30"/>
      <c r="J1112" s="37"/>
      <c r="K1112" s="37"/>
      <c r="S1112" s="37"/>
      <c r="T1112" s="37"/>
      <c r="U1112" s="37"/>
      <c r="V1112" s="37"/>
      <c r="W1112" s="37"/>
      <c r="X1112" s="37"/>
      <c r="Y1112" s="37"/>
      <c r="Z1112" s="52"/>
      <c r="AA1112" s="1"/>
      <c r="AB1112" s="1"/>
      <c r="AC1112" s="50"/>
      <c r="AG1112" s="37"/>
      <c r="AH1112" s="37"/>
      <c r="AI1112" s="37"/>
    </row>
    <row r="1113" spans="1:35">
      <c r="A1113" s="25"/>
      <c r="B1113" s="5"/>
      <c r="C1113" s="30"/>
      <c r="D1113" s="1"/>
      <c r="E1113" s="1"/>
      <c r="F1113" s="30"/>
      <c r="G1113" s="38"/>
      <c r="I1113" s="30"/>
      <c r="J1113" s="37"/>
      <c r="K1113" s="37"/>
      <c r="S1113" s="37"/>
      <c r="T1113" s="37"/>
      <c r="U1113" s="37"/>
      <c r="V1113" s="37"/>
      <c r="W1113" s="37"/>
      <c r="X1113" s="37"/>
      <c r="Y1113" s="37"/>
      <c r="Z1113" s="52"/>
      <c r="AA1113" s="1"/>
      <c r="AB1113" s="1"/>
      <c r="AC1113" s="50"/>
      <c r="AG1113" s="37"/>
      <c r="AH1113" s="37"/>
      <c r="AI1113" s="37"/>
    </row>
    <row r="1114" spans="1:35">
      <c r="A1114" s="25"/>
      <c r="B1114" s="5"/>
      <c r="C1114" s="30"/>
      <c r="D1114" s="1"/>
      <c r="E1114" s="1"/>
      <c r="F1114" s="30"/>
      <c r="G1114" s="38"/>
      <c r="I1114" s="30"/>
      <c r="J1114" s="37"/>
      <c r="K1114" s="37"/>
      <c r="S1114" s="37"/>
      <c r="T1114" s="37"/>
      <c r="U1114" s="37"/>
      <c r="V1114" s="37"/>
      <c r="W1114" s="37"/>
      <c r="X1114" s="37"/>
      <c r="Y1114" s="37"/>
      <c r="Z1114" s="52"/>
      <c r="AA1114" s="1"/>
      <c r="AB1114" s="1"/>
      <c r="AC1114" s="50"/>
      <c r="AG1114" s="37"/>
      <c r="AH1114" s="37"/>
      <c r="AI1114" s="37"/>
    </row>
    <row r="1115" spans="1:35">
      <c r="A1115" s="25"/>
      <c r="B1115" s="5"/>
      <c r="C1115" s="30"/>
      <c r="D1115" s="1"/>
      <c r="E1115" s="1"/>
      <c r="F1115" s="30"/>
      <c r="G1115" s="38"/>
      <c r="I1115" s="30"/>
      <c r="J1115" s="37"/>
      <c r="K1115" s="37"/>
      <c r="S1115" s="37"/>
      <c r="T1115" s="37"/>
      <c r="U1115" s="37"/>
      <c r="V1115" s="37"/>
      <c r="W1115" s="37"/>
      <c r="X1115" s="37"/>
      <c r="Y1115" s="37"/>
      <c r="Z1115" s="52"/>
      <c r="AA1115" s="1"/>
      <c r="AB1115" s="1"/>
      <c r="AC1115" s="50"/>
      <c r="AG1115" s="37"/>
      <c r="AH1115" s="37"/>
      <c r="AI1115" s="37"/>
    </row>
    <row r="1116" spans="1:35">
      <c r="A1116" s="25"/>
      <c r="B1116" s="5"/>
      <c r="C1116" s="30"/>
      <c r="D1116" s="1"/>
      <c r="E1116" s="1"/>
      <c r="F1116" s="30"/>
      <c r="G1116" s="38"/>
      <c r="I1116" s="30"/>
      <c r="J1116" s="37"/>
      <c r="K1116" s="37"/>
      <c r="S1116" s="37"/>
      <c r="T1116" s="37"/>
      <c r="U1116" s="37"/>
      <c r="V1116" s="37"/>
      <c r="W1116" s="37"/>
      <c r="X1116" s="37"/>
      <c r="Y1116" s="37"/>
      <c r="Z1116" s="52"/>
      <c r="AA1116" s="1"/>
      <c r="AB1116" s="1"/>
      <c r="AC1116" s="50"/>
      <c r="AG1116" s="37"/>
      <c r="AH1116" s="37"/>
      <c r="AI1116" s="37"/>
    </row>
    <row r="1117" spans="1:35">
      <c r="A1117" s="25"/>
      <c r="B1117" s="5"/>
      <c r="C1117" s="30"/>
      <c r="D1117" s="1"/>
      <c r="E1117" s="1"/>
      <c r="F1117" s="30"/>
      <c r="G1117" s="38"/>
      <c r="I1117" s="30"/>
      <c r="J1117" s="37"/>
      <c r="K1117" s="37"/>
      <c r="S1117" s="37"/>
      <c r="T1117" s="37"/>
      <c r="U1117" s="37"/>
      <c r="V1117" s="37"/>
      <c r="W1117" s="37"/>
      <c r="X1117" s="37"/>
      <c r="Y1117" s="37"/>
      <c r="Z1117" s="52"/>
      <c r="AA1117" s="1"/>
      <c r="AB1117" s="1"/>
      <c r="AC1117" s="50"/>
      <c r="AG1117" s="37"/>
      <c r="AH1117" s="37"/>
      <c r="AI1117" s="37"/>
    </row>
    <row r="1118" spans="1:35">
      <c r="A1118" s="25"/>
      <c r="B1118" s="5"/>
      <c r="C1118" s="30"/>
      <c r="D1118" s="1"/>
      <c r="E1118" s="1"/>
      <c r="F1118" s="30"/>
      <c r="G1118" s="38"/>
      <c r="I1118" s="30"/>
      <c r="J1118" s="37"/>
      <c r="K1118" s="37"/>
      <c r="S1118" s="37"/>
      <c r="T1118" s="37"/>
      <c r="U1118" s="37"/>
      <c r="V1118" s="37"/>
      <c r="W1118" s="37"/>
      <c r="X1118" s="37"/>
      <c r="Y1118" s="37"/>
      <c r="Z1118" s="52"/>
      <c r="AA1118" s="1"/>
      <c r="AB1118" s="1"/>
      <c r="AC1118" s="50"/>
      <c r="AG1118" s="37"/>
      <c r="AH1118" s="37"/>
      <c r="AI1118" s="37"/>
    </row>
    <row r="1119" spans="1:35">
      <c r="A1119" s="25"/>
      <c r="B1119" s="5"/>
      <c r="C1119" s="30"/>
      <c r="D1119" s="1"/>
      <c r="E1119" s="1"/>
      <c r="F1119" s="30"/>
      <c r="G1119" s="38"/>
      <c r="I1119" s="30"/>
      <c r="J1119" s="37"/>
      <c r="K1119" s="37"/>
      <c r="S1119" s="37"/>
      <c r="T1119" s="37"/>
      <c r="U1119" s="37"/>
      <c r="V1119" s="37"/>
      <c r="W1119" s="37"/>
      <c r="X1119" s="37"/>
      <c r="Y1119" s="37"/>
      <c r="Z1119" s="52"/>
      <c r="AA1119" s="1"/>
      <c r="AB1119" s="1"/>
      <c r="AC1119" s="50"/>
      <c r="AG1119" s="37"/>
      <c r="AH1119" s="37"/>
      <c r="AI1119" s="37"/>
    </row>
    <row r="1120" spans="1:35">
      <c r="A1120" s="25"/>
      <c r="B1120" s="5"/>
      <c r="C1120" s="30"/>
      <c r="D1120" s="1"/>
      <c r="E1120" s="1"/>
      <c r="F1120" s="30"/>
      <c r="G1120" s="38"/>
      <c r="I1120" s="30"/>
      <c r="J1120" s="37"/>
      <c r="K1120" s="37"/>
      <c r="S1120" s="37"/>
      <c r="T1120" s="37"/>
      <c r="U1120" s="37"/>
      <c r="V1120" s="37"/>
      <c r="W1120" s="37"/>
      <c r="X1120" s="37"/>
      <c r="Y1120" s="37"/>
      <c r="Z1120" s="52"/>
      <c r="AA1120" s="1"/>
      <c r="AB1120" s="1"/>
      <c r="AC1120" s="50"/>
      <c r="AG1120" s="37"/>
      <c r="AH1120" s="37"/>
      <c r="AI1120" s="37"/>
    </row>
    <row r="1121" spans="1:35">
      <c r="A1121" s="25"/>
      <c r="B1121" s="5"/>
      <c r="C1121" s="30"/>
      <c r="D1121" s="1"/>
      <c r="E1121" s="1"/>
      <c r="F1121" s="30"/>
      <c r="G1121" s="38"/>
      <c r="I1121" s="30"/>
      <c r="J1121" s="37"/>
      <c r="K1121" s="37"/>
      <c r="S1121" s="37"/>
      <c r="T1121" s="37"/>
      <c r="U1121" s="37"/>
      <c r="V1121" s="37"/>
      <c r="W1121" s="37"/>
      <c r="X1121" s="37"/>
      <c r="Y1121" s="37"/>
      <c r="Z1121" s="52"/>
      <c r="AA1121" s="1"/>
      <c r="AB1121" s="1"/>
      <c r="AC1121" s="50"/>
      <c r="AG1121" s="37"/>
      <c r="AH1121" s="37"/>
      <c r="AI1121" s="37"/>
    </row>
    <row r="1122" spans="1:35">
      <c r="A1122" s="25"/>
      <c r="B1122" s="5"/>
      <c r="C1122" s="30"/>
      <c r="D1122" s="1"/>
      <c r="E1122" s="1"/>
      <c r="F1122" s="30"/>
      <c r="G1122" s="38"/>
      <c r="I1122" s="30"/>
      <c r="J1122" s="37"/>
      <c r="K1122" s="37"/>
      <c r="S1122" s="37"/>
      <c r="T1122" s="37"/>
      <c r="U1122" s="37"/>
      <c r="V1122" s="37"/>
      <c r="W1122" s="37"/>
      <c r="X1122" s="37"/>
      <c r="Y1122" s="37"/>
      <c r="Z1122" s="52"/>
      <c r="AA1122" s="1"/>
      <c r="AB1122" s="1"/>
      <c r="AC1122" s="50"/>
      <c r="AG1122" s="37"/>
      <c r="AH1122" s="37"/>
      <c r="AI1122" s="37"/>
    </row>
    <row r="1123" spans="1:35">
      <c r="A1123" s="25"/>
      <c r="B1123" s="5"/>
      <c r="C1123" s="30"/>
      <c r="D1123" s="1"/>
      <c r="E1123" s="1"/>
      <c r="F1123" s="30"/>
      <c r="G1123" s="38"/>
      <c r="I1123" s="30"/>
      <c r="J1123" s="37"/>
      <c r="K1123" s="37"/>
      <c r="S1123" s="37"/>
      <c r="T1123" s="37"/>
      <c r="U1123" s="37"/>
      <c r="V1123" s="37"/>
      <c r="W1123" s="37"/>
      <c r="X1123" s="37"/>
      <c r="Y1123" s="37"/>
      <c r="Z1123" s="52"/>
      <c r="AA1123" s="1"/>
      <c r="AB1123" s="1"/>
      <c r="AC1123" s="50"/>
      <c r="AG1123" s="37"/>
      <c r="AH1123" s="37"/>
      <c r="AI1123" s="37"/>
    </row>
    <row r="1124" spans="1:35">
      <c r="A1124" s="25"/>
      <c r="B1124" s="5"/>
      <c r="C1124" s="30"/>
      <c r="D1124" s="1"/>
      <c r="E1124" s="1"/>
      <c r="F1124" s="30"/>
      <c r="G1124" s="38"/>
      <c r="I1124" s="30"/>
      <c r="J1124" s="37"/>
      <c r="K1124" s="37"/>
      <c r="S1124" s="37"/>
      <c r="T1124" s="37"/>
      <c r="U1124" s="37"/>
      <c r="V1124" s="37"/>
      <c r="W1124" s="37"/>
      <c r="X1124" s="37"/>
      <c r="Y1124" s="37"/>
      <c r="Z1124" s="52"/>
      <c r="AA1124" s="1"/>
      <c r="AB1124" s="1"/>
      <c r="AC1124" s="50"/>
      <c r="AG1124" s="37"/>
      <c r="AH1124" s="37"/>
      <c r="AI1124" s="37"/>
    </row>
    <row r="1125" spans="1:35">
      <c r="A1125" s="25"/>
      <c r="B1125" s="5"/>
      <c r="C1125" s="30"/>
      <c r="D1125" s="1"/>
      <c r="E1125" s="1"/>
      <c r="F1125" s="30"/>
      <c r="G1125" s="38"/>
      <c r="I1125" s="30"/>
      <c r="J1125" s="37"/>
      <c r="K1125" s="37"/>
      <c r="S1125" s="37"/>
      <c r="T1125" s="37"/>
      <c r="U1125" s="37"/>
      <c r="V1125" s="37"/>
      <c r="W1125" s="37"/>
      <c r="X1125" s="37"/>
      <c r="Y1125" s="37"/>
      <c r="Z1125" s="52"/>
      <c r="AA1125" s="1"/>
      <c r="AB1125" s="1"/>
      <c r="AC1125" s="50"/>
      <c r="AG1125" s="37"/>
      <c r="AH1125" s="37"/>
      <c r="AI1125" s="37"/>
    </row>
    <row r="1126" spans="1:35">
      <c r="A1126" s="25"/>
      <c r="B1126" s="5"/>
      <c r="C1126" s="30"/>
      <c r="D1126" s="1"/>
      <c r="E1126" s="1"/>
      <c r="F1126" s="30"/>
      <c r="G1126" s="38"/>
      <c r="I1126" s="30"/>
      <c r="J1126" s="37"/>
      <c r="K1126" s="37"/>
      <c r="S1126" s="37"/>
      <c r="T1126" s="37"/>
      <c r="U1126" s="37"/>
      <c r="V1126" s="37"/>
      <c r="W1126" s="37"/>
      <c r="X1126" s="37"/>
      <c r="Y1126" s="37"/>
      <c r="Z1126" s="52"/>
      <c r="AA1126" s="1"/>
      <c r="AB1126" s="1"/>
      <c r="AC1126" s="50"/>
      <c r="AG1126" s="37"/>
      <c r="AH1126" s="37"/>
      <c r="AI1126" s="37"/>
    </row>
    <row r="1127" spans="1:35">
      <c r="A1127" s="25"/>
      <c r="B1127" s="5"/>
      <c r="C1127" s="30"/>
      <c r="D1127" s="1"/>
      <c r="E1127" s="1"/>
      <c r="F1127" s="30"/>
      <c r="G1127" s="38"/>
      <c r="I1127" s="30"/>
      <c r="J1127" s="37"/>
      <c r="K1127" s="37"/>
      <c r="S1127" s="37"/>
      <c r="T1127" s="37"/>
      <c r="U1127" s="37"/>
      <c r="V1127" s="37"/>
      <c r="W1127" s="37"/>
      <c r="X1127" s="37"/>
      <c r="Y1127" s="37"/>
      <c r="Z1127" s="52"/>
      <c r="AA1127" s="1"/>
      <c r="AB1127" s="1"/>
      <c r="AC1127" s="50"/>
      <c r="AG1127" s="37"/>
      <c r="AH1127" s="37"/>
      <c r="AI1127" s="37"/>
    </row>
    <row r="1128" spans="1:35">
      <c r="A1128" s="25"/>
      <c r="B1128" s="5"/>
      <c r="C1128" s="30"/>
      <c r="D1128" s="1"/>
      <c r="E1128" s="1"/>
      <c r="F1128" s="30"/>
      <c r="G1128" s="38"/>
      <c r="I1128" s="30"/>
      <c r="J1128" s="37"/>
      <c r="K1128" s="37"/>
      <c r="S1128" s="37"/>
      <c r="T1128" s="37"/>
      <c r="U1128" s="37"/>
      <c r="V1128" s="37"/>
      <c r="W1128" s="37"/>
      <c r="X1128" s="37"/>
      <c r="Y1128" s="37"/>
      <c r="Z1128" s="52"/>
      <c r="AA1128" s="1"/>
      <c r="AB1128" s="1"/>
      <c r="AC1128" s="50"/>
      <c r="AG1128" s="37"/>
      <c r="AH1128" s="37"/>
      <c r="AI1128" s="37"/>
    </row>
    <row r="1129" spans="1:35">
      <c r="A1129" s="25"/>
      <c r="B1129" s="5"/>
      <c r="C1129" s="30"/>
      <c r="D1129" s="1"/>
      <c r="E1129" s="1"/>
      <c r="F1129" s="30"/>
      <c r="G1129" s="38"/>
      <c r="I1129" s="30"/>
      <c r="J1129" s="37"/>
      <c r="K1129" s="37"/>
      <c r="S1129" s="37"/>
      <c r="T1129" s="37"/>
      <c r="U1129" s="37"/>
      <c r="V1129" s="37"/>
      <c r="W1129" s="37"/>
      <c r="X1129" s="37"/>
      <c r="Y1129" s="37"/>
      <c r="Z1129" s="52"/>
      <c r="AA1129" s="1"/>
      <c r="AB1129" s="1"/>
      <c r="AC1129" s="50"/>
      <c r="AG1129" s="37"/>
      <c r="AH1129" s="37"/>
      <c r="AI1129" s="37"/>
    </row>
    <row r="1130" spans="1:35">
      <c r="A1130" s="25"/>
      <c r="B1130" s="5"/>
      <c r="C1130" s="30"/>
      <c r="D1130" s="1"/>
      <c r="E1130" s="1"/>
      <c r="F1130" s="30"/>
      <c r="G1130" s="38"/>
      <c r="I1130" s="30"/>
      <c r="J1130" s="37"/>
      <c r="K1130" s="37"/>
      <c r="S1130" s="37"/>
      <c r="T1130" s="37"/>
      <c r="U1130" s="37"/>
      <c r="V1130" s="37"/>
      <c r="W1130" s="37"/>
      <c r="X1130" s="37"/>
      <c r="Y1130" s="37"/>
      <c r="Z1130" s="52"/>
      <c r="AA1130" s="1"/>
      <c r="AB1130" s="1"/>
      <c r="AC1130" s="50"/>
      <c r="AG1130" s="37"/>
      <c r="AH1130" s="37"/>
      <c r="AI1130" s="37"/>
    </row>
    <row r="1131" spans="1:35">
      <c r="A1131" s="25"/>
      <c r="B1131" s="5"/>
      <c r="C1131" s="30"/>
      <c r="D1131" s="1"/>
      <c r="E1131" s="1"/>
      <c r="F1131" s="30"/>
      <c r="G1131" s="38"/>
      <c r="I1131" s="30"/>
      <c r="J1131" s="37"/>
      <c r="K1131" s="37"/>
      <c r="S1131" s="37"/>
      <c r="T1131" s="37"/>
      <c r="U1131" s="37"/>
      <c r="V1131" s="37"/>
      <c r="W1131" s="37"/>
      <c r="X1131" s="37"/>
      <c r="Y1131" s="37"/>
      <c r="Z1131" s="52"/>
      <c r="AA1131" s="1"/>
      <c r="AB1131" s="1"/>
      <c r="AC1131" s="50"/>
      <c r="AG1131" s="37"/>
      <c r="AH1131" s="37"/>
      <c r="AI1131" s="37"/>
    </row>
    <row r="1132" spans="1:35">
      <c r="A1132" s="25"/>
      <c r="B1132" s="5"/>
      <c r="C1132" s="30"/>
      <c r="D1132" s="1"/>
      <c r="E1132" s="1"/>
      <c r="F1132" s="30"/>
      <c r="G1132" s="38"/>
      <c r="I1132" s="30"/>
      <c r="J1132" s="37"/>
      <c r="K1132" s="37"/>
      <c r="S1132" s="37"/>
      <c r="T1132" s="37"/>
      <c r="U1132" s="37"/>
      <c r="V1132" s="37"/>
      <c r="W1132" s="37"/>
      <c r="X1132" s="37"/>
      <c r="Y1132" s="37"/>
      <c r="Z1132" s="52"/>
      <c r="AA1132" s="1"/>
      <c r="AB1132" s="1"/>
      <c r="AC1132" s="50"/>
      <c r="AG1132" s="37"/>
      <c r="AH1132" s="37"/>
      <c r="AI1132" s="37"/>
    </row>
    <row r="1133" spans="1:35">
      <c r="A1133" s="25"/>
      <c r="B1133" s="5"/>
      <c r="C1133" s="30"/>
      <c r="D1133" s="1"/>
      <c r="E1133" s="1"/>
      <c r="F1133" s="30"/>
      <c r="G1133" s="38"/>
      <c r="I1133" s="30"/>
      <c r="J1133" s="37"/>
      <c r="K1133" s="37"/>
      <c r="S1133" s="37"/>
      <c r="T1133" s="37"/>
      <c r="U1133" s="37"/>
      <c r="V1133" s="37"/>
      <c r="W1133" s="37"/>
      <c r="X1133" s="37"/>
      <c r="Y1133" s="37"/>
      <c r="Z1133" s="52"/>
      <c r="AA1133" s="1"/>
      <c r="AB1133" s="1"/>
      <c r="AC1133" s="50"/>
      <c r="AG1133" s="37"/>
      <c r="AH1133" s="37"/>
      <c r="AI1133" s="37"/>
    </row>
    <row r="1134" spans="1:35">
      <c r="A1134" s="25"/>
      <c r="B1134" s="5"/>
      <c r="C1134" s="30"/>
      <c r="D1134" s="1"/>
      <c r="E1134" s="1"/>
      <c r="F1134" s="30"/>
      <c r="G1134" s="38"/>
      <c r="I1134" s="30"/>
      <c r="J1134" s="37"/>
      <c r="K1134" s="37"/>
      <c r="S1134" s="37"/>
      <c r="T1134" s="37"/>
      <c r="U1134" s="37"/>
      <c r="V1134" s="37"/>
      <c r="W1134" s="37"/>
      <c r="X1134" s="37"/>
      <c r="Y1134" s="37"/>
      <c r="Z1134" s="52"/>
      <c r="AA1134" s="1"/>
      <c r="AB1134" s="1"/>
      <c r="AC1134" s="50"/>
      <c r="AG1134" s="37"/>
      <c r="AH1134" s="37"/>
      <c r="AI1134" s="37"/>
    </row>
    <row r="1135" spans="1:35">
      <c r="A1135" s="25"/>
      <c r="B1135" s="5"/>
      <c r="C1135" s="30"/>
      <c r="D1135" s="1"/>
      <c r="E1135" s="1"/>
      <c r="F1135" s="30"/>
      <c r="G1135" s="38"/>
      <c r="I1135" s="30"/>
      <c r="J1135" s="37"/>
      <c r="K1135" s="37"/>
      <c r="S1135" s="37"/>
      <c r="T1135" s="37"/>
      <c r="U1135" s="37"/>
      <c r="V1135" s="37"/>
      <c r="W1135" s="37"/>
      <c r="X1135" s="37"/>
      <c r="Y1135" s="37"/>
      <c r="Z1135" s="52"/>
      <c r="AA1135" s="1"/>
      <c r="AB1135" s="1"/>
      <c r="AC1135" s="50"/>
      <c r="AG1135" s="37"/>
      <c r="AH1135" s="37"/>
      <c r="AI1135" s="37"/>
    </row>
    <row r="1136" spans="1:35">
      <c r="A1136" s="25"/>
      <c r="B1136" s="5"/>
      <c r="C1136" s="30"/>
      <c r="D1136" s="1"/>
      <c r="E1136" s="1"/>
      <c r="F1136" s="30"/>
      <c r="G1136" s="38"/>
      <c r="I1136" s="30"/>
      <c r="J1136" s="37"/>
      <c r="K1136" s="37"/>
      <c r="S1136" s="37"/>
      <c r="T1136" s="37"/>
      <c r="U1136" s="37"/>
      <c r="V1136" s="37"/>
      <c r="W1136" s="37"/>
      <c r="X1136" s="37"/>
      <c r="Y1136" s="37"/>
      <c r="Z1136" s="52"/>
      <c r="AA1136" s="1"/>
      <c r="AB1136" s="1"/>
      <c r="AC1136" s="50"/>
      <c r="AG1136" s="37"/>
      <c r="AH1136" s="37"/>
      <c r="AI1136" s="37"/>
    </row>
    <row r="1137" spans="1:35">
      <c r="A1137" s="25"/>
      <c r="B1137" s="5"/>
      <c r="C1137" s="30"/>
      <c r="D1137" s="1"/>
      <c r="E1137" s="1"/>
      <c r="F1137" s="30"/>
      <c r="G1137" s="38"/>
      <c r="I1137" s="30"/>
      <c r="J1137" s="37"/>
      <c r="K1137" s="37"/>
      <c r="S1137" s="37"/>
      <c r="T1137" s="37"/>
      <c r="U1137" s="37"/>
      <c r="V1137" s="37"/>
      <c r="W1137" s="37"/>
      <c r="X1137" s="37"/>
      <c r="Y1137" s="37"/>
      <c r="Z1137" s="52"/>
      <c r="AA1137" s="1"/>
      <c r="AB1137" s="1"/>
      <c r="AC1137" s="50"/>
      <c r="AG1137" s="37"/>
      <c r="AH1137" s="37"/>
      <c r="AI1137" s="37"/>
    </row>
    <row r="1138" spans="1:35">
      <c r="A1138" s="25"/>
      <c r="B1138" s="5"/>
      <c r="C1138" s="30"/>
      <c r="D1138" s="1"/>
      <c r="E1138" s="1"/>
      <c r="F1138" s="30"/>
      <c r="G1138" s="38"/>
      <c r="I1138" s="30"/>
      <c r="J1138" s="37"/>
      <c r="K1138" s="37"/>
      <c r="S1138" s="37"/>
      <c r="T1138" s="37"/>
      <c r="U1138" s="37"/>
      <c r="V1138" s="37"/>
      <c r="W1138" s="37"/>
      <c r="X1138" s="37"/>
      <c r="Y1138" s="37"/>
      <c r="Z1138" s="52"/>
      <c r="AA1138" s="1"/>
      <c r="AB1138" s="1"/>
      <c r="AC1138" s="50"/>
      <c r="AG1138" s="37"/>
      <c r="AH1138" s="37"/>
      <c r="AI1138" s="37"/>
    </row>
    <row r="1139" spans="1:35">
      <c r="A1139" s="25"/>
      <c r="B1139" s="5"/>
      <c r="C1139" s="30"/>
      <c r="D1139" s="1"/>
      <c r="E1139" s="1"/>
      <c r="F1139" s="30"/>
      <c r="G1139" s="38"/>
      <c r="I1139" s="30"/>
      <c r="J1139" s="37"/>
      <c r="K1139" s="37"/>
      <c r="S1139" s="37"/>
      <c r="T1139" s="37"/>
      <c r="U1139" s="37"/>
      <c r="V1139" s="37"/>
      <c r="W1139" s="37"/>
      <c r="X1139" s="37"/>
      <c r="Y1139" s="37"/>
      <c r="Z1139" s="52"/>
      <c r="AA1139" s="1"/>
      <c r="AB1139" s="1"/>
      <c r="AC1139" s="50"/>
      <c r="AG1139" s="37"/>
      <c r="AH1139" s="37"/>
      <c r="AI1139" s="37"/>
    </row>
    <row r="1140" spans="1:35">
      <c r="A1140" s="25"/>
      <c r="B1140" s="5"/>
      <c r="C1140" s="30"/>
      <c r="D1140" s="1"/>
      <c r="E1140" s="1"/>
      <c r="F1140" s="30"/>
      <c r="G1140" s="38"/>
      <c r="I1140" s="30"/>
      <c r="J1140" s="37"/>
      <c r="K1140" s="37"/>
      <c r="S1140" s="37"/>
      <c r="T1140" s="37"/>
      <c r="U1140" s="37"/>
      <c r="V1140" s="37"/>
      <c r="W1140" s="37"/>
      <c r="X1140" s="37"/>
      <c r="Y1140" s="37"/>
      <c r="Z1140" s="52"/>
      <c r="AA1140" s="1"/>
      <c r="AB1140" s="1"/>
      <c r="AC1140" s="50"/>
      <c r="AG1140" s="37"/>
      <c r="AH1140" s="37"/>
      <c r="AI1140" s="37"/>
    </row>
    <row r="1141" spans="1:35">
      <c r="A1141" s="25"/>
      <c r="B1141" s="5"/>
      <c r="C1141" s="30"/>
      <c r="D1141" s="1"/>
      <c r="E1141" s="1"/>
      <c r="F1141" s="30"/>
      <c r="G1141" s="38"/>
      <c r="I1141" s="30"/>
      <c r="J1141" s="37"/>
      <c r="K1141" s="37"/>
      <c r="S1141" s="37"/>
      <c r="T1141" s="37"/>
      <c r="U1141" s="37"/>
      <c r="V1141" s="37"/>
      <c r="W1141" s="37"/>
      <c r="X1141" s="37"/>
      <c r="Y1141" s="37"/>
      <c r="Z1141" s="52"/>
      <c r="AA1141" s="1"/>
      <c r="AB1141" s="1"/>
      <c r="AC1141" s="50"/>
      <c r="AG1141" s="37"/>
      <c r="AH1141" s="37"/>
      <c r="AI1141" s="37"/>
    </row>
    <row r="1142" spans="1:35">
      <c r="A1142" s="25"/>
      <c r="B1142" s="5"/>
      <c r="C1142" s="30"/>
      <c r="D1142" s="1"/>
      <c r="E1142" s="1"/>
      <c r="F1142" s="30"/>
      <c r="G1142" s="38"/>
      <c r="I1142" s="30"/>
      <c r="J1142" s="37"/>
      <c r="K1142" s="37"/>
      <c r="S1142" s="37"/>
      <c r="T1142" s="37"/>
      <c r="U1142" s="37"/>
      <c r="V1142" s="37"/>
      <c r="W1142" s="37"/>
      <c r="X1142" s="37"/>
      <c r="Y1142" s="37"/>
      <c r="Z1142" s="52"/>
      <c r="AA1142" s="1"/>
      <c r="AB1142" s="1"/>
      <c r="AC1142" s="50"/>
      <c r="AG1142" s="37"/>
      <c r="AH1142" s="37"/>
      <c r="AI1142" s="37"/>
    </row>
    <row r="1143" spans="1:35">
      <c r="A1143" s="25"/>
      <c r="B1143" s="5"/>
      <c r="C1143" s="30"/>
      <c r="D1143" s="1"/>
      <c r="E1143" s="1"/>
      <c r="F1143" s="30"/>
      <c r="G1143" s="38"/>
      <c r="I1143" s="30"/>
      <c r="J1143" s="37"/>
      <c r="K1143" s="37"/>
      <c r="S1143" s="37"/>
      <c r="T1143" s="37"/>
      <c r="U1143" s="37"/>
      <c r="V1143" s="37"/>
      <c r="W1143" s="37"/>
      <c r="X1143" s="37"/>
      <c r="Y1143" s="37"/>
      <c r="Z1143" s="52"/>
      <c r="AA1143" s="1"/>
      <c r="AB1143" s="1"/>
      <c r="AC1143" s="50"/>
      <c r="AG1143" s="37"/>
      <c r="AH1143" s="37"/>
      <c r="AI1143" s="37"/>
    </row>
    <row r="1144" spans="1:35">
      <c r="A1144" s="25"/>
      <c r="B1144" s="5"/>
      <c r="C1144" s="30"/>
      <c r="D1144" s="1"/>
      <c r="E1144" s="1"/>
      <c r="F1144" s="30"/>
      <c r="G1144" s="38"/>
      <c r="I1144" s="30"/>
      <c r="J1144" s="37"/>
      <c r="K1144" s="37"/>
      <c r="S1144" s="37"/>
      <c r="T1144" s="37"/>
      <c r="U1144" s="37"/>
      <c r="V1144" s="37"/>
      <c r="W1144" s="37"/>
      <c r="X1144" s="37"/>
      <c r="Y1144" s="37"/>
      <c r="Z1144" s="52"/>
      <c r="AA1144" s="1"/>
      <c r="AB1144" s="1"/>
      <c r="AC1144" s="50"/>
      <c r="AG1144" s="37"/>
      <c r="AH1144" s="37"/>
      <c r="AI1144" s="37"/>
    </row>
    <row r="1145" spans="1:35">
      <c r="A1145" s="25"/>
      <c r="B1145" s="5"/>
      <c r="C1145" s="30"/>
      <c r="D1145" s="1"/>
      <c r="E1145" s="1"/>
      <c r="F1145" s="30"/>
      <c r="G1145" s="38"/>
      <c r="I1145" s="30"/>
      <c r="J1145" s="37"/>
      <c r="K1145" s="37"/>
      <c r="S1145" s="37"/>
      <c r="T1145" s="37"/>
      <c r="U1145" s="37"/>
      <c r="V1145" s="37"/>
      <c r="W1145" s="37"/>
      <c r="X1145" s="37"/>
      <c r="Y1145" s="37"/>
      <c r="Z1145" s="52"/>
      <c r="AA1145" s="1"/>
      <c r="AB1145" s="1"/>
      <c r="AC1145" s="50"/>
      <c r="AG1145" s="37"/>
      <c r="AH1145" s="37"/>
      <c r="AI1145" s="37"/>
    </row>
    <row r="1146" spans="1:35">
      <c r="A1146" s="25"/>
      <c r="B1146" s="5"/>
      <c r="C1146" s="30"/>
      <c r="D1146" s="1"/>
      <c r="E1146" s="1"/>
      <c r="F1146" s="30"/>
      <c r="G1146" s="38"/>
      <c r="I1146" s="30"/>
      <c r="J1146" s="37"/>
      <c r="K1146" s="37"/>
      <c r="S1146" s="37"/>
      <c r="T1146" s="37"/>
      <c r="U1146" s="37"/>
      <c r="V1146" s="37"/>
      <c r="W1146" s="37"/>
      <c r="X1146" s="37"/>
      <c r="Y1146" s="37"/>
      <c r="Z1146" s="52"/>
      <c r="AA1146" s="1"/>
      <c r="AB1146" s="1"/>
      <c r="AC1146" s="50"/>
      <c r="AG1146" s="37"/>
      <c r="AH1146" s="37"/>
      <c r="AI1146" s="37"/>
    </row>
    <row r="1147" spans="1:35">
      <c r="A1147" s="25"/>
      <c r="B1147" s="5"/>
      <c r="C1147" s="30"/>
      <c r="D1147" s="1"/>
      <c r="E1147" s="1"/>
      <c r="F1147" s="30"/>
      <c r="G1147" s="38"/>
      <c r="I1147" s="30"/>
      <c r="J1147" s="37"/>
      <c r="K1147" s="37"/>
      <c r="S1147" s="37"/>
      <c r="T1147" s="37"/>
      <c r="U1147" s="37"/>
      <c r="V1147" s="37"/>
      <c r="W1147" s="37"/>
      <c r="X1147" s="37"/>
      <c r="Y1147" s="37"/>
      <c r="Z1147" s="52"/>
      <c r="AA1147" s="1"/>
      <c r="AB1147" s="1"/>
      <c r="AC1147" s="50"/>
      <c r="AG1147" s="37"/>
      <c r="AH1147" s="37"/>
      <c r="AI1147" s="37"/>
    </row>
    <row r="1148" spans="1:35">
      <c r="A1148" s="25"/>
      <c r="B1148" s="5"/>
      <c r="C1148" s="30"/>
      <c r="D1148" s="1"/>
      <c r="E1148" s="1"/>
      <c r="F1148" s="30"/>
      <c r="G1148" s="38"/>
      <c r="I1148" s="30"/>
      <c r="J1148" s="37"/>
      <c r="K1148" s="37"/>
      <c r="S1148" s="37"/>
      <c r="T1148" s="37"/>
      <c r="U1148" s="37"/>
      <c r="V1148" s="37"/>
      <c r="W1148" s="37"/>
      <c r="X1148" s="37"/>
      <c r="Y1148" s="37"/>
      <c r="Z1148" s="52"/>
      <c r="AA1148" s="1"/>
      <c r="AB1148" s="1"/>
      <c r="AC1148" s="50"/>
      <c r="AG1148" s="37"/>
      <c r="AH1148" s="37"/>
      <c r="AI1148" s="37"/>
    </row>
    <row r="1149" spans="1:35">
      <c r="A1149" s="25"/>
      <c r="B1149" s="5"/>
      <c r="C1149" s="30"/>
      <c r="D1149" s="1"/>
      <c r="E1149" s="1"/>
      <c r="F1149" s="30"/>
      <c r="G1149" s="38"/>
      <c r="I1149" s="30"/>
      <c r="J1149" s="37"/>
      <c r="K1149" s="37"/>
      <c r="S1149" s="37"/>
      <c r="T1149" s="37"/>
      <c r="U1149" s="37"/>
      <c r="V1149" s="37"/>
      <c r="W1149" s="37"/>
      <c r="X1149" s="37"/>
      <c r="Y1149" s="37"/>
      <c r="Z1149" s="52"/>
      <c r="AA1149" s="1"/>
      <c r="AB1149" s="1"/>
      <c r="AC1149" s="50"/>
      <c r="AG1149" s="37"/>
      <c r="AH1149" s="37"/>
      <c r="AI1149" s="37"/>
    </row>
    <row r="1150" spans="1:35">
      <c r="A1150" s="25"/>
      <c r="B1150" s="5"/>
      <c r="C1150" s="30"/>
      <c r="D1150" s="1"/>
      <c r="E1150" s="1"/>
      <c r="F1150" s="30"/>
      <c r="G1150" s="38"/>
      <c r="I1150" s="30"/>
      <c r="J1150" s="37"/>
      <c r="K1150" s="37"/>
      <c r="S1150" s="37"/>
      <c r="T1150" s="37"/>
      <c r="U1150" s="37"/>
      <c r="V1150" s="37"/>
      <c r="W1150" s="37"/>
      <c r="X1150" s="37"/>
      <c r="Y1150" s="37"/>
      <c r="Z1150" s="52"/>
      <c r="AA1150" s="1"/>
      <c r="AB1150" s="1"/>
      <c r="AC1150" s="50"/>
      <c r="AG1150" s="37"/>
      <c r="AH1150" s="37"/>
      <c r="AI1150" s="37"/>
    </row>
    <row r="1151" spans="1:35">
      <c r="A1151" s="25"/>
      <c r="B1151" s="5"/>
      <c r="C1151" s="30"/>
      <c r="D1151" s="1"/>
      <c r="E1151" s="1"/>
      <c r="F1151" s="30"/>
      <c r="G1151" s="38"/>
      <c r="I1151" s="30"/>
      <c r="J1151" s="37"/>
      <c r="K1151" s="37"/>
      <c r="S1151" s="37"/>
      <c r="T1151" s="37"/>
      <c r="U1151" s="37"/>
      <c r="V1151" s="37"/>
      <c r="W1151" s="37"/>
      <c r="X1151" s="37"/>
      <c r="Y1151" s="37"/>
      <c r="Z1151" s="52"/>
      <c r="AA1151" s="1"/>
      <c r="AB1151" s="1"/>
      <c r="AC1151" s="50"/>
      <c r="AG1151" s="37"/>
      <c r="AH1151" s="37"/>
      <c r="AI1151" s="37"/>
    </row>
    <row r="1152" spans="1:35">
      <c r="A1152" s="25"/>
      <c r="B1152" s="5"/>
      <c r="C1152" s="30"/>
      <c r="D1152" s="1"/>
      <c r="E1152" s="1"/>
      <c r="F1152" s="30"/>
      <c r="G1152" s="38"/>
      <c r="I1152" s="30"/>
      <c r="J1152" s="37"/>
      <c r="K1152" s="37"/>
      <c r="S1152" s="37"/>
      <c r="T1152" s="37"/>
      <c r="U1152" s="37"/>
      <c r="V1152" s="37"/>
      <c r="W1152" s="37"/>
      <c r="X1152" s="37"/>
      <c r="Y1152" s="37"/>
      <c r="Z1152" s="52"/>
      <c r="AA1152" s="1"/>
      <c r="AB1152" s="1"/>
      <c r="AC1152" s="50"/>
      <c r="AG1152" s="37"/>
      <c r="AH1152" s="37"/>
      <c r="AI1152" s="37"/>
    </row>
    <row r="1153" spans="1:35">
      <c r="A1153" s="25"/>
      <c r="B1153" s="5"/>
      <c r="C1153" s="30"/>
      <c r="D1153" s="1"/>
      <c r="E1153" s="1"/>
      <c r="F1153" s="30"/>
      <c r="G1153" s="38"/>
      <c r="I1153" s="30"/>
      <c r="J1153" s="37"/>
      <c r="K1153" s="37"/>
      <c r="S1153" s="37"/>
      <c r="T1153" s="37"/>
      <c r="U1153" s="37"/>
      <c r="V1153" s="37"/>
      <c r="W1153" s="37"/>
      <c r="X1153" s="37"/>
      <c r="Y1153" s="37"/>
      <c r="Z1153" s="52"/>
      <c r="AA1153" s="1"/>
      <c r="AB1153" s="1"/>
      <c r="AC1153" s="50"/>
      <c r="AG1153" s="37"/>
      <c r="AH1153" s="37"/>
      <c r="AI1153" s="37"/>
    </row>
    <row r="1154" spans="1:35">
      <c r="A1154" s="25"/>
      <c r="B1154" s="5"/>
      <c r="C1154" s="30"/>
      <c r="D1154" s="1"/>
      <c r="E1154" s="1"/>
      <c r="F1154" s="30"/>
      <c r="G1154" s="38"/>
      <c r="I1154" s="30"/>
      <c r="J1154" s="37"/>
      <c r="K1154" s="37"/>
      <c r="S1154" s="37"/>
      <c r="T1154" s="37"/>
      <c r="U1154" s="37"/>
      <c r="V1154" s="37"/>
      <c r="W1154" s="37"/>
      <c r="X1154" s="37"/>
      <c r="Y1154" s="37"/>
      <c r="Z1154" s="52"/>
      <c r="AA1154" s="1"/>
      <c r="AB1154" s="1"/>
      <c r="AC1154" s="50"/>
      <c r="AG1154" s="37"/>
      <c r="AH1154" s="37"/>
      <c r="AI1154" s="37"/>
    </row>
    <row r="1155" spans="1:35">
      <c r="A1155" s="25"/>
      <c r="B1155" s="5"/>
      <c r="C1155" s="30"/>
      <c r="D1155" s="1"/>
      <c r="E1155" s="1"/>
      <c r="F1155" s="30"/>
      <c r="G1155" s="38"/>
      <c r="I1155" s="30"/>
      <c r="J1155" s="37"/>
      <c r="K1155" s="37"/>
      <c r="S1155" s="37"/>
      <c r="T1155" s="37"/>
      <c r="U1155" s="37"/>
      <c r="V1155" s="37"/>
      <c r="W1155" s="37"/>
      <c r="X1155" s="37"/>
      <c r="Y1155" s="37"/>
      <c r="Z1155" s="52"/>
      <c r="AA1155" s="1"/>
      <c r="AB1155" s="1"/>
      <c r="AC1155" s="50"/>
      <c r="AG1155" s="37"/>
      <c r="AH1155" s="37"/>
      <c r="AI1155" s="37"/>
    </row>
    <row r="1156" spans="1:35">
      <c r="A1156" s="25"/>
      <c r="B1156" s="5"/>
      <c r="C1156" s="30"/>
      <c r="D1156" s="1"/>
      <c r="E1156" s="1"/>
      <c r="F1156" s="30"/>
      <c r="G1156" s="38"/>
      <c r="I1156" s="30"/>
      <c r="J1156" s="37"/>
      <c r="K1156" s="37"/>
      <c r="S1156" s="37"/>
      <c r="T1156" s="37"/>
      <c r="U1156" s="37"/>
      <c r="V1156" s="37"/>
      <c r="W1156" s="37"/>
      <c r="X1156" s="37"/>
      <c r="Y1156" s="37"/>
      <c r="Z1156" s="52"/>
      <c r="AA1156" s="1"/>
      <c r="AB1156" s="1"/>
      <c r="AC1156" s="50"/>
      <c r="AG1156" s="37"/>
      <c r="AH1156" s="37"/>
      <c r="AI1156" s="37"/>
    </row>
    <row r="1157" spans="1:35">
      <c r="A1157" s="25"/>
      <c r="B1157" s="5"/>
      <c r="C1157" s="30"/>
      <c r="D1157" s="1"/>
      <c r="E1157" s="1"/>
      <c r="F1157" s="30"/>
      <c r="G1157" s="38"/>
      <c r="I1157" s="30"/>
      <c r="J1157" s="37"/>
      <c r="K1157" s="37"/>
      <c r="S1157" s="37"/>
      <c r="T1157" s="37"/>
      <c r="U1157" s="37"/>
      <c r="V1157" s="37"/>
      <c r="W1157" s="37"/>
      <c r="X1157" s="37"/>
      <c r="Y1157" s="37"/>
      <c r="Z1157" s="52"/>
      <c r="AA1157" s="1"/>
      <c r="AB1157" s="1"/>
      <c r="AC1157" s="50"/>
      <c r="AG1157" s="37"/>
      <c r="AH1157" s="37"/>
      <c r="AI1157" s="37"/>
    </row>
    <row r="1158" spans="1:35">
      <c r="A1158" s="25"/>
      <c r="B1158" s="5"/>
      <c r="C1158" s="30"/>
      <c r="D1158" s="1"/>
      <c r="E1158" s="1"/>
      <c r="F1158" s="30"/>
      <c r="G1158" s="38"/>
      <c r="I1158" s="30"/>
      <c r="J1158" s="37"/>
      <c r="K1158" s="37"/>
      <c r="S1158" s="37"/>
      <c r="T1158" s="37"/>
      <c r="U1158" s="37"/>
      <c r="V1158" s="37"/>
      <c r="W1158" s="37"/>
      <c r="X1158" s="37"/>
      <c r="Y1158" s="37"/>
      <c r="Z1158" s="52"/>
      <c r="AA1158" s="1"/>
      <c r="AB1158" s="1"/>
      <c r="AC1158" s="50"/>
      <c r="AG1158" s="37"/>
      <c r="AH1158" s="37"/>
      <c r="AI1158" s="37"/>
    </row>
    <row r="1159" spans="1:35">
      <c r="A1159" s="25"/>
      <c r="B1159" s="5"/>
      <c r="C1159" s="30"/>
      <c r="D1159" s="1"/>
      <c r="E1159" s="1"/>
      <c r="F1159" s="30"/>
      <c r="G1159" s="38"/>
      <c r="I1159" s="30"/>
      <c r="J1159" s="37"/>
      <c r="K1159" s="37"/>
      <c r="S1159" s="37"/>
      <c r="T1159" s="37"/>
      <c r="U1159" s="37"/>
      <c r="V1159" s="37"/>
      <c r="W1159" s="37"/>
      <c r="X1159" s="37"/>
      <c r="Y1159" s="37"/>
      <c r="Z1159" s="52"/>
      <c r="AA1159" s="1"/>
      <c r="AB1159" s="1"/>
      <c r="AC1159" s="50"/>
      <c r="AG1159" s="37"/>
      <c r="AH1159" s="37"/>
      <c r="AI1159" s="37"/>
    </row>
    <row r="1160" spans="1:35">
      <c r="A1160" s="25"/>
      <c r="B1160" s="5"/>
      <c r="C1160" s="30"/>
      <c r="D1160" s="1"/>
      <c r="E1160" s="1"/>
      <c r="F1160" s="30"/>
      <c r="G1160" s="38"/>
      <c r="I1160" s="30"/>
      <c r="J1160" s="37"/>
      <c r="K1160" s="37"/>
      <c r="S1160" s="37"/>
      <c r="T1160" s="37"/>
      <c r="U1160" s="37"/>
      <c r="V1160" s="37"/>
      <c r="W1160" s="37"/>
      <c r="X1160" s="37"/>
      <c r="Y1160" s="37"/>
      <c r="Z1160" s="52"/>
      <c r="AA1160" s="1"/>
      <c r="AB1160" s="1"/>
      <c r="AC1160" s="50"/>
      <c r="AG1160" s="37"/>
      <c r="AH1160" s="37"/>
      <c r="AI1160" s="37"/>
    </row>
    <row r="1161" spans="1:35">
      <c r="A1161" s="25"/>
      <c r="B1161" s="5"/>
      <c r="C1161" s="30"/>
      <c r="D1161" s="1"/>
      <c r="E1161" s="1"/>
      <c r="F1161" s="30"/>
      <c r="G1161" s="38"/>
      <c r="I1161" s="30"/>
      <c r="J1161" s="37"/>
      <c r="K1161" s="37"/>
      <c r="S1161" s="37"/>
      <c r="T1161" s="37"/>
      <c r="U1161" s="37"/>
      <c r="V1161" s="37"/>
      <c r="W1161" s="37"/>
      <c r="X1161" s="37"/>
      <c r="Y1161" s="37"/>
      <c r="Z1161" s="52"/>
      <c r="AA1161" s="1"/>
      <c r="AB1161" s="1"/>
      <c r="AC1161" s="50"/>
      <c r="AG1161" s="37"/>
      <c r="AH1161" s="37"/>
      <c r="AI1161" s="37"/>
    </row>
    <row r="1162" spans="1:35">
      <c r="A1162" s="25"/>
      <c r="B1162" s="5"/>
      <c r="C1162" s="30"/>
      <c r="D1162" s="1"/>
      <c r="E1162" s="1"/>
      <c r="F1162" s="30"/>
      <c r="G1162" s="38"/>
      <c r="I1162" s="30"/>
      <c r="J1162" s="37"/>
      <c r="K1162" s="37"/>
      <c r="S1162" s="37"/>
      <c r="T1162" s="37"/>
      <c r="U1162" s="37"/>
      <c r="V1162" s="37"/>
      <c r="W1162" s="37"/>
      <c r="X1162" s="37"/>
      <c r="Y1162" s="37"/>
      <c r="Z1162" s="52"/>
      <c r="AA1162" s="1"/>
      <c r="AB1162" s="1"/>
      <c r="AC1162" s="50"/>
      <c r="AG1162" s="37"/>
      <c r="AH1162" s="37"/>
      <c r="AI1162" s="37"/>
    </row>
    <row r="1163" spans="1:35">
      <c r="A1163" s="25"/>
      <c r="B1163" s="5"/>
      <c r="C1163" s="30"/>
      <c r="D1163" s="1"/>
      <c r="E1163" s="1"/>
      <c r="F1163" s="30"/>
      <c r="G1163" s="38"/>
      <c r="I1163" s="30"/>
      <c r="J1163" s="37"/>
      <c r="K1163" s="37"/>
      <c r="S1163" s="37"/>
      <c r="T1163" s="37"/>
      <c r="U1163" s="37"/>
      <c r="V1163" s="37"/>
      <c r="W1163" s="37"/>
      <c r="X1163" s="37"/>
      <c r="Y1163" s="37"/>
      <c r="Z1163" s="52"/>
      <c r="AA1163" s="1"/>
      <c r="AB1163" s="1"/>
      <c r="AC1163" s="50"/>
      <c r="AG1163" s="37"/>
      <c r="AH1163" s="37"/>
      <c r="AI1163" s="37"/>
    </row>
    <row r="1164" spans="1:35">
      <c r="A1164" s="25"/>
      <c r="B1164" s="5"/>
      <c r="C1164" s="30"/>
      <c r="D1164" s="1"/>
      <c r="E1164" s="1"/>
      <c r="F1164" s="30"/>
      <c r="G1164" s="38"/>
      <c r="I1164" s="30"/>
      <c r="J1164" s="37"/>
      <c r="K1164" s="37"/>
      <c r="S1164" s="37"/>
      <c r="T1164" s="37"/>
      <c r="U1164" s="37"/>
      <c r="V1164" s="37"/>
      <c r="W1164" s="37"/>
      <c r="X1164" s="37"/>
      <c r="Y1164" s="37"/>
      <c r="Z1164" s="52"/>
      <c r="AA1164" s="1"/>
      <c r="AB1164" s="1"/>
      <c r="AC1164" s="50"/>
      <c r="AG1164" s="37"/>
      <c r="AH1164" s="37"/>
      <c r="AI1164" s="37"/>
    </row>
    <row r="1165" spans="1:35">
      <c r="A1165" s="25"/>
      <c r="B1165" s="5"/>
      <c r="C1165" s="30"/>
      <c r="D1165" s="1"/>
      <c r="E1165" s="1"/>
      <c r="F1165" s="30"/>
      <c r="G1165" s="38"/>
      <c r="I1165" s="30"/>
      <c r="J1165" s="37"/>
      <c r="K1165" s="37"/>
      <c r="S1165" s="37"/>
      <c r="T1165" s="37"/>
      <c r="U1165" s="37"/>
      <c r="V1165" s="37"/>
      <c r="W1165" s="37"/>
      <c r="X1165" s="37"/>
      <c r="Y1165" s="37"/>
      <c r="Z1165" s="52"/>
      <c r="AA1165" s="1"/>
      <c r="AB1165" s="1"/>
      <c r="AC1165" s="50"/>
      <c r="AG1165" s="37"/>
      <c r="AH1165" s="37"/>
      <c r="AI1165" s="37"/>
    </row>
    <row r="1166" spans="1:35">
      <c r="A1166" s="25"/>
      <c r="B1166" s="5"/>
      <c r="C1166" s="30"/>
      <c r="D1166" s="1"/>
      <c r="E1166" s="1"/>
      <c r="F1166" s="30"/>
      <c r="G1166" s="38"/>
      <c r="I1166" s="30"/>
      <c r="J1166" s="37"/>
      <c r="K1166" s="37"/>
      <c r="S1166" s="37"/>
      <c r="T1166" s="37"/>
      <c r="U1166" s="37"/>
      <c r="V1166" s="37"/>
      <c r="W1166" s="37"/>
      <c r="X1166" s="37"/>
      <c r="Y1166" s="37"/>
      <c r="Z1166" s="52"/>
      <c r="AA1166" s="1"/>
      <c r="AB1166" s="1"/>
      <c r="AC1166" s="50"/>
      <c r="AG1166" s="37"/>
      <c r="AH1166" s="37"/>
      <c r="AI1166" s="37"/>
    </row>
    <row r="1167" spans="1:35">
      <c r="A1167" s="25"/>
      <c r="B1167" s="5"/>
      <c r="C1167" s="30"/>
      <c r="D1167" s="1"/>
      <c r="E1167" s="1"/>
      <c r="F1167" s="30"/>
      <c r="G1167" s="38"/>
      <c r="I1167" s="30"/>
      <c r="J1167" s="37"/>
      <c r="K1167" s="37"/>
      <c r="S1167" s="37"/>
      <c r="T1167" s="37"/>
      <c r="U1167" s="37"/>
      <c r="V1167" s="37"/>
      <c r="W1167" s="37"/>
      <c r="X1167" s="37"/>
      <c r="Y1167" s="37"/>
      <c r="Z1167" s="52"/>
      <c r="AA1167" s="1"/>
      <c r="AB1167" s="1"/>
      <c r="AC1167" s="50"/>
      <c r="AG1167" s="37"/>
      <c r="AH1167" s="37"/>
      <c r="AI1167" s="37"/>
    </row>
    <row r="1168" spans="1:35">
      <c r="A1168" s="25"/>
      <c r="B1168" s="5"/>
      <c r="C1168" s="30"/>
      <c r="D1168" s="1"/>
      <c r="E1168" s="1"/>
      <c r="F1168" s="30"/>
      <c r="G1168" s="38"/>
      <c r="I1168" s="30"/>
      <c r="J1168" s="37"/>
      <c r="K1168" s="37"/>
      <c r="S1168" s="37"/>
      <c r="T1168" s="37"/>
      <c r="U1168" s="37"/>
      <c r="V1168" s="37"/>
      <c r="W1168" s="37"/>
      <c r="X1168" s="37"/>
      <c r="Y1168" s="37"/>
      <c r="Z1168" s="52"/>
      <c r="AA1168" s="1"/>
      <c r="AB1168" s="1"/>
      <c r="AC1168" s="50"/>
      <c r="AG1168" s="37"/>
      <c r="AH1168" s="37"/>
      <c r="AI1168" s="37"/>
    </row>
    <row r="1169" spans="1:35">
      <c r="A1169" s="25"/>
      <c r="B1169" s="5"/>
      <c r="C1169" s="30"/>
      <c r="D1169" s="1"/>
      <c r="E1169" s="1"/>
      <c r="F1169" s="30"/>
      <c r="G1169" s="38"/>
      <c r="I1169" s="30"/>
      <c r="J1169" s="37"/>
      <c r="K1169" s="37"/>
      <c r="S1169" s="37"/>
      <c r="T1169" s="37"/>
      <c r="U1169" s="37"/>
      <c r="V1169" s="37"/>
      <c r="W1169" s="37"/>
      <c r="X1169" s="37"/>
      <c r="Y1169" s="37"/>
      <c r="Z1169" s="52"/>
      <c r="AA1169" s="1"/>
      <c r="AB1169" s="1"/>
      <c r="AC1169" s="50"/>
      <c r="AG1169" s="37"/>
      <c r="AH1169" s="37"/>
      <c r="AI1169" s="37"/>
    </row>
    <row r="1170" spans="1:35">
      <c r="A1170" s="25"/>
      <c r="B1170" s="5"/>
      <c r="C1170" s="30"/>
      <c r="D1170" s="1"/>
      <c r="E1170" s="1"/>
      <c r="F1170" s="30"/>
      <c r="G1170" s="38"/>
      <c r="I1170" s="30"/>
      <c r="J1170" s="37"/>
      <c r="K1170" s="37"/>
      <c r="S1170" s="37"/>
      <c r="T1170" s="37"/>
      <c r="U1170" s="37"/>
      <c r="V1170" s="37"/>
      <c r="W1170" s="37"/>
      <c r="X1170" s="37"/>
      <c r="Y1170" s="37"/>
      <c r="Z1170" s="52"/>
      <c r="AA1170" s="1"/>
      <c r="AB1170" s="1"/>
      <c r="AC1170" s="50"/>
      <c r="AG1170" s="37"/>
      <c r="AH1170" s="37"/>
      <c r="AI1170" s="37"/>
    </row>
    <row r="1171" spans="1:35">
      <c r="A1171" s="25"/>
      <c r="B1171" s="5"/>
      <c r="C1171" s="30"/>
      <c r="D1171" s="1"/>
      <c r="E1171" s="1"/>
      <c r="F1171" s="30"/>
      <c r="G1171" s="38"/>
      <c r="I1171" s="30"/>
      <c r="J1171" s="37"/>
      <c r="K1171" s="37"/>
      <c r="S1171" s="37"/>
      <c r="T1171" s="37"/>
      <c r="U1171" s="37"/>
      <c r="V1171" s="37"/>
      <c r="W1171" s="37"/>
      <c r="X1171" s="37"/>
      <c r="Y1171" s="37"/>
      <c r="Z1171" s="52"/>
      <c r="AA1171" s="1"/>
      <c r="AB1171" s="1"/>
      <c r="AC1171" s="50"/>
      <c r="AG1171" s="37"/>
      <c r="AH1171" s="37"/>
      <c r="AI1171" s="37"/>
    </row>
    <row r="1172" spans="1:35">
      <c r="A1172" s="25"/>
      <c r="B1172" s="5"/>
      <c r="C1172" s="30"/>
      <c r="D1172" s="1"/>
      <c r="E1172" s="1"/>
      <c r="F1172" s="30"/>
      <c r="G1172" s="38"/>
      <c r="I1172" s="30"/>
      <c r="J1172" s="37"/>
      <c r="K1172" s="37"/>
      <c r="S1172" s="37"/>
      <c r="T1172" s="37"/>
      <c r="U1172" s="37"/>
      <c r="V1172" s="37"/>
      <c r="W1172" s="37"/>
      <c r="X1172" s="37"/>
      <c r="Y1172" s="37"/>
      <c r="Z1172" s="52"/>
      <c r="AA1172" s="1"/>
      <c r="AB1172" s="1"/>
      <c r="AC1172" s="50"/>
      <c r="AG1172" s="37"/>
      <c r="AH1172" s="37"/>
      <c r="AI1172" s="37"/>
    </row>
    <row r="1173" spans="1:35">
      <c r="A1173" s="25"/>
      <c r="B1173" s="5"/>
      <c r="C1173" s="30"/>
      <c r="D1173" s="1"/>
      <c r="E1173" s="1"/>
      <c r="F1173" s="30"/>
      <c r="G1173" s="38"/>
      <c r="I1173" s="30"/>
      <c r="J1173" s="37"/>
      <c r="K1173" s="37"/>
      <c r="S1173" s="37"/>
      <c r="T1173" s="37"/>
      <c r="U1173" s="37"/>
      <c r="V1173" s="37"/>
      <c r="W1173" s="37"/>
      <c r="X1173" s="37"/>
      <c r="Y1173" s="37"/>
      <c r="Z1173" s="52"/>
      <c r="AA1173" s="1"/>
      <c r="AB1173" s="1"/>
      <c r="AC1173" s="50"/>
      <c r="AG1173" s="37"/>
      <c r="AH1173" s="37"/>
      <c r="AI1173" s="37"/>
    </row>
    <row r="1174" spans="1:35">
      <c r="A1174" s="25"/>
      <c r="B1174" s="5"/>
      <c r="C1174" s="30"/>
      <c r="D1174" s="1"/>
      <c r="E1174" s="1"/>
      <c r="F1174" s="30"/>
      <c r="G1174" s="38"/>
      <c r="I1174" s="30"/>
      <c r="J1174" s="37"/>
      <c r="K1174" s="37"/>
      <c r="S1174" s="37"/>
      <c r="T1174" s="37"/>
      <c r="U1174" s="37"/>
      <c r="V1174" s="37"/>
      <c r="W1174" s="37"/>
      <c r="X1174" s="37"/>
      <c r="Y1174" s="37"/>
      <c r="Z1174" s="52"/>
      <c r="AA1174" s="1"/>
      <c r="AB1174" s="1"/>
      <c r="AC1174" s="50"/>
      <c r="AG1174" s="37"/>
      <c r="AH1174" s="37"/>
      <c r="AI1174" s="37"/>
    </row>
    <row r="1175" spans="1:35">
      <c r="A1175" s="25"/>
      <c r="B1175" s="5"/>
      <c r="C1175" s="30"/>
      <c r="D1175" s="1"/>
      <c r="E1175" s="1"/>
      <c r="F1175" s="30"/>
      <c r="G1175" s="38"/>
      <c r="I1175" s="30"/>
      <c r="J1175" s="37"/>
      <c r="K1175" s="37"/>
      <c r="S1175" s="37"/>
      <c r="T1175" s="37"/>
      <c r="U1175" s="37"/>
      <c r="V1175" s="37"/>
      <c r="W1175" s="37"/>
      <c r="X1175" s="37"/>
      <c r="Y1175" s="37"/>
      <c r="Z1175" s="52"/>
      <c r="AA1175" s="1"/>
      <c r="AB1175" s="1"/>
      <c r="AC1175" s="50"/>
      <c r="AG1175" s="37"/>
      <c r="AH1175" s="37"/>
      <c r="AI1175" s="37"/>
    </row>
    <row r="1176" spans="1:35">
      <c r="A1176" s="25"/>
      <c r="B1176" s="5"/>
      <c r="C1176" s="30"/>
      <c r="D1176" s="1"/>
      <c r="E1176" s="1"/>
      <c r="F1176" s="30"/>
      <c r="G1176" s="38"/>
      <c r="I1176" s="30"/>
      <c r="J1176" s="37"/>
      <c r="K1176" s="37"/>
      <c r="S1176" s="37"/>
      <c r="T1176" s="37"/>
      <c r="U1176" s="37"/>
      <c r="V1176" s="37"/>
      <c r="W1176" s="37"/>
      <c r="X1176" s="37"/>
      <c r="Y1176" s="37"/>
      <c r="Z1176" s="52"/>
      <c r="AA1176" s="1"/>
      <c r="AB1176" s="1"/>
      <c r="AC1176" s="50"/>
      <c r="AG1176" s="37"/>
      <c r="AH1176" s="37"/>
      <c r="AI1176" s="37"/>
    </row>
    <row r="1177" spans="1:35">
      <c r="A1177" s="25"/>
      <c r="B1177" s="5"/>
      <c r="C1177" s="30"/>
      <c r="D1177" s="1"/>
      <c r="E1177" s="1"/>
      <c r="F1177" s="30"/>
      <c r="G1177" s="38"/>
      <c r="I1177" s="30"/>
      <c r="J1177" s="37"/>
      <c r="K1177" s="37"/>
      <c r="S1177" s="37"/>
      <c r="T1177" s="37"/>
      <c r="U1177" s="37"/>
      <c r="V1177" s="37"/>
      <c r="W1177" s="37"/>
      <c r="X1177" s="37"/>
      <c r="Y1177" s="37"/>
      <c r="Z1177" s="52"/>
      <c r="AA1177" s="1"/>
      <c r="AB1177" s="1"/>
      <c r="AC1177" s="50"/>
      <c r="AG1177" s="37"/>
      <c r="AH1177" s="37"/>
      <c r="AI1177" s="37"/>
    </row>
    <row r="1178" spans="1:35">
      <c r="A1178" s="25"/>
      <c r="B1178" s="5"/>
      <c r="C1178" s="30"/>
      <c r="D1178" s="1"/>
      <c r="E1178" s="1"/>
      <c r="F1178" s="30"/>
      <c r="G1178" s="38"/>
      <c r="I1178" s="30"/>
      <c r="J1178" s="37"/>
      <c r="K1178" s="37"/>
      <c r="S1178" s="37"/>
      <c r="T1178" s="37"/>
      <c r="U1178" s="37"/>
      <c r="V1178" s="37"/>
      <c r="W1178" s="37"/>
      <c r="X1178" s="37"/>
      <c r="Y1178" s="37"/>
      <c r="Z1178" s="52"/>
      <c r="AA1178" s="1"/>
      <c r="AB1178" s="1"/>
      <c r="AC1178" s="50"/>
      <c r="AG1178" s="37"/>
      <c r="AH1178" s="37"/>
      <c r="AI1178" s="37"/>
    </row>
    <row r="1179" spans="1:35">
      <c r="A1179" s="25"/>
      <c r="B1179" s="5"/>
      <c r="C1179" s="30"/>
      <c r="D1179" s="1"/>
      <c r="E1179" s="1"/>
      <c r="F1179" s="30"/>
      <c r="G1179" s="38"/>
      <c r="I1179" s="30"/>
      <c r="J1179" s="37"/>
      <c r="K1179" s="37"/>
      <c r="S1179" s="37"/>
      <c r="T1179" s="37"/>
      <c r="U1179" s="37"/>
      <c r="V1179" s="37"/>
      <c r="W1179" s="37"/>
      <c r="X1179" s="37"/>
      <c r="Y1179" s="37"/>
      <c r="Z1179" s="52"/>
      <c r="AA1179" s="1"/>
      <c r="AB1179" s="1"/>
      <c r="AC1179" s="50"/>
      <c r="AG1179" s="37"/>
      <c r="AH1179" s="37"/>
      <c r="AI1179" s="37"/>
    </row>
    <row r="1180" spans="1:35">
      <c r="A1180" s="25"/>
      <c r="B1180" s="5"/>
      <c r="C1180" s="30"/>
      <c r="D1180" s="1"/>
      <c r="E1180" s="1"/>
      <c r="F1180" s="30"/>
      <c r="G1180" s="38"/>
      <c r="I1180" s="30"/>
      <c r="J1180" s="37"/>
      <c r="K1180" s="37"/>
      <c r="S1180" s="37"/>
      <c r="T1180" s="37"/>
      <c r="U1180" s="37"/>
      <c r="V1180" s="37"/>
      <c r="W1180" s="37"/>
      <c r="X1180" s="37"/>
      <c r="Y1180" s="37"/>
      <c r="Z1180" s="52"/>
      <c r="AA1180" s="1"/>
      <c r="AB1180" s="1"/>
      <c r="AC1180" s="50"/>
      <c r="AG1180" s="37"/>
      <c r="AH1180" s="37"/>
      <c r="AI1180" s="37"/>
    </row>
    <row r="1181" spans="1:35">
      <c r="A1181" s="25"/>
      <c r="B1181" s="5"/>
      <c r="C1181" s="30"/>
      <c r="D1181" s="1"/>
      <c r="E1181" s="1"/>
      <c r="F1181" s="30"/>
      <c r="G1181" s="38"/>
      <c r="I1181" s="30"/>
      <c r="J1181" s="37"/>
      <c r="K1181" s="37"/>
      <c r="S1181" s="37"/>
      <c r="T1181" s="37"/>
      <c r="U1181" s="37"/>
      <c r="V1181" s="37"/>
      <c r="W1181" s="37"/>
      <c r="X1181" s="37"/>
      <c r="Y1181" s="37"/>
      <c r="Z1181" s="52"/>
      <c r="AA1181" s="1"/>
      <c r="AB1181" s="1"/>
      <c r="AC1181" s="50"/>
      <c r="AG1181" s="37"/>
      <c r="AH1181" s="37"/>
      <c r="AI1181" s="37"/>
    </row>
    <row r="1182" spans="1:35">
      <c r="A1182" s="25"/>
      <c r="B1182" s="5"/>
      <c r="C1182" s="30"/>
      <c r="D1182" s="1"/>
      <c r="E1182" s="1"/>
      <c r="F1182" s="30"/>
      <c r="G1182" s="38"/>
      <c r="I1182" s="30"/>
      <c r="J1182" s="37"/>
      <c r="K1182" s="37"/>
      <c r="S1182" s="37"/>
      <c r="T1182" s="37"/>
      <c r="U1182" s="37"/>
      <c r="V1182" s="37"/>
      <c r="W1182" s="37"/>
      <c r="X1182" s="37"/>
      <c r="Y1182" s="37"/>
      <c r="Z1182" s="52"/>
      <c r="AA1182" s="1"/>
      <c r="AB1182" s="1"/>
      <c r="AC1182" s="50"/>
      <c r="AG1182" s="37"/>
      <c r="AH1182" s="37"/>
      <c r="AI1182" s="37"/>
    </row>
    <row r="1183" spans="1:35">
      <c r="A1183" s="25"/>
      <c r="B1183" s="5"/>
      <c r="C1183" s="30"/>
      <c r="D1183" s="1"/>
      <c r="E1183" s="1"/>
      <c r="F1183" s="30"/>
      <c r="G1183" s="38"/>
      <c r="I1183" s="30"/>
      <c r="J1183" s="37"/>
      <c r="K1183" s="37"/>
      <c r="S1183" s="37"/>
      <c r="T1183" s="37"/>
      <c r="U1183" s="37"/>
      <c r="V1183" s="37"/>
      <c r="W1183" s="37"/>
      <c r="X1183" s="37"/>
      <c r="Y1183" s="37"/>
      <c r="Z1183" s="52"/>
      <c r="AA1183" s="1"/>
      <c r="AB1183" s="1"/>
      <c r="AC1183" s="50"/>
      <c r="AG1183" s="37"/>
      <c r="AH1183" s="37"/>
      <c r="AI1183" s="37"/>
    </row>
    <row r="1184" spans="1:35">
      <c r="A1184" s="25"/>
      <c r="B1184" s="5"/>
      <c r="C1184" s="30"/>
      <c r="D1184" s="1"/>
      <c r="E1184" s="1"/>
      <c r="F1184" s="30"/>
      <c r="G1184" s="38"/>
      <c r="I1184" s="30"/>
      <c r="J1184" s="37"/>
      <c r="K1184" s="37"/>
      <c r="S1184" s="37"/>
      <c r="T1184" s="37"/>
      <c r="U1184" s="37"/>
      <c r="V1184" s="37"/>
      <c r="W1184" s="37"/>
      <c r="X1184" s="37"/>
      <c r="Y1184" s="37"/>
      <c r="Z1184" s="52"/>
      <c r="AA1184" s="1"/>
      <c r="AB1184" s="1"/>
      <c r="AC1184" s="50"/>
      <c r="AG1184" s="37"/>
      <c r="AH1184" s="37"/>
      <c r="AI1184" s="37"/>
    </row>
    <row r="1185" spans="1:35">
      <c r="A1185" s="25"/>
      <c r="B1185" s="5"/>
      <c r="C1185" s="30"/>
      <c r="D1185" s="1"/>
      <c r="E1185" s="1"/>
      <c r="F1185" s="30"/>
      <c r="G1185" s="38"/>
      <c r="I1185" s="30"/>
      <c r="J1185" s="37"/>
      <c r="K1185" s="37"/>
      <c r="S1185" s="37"/>
      <c r="T1185" s="37"/>
      <c r="U1185" s="37"/>
      <c r="V1185" s="37"/>
      <c r="W1185" s="37"/>
      <c r="X1185" s="37"/>
      <c r="Y1185" s="37"/>
      <c r="Z1185" s="52"/>
      <c r="AA1185" s="1"/>
      <c r="AB1185" s="1"/>
      <c r="AC1185" s="50"/>
      <c r="AG1185" s="37"/>
      <c r="AH1185" s="37"/>
      <c r="AI1185" s="37"/>
    </row>
    <row r="1186" spans="1:35">
      <c r="A1186" s="25"/>
      <c r="B1186" s="5"/>
      <c r="C1186" s="30"/>
      <c r="D1186" s="1"/>
      <c r="E1186" s="1"/>
      <c r="F1186" s="30"/>
      <c r="G1186" s="38"/>
      <c r="I1186" s="30"/>
      <c r="J1186" s="37"/>
      <c r="K1186" s="37"/>
      <c r="S1186" s="37"/>
      <c r="T1186" s="37"/>
      <c r="U1186" s="37"/>
      <c r="V1186" s="37"/>
      <c r="W1186" s="37"/>
      <c r="X1186" s="37"/>
      <c r="Y1186" s="37"/>
      <c r="Z1186" s="52"/>
      <c r="AA1186" s="1"/>
      <c r="AB1186" s="1"/>
      <c r="AC1186" s="50"/>
      <c r="AG1186" s="37"/>
      <c r="AH1186" s="37"/>
      <c r="AI1186" s="37"/>
    </row>
    <row r="1187" spans="1:35">
      <c r="A1187" s="25"/>
      <c r="B1187" s="5"/>
      <c r="C1187" s="30"/>
      <c r="D1187" s="1"/>
      <c r="E1187" s="1"/>
      <c r="F1187" s="30"/>
      <c r="G1187" s="38"/>
      <c r="I1187" s="30"/>
      <c r="J1187" s="37"/>
      <c r="K1187" s="37"/>
      <c r="S1187" s="37"/>
      <c r="T1187" s="37"/>
      <c r="U1187" s="37"/>
      <c r="V1187" s="37"/>
      <c r="W1187" s="37"/>
      <c r="X1187" s="37"/>
      <c r="Y1187" s="37"/>
      <c r="Z1187" s="52"/>
      <c r="AA1187" s="1"/>
      <c r="AB1187" s="1"/>
      <c r="AC1187" s="50"/>
      <c r="AG1187" s="37"/>
      <c r="AH1187" s="37"/>
      <c r="AI1187" s="37"/>
    </row>
    <row r="1188" spans="1:35">
      <c r="A1188" s="25"/>
      <c r="B1188" s="5"/>
      <c r="C1188" s="30"/>
      <c r="D1188" s="1"/>
      <c r="E1188" s="1"/>
      <c r="F1188" s="30"/>
      <c r="G1188" s="38"/>
      <c r="I1188" s="30"/>
      <c r="J1188" s="37"/>
      <c r="K1188" s="37"/>
      <c r="S1188" s="37"/>
      <c r="T1188" s="37"/>
      <c r="U1188" s="37"/>
      <c r="V1188" s="37"/>
      <c r="W1188" s="37"/>
      <c r="X1188" s="37"/>
      <c r="Y1188" s="37"/>
      <c r="Z1188" s="52"/>
      <c r="AA1188" s="1"/>
      <c r="AB1188" s="1"/>
      <c r="AC1188" s="50"/>
      <c r="AG1188" s="37"/>
      <c r="AH1188" s="37"/>
      <c r="AI1188" s="37"/>
    </row>
    <row r="1189" spans="1:35">
      <c r="A1189" s="25"/>
      <c r="B1189" s="5"/>
      <c r="C1189" s="30"/>
      <c r="D1189" s="1"/>
      <c r="E1189" s="1"/>
      <c r="F1189" s="30"/>
      <c r="G1189" s="38"/>
      <c r="I1189" s="30"/>
      <c r="J1189" s="37"/>
      <c r="K1189" s="37"/>
      <c r="S1189" s="37"/>
      <c r="T1189" s="37"/>
      <c r="U1189" s="37"/>
      <c r="V1189" s="37"/>
      <c r="W1189" s="37"/>
      <c r="X1189" s="37"/>
      <c r="Y1189" s="37"/>
      <c r="Z1189" s="52"/>
      <c r="AA1189" s="1"/>
      <c r="AB1189" s="1"/>
      <c r="AC1189" s="50"/>
      <c r="AG1189" s="37"/>
      <c r="AH1189" s="37"/>
      <c r="AI1189" s="37"/>
    </row>
    <row r="1190" spans="1:35">
      <c r="A1190" s="25"/>
      <c r="B1190" s="5"/>
      <c r="C1190" s="30"/>
      <c r="D1190" s="1"/>
      <c r="E1190" s="1"/>
      <c r="F1190" s="30"/>
      <c r="G1190" s="38"/>
      <c r="I1190" s="30"/>
      <c r="J1190" s="37"/>
      <c r="K1190" s="37"/>
      <c r="S1190" s="37"/>
      <c r="T1190" s="37"/>
      <c r="U1190" s="37"/>
      <c r="V1190" s="37"/>
      <c r="W1190" s="37"/>
      <c r="X1190" s="37"/>
      <c r="Y1190" s="37"/>
      <c r="Z1190" s="52"/>
      <c r="AA1190" s="1"/>
      <c r="AB1190" s="1"/>
      <c r="AC1190" s="50"/>
      <c r="AG1190" s="37"/>
      <c r="AH1190" s="37"/>
      <c r="AI1190" s="37"/>
    </row>
    <row r="1191" spans="1:35">
      <c r="A1191" s="25"/>
      <c r="B1191" s="5"/>
      <c r="C1191" s="30"/>
      <c r="D1191" s="1"/>
      <c r="E1191" s="1"/>
      <c r="F1191" s="30"/>
      <c r="G1191" s="38"/>
      <c r="I1191" s="30"/>
      <c r="J1191" s="37"/>
      <c r="K1191" s="37"/>
      <c r="S1191" s="37"/>
      <c r="T1191" s="37"/>
      <c r="U1191" s="37"/>
      <c r="V1191" s="37"/>
      <c r="W1191" s="37"/>
      <c r="X1191" s="37"/>
      <c r="Y1191" s="37"/>
      <c r="Z1191" s="52"/>
      <c r="AA1191" s="1"/>
      <c r="AB1191" s="1"/>
      <c r="AC1191" s="50"/>
      <c r="AG1191" s="37"/>
      <c r="AH1191" s="37"/>
      <c r="AI1191" s="37"/>
    </row>
    <row r="1192" spans="1:35">
      <c r="A1192" s="25"/>
      <c r="B1192" s="5"/>
      <c r="C1192" s="30"/>
      <c r="D1192" s="1"/>
      <c r="E1192" s="1"/>
      <c r="F1192" s="30"/>
      <c r="G1192" s="38"/>
      <c r="I1192" s="30"/>
      <c r="J1192" s="37"/>
      <c r="K1192" s="37"/>
      <c r="S1192" s="37"/>
      <c r="T1192" s="37"/>
      <c r="U1192" s="37"/>
      <c r="V1192" s="37"/>
      <c r="W1192" s="37"/>
      <c r="X1192" s="37"/>
      <c r="Y1192" s="37"/>
      <c r="Z1192" s="52"/>
      <c r="AA1192" s="1"/>
      <c r="AB1192" s="1"/>
      <c r="AC1192" s="50"/>
      <c r="AG1192" s="37"/>
      <c r="AH1192" s="37"/>
      <c r="AI1192" s="37"/>
    </row>
    <row r="1193" spans="1:35">
      <c r="A1193" s="25"/>
      <c r="B1193" s="5"/>
      <c r="C1193" s="30"/>
      <c r="D1193" s="1"/>
      <c r="E1193" s="1"/>
      <c r="F1193" s="30"/>
      <c r="G1193" s="38"/>
      <c r="I1193" s="30"/>
      <c r="J1193" s="37"/>
      <c r="K1193" s="37"/>
      <c r="S1193" s="37"/>
      <c r="T1193" s="37"/>
      <c r="U1193" s="37"/>
      <c r="V1193" s="37"/>
      <c r="W1193" s="37"/>
      <c r="X1193" s="37"/>
      <c r="Y1193" s="37"/>
      <c r="Z1193" s="52"/>
      <c r="AA1193" s="1"/>
      <c r="AB1193" s="1"/>
      <c r="AC1193" s="50"/>
      <c r="AG1193" s="37"/>
      <c r="AH1193" s="37"/>
      <c r="AI1193" s="37"/>
    </row>
    <row r="1194" spans="1:35">
      <c r="A1194" s="25"/>
      <c r="B1194" s="5"/>
      <c r="C1194" s="30"/>
      <c r="D1194" s="1"/>
      <c r="E1194" s="1"/>
      <c r="F1194" s="30"/>
      <c r="G1194" s="38"/>
      <c r="I1194" s="30"/>
      <c r="J1194" s="37"/>
      <c r="K1194" s="37"/>
      <c r="S1194" s="37"/>
      <c r="T1194" s="37"/>
      <c r="U1194" s="37"/>
      <c r="V1194" s="37"/>
      <c r="W1194" s="37"/>
      <c r="X1194" s="37"/>
      <c r="Y1194" s="37"/>
      <c r="Z1194" s="52"/>
      <c r="AA1194" s="1"/>
      <c r="AB1194" s="1"/>
      <c r="AC1194" s="50"/>
      <c r="AG1194" s="37"/>
      <c r="AH1194" s="37"/>
      <c r="AI1194" s="37"/>
    </row>
    <row r="1195" spans="1:35">
      <c r="A1195" s="25"/>
      <c r="B1195" s="5"/>
      <c r="C1195" s="30"/>
      <c r="D1195" s="1"/>
      <c r="E1195" s="1"/>
      <c r="F1195" s="30"/>
      <c r="G1195" s="38"/>
      <c r="I1195" s="30"/>
      <c r="J1195" s="37"/>
      <c r="K1195" s="37"/>
      <c r="S1195" s="37"/>
      <c r="T1195" s="37"/>
      <c r="U1195" s="37"/>
      <c r="V1195" s="37"/>
      <c r="W1195" s="37"/>
      <c r="X1195" s="37"/>
      <c r="Y1195" s="37"/>
      <c r="Z1195" s="52"/>
      <c r="AA1195" s="1"/>
      <c r="AB1195" s="1"/>
      <c r="AC1195" s="50"/>
      <c r="AG1195" s="37"/>
      <c r="AH1195" s="37"/>
      <c r="AI1195" s="37"/>
    </row>
    <row r="1196" spans="1:35">
      <c r="A1196" s="25"/>
      <c r="B1196" s="5"/>
      <c r="C1196" s="30"/>
      <c r="D1196" s="1"/>
      <c r="E1196" s="1"/>
      <c r="F1196" s="30"/>
      <c r="G1196" s="38"/>
      <c r="I1196" s="30"/>
      <c r="J1196" s="37"/>
      <c r="K1196" s="37"/>
      <c r="S1196" s="37"/>
      <c r="T1196" s="37"/>
      <c r="U1196" s="37"/>
      <c r="V1196" s="37"/>
      <c r="W1196" s="37"/>
      <c r="X1196" s="37"/>
      <c r="Y1196" s="37"/>
      <c r="Z1196" s="52"/>
      <c r="AA1196" s="1"/>
      <c r="AB1196" s="1"/>
      <c r="AC1196" s="50"/>
      <c r="AG1196" s="37"/>
      <c r="AH1196" s="37"/>
      <c r="AI1196" s="37"/>
    </row>
    <row r="1197" spans="1:35">
      <c r="A1197" s="25"/>
      <c r="B1197" s="5"/>
      <c r="C1197" s="30"/>
      <c r="D1197" s="1"/>
      <c r="E1197" s="1"/>
      <c r="F1197" s="30"/>
      <c r="G1197" s="38"/>
      <c r="I1197" s="30"/>
      <c r="J1197" s="37"/>
      <c r="K1197" s="37"/>
      <c r="S1197" s="37"/>
      <c r="T1197" s="37"/>
      <c r="U1197" s="37"/>
      <c r="V1197" s="37"/>
      <c r="W1197" s="37"/>
      <c r="X1197" s="37"/>
      <c r="Y1197" s="37"/>
      <c r="Z1197" s="52"/>
      <c r="AA1197" s="1"/>
      <c r="AB1197" s="1"/>
      <c r="AC1197" s="50"/>
      <c r="AG1197" s="37"/>
      <c r="AH1197" s="37"/>
      <c r="AI1197" s="37"/>
    </row>
    <row r="1198" spans="1:35">
      <c r="A1198" s="25"/>
      <c r="B1198" s="5"/>
      <c r="C1198" s="30"/>
      <c r="D1198" s="1"/>
      <c r="E1198" s="1"/>
      <c r="F1198" s="30"/>
      <c r="G1198" s="38"/>
      <c r="I1198" s="30"/>
      <c r="J1198" s="37"/>
      <c r="K1198" s="37"/>
      <c r="S1198" s="37"/>
      <c r="T1198" s="37"/>
      <c r="U1198" s="37"/>
      <c r="V1198" s="37"/>
      <c r="W1198" s="37"/>
      <c r="X1198" s="37"/>
      <c r="Y1198" s="37"/>
      <c r="Z1198" s="52"/>
      <c r="AA1198" s="1"/>
      <c r="AB1198" s="1"/>
      <c r="AC1198" s="50"/>
      <c r="AG1198" s="37"/>
      <c r="AH1198" s="37"/>
      <c r="AI1198" s="37"/>
    </row>
    <row r="1199" spans="1:35">
      <c r="A1199" s="25"/>
      <c r="B1199" s="5"/>
      <c r="C1199" s="30"/>
      <c r="D1199" s="1"/>
      <c r="E1199" s="1"/>
      <c r="F1199" s="30"/>
      <c r="G1199" s="38"/>
      <c r="I1199" s="30"/>
      <c r="J1199" s="37"/>
      <c r="K1199" s="37"/>
      <c r="S1199" s="37"/>
      <c r="T1199" s="37"/>
      <c r="U1199" s="37"/>
      <c r="V1199" s="37"/>
      <c r="W1199" s="37"/>
      <c r="X1199" s="37"/>
      <c r="Y1199" s="37"/>
      <c r="Z1199" s="52"/>
      <c r="AA1199" s="1"/>
      <c r="AB1199" s="1"/>
      <c r="AC1199" s="50"/>
      <c r="AG1199" s="37"/>
      <c r="AH1199" s="37"/>
      <c r="AI1199" s="37"/>
    </row>
    <row r="1200" spans="1:35">
      <c r="A1200" s="25"/>
      <c r="B1200" s="5"/>
      <c r="C1200" s="30"/>
      <c r="D1200" s="1"/>
      <c r="E1200" s="1"/>
      <c r="F1200" s="30"/>
      <c r="G1200" s="38"/>
      <c r="I1200" s="30"/>
      <c r="J1200" s="37"/>
      <c r="K1200" s="37"/>
      <c r="S1200" s="37"/>
      <c r="T1200" s="37"/>
      <c r="U1200" s="37"/>
      <c r="V1200" s="37"/>
      <c r="W1200" s="37"/>
      <c r="X1200" s="37"/>
      <c r="Y1200" s="37"/>
      <c r="Z1200" s="52"/>
      <c r="AA1200" s="1"/>
      <c r="AB1200" s="1"/>
      <c r="AC1200" s="50"/>
      <c r="AG1200" s="37"/>
      <c r="AH1200" s="37"/>
      <c r="AI1200" s="37"/>
    </row>
    <row r="1201" spans="1:35">
      <c r="A1201" s="25"/>
      <c r="B1201" s="5"/>
      <c r="C1201" s="30"/>
      <c r="D1201" s="1"/>
      <c r="E1201" s="1"/>
      <c r="F1201" s="30"/>
      <c r="G1201" s="38"/>
      <c r="I1201" s="30"/>
      <c r="J1201" s="37"/>
      <c r="K1201" s="37"/>
      <c r="S1201" s="37"/>
      <c r="T1201" s="37"/>
      <c r="U1201" s="37"/>
      <c r="V1201" s="37"/>
      <c r="W1201" s="37"/>
      <c r="X1201" s="37"/>
      <c r="Y1201" s="37"/>
      <c r="Z1201" s="52"/>
      <c r="AA1201" s="1"/>
      <c r="AB1201" s="1"/>
      <c r="AC1201" s="50"/>
      <c r="AG1201" s="37"/>
      <c r="AH1201" s="37"/>
      <c r="AI1201" s="37"/>
    </row>
    <row r="1202" spans="1:35">
      <c r="A1202" s="25"/>
      <c r="B1202" s="5"/>
      <c r="C1202" s="30"/>
      <c r="D1202" s="1"/>
      <c r="E1202" s="1"/>
      <c r="F1202" s="30"/>
      <c r="G1202" s="38"/>
      <c r="I1202" s="30"/>
      <c r="J1202" s="37"/>
      <c r="K1202" s="37"/>
      <c r="S1202" s="37"/>
      <c r="T1202" s="37"/>
      <c r="U1202" s="37"/>
      <c r="V1202" s="37"/>
      <c r="W1202" s="37"/>
      <c r="X1202" s="37"/>
      <c r="Y1202" s="37"/>
      <c r="Z1202" s="52"/>
      <c r="AA1202" s="1"/>
      <c r="AB1202" s="1"/>
      <c r="AC1202" s="50"/>
      <c r="AG1202" s="37"/>
      <c r="AH1202" s="37"/>
      <c r="AI1202" s="37"/>
    </row>
    <row r="1203" spans="1:35">
      <c r="A1203" s="25"/>
      <c r="B1203" s="5"/>
      <c r="C1203" s="30"/>
      <c r="D1203" s="1"/>
      <c r="E1203" s="1"/>
      <c r="F1203" s="30"/>
      <c r="G1203" s="38"/>
      <c r="I1203" s="30"/>
      <c r="J1203" s="37"/>
      <c r="K1203" s="37"/>
      <c r="S1203" s="37"/>
      <c r="T1203" s="37"/>
      <c r="U1203" s="37"/>
      <c r="V1203" s="37"/>
      <c r="W1203" s="37"/>
      <c r="X1203" s="37"/>
      <c r="Y1203" s="37"/>
      <c r="Z1203" s="52"/>
      <c r="AA1203" s="1"/>
      <c r="AB1203" s="1"/>
      <c r="AC1203" s="50"/>
      <c r="AG1203" s="37"/>
      <c r="AH1203" s="37"/>
      <c r="AI1203" s="36"/>
    </row>
    <row r="1204" spans="1:35">
      <c r="A1204" s="25"/>
      <c r="B1204" s="5"/>
      <c r="C1204" s="30"/>
      <c r="D1204" s="1"/>
      <c r="E1204" s="1"/>
      <c r="F1204" s="30"/>
      <c r="G1204" s="38"/>
      <c r="I1204" s="30"/>
      <c r="J1204" s="37"/>
      <c r="K1204" s="37"/>
      <c r="S1204" s="37"/>
      <c r="T1204" s="37"/>
      <c r="U1204" s="37"/>
      <c r="V1204" s="37"/>
      <c r="W1204" s="37"/>
      <c r="X1204" s="37"/>
      <c r="Y1204" s="37"/>
      <c r="Z1204" s="52"/>
      <c r="AA1204" s="1"/>
      <c r="AB1204" s="1"/>
      <c r="AC1204" s="50"/>
      <c r="AG1204" s="37"/>
      <c r="AH1204" s="37"/>
      <c r="AI1204" s="37"/>
    </row>
    <row r="1205" spans="1:35">
      <c r="A1205" s="25"/>
      <c r="B1205" s="5"/>
      <c r="C1205" s="30"/>
      <c r="D1205" s="1"/>
      <c r="E1205" s="1"/>
      <c r="F1205" s="30"/>
      <c r="G1205" s="38"/>
      <c r="I1205" s="30"/>
      <c r="J1205" s="37"/>
      <c r="K1205" s="37"/>
      <c r="S1205" s="37"/>
      <c r="T1205" s="37"/>
      <c r="U1205" s="37"/>
      <c r="V1205" s="37"/>
      <c r="W1205" s="37"/>
      <c r="X1205" s="37"/>
      <c r="Y1205" s="37"/>
      <c r="Z1205" s="52"/>
      <c r="AA1205" s="1"/>
      <c r="AB1205" s="1"/>
      <c r="AC1205" s="50"/>
      <c r="AG1205" s="37"/>
      <c r="AH1205" s="37"/>
      <c r="AI1205" s="37"/>
    </row>
    <row r="1206" spans="1:35">
      <c r="A1206" s="25"/>
      <c r="B1206" s="5"/>
      <c r="C1206" s="30"/>
      <c r="D1206" s="1"/>
      <c r="E1206" s="1"/>
      <c r="F1206" s="30"/>
      <c r="G1206" s="38"/>
      <c r="I1206" s="30"/>
      <c r="J1206" s="37"/>
      <c r="K1206" s="37"/>
      <c r="S1206" s="37"/>
      <c r="T1206" s="37"/>
      <c r="U1206" s="37"/>
      <c r="V1206" s="37"/>
      <c r="W1206" s="37"/>
      <c r="X1206" s="37"/>
      <c r="Y1206" s="37"/>
      <c r="Z1206" s="52"/>
      <c r="AA1206" s="1"/>
      <c r="AB1206" s="1"/>
      <c r="AC1206" s="50"/>
      <c r="AG1206" s="37"/>
      <c r="AH1206" s="37"/>
      <c r="AI1206" s="37"/>
    </row>
    <row r="1207" spans="1:35">
      <c r="A1207" s="25"/>
      <c r="B1207" s="5"/>
      <c r="C1207" s="30"/>
      <c r="D1207" s="1"/>
      <c r="E1207" s="1"/>
      <c r="F1207" s="30"/>
      <c r="G1207" s="38"/>
      <c r="I1207" s="30"/>
      <c r="J1207" s="37"/>
      <c r="K1207" s="37"/>
      <c r="S1207" s="37"/>
      <c r="T1207" s="37"/>
      <c r="U1207" s="37"/>
      <c r="V1207" s="37"/>
      <c r="W1207" s="37"/>
      <c r="X1207" s="37"/>
      <c r="Y1207" s="37"/>
      <c r="Z1207" s="52"/>
      <c r="AA1207" s="1"/>
      <c r="AB1207" s="1"/>
      <c r="AC1207" s="50"/>
      <c r="AG1207" s="37"/>
      <c r="AH1207" s="37"/>
      <c r="AI1207" s="37"/>
    </row>
    <row r="1208" spans="1:35">
      <c r="A1208" s="25"/>
      <c r="B1208" s="5"/>
      <c r="C1208" s="30"/>
      <c r="D1208" s="1"/>
      <c r="E1208" s="1"/>
      <c r="F1208" s="30"/>
      <c r="G1208" s="38"/>
      <c r="I1208" s="30"/>
      <c r="J1208" s="37"/>
      <c r="K1208" s="37"/>
      <c r="S1208" s="37"/>
      <c r="T1208" s="37"/>
      <c r="U1208" s="37"/>
      <c r="V1208" s="37"/>
      <c r="W1208" s="37"/>
      <c r="X1208" s="37"/>
      <c r="Y1208" s="37"/>
      <c r="Z1208" s="52"/>
      <c r="AA1208" s="1"/>
      <c r="AB1208" s="1"/>
      <c r="AC1208" s="50"/>
      <c r="AG1208" s="37"/>
      <c r="AH1208" s="37"/>
      <c r="AI1208" s="37"/>
    </row>
    <row r="1209" spans="1:35">
      <c r="A1209" s="25"/>
      <c r="B1209" s="5"/>
      <c r="G1209" s="21"/>
      <c r="W1209" s="37"/>
      <c r="Z1209" s="52"/>
      <c r="AA1209" s="1"/>
      <c r="AB1209" s="1"/>
      <c r="AC1209" s="50"/>
    </row>
    <row r="1210" spans="1:35">
      <c r="A1210" s="25"/>
      <c r="B1210" s="5"/>
      <c r="G1210" s="21"/>
      <c r="W1210" s="37"/>
      <c r="Z1210" s="52"/>
      <c r="AA1210" s="1"/>
      <c r="AB1210" s="1"/>
      <c r="AC1210" s="50"/>
    </row>
    <row r="1211" spans="1:35">
      <c r="A1211" s="25"/>
      <c r="B1211" s="5"/>
      <c r="G1211" s="21"/>
      <c r="Z1211" s="52"/>
      <c r="AA1211" s="1"/>
      <c r="AB1211" s="1"/>
      <c r="AC1211" s="50"/>
    </row>
    <row r="1212" spans="1:35">
      <c r="A1212" s="25"/>
      <c r="B1212" s="5"/>
      <c r="G1212" s="21"/>
      <c r="Z1212" s="52"/>
      <c r="AA1212" s="1"/>
      <c r="AB1212" s="1"/>
      <c r="AC1212" s="50"/>
    </row>
    <row r="1213" spans="1:35">
      <c r="A1213" s="25"/>
      <c r="B1213" s="5"/>
      <c r="G1213" s="21"/>
      <c r="Z1213" s="52"/>
      <c r="AA1213" s="1"/>
      <c r="AB1213" s="1"/>
      <c r="AC1213" s="50"/>
    </row>
    <row r="1214" spans="1:35">
      <c r="A1214" s="25"/>
      <c r="B1214" s="5"/>
      <c r="G1214" s="21"/>
      <c r="Z1214" s="52"/>
      <c r="AA1214" s="1"/>
      <c r="AB1214" s="1"/>
      <c r="AC1214" s="50"/>
    </row>
    <row r="1215" spans="1:35">
      <c r="A1215" s="25"/>
      <c r="B1215" s="5"/>
      <c r="G1215" s="21"/>
      <c r="Z1215" s="52"/>
      <c r="AA1215" s="1"/>
      <c r="AB1215" s="1"/>
      <c r="AC1215" s="50"/>
    </row>
    <row r="1216" spans="1:35">
      <c r="A1216" s="25"/>
      <c r="B1216" s="5"/>
      <c r="G1216" s="21"/>
      <c r="AC1216" s="50"/>
    </row>
    <row r="1217" spans="1:29">
      <c r="A1217" s="25"/>
      <c r="B1217" s="5"/>
      <c r="G1217" s="21"/>
      <c r="AC1217" s="50"/>
    </row>
    <row r="1218" spans="1:29">
      <c r="A1218" s="25"/>
      <c r="B1218" s="5"/>
      <c r="G1218" s="21"/>
      <c r="AC1218" s="50"/>
    </row>
    <row r="1219" spans="1:29">
      <c r="A1219" s="25"/>
      <c r="B1219" s="5"/>
      <c r="G1219" s="21"/>
      <c r="AC1219" s="50"/>
    </row>
    <row r="1220" spans="1:29">
      <c r="A1220" s="25"/>
      <c r="B1220" s="5"/>
      <c r="G1220" s="21"/>
      <c r="AC1220" s="50"/>
    </row>
    <row r="1221" spans="1:29">
      <c r="A1221" s="25"/>
      <c r="B1221" s="5"/>
      <c r="G1221" s="21"/>
      <c r="AC1221" s="50"/>
    </row>
    <row r="1222" spans="1:29">
      <c r="A1222" s="25"/>
      <c r="B1222" s="5"/>
      <c r="G1222" s="21"/>
      <c r="AC1222" s="50"/>
    </row>
    <row r="1223" spans="1:29">
      <c r="A1223" s="25"/>
      <c r="B1223" s="5"/>
      <c r="G1223" s="21"/>
      <c r="AC1223" s="50"/>
    </row>
    <row r="1224" spans="1:29">
      <c r="A1224" s="25"/>
      <c r="B1224" s="5"/>
      <c r="G1224" s="21"/>
      <c r="AC1224" s="50"/>
    </row>
    <row r="1225" spans="1:29">
      <c r="A1225" s="25"/>
      <c r="B1225" s="5"/>
      <c r="G1225" s="21"/>
      <c r="AC1225" s="50"/>
    </row>
    <row r="1226" spans="1:29">
      <c r="A1226" s="25"/>
      <c r="B1226" s="5"/>
      <c r="G1226" s="21"/>
      <c r="AC1226" s="50"/>
    </row>
    <row r="1227" spans="1:29">
      <c r="A1227" s="25"/>
      <c r="B1227" s="5"/>
      <c r="G1227" s="21"/>
      <c r="AC1227" s="50"/>
    </row>
    <row r="1228" spans="1:29">
      <c r="A1228" s="25"/>
      <c r="B1228" s="5"/>
      <c r="G1228" s="21"/>
      <c r="AC1228" s="50"/>
    </row>
    <row r="1229" spans="1:29">
      <c r="A1229" s="25"/>
      <c r="B1229" s="5"/>
      <c r="G1229" s="21"/>
      <c r="AC1229" s="50"/>
    </row>
    <row r="1230" spans="1:29">
      <c r="A1230" s="25"/>
      <c r="B1230" s="5"/>
      <c r="G1230" s="21"/>
      <c r="AC1230" s="50"/>
    </row>
    <row r="1231" spans="1:29">
      <c r="A1231" s="25"/>
      <c r="B1231" s="5"/>
      <c r="G1231" s="21"/>
      <c r="AC1231" s="50"/>
    </row>
    <row r="1232" spans="1:29">
      <c r="A1232" s="25"/>
      <c r="B1232" s="5"/>
      <c r="G1232" s="21"/>
      <c r="AC1232" s="50"/>
    </row>
    <row r="1233" spans="1:29">
      <c r="A1233" s="25"/>
      <c r="B1233" s="5"/>
      <c r="G1233" s="21"/>
      <c r="AC1233" s="50"/>
    </row>
    <row r="1234" spans="1:29">
      <c r="A1234" s="25"/>
      <c r="B1234" s="5"/>
      <c r="G1234" s="21"/>
      <c r="AC1234" s="50"/>
    </row>
    <row r="1235" spans="1:29">
      <c r="A1235" s="25"/>
      <c r="B1235" s="5"/>
      <c r="G1235" s="21"/>
      <c r="AC1235" s="50"/>
    </row>
    <row r="1236" spans="1:29">
      <c r="A1236" s="25"/>
      <c r="B1236" s="5"/>
      <c r="G1236" s="21"/>
      <c r="AC1236" s="50"/>
    </row>
    <row r="1237" spans="1:29">
      <c r="A1237" s="25"/>
      <c r="B1237" s="5"/>
      <c r="G1237" s="21"/>
      <c r="AC1237" s="50"/>
    </row>
    <row r="1238" spans="1:29">
      <c r="A1238" s="25"/>
      <c r="B1238" s="5"/>
      <c r="G1238" s="21"/>
      <c r="AC1238" s="50"/>
    </row>
    <row r="1239" spans="1:29">
      <c r="A1239" s="25"/>
      <c r="B1239" s="5"/>
      <c r="G1239" s="21"/>
      <c r="AC1239" s="50"/>
    </row>
    <row r="1240" spans="1:29">
      <c r="A1240" s="25"/>
      <c r="B1240" s="5"/>
      <c r="G1240" s="21"/>
      <c r="AC1240" s="50"/>
    </row>
    <row r="1241" spans="1:29">
      <c r="A1241" s="25"/>
      <c r="B1241" s="5"/>
      <c r="G1241" s="21"/>
      <c r="AC1241" s="50"/>
    </row>
    <row r="1242" spans="1:29">
      <c r="A1242" s="25"/>
      <c r="B1242" s="5"/>
      <c r="G1242" s="21"/>
      <c r="AC1242" s="50"/>
    </row>
    <row r="1243" spans="1:29">
      <c r="A1243" s="25"/>
      <c r="B1243" s="5"/>
      <c r="G1243" s="21"/>
      <c r="AC1243" s="50"/>
    </row>
    <row r="1244" spans="1:29">
      <c r="A1244" s="25"/>
      <c r="B1244" s="5"/>
      <c r="G1244" s="21"/>
      <c r="AC1244" s="50"/>
    </row>
    <row r="1245" spans="1:29">
      <c r="A1245" s="25"/>
      <c r="B1245" s="5"/>
      <c r="G1245" s="21"/>
      <c r="AC1245" s="50"/>
    </row>
    <row r="1246" spans="1:29">
      <c r="A1246" s="25"/>
      <c r="B1246" s="5"/>
      <c r="G1246" s="21"/>
      <c r="AC1246" s="50"/>
    </row>
    <row r="1247" spans="1:29">
      <c r="A1247" s="25"/>
      <c r="B1247" s="5"/>
      <c r="G1247" s="21"/>
      <c r="AC1247" s="50"/>
    </row>
    <row r="1248" spans="1:29">
      <c r="A1248" s="25"/>
      <c r="B1248" s="5"/>
      <c r="G1248" s="21"/>
      <c r="AC1248" s="50"/>
    </row>
    <row r="1249" spans="1:29">
      <c r="A1249" s="25"/>
      <c r="B1249" s="5"/>
      <c r="G1249" s="21"/>
      <c r="AC1249" s="50"/>
    </row>
    <row r="1250" spans="1:29">
      <c r="A1250" s="25"/>
      <c r="B1250" s="5"/>
      <c r="G1250" s="21"/>
      <c r="AC1250" s="50"/>
    </row>
    <row r="1251" spans="1:29">
      <c r="A1251" s="25"/>
      <c r="B1251" s="5"/>
      <c r="G1251" s="21"/>
      <c r="AC1251" s="50"/>
    </row>
    <row r="1252" spans="1:29">
      <c r="A1252" s="25"/>
      <c r="B1252" s="5"/>
      <c r="G1252" s="21"/>
      <c r="AC1252" s="50"/>
    </row>
    <row r="1253" spans="1:29">
      <c r="A1253" s="25"/>
      <c r="B1253" s="5"/>
      <c r="G1253" s="21"/>
      <c r="AC1253" s="50"/>
    </row>
    <row r="1254" spans="1:29">
      <c r="A1254" s="25"/>
      <c r="B1254" s="5"/>
      <c r="G1254" s="21"/>
      <c r="AC1254" s="50"/>
    </row>
    <row r="1255" spans="1:29">
      <c r="A1255" s="25"/>
      <c r="B1255" s="5"/>
      <c r="G1255" s="21"/>
      <c r="AC1255" s="50"/>
    </row>
    <row r="1256" spans="1:29">
      <c r="A1256" s="25"/>
      <c r="B1256" s="5"/>
      <c r="G1256" s="21"/>
      <c r="AC1256" s="50"/>
    </row>
    <row r="1257" spans="1:29">
      <c r="A1257" s="25"/>
      <c r="B1257" s="5"/>
      <c r="G1257" s="21"/>
      <c r="AC1257" s="50"/>
    </row>
    <row r="1258" spans="1:29">
      <c r="A1258" s="25"/>
      <c r="B1258" s="5"/>
      <c r="G1258" s="21"/>
      <c r="AC1258" s="50"/>
    </row>
    <row r="1259" spans="1:29">
      <c r="A1259" s="25"/>
      <c r="B1259" s="5"/>
      <c r="G1259" s="21"/>
      <c r="AC1259" s="50"/>
    </row>
    <row r="1260" spans="1:29">
      <c r="A1260" s="25"/>
      <c r="B1260" s="5"/>
      <c r="G1260" s="21"/>
      <c r="AC1260" s="50"/>
    </row>
    <row r="1261" spans="1:29">
      <c r="A1261" s="25"/>
      <c r="B1261" s="5"/>
      <c r="G1261" s="21"/>
      <c r="AC1261" s="50"/>
    </row>
    <row r="1262" spans="1:29">
      <c r="A1262" s="25"/>
      <c r="B1262" s="5"/>
      <c r="G1262" s="21"/>
      <c r="AC1262" s="50"/>
    </row>
    <row r="1263" spans="1:29">
      <c r="A1263" s="25"/>
      <c r="B1263" s="5"/>
      <c r="G1263" s="21"/>
      <c r="AC1263" s="50"/>
    </row>
    <row r="1264" spans="1:29">
      <c r="A1264" s="25"/>
      <c r="B1264" s="5"/>
      <c r="G1264" s="21"/>
      <c r="AC1264" s="50"/>
    </row>
    <row r="1265" spans="1:29">
      <c r="A1265" s="25"/>
      <c r="B1265" s="5"/>
      <c r="G1265" s="21"/>
      <c r="AC1265" s="50"/>
    </row>
    <row r="1266" spans="1:29">
      <c r="A1266" s="25"/>
      <c r="B1266" s="5"/>
      <c r="G1266" s="21"/>
      <c r="AC1266" s="50"/>
    </row>
    <row r="1267" spans="1:29">
      <c r="A1267" s="25"/>
      <c r="B1267" s="5"/>
      <c r="G1267" s="21"/>
      <c r="AC1267" s="50"/>
    </row>
    <row r="1268" spans="1:29">
      <c r="A1268" s="25"/>
      <c r="B1268" s="5"/>
      <c r="G1268" s="21"/>
      <c r="AC1268" s="50"/>
    </row>
    <row r="1269" spans="1:29">
      <c r="A1269" s="25"/>
      <c r="B1269" s="5"/>
      <c r="G1269" s="21"/>
      <c r="AC1269" s="50"/>
    </row>
    <row r="1270" spans="1:29">
      <c r="A1270" s="25"/>
      <c r="B1270" s="5"/>
      <c r="G1270" s="21"/>
      <c r="AC1270" s="50"/>
    </row>
    <row r="1271" spans="1:29">
      <c r="A1271" s="25"/>
      <c r="B1271" s="5"/>
      <c r="G1271" s="21"/>
      <c r="AC1271" s="50"/>
    </row>
    <row r="1272" spans="1:29">
      <c r="A1272" s="25"/>
      <c r="B1272" s="5"/>
      <c r="G1272" s="21"/>
      <c r="AC1272" s="50"/>
    </row>
    <row r="1273" spans="1:29">
      <c r="A1273" s="25"/>
      <c r="B1273" s="5"/>
      <c r="G1273" s="21"/>
      <c r="AC1273" s="50"/>
    </row>
    <row r="1274" spans="1:29">
      <c r="A1274" s="25"/>
      <c r="B1274" s="5"/>
      <c r="G1274" s="21"/>
      <c r="AC1274" s="50"/>
    </row>
    <row r="1275" spans="1:29">
      <c r="A1275" s="25"/>
      <c r="B1275" s="5"/>
      <c r="G1275" s="21"/>
      <c r="AC1275" s="50"/>
    </row>
    <row r="1276" spans="1:29">
      <c r="A1276" s="25"/>
      <c r="B1276" s="5"/>
      <c r="G1276" s="21"/>
      <c r="AC1276" s="50"/>
    </row>
    <row r="1277" spans="1:29">
      <c r="A1277" s="25"/>
      <c r="B1277" s="5"/>
      <c r="G1277" s="21"/>
      <c r="AC1277" s="50"/>
    </row>
    <row r="1278" spans="1:29">
      <c r="A1278" s="25"/>
      <c r="B1278" s="5"/>
      <c r="G1278" s="21"/>
      <c r="AC1278" s="50"/>
    </row>
    <row r="1279" spans="1:29">
      <c r="A1279" s="25"/>
      <c r="B1279" s="5"/>
      <c r="G1279" s="21"/>
      <c r="AC1279" s="50"/>
    </row>
    <row r="1280" spans="1:29">
      <c r="A1280" s="25"/>
      <c r="B1280" s="5"/>
      <c r="G1280" s="21"/>
      <c r="AC1280" s="50"/>
    </row>
    <row r="1281" spans="1:29">
      <c r="A1281" s="25"/>
      <c r="B1281" s="5"/>
      <c r="G1281" s="21"/>
      <c r="AC1281" s="50"/>
    </row>
    <row r="1282" spans="1:29">
      <c r="A1282" s="25"/>
      <c r="B1282" s="5"/>
      <c r="G1282" s="21"/>
      <c r="AC1282" s="50"/>
    </row>
    <row r="1283" spans="1:29">
      <c r="A1283" s="25"/>
      <c r="B1283" s="5"/>
      <c r="G1283" s="21"/>
      <c r="AC1283" s="50"/>
    </row>
    <row r="1284" spans="1:29">
      <c r="A1284" s="25"/>
      <c r="B1284" s="5"/>
      <c r="G1284" s="21"/>
      <c r="AC1284" s="50"/>
    </row>
    <row r="1285" spans="1:29">
      <c r="A1285" s="25"/>
      <c r="B1285" s="5"/>
      <c r="G1285" s="21"/>
      <c r="AC1285" s="50"/>
    </row>
    <row r="1286" spans="1:29">
      <c r="A1286" s="25"/>
      <c r="B1286" s="5"/>
      <c r="G1286" s="21"/>
      <c r="AC1286" s="50"/>
    </row>
    <row r="1287" spans="1:29">
      <c r="A1287" s="25"/>
      <c r="B1287" s="5"/>
      <c r="G1287" s="21"/>
      <c r="AC1287" s="50"/>
    </row>
    <row r="1288" spans="1:29">
      <c r="A1288" s="25"/>
      <c r="B1288" s="5"/>
      <c r="G1288" s="21"/>
      <c r="AC1288" s="50"/>
    </row>
    <row r="1289" spans="1:29">
      <c r="A1289" s="25"/>
      <c r="B1289" s="5"/>
      <c r="G1289" s="21"/>
      <c r="AC1289" s="50"/>
    </row>
    <row r="1290" spans="1:29">
      <c r="A1290" s="25"/>
      <c r="B1290" s="5"/>
      <c r="G1290" s="21"/>
      <c r="AC1290" s="50"/>
    </row>
    <row r="1291" spans="1:29">
      <c r="A1291" s="25"/>
      <c r="B1291" s="5"/>
      <c r="G1291" s="21"/>
      <c r="AC1291" s="50"/>
    </row>
    <row r="1292" spans="1:29">
      <c r="A1292" s="25"/>
      <c r="B1292" s="5"/>
      <c r="G1292" s="21"/>
      <c r="AC1292" s="50"/>
    </row>
    <row r="1293" spans="1:29">
      <c r="A1293" s="25"/>
      <c r="B1293" s="5"/>
      <c r="G1293" s="21"/>
      <c r="AC1293" s="50"/>
    </row>
    <row r="1294" spans="1:29">
      <c r="A1294" s="25"/>
      <c r="B1294" s="5"/>
      <c r="G1294" s="21"/>
      <c r="AC1294" s="50"/>
    </row>
    <row r="1295" spans="1:29">
      <c r="A1295" s="25"/>
      <c r="B1295" s="5"/>
      <c r="G1295" s="21"/>
      <c r="AC1295" s="50"/>
    </row>
    <row r="1296" spans="1:29">
      <c r="A1296" s="25"/>
      <c r="B1296" s="5"/>
      <c r="G1296" s="21"/>
      <c r="AC1296" s="50"/>
    </row>
    <row r="1297" spans="1:29">
      <c r="A1297" s="25"/>
      <c r="B1297" s="5"/>
      <c r="G1297" s="21"/>
      <c r="AC1297" s="50"/>
    </row>
    <row r="1298" spans="1:29">
      <c r="A1298" s="25"/>
      <c r="B1298" s="5"/>
      <c r="G1298" s="21"/>
      <c r="AC1298" s="50"/>
    </row>
    <row r="1299" spans="1:29">
      <c r="A1299" s="25"/>
      <c r="B1299" s="5"/>
      <c r="G1299" s="21"/>
      <c r="AC1299" s="50"/>
    </row>
    <row r="1300" spans="1:29">
      <c r="A1300" s="25"/>
      <c r="B1300" s="5"/>
      <c r="G1300" s="21"/>
      <c r="AC1300" s="50"/>
    </row>
    <row r="1301" spans="1:29">
      <c r="A1301" s="25"/>
      <c r="B1301" s="5"/>
      <c r="G1301" s="21"/>
      <c r="AC1301" s="50"/>
    </row>
    <row r="1302" spans="1:29">
      <c r="A1302" s="25"/>
      <c r="B1302" s="5"/>
      <c r="G1302" s="21"/>
      <c r="AC1302" s="50"/>
    </row>
    <row r="1303" spans="1:29">
      <c r="A1303" s="25"/>
      <c r="B1303" s="5"/>
      <c r="G1303" s="21"/>
      <c r="AC1303" s="50"/>
    </row>
    <row r="1304" spans="1:29">
      <c r="A1304" s="25"/>
      <c r="B1304" s="5"/>
      <c r="G1304" s="21"/>
      <c r="AC1304" s="50"/>
    </row>
    <row r="1305" spans="1:29">
      <c r="A1305" s="25"/>
      <c r="B1305" s="5"/>
      <c r="G1305" s="21"/>
      <c r="AC1305" s="50"/>
    </row>
    <row r="1306" spans="1:29">
      <c r="A1306" s="25"/>
      <c r="B1306" s="5"/>
      <c r="G1306" s="21"/>
      <c r="AC1306" s="50"/>
    </row>
    <row r="1307" spans="1:29">
      <c r="A1307" s="25"/>
      <c r="B1307" s="5"/>
      <c r="G1307" s="21"/>
      <c r="AC1307" s="50"/>
    </row>
    <row r="1308" spans="1:29">
      <c r="A1308" s="25"/>
      <c r="B1308" s="5"/>
      <c r="G1308" s="21"/>
      <c r="AC1308" s="50"/>
    </row>
    <row r="1309" spans="1:29">
      <c r="A1309" s="25"/>
      <c r="B1309" s="5"/>
      <c r="G1309" s="21"/>
      <c r="AC1309" s="50"/>
    </row>
    <row r="1310" spans="1:29">
      <c r="A1310" s="25"/>
      <c r="B1310" s="5"/>
      <c r="G1310" s="21"/>
      <c r="AC1310" s="50"/>
    </row>
    <row r="1311" spans="1:29">
      <c r="A1311" s="25"/>
      <c r="B1311" s="5"/>
      <c r="G1311" s="21"/>
      <c r="AC1311" s="50"/>
    </row>
    <row r="1312" spans="1:29">
      <c r="A1312" s="25"/>
      <c r="B1312" s="5"/>
      <c r="G1312" s="21"/>
      <c r="AC1312" s="50"/>
    </row>
    <row r="1313" spans="1:29">
      <c r="A1313" s="25"/>
      <c r="B1313" s="5"/>
      <c r="G1313" s="21"/>
      <c r="AC1313" s="50"/>
    </row>
    <row r="1314" spans="1:29">
      <c r="A1314" s="25"/>
      <c r="B1314" s="5"/>
      <c r="G1314" s="21"/>
      <c r="AC1314" s="50"/>
    </row>
    <row r="1315" spans="1:29">
      <c r="A1315" s="25"/>
      <c r="B1315" s="5"/>
      <c r="G1315" s="21"/>
      <c r="AC1315" s="50"/>
    </row>
    <row r="1316" spans="1:29">
      <c r="A1316" s="25"/>
      <c r="B1316" s="5"/>
      <c r="G1316" s="21"/>
      <c r="AC1316" s="50"/>
    </row>
    <row r="1317" spans="1:29">
      <c r="A1317" s="25"/>
      <c r="B1317" s="5"/>
      <c r="G1317" s="21"/>
      <c r="AC1317" s="50"/>
    </row>
    <row r="1318" spans="1:29">
      <c r="A1318" s="25"/>
      <c r="B1318" s="5"/>
      <c r="G1318" s="21"/>
      <c r="AC1318" s="50"/>
    </row>
    <row r="1319" spans="1:29">
      <c r="A1319" s="25"/>
      <c r="B1319" s="5"/>
      <c r="G1319" s="21"/>
      <c r="AC1319" s="50"/>
    </row>
    <row r="1320" spans="1:29">
      <c r="A1320" s="25"/>
      <c r="B1320" s="5"/>
      <c r="G1320" s="21"/>
      <c r="AC1320" s="50"/>
    </row>
    <row r="1321" spans="1:29">
      <c r="A1321" s="25"/>
      <c r="B1321" s="5"/>
      <c r="G1321" s="21"/>
      <c r="AC1321" s="50"/>
    </row>
    <row r="1322" spans="1:29">
      <c r="A1322" s="25"/>
      <c r="B1322" s="5"/>
      <c r="G1322" s="21"/>
      <c r="AC1322" s="50"/>
    </row>
    <row r="1323" spans="1:29">
      <c r="A1323" s="25"/>
      <c r="B1323" s="5"/>
      <c r="G1323" s="21"/>
      <c r="AC1323" s="50"/>
    </row>
    <row r="1324" spans="1:29">
      <c r="A1324" s="25"/>
      <c r="B1324" s="5"/>
      <c r="G1324" s="21"/>
      <c r="AC1324" s="50"/>
    </row>
    <row r="1325" spans="1:29">
      <c r="A1325" s="25"/>
      <c r="B1325" s="5"/>
      <c r="G1325" s="21"/>
      <c r="AC1325" s="50"/>
    </row>
    <row r="1326" spans="1:29">
      <c r="A1326" s="25"/>
      <c r="B1326" s="5"/>
      <c r="G1326" s="21"/>
      <c r="AC1326" s="50"/>
    </row>
    <row r="1327" spans="1:29">
      <c r="A1327" s="25"/>
      <c r="B1327" s="5"/>
      <c r="G1327" s="21"/>
      <c r="AC1327" s="50"/>
    </row>
    <row r="1328" spans="1:29">
      <c r="A1328" s="25"/>
      <c r="B1328" s="5"/>
      <c r="G1328" s="21"/>
      <c r="AC1328" s="50"/>
    </row>
    <row r="1329" spans="1:29">
      <c r="A1329" s="25"/>
      <c r="B1329" s="5"/>
      <c r="G1329" s="21"/>
      <c r="AC1329" s="50"/>
    </row>
    <row r="1330" spans="1:29">
      <c r="A1330" s="25"/>
      <c r="B1330" s="5"/>
      <c r="G1330" s="21"/>
      <c r="AC1330" s="50"/>
    </row>
    <row r="1331" spans="1:29">
      <c r="A1331" s="25"/>
      <c r="B1331" s="5"/>
      <c r="G1331" s="21"/>
      <c r="AC1331" s="50"/>
    </row>
    <row r="1332" spans="1:29">
      <c r="A1332" s="25"/>
      <c r="B1332" s="5"/>
      <c r="G1332" s="21"/>
      <c r="AC1332" s="50"/>
    </row>
    <row r="1333" spans="1:29">
      <c r="A1333" s="25"/>
      <c r="B1333" s="5"/>
      <c r="G1333" s="21"/>
      <c r="AC1333" s="50"/>
    </row>
    <row r="1334" spans="1:29">
      <c r="A1334" s="25"/>
      <c r="B1334" s="5"/>
      <c r="G1334" s="21"/>
      <c r="AC1334" s="50"/>
    </row>
    <row r="1335" spans="1:29">
      <c r="A1335" s="25"/>
      <c r="B1335" s="5"/>
      <c r="G1335" s="21"/>
      <c r="AC1335" s="50"/>
    </row>
    <row r="1336" spans="1:29">
      <c r="A1336" s="25"/>
      <c r="B1336" s="5"/>
      <c r="G1336" s="21"/>
      <c r="AC1336" s="50"/>
    </row>
    <row r="1337" spans="1:29">
      <c r="A1337" s="25"/>
      <c r="B1337" s="5"/>
      <c r="G1337" s="21"/>
      <c r="AC1337" s="50"/>
    </row>
    <row r="1338" spans="1:29">
      <c r="A1338" s="25"/>
      <c r="B1338" s="5"/>
      <c r="G1338" s="21"/>
      <c r="AC1338" s="50"/>
    </row>
    <row r="1339" spans="1:29">
      <c r="A1339" s="25"/>
      <c r="B1339" s="5"/>
      <c r="G1339" s="21"/>
      <c r="AC1339" s="50"/>
    </row>
    <row r="1340" spans="1:29">
      <c r="A1340" s="25"/>
      <c r="B1340" s="5"/>
      <c r="G1340" s="21"/>
      <c r="AC1340" s="50"/>
    </row>
    <row r="1341" spans="1:29">
      <c r="A1341" s="25"/>
      <c r="B1341" s="5"/>
      <c r="G1341" s="21"/>
      <c r="AC1341" s="50"/>
    </row>
    <row r="1342" spans="1:29">
      <c r="A1342" s="25"/>
      <c r="B1342" s="5"/>
      <c r="G1342" s="21"/>
      <c r="AC1342" s="50"/>
    </row>
    <row r="1343" spans="1:29">
      <c r="A1343" s="25"/>
      <c r="B1343" s="5"/>
      <c r="G1343" s="21"/>
      <c r="AC1343" s="50"/>
    </row>
    <row r="1344" spans="1:29">
      <c r="A1344" s="25"/>
      <c r="B1344" s="5"/>
      <c r="G1344" s="21"/>
      <c r="AC1344" s="50"/>
    </row>
    <row r="1345" spans="1:29">
      <c r="A1345" s="25"/>
      <c r="B1345" s="5"/>
      <c r="G1345" s="21"/>
      <c r="AC1345" s="50"/>
    </row>
    <row r="1346" spans="1:29">
      <c r="A1346" s="25"/>
      <c r="B1346" s="5"/>
      <c r="G1346" s="21"/>
      <c r="AC1346" s="50"/>
    </row>
    <row r="1347" spans="1:29">
      <c r="A1347" s="25"/>
      <c r="B1347" s="5"/>
      <c r="G1347" s="21"/>
      <c r="AC1347" s="50"/>
    </row>
    <row r="1348" spans="1:29">
      <c r="A1348" s="25"/>
      <c r="B1348" s="5"/>
      <c r="G1348" s="21"/>
      <c r="AC1348" s="50"/>
    </row>
    <row r="1349" spans="1:29">
      <c r="A1349" s="25"/>
      <c r="B1349" s="5"/>
      <c r="G1349" s="21"/>
      <c r="AC1349" s="50"/>
    </row>
    <row r="1350" spans="1:29">
      <c r="A1350" s="25"/>
      <c r="B1350" s="5"/>
      <c r="G1350" s="21"/>
      <c r="AC1350" s="50"/>
    </row>
    <row r="1351" spans="1:29">
      <c r="A1351" s="25"/>
      <c r="B1351" s="5"/>
      <c r="G1351" s="21"/>
      <c r="AC1351" s="50"/>
    </row>
    <row r="1352" spans="1:29">
      <c r="A1352" s="25"/>
      <c r="B1352" s="5"/>
      <c r="G1352" s="21"/>
      <c r="AC1352" s="50"/>
    </row>
    <row r="1353" spans="1:29">
      <c r="A1353" s="25"/>
      <c r="B1353" s="5"/>
      <c r="G1353" s="21"/>
      <c r="AC1353" s="50"/>
    </row>
    <row r="1354" spans="1:29">
      <c r="A1354" s="25"/>
      <c r="B1354" s="5"/>
      <c r="G1354" s="21"/>
      <c r="AC1354" s="50"/>
    </row>
    <row r="1355" spans="1:29">
      <c r="A1355" s="25"/>
      <c r="B1355" s="5"/>
      <c r="G1355" s="21"/>
      <c r="AC1355" s="50"/>
    </row>
    <row r="1356" spans="1:29">
      <c r="A1356" s="25"/>
      <c r="B1356" s="5"/>
      <c r="G1356" s="21"/>
      <c r="AC1356" s="50"/>
    </row>
    <row r="1357" spans="1:29">
      <c r="A1357" s="25"/>
      <c r="B1357" s="5"/>
      <c r="G1357" s="21"/>
      <c r="AC1357" s="50"/>
    </row>
    <row r="1358" spans="1:29">
      <c r="A1358" s="25"/>
      <c r="B1358" s="5"/>
      <c r="G1358" s="21"/>
      <c r="AC1358" s="50"/>
    </row>
    <row r="1359" spans="1:29">
      <c r="A1359" s="25"/>
      <c r="B1359" s="5"/>
      <c r="G1359" s="21"/>
      <c r="AC1359" s="50"/>
    </row>
    <row r="1360" spans="1:29">
      <c r="A1360" s="25"/>
      <c r="B1360" s="5"/>
      <c r="G1360" s="21"/>
      <c r="AC1360" s="50"/>
    </row>
    <row r="1361" spans="1:29">
      <c r="A1361" s="25"/>
      <c r="B1361" s="5"/>
      <c r="G1361" s="21"/>
      <c r="AC1361" s="50"/>
    </row>
    <row r="1362" spans="1:29">
      <c r="A1362" s="25"/>
      <c r="B1362" s="5"/>
      <c r="G1362" s="21"/>
      <c r="AC1362" s="50"/>
    </row>
    <row r="1363" spans="1:29">
      <c r="A1363" s="25"/>
      <c r="B1363" s="5"/>
      <c r="G1363" s="21"/>
      <c r="AC1363" s="50"/>
    </row>
    <row r="1364" spans="1:29">
      <c r="A1364" s="25"/>
      <c r="B1364" s="5"/>
      <c r="G1364" s="21"/>
      <c r="AC1364" s="50"/>
    </row>
    <row r="1365" spans="1:29">
      <c r="A1365" s="25"/>
      <c r="B1365" s="5"/>
      <c r="G1365" s="21"/>
      <c r="AC1365" s="50"/>
    </row>
    <row r="1366" spans="1:29">
      <c r="A1366" s="25"/>
      <c r="B1366" s="5"/>
      <c r="G1366" s="21"/>
      <c r="AC1366" s="50"/>
    </row>
    <row r="1367" spans="1:29">
      <c r="A1367" s="25"/>
      <c r="B1367" s="5"/>
      <c r="G1367" s="21"/>
      <c r="AC1367" s="50"/>
    </row>
    <row r="1368" spans="1:29">
      <c r="A1368" s="25"/>
      <c r="B1368" s="5"/>
      <c r="G1368" s="21"/>
      <c r="AC1368" s="50"/>
    </row>
    <row r="1369" spans="1:29">
      <c r="A1369" s="25"/>
      <c r="B1369" s="5"/>
      <c r="G1369" s="21"/>
      <c r="AC1369" s="50"/>
    </row>
    <row r="1370" spans="1:29">
      <c r="A1370" s="25"/>
      <c r="B1370" s="5"/>
      <c r="G1370" s="21"/>
      <c r="AC1370" s="50"/>
    </row>
    <row r="1371" spans="1:29">
      <c r="A1371" s="25"/>
      <c r="B1371" s="5"/>
      <c r="G1371" s="21"/>
      <c r="AC1371" s="50"/>
    </row>
    <row r="1372" spans="1:29">
      <c r="A1372" s="25"/>
      <c r="B1372" s="5"/>
      <c r="G1372" s="21"/>
      <c r="AC1372" s="50"/>
    </row>
    <row r="1373" spans="1:29">
      <c r="A1373" s="25"/>
      <c r="B1373" s="5"/>
      <c r="G1373" s="21"/>
      <c r="AC1373" s="50"/>
    </row>
    <row r="1374" spans="1:29">
      <c r="A1374" s="25"/>
      <c r="B1374" s="5"/>
      <c r="G1374" s="21"/>
      <c r="AC1374" s="50"/>
    </row>
    <row r="1375" spans="1:29">
      <c r="A1375" s="25"/>
      <c r="B1375" s="5"/>
      <c r="G1375" s="21"/>
      <c r="AC1375" s="50"/>
    </row>
    <row r="1376" spans="1:29">
      <c r="A1376" s="25"/>
      <c r="B1376" s="5"/>
      <c r="G1376" s="21"/>
      <c r="AC1376" s="50"/>
    </row>
    <row r="1377" spans="1:29">
      <c r="A1377" s="25"/>
      <c r="B1377" s="5"/>
      <c r="G1377" s="21"/>
      <c r="AC1377" s="50"/>
    </row>
    <row r="1378" spans="1:29">
      <c r="A1378" s="25"/>
      <c r="B1378" s="5"/>
      <c r="G1378" s="21"/>
      <c r="AC1378" s="50"/>
    </row>
    <row r="1379" spans="1:29">
      <c r="A1379" s="25"/>
      <c r="B1379" s="5"/>
      <c r="G1379" s="21"/>
      <c r="AC1379" s="50"/>
    </row>
    <row r="1380" spans="1:29">
      <c r="A1380" s="25"/>
      <c r="B1380" s="5"/>
      <c r="G1380" s="21"/>
      <c r="AC1380" s="50"/>
    </row>
    <row r="1381" spans="1:29">
      <c r="A1381" s="25"/>
      <c r="B1381" s="5"/>
      <c r="G1381" s="21"/>
      <c r="AC1381" s="50"/>
    </row>
    <row r="1382" spans="1:29">
      <c r="A1382" s="25"/>
      <c r="B1382" s="5"/>
      <c r="G1382" s="21"/>
      <c r="AC1382" s="50"/>
    </row>
    <row r="1383" spans="1:29">
      <c r="A1383" s="25"/>
      <c r="B1383" s="5"/>
      <c r="G1383" s="21"/>
      <c r="AC1383" s="50"/>
    </row>
    <row r="1384" spans="1:29">
      <c r="A1384" s="25"/>
      <c r="B1384" s="5"/>
      <c r="G1384" s="21"/>
      <c r="AC1384" s="50"/>
    </row>
    <row r="1385" spans="1:29">
      <c r="A1385" s="25"/>
      <c r="B1385" s="5"/>
      <c r="G1385" s="21"/>
      <c r="AC1385" s="50"/>
    </row>
    <row r="1386" spans="1:29">
      <c r="A1386" s="25"/>
      <c r="B1386" s="5"/>
      <c r="G1386" s="21"/>
      <c r="AC1386" s="50"/>
    </row>
    <row r="1387" spans="1:29">
      <c r="A1387" s="25"/>
      <c r="B1387" s="5"/>
      <c r="G1387" s="21"/>
      <c r="AC1387" s="50"/>
    </row>
    <row r="1388" spans="1:29">
      <c r="A1388" s="25"/>
      <c r="B1388" s="5"/>
      <c r="G1388" s="21"/>
      <c r="AC1388" s="50"/>
    </row>
    <row r="1389" spans="1:29">
      <c r="A1389" s="25"/>
      <c r="B1389" s="5"/>
      <c r="G1389" s="21"/>
      <c r="AC1389" s="50"/>
    </row>
    <row r="1390" spans="1:29">
      <c r="A1390" s="25"/>
      <c r="B1390" s="5"/>
      <c r="G1390" s="21"/>
      <c r="AC1390" s="50"/>
    </row>
    <row r="1391" spans="1:29">
      <c r="A1391" s="25"/>
      <c r="B1391" s="5"/>
      <c r="G1391" s="21"/>
      <c r="AC1391" s="50"/>
    </row>
    <row r="1392" spans="1:29">
      <c r="A1392" s="25"/>
      <c r="B1392" s="5"/>
      <c r="G1392" s="21"/>
      <c r="AC1392" s="50"/>
    </row>
    <row r="1393" spans="1:29">
      <c r="A1393" s="25"/>
      <c r="B1393" s="5"/>
      <c r="G1393" s="21"/>
      <c r="AC1393" s="50"/>
    </row>
    <row r="1394" spans="1:29">
      <c r="A1394" s="25"/>
      <c r="B1394" s="5"/>
      <c r="G1394" s="21"/>
      <c r="AC1394" s="50"/>
    </row>
    <row r="1395" spans="1:29">
      <c r="A1395" s="25"/>
      <c r="B1395" s="5"/>
      <c r="G1395" s="21"/>
      <c r="AC1395" s="50"/>
    </row>
    <row r="1396" spans="1:29">
      <c r="A1396" s="25"/>
      <c r="B1396" s="5"/>
      <c r="G1396" s="21"/>
      <c r="AC1396" s="50"/>
    </row>
    <row r="1397" spans="1:29">
      <c r="A1397" s="25"/>
      <c r="B1397" s="5"/>
      <c r="G1397" s="21"/>
      <c r="AC1397" s="50"/>
    </row>
    <row r="1398" spans="1:29">
      <c r="A1398" s="25"/>
      <c r="B1398" s="5"/>
      <c r="G1398" s="21"/>
      <c r="AC1398" s="50"/>
    </row>
    <row r="1399" spans="1:29">
      <c r="A1399" s="25"/>
      <c r="B1399" s="5"/>
      <c r="G1399" s="21"/>
      <c r="AC1399" s="50"/>
    </row>
    <row r="1400" spans="1:29">
      <c r="A1400" s="25"/>
      <c r="B1400" s="5"/>
      <c r="G1400" s="21"/>
      <c r="AC1400" s="50"/>
    </row>
    <row r="1401" spans="1:29">
      <c r="A1401" s="25"/>
      <c r="B1401" s="5"/>
      <c r="G1401" s="21"/>
      <c r="AC1401" s="50"/>
    </row>
    <row r="1402" spans="1:29">
      <c r="A1402" s="25"/>
      <c r="B1402" s="5"/>
      <c r="G1402" s="21"/>
      <c r="AC1402" s="50"/>
    </row>
    <row r="1403" spans="1:29">
      <c r="A1403" s="25"/>
      <c r="B1403" s="5"/>
      <c r="G1403" s="21"/>
      <c r="AC1403" s="50"/>
    </row>
    <row r="1404" spans="1:29">
      <c r="A1404" s="25"/>
      <c r="B1404" s="5"/>
      <c r="G1404" s="21"/>
      <c r="AC1404" s="50"/>
    </row>
    <row r="1405" spans="1:29">
      <c r="A1405" s="25"/>
      <c r="B1405" s="5"/>
      <c r="G1405" s="21"/>
      <c r="AC1405" s="50"/>
    </row>
    <row r="1406" spans="1:29">
      <c r="A1406" s="25"/>
      <c r="B1406" s="5"/>
      <c r="G1406" s="21"/>
      <c r="AC1406" s="50"/>
    </row>
    <row r="1407" spans="1:29">
      <c r="A1407" s="25"/>
      <c r="B1407" s="5"/>
      <c r="G1407" s="21"/>
      <c r="AC1407" s="50"/>
    </row>
    <row r="1408" spans="1:29">
      <c r="A1408" s="25"/>
      <c r="B1408" s="5"/>
      <c r="G1408" s="21"/>
      <c r="AC1408" s="50"/>
    </row>
    <row r="1409" spans="1:29">
      <c r="A1409" s="25"/>
      <c r="B1409" s="5"/>
      <c r="G1409" s="21"/>
      <c r="AC1409" s="50"/>
    </row>
    <row r="1410" spans="1:29">
      <c r="A1410" s="25"/>
      <c r="B1410" s="5"/>
      <c r="G1410" s="21"/>
      <c r="AC1410" s="50"/>
    </row>
    <row r="1411" spans="1:29">
      <c r="A1411" s="25"/>
      <c r="B1411" s="5"/>
      <c r="G1411" s="21"/>
      <c r="AC1411" s="50"/>
    </row>
    <row r="1412" spans="1:29">
      <c r="A1412" s="25"/>
      <c r="B1412" s="5"/>
      <c r="G1412" s="21"/>
      <c r="AC1412" s="50"/>
    </row>
    <row r="1413" spans="1:29">
      <c r="A1413" s="25"/>
      <c r="B1413" s="5"/>
      <c r="G1413" s="21"/>
      <c r="AC1413" s="50"/>
    </row>
    <row r="1414" spans="1:29">
      <c r="A1414" s="25"/>
      <c r="B1414" s="5"/>
      <c r="G1414" s="21"/>
      <c r="AC1414" s="50"/>
    </row>
    <row r="1415" spans="1:29">
      <c r="A1415" s="25"/>
      <c r="B1415" s="5"/>
      <c r="G1415" s="21"/>
      <c r="AC1415" s="50"/>
    </row>
    <row r="1416" spans="1:29">
      <c r="A1416" s="25"/>
      <c r="B1416" s="5"/>
      <c r="G1416" s="21"/>
      <c r="AC1416" s="50"/>
    </row>
    <row r="1417" spans="1:29">
      <c r="A1417" s="25"/>
      <c r="B1417" s="5"/>
      <c r="G1417" s="21"/>
      <c r="AC1417" s="50"/>
    </row>
    <row r="1418" spans="1:29">
      <c r="A1418" s="25"/>
      <c r="B1418" s="5"/>
      <c r="G1418" s="21"/>
      <c r="AC1418" s="50"/>
    </row>
    <row r="1419" spans="1:29">
      <c r="A1419" s="25"/>
      <c r="B1419" s="5"/>
      <c r="G1419" s="21"/>
      <c r="AC1419" s="50"/>
    </row>
    <row r="1420" spans="1:29">
      <c r="A1420" s="25"/>
      <c r="B1420" s="5"/>
      <c r="G1420" s="21"/>
      <c r="AC1420" s="50"/>
    </row>
    <row r="1421" spans="1:29">
      <c r="A1421" s="25"/>
      <c r="B1421" s="5"/>
      <c r="G1421" s="21"/>
      <c r="AC1421" s="50"/>
    </row>
    <row r="1422" spans="1:29">
      <c r="A1422" s="25"/>
      <c r="B1422" s="5"/>
      <c r="G1422" s="21"/>
      <c r="AC1422" s="50"/>
    </row>
    <row r="1423" spans="1:29">
      <c r="A1423" s="25"/>
      <c r="B1423" s="5"/>
      <c r="G1423" s="21"/>
      <c r="AC1423" s="50"/>
    </row>
    <row r="1424" spans="1:29">
      <c r="A1424" s="25"/>
      <c r="B1424" s="5"/>
      <c r="G1424" s="21"/>
      <c r="AC1424" s="50"/>
    </row>
    <row r="1425" spans="1:29">
      <c r="A1425" s="25"/>
      <c r="B1425" s="5"/>
      <c r="G1425" s="21"/>
      <c r="AC1425" s="50"/>
    </row>
    <row r="1426" spans="1:29">
      <c r="A1426" s="25"/>
      <c r="B1426" s="5"/>
      <c r="G1426" s="21"/>
      <c r="AC1426" s="50"/>
    </row>
    <row r="1427" spans="1:29">
      <c r="A1427" s="25"/>
      <c r="B1427" s="5"/>
      <c r="G1427" s="21"/>
      <c r="AC1427" s="50"/>
    </row>
    <row r="1428" spans="1:29">
      <c r="A1428" s="25"/>
      <c r="B1428" s="5"/>
      <c r="G1428" s="21"/>
      <c r="AC1428" s="50"/>
    </row>
    <row r="1429" spans="1:29">
      <c r="A1429" s="25"/>
      <c r="B1429" s="5"/>
      <c r="G1429" s="21"/>
      <c r="AC1429" s="50"/>
    </row>
    <row r="1430" spans="1:29">
      <c r="A1430" s="25"/>
      <c r="B1430" s="5"/>
      <c r="G1430" s="21"/>
      <c r="AC1430" s="50"/>
    </row>
    <row r="1431" spans="1:29">
      <c r="A1431" s="25"/>
      <c r="B1431" s="5"/>
      <c r="G1431" s="21"/>
      <c r="AC1431" s="50"/>
    </row>
    <row r="1432" spans="1:29">
      <c r="A1432" s="25"/>
      <c r="B1432" s="5"/>
      <c r="G1432" s="21"/>
      <c r="AC1432" s="50"/>
    </row>
    <row r="1433" spans="1:29">
      <c r="A1433" s="25"/>
      <c r="B1433" s="5"/>
      <c r="G1433" s="21"/>
      <c r="AC1433" s="50"/>
    </row>
    <row r="1434" spans="1:29">
      <c r="A1434" s="25"/>
      <c r="B1434" s="5"/>
      <c r="G1434" s="21"/>
      <c r="AC1434" s="50"/>
    </row>
    <row r="1435" spans="1:29">
      <c r="A1435" s="25"/>
      <c r="B1435" s="5"/>
      <c r="G1435" s="21"/>
      <c r="AC1435" s="50"/>
    </row>
    <row r="1436" spans="1:29">
      <c r="A1436" s="25"/>
      <c r="B1436" s="5"/>
      <c r="G1436" s="21"/>
      <c r="AC1436" s="50"/>
    </row>
    <row r="1437" spans="1:29">
      <c r="A1437" s="25"/>
      <c r="B1437" s="5"/>
      <c r="G1437" s="21"/>
      <c r="AC1437" s="50"/>
    </row>
    <row r="1438" spans="1:29">
      <c r="A1438" s="25"/>
      <c r="B1438" s="5"/>
      <c r="G1438" s="21"/>
      <c r="AC1438" s="50"/>
    </row>
    <row r="1439" spans="1:29">
      <c r="A1439" s="25"/>
      <c r="B1439" s="5"/>
      <c r="G1439" s="21"/>
      <c r="AC1439" s="50"/>
    </row>
    <row r="1440" spans="1:29">
      <c r="A1440" s="25"/>
      <c r="B1440" s="5"/>
      <c r="G1440" s="21"/>
      <c r="AC1440" s="50"/>
    </row>
    <row r="1441" spans="1:29">
      <c r="A1441" s="25"/>
      <c r="B1441" s="5"/>
      <c r="G1441" s="21"/>
      <c r="AC1441" s="50"/>
    </row>
    <row r="1442" spans="1:29">
      <c r="A1442" s="25"/>
      <c r="B1442" s="5"/>
      <c r="G1442" s="21"/>
      <c r="AC1442" s="50"/>
    </row>
    <row r="1443" spans="1:29">
      <c r="A1443" s="25"/>
      <c r="B1443" s="5"/>
      <c r="G1443" s="21"/>
      <c r="AC1443" s="50"/>
    </row>
    <row r="1444" spans="1:29">
      <c r="A1444" s="25"/>
      <c r="B1444" s="5"/>
      <c r="G1444" s="21"/>
      <c r="AC1444" s="50"/>
    </row>
    <row r="1445" spans="1:29">
      <c r="A1445" s="25"/>
      <c r="B1445" s="5"/>
      <c r="G1445" s="21"/>
      <c r="AC1445" s="50"/>
    </row>
    <row r="1446" spans="1:29">
      <c r="A1446" s="25"/>
      <c r="B1446" s="5"/>
      <c r="G1446" s="21"/>
      <c r="AC1446" s="50"/>
    </row>
    <row r="1447" spans="1:29">
      <c r="A1447" s="25"/>
      <c r="B1447" s="5"/>
      <c r="G1447" s="21"/>
      <c r="AC1447" s="50"/>
    </row>
    <row r="1448" spans="1:29">
      <c r="A1448" s="25"/>
      <c r="B1448" s="5"/>
      <c r="G1448" s="21"/>
      <c r="AC1448" s="50"/>
    </row>
    <row r="1449" spans="1:29">
      <c r="A1449" s="25"/>
      <c r="B1449" s="5"/>
      <c r="G1449" s="21"/>
      <c r="AC1449" s="50"/>
    </row>
    <row r="1450" spans="1:29">
      <c r="A1450" s="25"/>
      <c r="B1450" s="5"/>
      <c r="G1450" s="21"/>
      <c r="AC1450" s="50"/>
    </row>
    <row r="1451" spans="1:29">
      <c r="A1451" s="25"/>
      <c r="B1451" s="5"/>
      <c r="G1451" s="21"/>
      <c r="AC1451" s="50"/>
    </row>
    <row r="1452" spans="1:29">
      <c r="A1452" s="25"/>
      <c r="B1452" s="5"/>
      <c r="G1452" s="21"/>
      <c r="AC1452" s="50"/>
    </row>
    <row r="1453" spans="1:29">
      <c r="A1453" s="25"/>
      <c r="B1453" s="5"/>
      <c r="G1453" s="21"/>
      <c r="AC1453" s="50"/>
    </row>
    <row r="1454" spans="1:29">
      <c r="A1454" s="25"/>
      <c r="B1454" s="5"/>
      <c r="G1454" s="21"/>
      <c r="AC1454" s="50"/>
    </row>
    <row r="1455" spans="1:29">
      <c r="A1455" s="25"/>
      <c r="B1455" s="5"/>
      <c r="G1455" s="21"/>
      <c r="AC1455" s="50"/>
    </row>
    <row r="1456" spans="1:29">
      <c r="A1456" s="25"/>
      <c r="B1456" s="5"/>
      <c r="G1456" s="21"/>
      <c r="AC1456" s="50"/>
    </row>
    <row r="1457" spans="1:29">
      <c r="A1457" s="25"/>
      <c r="B1457" s="5"/>
      <c r="G1457" s="21"/>
      <c r="AC1457" s="50"/>
    </row>
    <row r="1458" spans="1:29">
      <c r="A1458" s="25"/>
      <c r="B1458" s="5"/>
      <c r="G1458" s="21"/>
      <c r="AC1458" s="50"/>
    </row>
    <row r="1459" spans="1:29">
      <c r="A1459" s="25"/>
      <c r="B1459" s="5"/>
      <c r="G1459" s="21"/>
      <c r="AC1459" s="50"/>
    </row>
    <row r="1460" spans="1:29">
      <c r="A1460" s="25"/>
      <c r="B1460" s="5"/>
      <c r="G1460" s="21"/>
      <c r="AC1460" s="50"/>
    </row>
    <row r="1461" spans="1:29">
      <c r="A1461" s="25"/>
      <c r="B1461" s="5"/>
      <c r="G1461" s="21"/>
      <c r="AC1461" s="50"/>
    </row>
    <row r="1462" spans="1:29">
      <c r="A1462" s="25"/>
      <c r="B1462" s="5"/>
      <c r="G1462" s="21"/>
      <c r="AC1462" s="50"/>
    </row>
    <row r="1463" spans="1:29">
      <c r="A1463" s="25"/>
      <c r="B1463" s="5"/>
      <c r="G1463" s="21"/>
      <c r="AC1463" s="50"/>
    </row>
    <row r="1464" spans="1:29">
      <c r="A1464" s="25"/>
      <c r="B1464" s="5"/>
      <c r="G1464" s="21"/>
      <c r="AC1464" s="50"/>
    </row>
    <row r="1465" spans="1:29">
      <c r="A1465" s="25"/>
      <c r="B1465" s="5"/>
      <c r="G1465" s="21"/>
      <c r="AC1465" s="50"/>
    </row>
    <row r="1466" spans="1:29">
      <c r="A1466" s="25"/>
      <c r="B1466" s="5"/>
      <c r="G1466" s="21"/>
      <c r="AC1466" s="50"/>
    </row>
    <row r="1467" spans="1:29">
      <c r="A1467" s="25"/>
      <c r="B1467" s="5"/>
      <c r="G1467" s="21"/>
      <c r="AC1467" s="50"/>
    </row>
    <row r="1468" spans="1:29">
      <c r="A1468" s="25"/>
      <c r="B1468" s="5"/>
      <c r="G1468" s="21"/>
      <c r="AC1468" s="50"/>
    </row>
    <row r="1469" spans="1:29">
      <c r="A1469" s="25"/>
      <c r="B1469" s="5"/>
      <c r="G1469" s="21"/>
      <c r="AC1469" s="50"/>
    </row>
    <row r="1470" spans="1:29">
      <c r="A1470" s="25"/>
      <c r="B1470" s="5"/>
      <c r="G1470" s="21"/>
      <c r="AC1470" s="50"/>
    </row>
    <row r="1471" spans="1:29">
      <c r="A1471" s="25"/>
      <c r="B1471" s="5"/>
      <c r="G1471" s="21"/>
      <c r="AC1471" s="50"/>
    </row>
    <row r="1472" spans="1:29">
      <c r="A1472" s="25"/>
      <c r="B1472" s="5"/>
      <c r="G1472" s="21"/>
      <c r="AC1472" s="50"/>
    </row>
    <row r="1473" spans="1:29">
      <c r="A1473" s="25"/>
      <c r="B1473" s="5"/>
      <c r="G1473" s="21"/>
      <c r="AC1473" s="50"/>
    </row>
    <row r="1474" spans="1:29">
      <c r="A1474" s="25"/>
      <c r="B1474" s="5"/>
      <c r="G1474" s="21"/>
      <c r="AC1474" s="50"/>
    </row>
    <row r="1475" spans="1:29">
      <c r="A1475" s="25"/>
      <c r="B1475" s="5"/>
      <c r="G1475" s="21"/>
      <c r="AC1475" s="50"/>
    </row>
    <row r="1476" spans="1:29">
      <c r="A1476" s="25"/>
      <c r="B1476" s="5"/>
      <c r="G1476" s="21"/>
      <c r="AC1476" s="50"/>
    </row>
    <row r="1477" spans="1:29">
      <c r="A1477" s="25"/>
      <c r="B1477" s="5"/>
      <c r="G1477" s="21"/>
      <c r="AC1477" s="50"/>
    </row>
    <row r="1478" spans="1:29">
      <c r="A1478" s="25"/>
      <c r="B1478" s="5"/>
      <c r="G1478" s="21"/>
      <c r="AC1478" s="50"/>
    </row>
    <row r="1479" spans="1:29">
      <c r="A1479" s="25"/>
      <c r="B1479" s="5"/>
      <c r="G1479" s="21"/>
      <c r="AC1479" s="50"/>
    </row>
    <row r="1480" spans="1:29">
      <c r="A1480" s="25"/>
      <c r="B1480" s="5"/>
      <c r="G1480" s="21"/>
      <c r="AC1480" s="50"/>
    </row>
    <row r="1481" spans="1:29">
      <c r="A1481" s="25"/>
      <c r="B1481" s="5"/>
      <c r="G1481" s="21"/>
      <c r="AC1481" s="50"/>
    </row>
    <row r="1482" spans="1:29">
      <c r="A1482" s="25"/>
      <c r="B1482" s="5"/>
      <c r="G1482" s="21"/>
      <c r="AC1482" s="50"/>
    </row>
    <row r="1483" spans="1:29">
      <c r="A1483" s="25"/>
      <c r="B1483" s="5"/>
      <c r="G1483" s="21"/>
      <c r="AC1483" s="50"/>
    </row>
    <row r="1484" spans="1:29">
      <c r="A1484" s="25"/>
      <c r="B1484" s="5"/>
      <c r="G1484" s="21"/>
      <c r="AC1484" s="50"/>
    </row>
    <row r="1485" spans="1:29">
      <c r="A1485" s="25"/>
      <c r="B1485" s="5"/>
      <c r="G1485" s="21"/>
      <c r="AC1485" s="50"/>
    </row>
    <row r="1486" spans="1:29">
      <c r="A1486" s="25"/>
      <c r="B1486" s="5"/>
      <c r="G1486" s="21"/>
      <c r="AC1486" s="50"/>
    </row>
    <row r="1487" spans="1:29">
      <c r="A1487" s="25"/>
      <c r="B1487" s="5"/>
      <c r="G1487" s="21"/>
      <c r="AC1487" s="50"/>
    </row>
    <row r="1488" spans="1:29">
      <c r="A1488" s="25"/>
      <c r="B1488" s="5"/>
      <c r="G1488" s="21"/>
      <c r="AC1488" s="50"/>
    </row>
    <row r="1489" spans="1:29">
      <c r="A1489" s="25"/>
      <c r="B1489" s="5"/>
      <c r="G1489" s="21"/>
      <c r="AC1489" s="50"/>
    </row>
    <row r="1490" spans="1:29">
      <c r="A1490" s="25"/>
      <c r="B1490" s="5"/>
      <c r="G1490" s="21"/>
      <c r="AC1490" s="50"/>
    </row>
    <row r="1491" spans="1:29">
      <c r="A1491" s="25"/>
      <c r="B1491" s="5"/>
      <c r="G1491" s="21"/>
      <c r="AC1491" s="50"/>
    </row>
    <row r="1492" spans="1:29">
      <c r="A1492" s="25"/>
      <c r="B1492" s="5"/>
      <c r="G1492" s="21"/>
      <c r="AC1492" s="50"/>
    </row>
    <row r="1493" spans="1:29">
      <c r="A1493" s="25"/>
      <c r="B1493" s="5"/>
      <c r="G1493" s="21"/>
      <c r="AC1493" s="50"/>
    </row>
    <row r="1494" spans="1:29">
      <c r="A1494" s="25"/>
      <c r="B1494" s="5"/>
      <c r="G1494" s="21"/>
      <c r="AC1494" s="50"/>
    </row>
    <row r="1495" spans="1:29">
      <c r="A1495" s="25"/>
      <c r="B1495" s="5"/>
      <c r="G1495" s="21"/>
      <c r="AC1495" s="50"/>
    </row>
    <row r="1496" spans="1:29">
      <c r="A1496" s="25"/>
      <c r="B1496" s="5"/>
      <c r="G1496" s="21"/>
      <c r="AC1496" s="50"/>
    </row>
    <row r="1497" spans="1:29">
      <c r="A1497" s="25"/>
      <c r="B1497" s="5"/>
      <c r="G1497" s="21"/>
      <c r="AC1497" s="50"/>
    </row>
    <row r="1498" spans="1:29">
      <c r="A1498" s="25"/>
      <c r="B1498" s="5"/>
      <c r="G1498" s="21"/>
      <c r="AC1498" s="50"/>
    </row>
    <row r="1499" spans="1:29">
      <c r="A1499" s="25"/>
      <c r="B1499" s="5"/>
      <c r="G1499" s="21"/>
      <c r="AC1499" s="50"/>
    </row>
    <row r="1500" spans="1:29">
      <c r="A1500" s="25"/>
      <c r="B1500" s="5"/>
      <c r="G1500" s="21"/>
      <c r="AC1500" s="50"/>
    </row>
  </sheetData>
  <mergeCells count="26">
    <mergeCell ref="N1:N2"/>
    <mergeCell ref="A1:A2"/>
    <mergeCell ref="B1:B2"/>
    <mergeCell ref="C1:C2"/>
    <mergeCell ref="D1:D2"/>
    <mergeCell ref="E1:E2"/>
    <mergeCell ref="F1:F2"/>
    <mergeCell ref="G1:G2"/>
    <mergeCell ref="H1:H2"/>
    <mergeCell ref="I1:I2"/>
    <mergeCell ref="L1:L2"/>
    <mergeCell ref="M1:M2"/>
    <mergeCell ref="J1:K1"/>
    <mergeCell ref="O1:O2"/>
    <mergeCell ref="AC1:AE1"/>
    <mergeCell ref="P1:P2"/>
    <mergeCell ref="Q1:Q2"/>
    <mergeCell ref="R1:R2"/>
    <mergeCell ref="S1:S2"/>
    <mergeCell ref="T1:T2"/>
    <mergeCell ref="U1:U2"/>
    <mergeCell ref="V1:V2"/>
    <mergeCell ref="W1:W2"/>
    <mergeCell ref="X1:X2"/>
    <mergeCell ref="Y1:Y2"/>
    <mergeCell ref="Z1:AB1"/>
  </mergeCells>
  <phoneticPr fontId="6"/>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00"/>
  <sheetViews>
    <sheetView workbookViewId="0">
      <pane xSplit="2" ySplit="2" topLeftCell="C3" activePane="bottomRight" state="frozen"/>
      <selection pane="topRight" activeCell="C1" sqref="C1"/>
      <selection pane="bottomLeft" activeCell="A3" sqref="A3"/>
      <selection pane="bottomRight" activeCell="A21" sqref="A21"/>
    </sheetView>
  </sheetViews>
  <sheetFormatPr defaultRowHeight="15"/>
  <cols>
    <col min="1" max="1" width="22.28515625" customWidth="1"/>
    <col min="2" max="2" width="51.140625" customWidth="1"/>
    <col min="4" max="4" width="14.7109375" customWidth="1"/>
    <col min="5" max="5" width="12.7109375" customWidth="1"/>
    <col min="6" max="6" width="14.140625" customWidth="1"/>
    <col min="7" max="7" width="11.5703125" customWidth="1"/>
    <col min="10" max="10" width="11.28515625" customWidth="1"/>
    <col min="11" max="11" width="14.140625" customWidth="1"/>
  </cols>
  <sheetData>
    <row r="1" spans="1:21" s="10" customFormat="1" ht="48.75" customHeight="1">
      <c r="A1" s="210" t="s">
        <v>0</v>
      </c>
      <c r="B1" s="211" t="s">
        <v>1839</v>
      </c>
      <c r="C1" s="212" t="s">
        <v>21</v>
      </c>
      <c r="D1" s="178" t="s">
        <v>7</v>
      </c>
      <c r="E1" s="178"/>
      <c r="F1" s="178"/>
      <c r="G1" s="178"/>
      <c r="H1" s="178"/>
      <c r="I1" s="178" t="s">
        <v>11</v>
      </c>
      <c r="J1" s="178"/>
      <c r="K1" s="178"/>
      <c r="L1" s="178"/>
      <c r="M1" s="214"/>
      <c r="N1" s="39"/>
      <c r="P1" s="208" t="s">
        <v>1905</v>
      </c>
      <c r="Q1" s="209"/>
      <c r="R1" s="209"/>
      <c r="S1" s="209"/>
      <c r="T1" s="209"/>
      <c r="U1" s="209"/>
    </row>
    <row r="2" spans="1:21" s="13" customFormat="1" ht="61.5" customHeight="1" thickBot="1">
      <c r="A2" s="210"/>
      <c r="B2" s="211"/>
      <c r="C2" s="213"/>
      <c r="D2" s="11" t="s">
        <v>1906</v>
      </c>
      <c r="E2" s="11" t="s">
        <v>1907</v>
      </c>
      <c r="F2" s="11" t="s">
        <v>1908</v>
      </c>
      <c r="G2" s="11" t="s">
        <v>9</v>
      </c>
      <c r="H2" s="11" t="s">
        <v>1909</v>
      </c>
      <c r="I2" s="11" t="s">
        <v>1910</v>
      </c>
      <c r="J2" s="11" t="s">
        <v>1911</v>
      </c>
      <c r="K2" s="11" t="s">
        <v>8</v>
      </c>
      <c r="L2" s="11" t="s">
        <v>9</v>
      </c>
      <c r="M2" s="12" t="s">
        <v>10</v>
      </c>
      <c r="N2" s="40"/>
      <c r="P2" s="209"/>
      <c r="Q2" s="209"/>
      <c r="R2" s="209"/>
      <c r="S2" s="209"/>
      <c r="T2" s="209"/>
      <c r="U2" s="209"/>
    </row>
    <row r="3" spans="1:21" ht="15.75" customHeight="1" thickTop="1">
      <c r="A3" s="1">
        <f>工事一般情報!A3</f>
        <v>1</v>
      </c>
      <c r="B3" s="6" t="str">
        <f>工事一般情報!B3</f>
        <v>ハローズ西大寺店</v>
      </c>
      <c r="M3" s="2"/>
      <c r="N3" s="3"/>
    </row>
    <row r="4" spans="1:21">
      <c r="A4" s="1">
        <f>工事一般情報!A4</f>
        <v>2</v>
      </c>
      <c r="B4" s="6" t="str">
        <f>工事一般情報!B4</f>
        <v>ウォンツ西大寺店</v>
      </c>
      <c r="M4" s="2"/>
      <c r="N4" s="3"/>
    </row>
    <row r="5" spans="1:21" ht="15" customHeight="1">
      <c r="A5" s="1">
        <f>工事一般情報!A5</f>
        <v>3</v>
      </c>
      <c r="B5" s="6" t="str">
        <f>工事一般情報!B5</f>
        <v>ハローズ西大寺店テナント棟</v>
      </c>
      <c r="M5" s="2"/>
      <c r="N5" s="3"/>
    </row>
    <row r="6" spans="1:21">
      <c r="A6" s="1">
        <f>工事一般情報!A6</f>
        <v>4</v>
      </c>
      <c r="B6" s="6" t="str">
        <f>工事一般情報!B6</f>
        <v>アイスタ矢野</v>
      </c>
      <c r="M6" s="2"/>
      <c r="N6" s="3"/>
    </row>
    <row r="7" spans="1:21" ht="15" customHeight="1">
      <c r="A7" s="1">
        <f>工事一般情報!A7</f>
        <v>5</v>
      </c>
      <c r="B7" s="6" t="str">
        <f>工事一般情報!B7</f>
        <v>サン工業</v>
      </c>
      <c r="M7" s="2"/>
      <c r="N7" s="3"/>
    </row>
    <row r="8" spans="1:21">
      <c r="A8" s="1">
        <f>工事一般情報!A8</f>
        <v>6</v>
      </c>
      <c r="B8" s="6" t="str">
        <f>工事一般情報!B8</f>
        <v>万治モータース（工場）</v>
      </c>
      <c r="M8" s="2"/>
      <c r="N8" s="3"/>
    </row>
    <row r="9" spans="1:21" ht="15" customHeight="1">
      <c r="A9" s="1">
        <f>工事一般情報!A9</f>
        <v>7</v>
      </c>
      <c r="B9" s="6" t="str">
        <f>工事一般情報!B9</f>
        <v>万治モータース（ｼｮｰﾙｰﾑ）</v>
      </c>
      <c r="M9" s="2"/>
      <c r="N9" s="3"/>
    </row>
    <row r="10" spans="1:21">
      <c r="A10" s="1">
        <f>工事一般情報!A10</f>
        <v>8</v>
      </c>
      <c r="B10" s="6" t="str">
        <f>工事一般情報!B10</f>
        <v>ハピッシュ国府市場店</v>
      </c>
      <c r="M10" s="2"/>
      <c r="N10" s="3"/>
    </row>
    <row r="11" spans="1:21" ht="15" customHeight="1">
      <c r="A11" s="1">
        <f>工事一般情報!A11</f>
        <v>9</v>
      </c>
      <c r="B11" s="6" t="str">
        <f>工事一般情報!B11</f>
        <v>ハローズ乙島店テナント棟</v>
      </c>
      <c r="M11" s="2"/>
      <c r="N11" s="3"/>
    </row>
    <row r="12" spans="1:21">
      <c r="A12" s="1">
        <f>工事一般情報!A12</f>
        <v>10</v>
      </c>
      <c r="B12" s="6" t="str">
        <f>工事一般情報!B12</f>
        <v>東武運輸 一般倉庫棟</v>
      </c>
      <c r="M12" s="2"/>
      <c r="N12" s="3"/>
    </row>
    <row r="13" spans="1:21" ht="15" customHeight="1">
      <c r="A13" s="1">
        <f>工事一般情報!A13</f>
        <v>11</v>
      </c>
      <c r="B13" s="6" t="str">
        <f>工事一般情報!B13</f>
        <v>東武運輸 テント倉庫棟</v>
      </c>
      <c r="M13" s="2"/>
      <c r="N13" s="3"/>
    </row>
    <row r="14" spans="1:21">
      <c r="A14" s="1">
        <f>工事一般情報!A14</f>
        <v>12</v>
      </c>
      <c r="B14" s="6" t="str">
        <f>工事一般情報!B14</f>
        <v>コスモス薬品西大寺</v>
      </c>
      <c r="M14" s="2"/>
      <c r="N14" s="3"/>
    </row>
    <row r="15" spans="1:21" ht="15" customHeight="1">
      <c r="A15" s="1">
        <f>工事一般情報!A15</f>
        <v>13</v>
      </c>
      <c r="B15" s="6" t="str">
        <f>工事一般情報!B15</f>
        <v>ジュンテンドー南岩国</v>
      </c>
      <c r="M15" s="2"/>
      <c r="N15" s="3"/>
    </row>
    <row r="16" spans="1:21">
      <c r="A16" s="1">
        <f>工事一般情報!A16</f>
        <v>14</v>
      </c>
      <c r="B16" s="6" t="str">
        <f>工事一般情報!B16</f>
        <v>田中種苗社屋建設 事務所棟</v>
      </c>
      <c r="M16" s="2"/>
      <c r="N16" s="3"/>
    </row>
    <row r="17" spans="1:14" ht="15" customHeight="1">
      <c r="A17" s="1">
        <f>工事一般情報!A17</f>
        <v>15</v>
      </c>
      <c r="B17" s="6" t="str">
        <f>工事一般情報!B17</f>
        <v>田中種苗社屋建設 倉庫棟</v>
      </c>
      <c r="M17" s="2"/>
      <c r="N17" s="3"/>
    </row>
    <row r="18" spans="1:14">
      <c r="A18" s="1">
        <f>工事一般情報!A18</f>
        <v>16</v>
      </c>
      <c r="B18" s="6" t="str">
        <f>工事一般情報!B18</f>
        <v>広島醤油㈱工場</v>
      </c>
      <c r="M18" s="2"/>
      <c r="N18" s="3"/>
    </row>
    <row r="19" spans="1:14" ht="15" customHeight="1">
      <c r="A19" s="1">
        <f>工事一般情報!A19</f>
        <v>17</v>
      </c>
      <c r="B19" s="6" t="str">
        <f>工事一般情報!B19</f>
        <v>ジュンテンドー岡山神崎</v>
      </c>
      <c r="M19" s="2"/>
      <c r="N19" s="3"/>
    </row>
    <row r="20" spans="1:14">
      <c r="A20" s="1">
        <f>工事一般情報!A20</f>
        <v>18</v>
      </c>
      <c r="B20" s="6" t="str">
        <f>工事一般情報!B20</f>
        <v>ジュンテンドー大崎</v>
      </c>
      <c r="M20" s="2"/>
      <c r="N20" s="3"/>
    </row>
    <row r="21" spans="1:14" ht="15" customHeight="1">
      <c r="A21" s="1">
        <f>工事一般情報!A21</f>
        <v>19</v>
      </c>
      <c r="B21" s="6" t="str">
        <f>工事一般情報!B21</f>
        <v>ジュンテンドー廿日市</v>
      </c>
      <c r="M21" s="2"/>
      <c r="N21" s="3"/>
    </row>
    <row r="22" spans="1:14">
      <c r="A22" s="1">
        <f>工事一般情報!A22</f>
        <v>20</v>
      </c>
      <c r="B22" s="6" t="str">
        <f>工事一般情報!B22</f>
        <v>コスモス薬品備中高松</v>
      </c>
      <c r="M22" s="2"/>
      <c r="N22" s="3"/>
    </row>
    <row r="23" spans="1:14" ht="15" customHeight="1">
      <c r="A23" s="1">
        <f>工事一般情報!A23</f>
        <v>21</v>
      </c>
      <c r="B23" s="6" t="str">
        <f>工事一般情報!B23</f>
        <v>山口地域鉄道部乗務員センター外新設</v>
      </c>
      <c r="M23" s="2"/>
      <c r="N23" s="3"/>
    </row>
    <row r="24" spans="1:14">
      <c r="A24" s="1">
        <f>工事一般情報!A24</f>
        <v>22</v>
      </c>
      <c r="B24" s="6" t="str">
        <f>工事一般情報!B24</f>
        <v>ハローズ花尻 テナント棟</v>
      </c>
      <c r="M24" s="2"/>
      <c r="N24" s="3"/>
    </row>
    <row r="25" spans="1:14" ht="15" customHeight="1">
      <c r="A25" s="1">
        <f>工事一般情報!A25</f>
        <v>23</v>
      </c>
      <c r="B25" s="6" t="str">
        <f>工事一般情報!B25</f>
        <v>ハローズ花尻店</v>
      </c>
      <c r="M25" s="2"/>
      <c r="N25" s="3"/>
    </row>
    <row r="26" spans="1:14">
      <c r="A26" s="1">
        <f>工事一般情報!A26</f>
        <v>24</v>
      </c>
      <c r="B26" s="6" t="str">
        <f>工事一般情報!B26</f>
        <v>百済駅</v>
      </c>
      <c r="M26" s="2"/>
      <c r="N26" s="3"/>
    </row>
    <row r="27" spans="1:14" ht="15" customHeight="1">
      <c r="A27" s="1">
        <f>工事一般情報!A27</f>
        <v>25</v>
      </c>
      <c r="B27" s="6" t="str">
        <f>工事一般情報!B27</f>
        <v>カインズモール大利根（ベイシア電器棟）</v>
      </c>
      <c r="M27" s="2"/>
      <c r="N27" s="3"/>
    </row>
    <row r="28" spans="1:14">
      <c r="A28" s="1">
        <f>工事一般情報!A28</f>
        <v>26</v>
      </c>
      <c r="B28" s="6" t="str">
        <f>工事一般情報!B28</f>
        <v>カインズモール大利根（オートアールズ棟）</v>
      </c>
      <c r="M28" s="2"/>
      <c r="N28" s="3"/>
    </row>
    <row r="29" spans="1:14" ht="15" customHeight="1">
      <c r="A29" s="1">
        <f>工事一般情報!A29</f>
        <v>200108</v>
      </c>
      <c r="B29" s="6" t="str">
        <f>工事一般情報!B29</f>
        <v>ハローズ十日市店</v>
      </c>
      <c r="M29" s="2"/>
      <c r="N29" s="3"/>
    </row>
    <row r="30" spans="1:14">
      <c r="A30" s="1">
        <f>工事一般情報!A30</f>
        <v>200108</v>
      </c>
      <c r="B30" s="6" t="str">
        <f>工事一般情報!B30</f>
        <v>バロー浜松有玉店(A棟)</v>
      </c>
      <c r="M30" s="2"/>
      <c r="N30" s="3"/>
    </row>
    <row r="31" spans="1:14" ht="15" customHeight="1">
      <c r="A31" s="1">
        <f>工事一般情報!A31</f>
        <v>200108</v>
      </c>
      <c r="B31" s="6" t="str">
        <f>工事一般情報!B31</f>
        <v>バロー浜松有玉店(B棟)</v>
      </c>
      <c r="M31" s="2"/>
      <c r="N31" s="3"/>
    </row>
    <row r="32" spans="1:14">
      <c r="A32" s="1">
        <f>工事一般情報!A32</f>
        <v>200113</v>
      </c>
      <c r="B32" s="6" t="str">
        <f>工事一般情報!B32</f>
        <v>バロー碧南</v>
      </c>
      <c r="M32" s="2"/>
      <c r="N32" s="3"/>
    </row>
    <row r="33" spans="1:14" ht="15" customHeight="1">
      <c r="A33" s="1">
        <f>工事一般情報!A33</f>
        <v>200113</v>
      </c>
      <c r="B33" s="6" t="str">
        <f>工事一般情報!B33</f>
        <v>あかのれん碧南</v>
      </c>
      <c r="M33" s="2"/>
      <c r="N33" s="3"/>
    </row>
    <row r="34" spans="1:14">
      <c r="A34" s="1">
        <f>工事一般情報!A34</f>
        <v>200115</v>
      </c>
      <c r="B34" s="6" t="str">
        <f>工事一般情報!B34</f>
        <v>カインズ玉造</v>
      </c>
      <c r="M34" s="2"/>
      <c r="N34" s="3"/>
    </row>
    <row r="35" spans="1:14" ht="15" customHeight="1">
      <c r="A35" s="1">
        <f>工事一般情報!A35</f>
        <v>200116</v>
      </c>
      <c r="B35" s="6" t="str">
        <f>工事一般情報!B35</f>
        <v>ハローズ岡南店</v>
      </c>
      <c r="M35" s="2"/>
      <c r="N35" s="3"/>
    </row>
    <row r="36" spans="1:14">
      <c r="A36" s="1">
        <f>工事一般情報!A36</f>
        <v>200117</v>
      </c>
      <c r="B36" s="6" t="str">
        <f>工事一般情報!B36</f>
        <v>カインズモール大利根（カインズ棟）</v>
      </c>
      <c r="M36" s="2"/>
      <c r="N36" s="3"/>
    </row>
    <row r="37" spans="1:14" ht="15" customHeight="1">
      <c r="A37" s="1">
        <f>工事一般情報!A37</f>
        <v>200117</v>
      </c>
      <c r="B37" s="6" t="str">
        <f>工事一般情報!B37</f>
        <v>カインズモール大利根（ベイシア棟）</v>
      </c>
      <c r="M37" s="2"/>
      <c r="N37" s="3"/>
    </row>
    <row r="38" spans="1:14">
      <c r="A38" s="1">
        <f>工事一般情報!A38</f>
        <v>200118</v>
      </c>
      <c r="B38" s="6" t="str">
        <f>工事一般情報!B38</f>
        <v>イズミヤ広陵</v>
      </c>
      <c r="M38" s="2"/>
      <c r="N38" s="3"/>
    </row>
    <row r="39" spans="1:14" ht="15" customHeight="1">
      <c r="A39" s="1">
        <f>工事一般情報!A39</f>
        <v>200119</v>
      </c>
      <c r="B39" s="6" t="str">
        <f>工事一般情報!B39</f>
        <v>ジュンテンドー中庄</v>
      </c>
      <c r="M39" s="2"/>
      <c r="N39" s="3"/>
    </row>
    <row r="40" spans="1:14">
      <c r="A40" s="1">
        <f>工事一般情報!A40</f>
        <v>200122</v>
      </c>
      <c r="B40" s="6" t="str">
        <f>工事一般情報!B40</f>
        <v>ワンダーグー玉造</v>
      </c>
      <c r="M40" s="2"/>
      <c r="N40" s="3"/>
    </row>
    <row r="41" spans="1:14" ht="15" customHeight="1">
      <c r="A41" s="1">
        <f>工事一般情報!A41</f>
        <v>200124</v>
      </c>
      <c r="B41" s="6" t="str">
        <f>工事一般情報!B41</f>
        <v>日吉製菓</v>
      </c>
      <c r="M41" s="2"/>
      <c r="N41" s="3"/>
    </row>
    <row r="42" spans="1:14">
      <c r="A42" s="1">
        <f>工事一般情報!A42</f>
        <v>200129</v>
      </c>
      <c r="B42" s="6" t="str">
        <f>工事一般情報!B42</f>
        <v>バロー高浜</v>
      </c>
      <c r="M42" s="2"/>
      <c r="N42" s="3"/>
    </row>
    <row r="43" spans="1:14" ht="15" customHeight="1">
      <c r="A43" s="1">
        <f>工事一般情報!A43</f>
        <v>200130</v>
      </c>
      <c r="B43" s="6" t="str">
        <f>工事一般情報!B43</f>
        <v>ベイシア電器玉造</v>
      </c>
      <c r="M43" s="2"/>
      <c r="N43" s="3"/>
    </row>
    <row r="44" spans="1:14">
      <c r="A44" s="1">
        <f>工事一般情報!A44</f>
        <v>200145</v>
      </c>
      <c r="B44" s="6" t="str">
        <f>工事一般情報!B44</f>
        <v>ニトリ大崎</v>
      </c>
      <c r="M44" s="2"/>
      <c r="N44" s="3"/>
    </row>
    <row r="45" spans="1:14" ht="15" customHeight="1">
      <c r="A45" s="1">
        <f>工事一般情報!A45</f>
        <v>200146</v>
      </c>
      <c r="B45" s="6" t="str">
        <f>工事一般情報!B45</f>
        <v>バロー静波</v>
      </c>
      <c r="M45" s="2"/>
      <c r="N45" s="3"/>
    </row>
    <row r="46" spans="1:14">
      <c r="A46" s="1">
        <f>工事一般情報!A46</f>
        <v>200148</v>
      </c>
      <c r="B46" s="6" t="str">
        <f>工事一般情報!B46</f>
        <v>ニトリ大仙</v>
      </c>
      <c r="M46" s="2"/>
      <c r="N46" s="3"/>
    </row>
    <row r="47" spans="1:14" ht="15" customHeight="1">
      <c r="A47" s="1">
        <f>工事一般情報!A47</f>
        <v>200149</v>
      </c>
      <c r="B47" s="6" t="str">
        <f>工事一般情報!B47</f>
        <v>タチヤ木曽岬</v>
      </c>
      <c r="M47" s="2"/>
      <c r="N47" s="3"/>
    </row>
    <row r="48" spans="1:14">
      <c r="A48" s="1">
        <f>工事一般情報!A48</f>
        <v>200150</v>
      </c>
      <c r="B48" s="6" t="str">
        <f>工事一般情報!B48</f>
        <v>ケーズデンキ仙台太白</v>
      </c>
      <c r="M48" s="2"/>
      <c r="N48" s="3"/>
    </row>
    <row r="49" spans="1:14" ht="15" customHeight="1">
      <c r="A49" s="1">
        <f>工事一般情報!A49</f>
        <v>210001</v>
      </c>
      <c r="B49" s="6" t="str">
        <f>工事一般情報!B49</f>
        <v>JRB矢賀ハイツ</v>
      </c>
      <c r="M49" s="2"/>
      <c r="N49" s="3"/>
    </row>
    <row r="50" spans="1:14">
      <c r="A50" s="1">
        <f>工事一般情報!A50</f>
        <v>210101</v>
      </c>
      <c r="B50" s="6" t="str">
        <f>工事一般情報!B50</f>
        <v>バロー堀越</v>
      </c>
      <c r="M50" s="2"/>
      <c r="N50" s="3"/>
    </row>
    <row r="51" spans="1:14" ht="15" customHeight="1">
      <c r="A51" s="1">
        <f>工事一般情報!A51</f>
        <v>210102</v>
      </c>
      <c r="B51" s="6" t="str">
        <f>工事一般情報!B51</f>
        <v>ニトリ上越</v>
      </c>
      <c r="M51" s="2"/>
      <c r="N51" s="3"/>
    </row>
    <row r="52" spans="1:14">
      <c r="A52" s="1">
        <f>工事一般情報!A52</f>
        <v>210103</v>
      </c>
      <c r="B52" s="6" t="str">
        <f>工事一般情報!B52</f>
        <v>ニトリ木更津</v>
      </c>
      <c r="M52" s="2"/>
      <c r="N52" s="3"/>
    </row>
    <row r="53" spans="1:14" ht="15" customHeight="1">
      <c r="A53" s="1">
        <f>工事一般情報!A53</f>
        <v>210105</v>
      </c>
      <c r="B53" s="6" t="str">
        <f>工事一般情報!B53</f>
        <v>ファミリーマート和田岬</v>
      </c>
      <c r="M53" s="2"/>
      <c r="N53" s="3"/>
    </row>
    <row r="54" spans="1:14">
      <c r="A54" s="1">
        <f>工事一般情報!A54</f>
        <v>210106</v>
      </c>
      <c r="B54" s="6" t="str">
        <f>工事一般情報!B54</f>
        <v>ニトリ仙台新港</v>
      </c>
      <c r="M54" s="2"/>
      <c r="N54" s="3"/>
    </row>
    <row r="55" spans="1:14" ht="15" customHeight="1">
      <c r="A55" s="1">
        <f>工事一般情報!A55</f>
        <v>210107</v>
      </c>
      <c r="B55" s="6" t="str">
        <f>工事一般情報!B55</f>
        <v>オリンピック西尾久</v>
      </c>
      <c r="M55" s="2"/>
      <c r="N55" s="3"/>
    </row>
    <row r="56" spans="1:14">
      <c r="A56" s="1">
        <f>工事一般情報!A56</f>
        <v>210108</v>
      </c>
      <c r="B56" s="6" t="str">
        <f>工事一般情報!B56</f>
        <v>あかのれん東海名和</v>
      </c>
      <c r="M56" s="2"/>
      <c r="N56" s="3"/>
    </row>
    <row r="57" spans="1:14" ht="15" customHeight="1">
      <c r="A57" s="1">
        <f>工事一般情報!A57</f>
        <v>210108</v>
      </c>
      <c r="B57" s="6" t="str">
        <f>工事一般情報!B57</f>
        <v>バロー東海名和</v>
      </c>
      <c r="M57" s="2"/>
      <c r="N57" s="3"/>
    </row>
    <row r="58" spans="1:14">
      <c r="A58" s="1">
        <f>工事一般情報!A58</f>
        <v>210109</v>
      </c>
      <c r="B58" s="6" t="str">
        <f>工事一般情報!B58</f>
        <v>吹田(信)荷捌上屋他建築設計</v>
      </c>
      <c r="M58" s="2"/>
      <c r="N58" s="3"/>
    </row>
    <row r="59" spans="1:14" ht="15" customHeight="1">
      <c r="A59" s="1">
        <f>工事一般情報!A59</f>
        <v>210110</v>
      </c>
      <c r="B59" s="6" t="str">
        <f>工事一般情報!B59</f>
        <v>ケーズデンキ本巣</v>
      </c>
      <c r="M59" s="2"/>
      <c r="N59" s="3"/>
    </row>
    <row r="60" spans="1:14">
      <c r="A60" s="1">
        <f>工事一般情報!A60</f>
        <v>210112</v>
      </c>
      <c r="B60" s="6" t="str">
        <f>工事一般情報!B60</f>
        <v>河辺モール 本棟</v>
      </c>
      <c r="M60" s="2"/>
      <c r="N60" s="3"/>
    </row>
    <row r="61" spans="1:14" ht="15" customHeight="1">
      <c r="A61" s="1">
        <f>工事一般情報!A61</f>
        <v>210112</v>
      </c>
      <c r="B61" s="6" t="str">
        <f>工事一般情報!B61</f>
        <v>河辺モール B棟</v>
      </c>
      <c r="M61" s="2"/>
      <c r="N61" s="3"/>
    </row>
    <row r="62" spans="1:14">
      <c r="A62" s="1">
        <f>工事一般情報!A62</f>
        <v>210113</v>
      </c>
      <c r="B62" s="6" t="str">
        <f>工事一般情報!B62</f>
        <v>バロー上田秋和</v>
      </c>
      <c r="M62" s="2"/>
      <c r="N62" s="3"/>
    </row>
    <row r="63" spans="1:14" ht="15" customHeight="1">
      <c r="A63" s="1">
        <f>工事一般情報!A63</f>
        <v>210114</v>
      </c>
      <c r="B63" s="6" t="str">
        <f>工事一般情報!B63</f>
        <v>共立クリニック</v>
      </c>
      <c r="M63" s="2"/>
      <c r="N63" s="3"/>
    </row>
    <row r="64" spans="1:14">
      <c r="A64" s="1">
        <f>工事一般情報!A64</f>
        <v>210115</v>
      </c>
      <c r="B64" s="6" t="str">
        <f>工事一般情報!B64</f>
        <v>河内永和</v>
      </c>
      <c r="M64" s="2"/>
      <c r="N64" s="3"/>
    </row>
    <row r="65" spans="1:14" ht="15" customHeight="1">
      <c r="A65" s="1">
        <f>工事一般情報!A65</f>
        <v>210118</v>
      </c>
      <c r="B65" s="6" t="str">
        <f>工事一般情報!B65</f>
        <v>ナルス上越インター</v>
      </c>
      <c r="M65" s="2"/>
      <c r="N65" s="3"/>
    </row>
    <row r="66" spans="1:14">
      <c r="A66" s="1">
        <f>工事一般情報!A66</f>
        <v>210119</v>
      </c>
      <c r="B66" s="6" t="str">
        <f>工事一般情報!B66</f>
        <v>ウエルシア薬局新潟さつき野店</v>
      </c>
      <c r="M66" s="2"/>
      <c r="N66" s="3"/>
    </row>
    <row r="67" spans="1:14" ht="15" customHeight="1">
      <c r="A67" s="1">
        <f>工事一般情報!A67</f>
        <v>210120</v>
      </c>
      <c r="B67" s="6" t="str">
        <f>工事一般情報!B67</f>
        <v>ウエルシア薬局川口峯</v>
      </c>
      <c r="M67" s="2"/>
      <c r="N67" s="3"/>
    </row>
    <row r="68" spans="1:14">
      <c r="A68" s="1">
        <f>工事一般情報!A68</f>
        <v>210123</v>
      </c>
      <c r="B68" s="6" t="str">
        <f>工事一般情報!B68</f>
        <v>JR阪和線長居駅北高架下店舗開発</v>
      </c>
      <c r="M68" s="2"/>
      <c r="N68" s="3"/>
    </row>
    <row r="69" spans="1:14" ht="15" customHeight="1">
      <c r="A69" s="1">
        <f>工事一般情報!A69</f>
        <v>210124</v>
      </c>
      <c r="B69" s="6" t="str">
        <f>工事一般情報!B69</f>
        <v>ウエルシア松本高宮西</v>
      </c>
      <c r="M69" s="2"/>
      <c r="N69" s="3"/>
    </row>
    <row r="70" spans="1:14">
      <c r="A70" s="1">
        <f>工事一般情報!A70</f>
        <v>210125</v>
      </c>
      <c r="B70" s="6" t="str">
        <f>工事一般情報!B70</f>
        <v>ウエルシア薬局山武成東店</v>
      </c>
      <c r="M70" s="2"/>
      <c r="N70" s="3"/>
    </row>
    <row r="71" spans="1:14" ht="15" customHeight="1">
      <c r="A71" s="1">
        <f>工事一般情報!A71</f>
        <v>210126</v>
      </c>
      <c r="B71" s="6" t="str">
        <f>工事一般情報!B71</f>
        <v>バロー常滑陶郷店</v>
      </c>
      <c r="M71" s="2"/>
      <c r="N71" s="3"/>
    </row>
    <row r="72" spans="1:14">
      <c r="A72" s="1">
        <f>工事一般情報!A72</f>
        <v>210127</v>
      </c>
      <c r="B72" s="6" t="str">
        <f>工事一般情報!B72</f>
        <v>カインズ宇都宮</v>
      </c>
      <c r="M72" s="2"/>
      <c r="N72" s="3"/>
    </row>
    <row r="73" spans="1:14" ht="15" customHeight="1">
      <c r="A73" s="1">
        <f>工事一般情報!A73</f>
        <v>210128</v>
      </c>
      <c r="B73" s="6" t="str">
        <f>工事一般情報!B73</f>
        <v>ウエルシア東川口</v>
      </c>
      <c r="M73" s="2"/>
      <c r="N73" s="3"/>
    </row>
    <row r="74" spans="1:14">
      <c r="A74" s="1">
        <f>工事一般情報!A74</f>
        <v>210129</v>
      </c>
      <c r="B74" s="6" t="str">
        <f>工事一般情報!B74</f>
        <v>清水駒越SC</v>
      </c>
      <c r="M74" s="2"/>
      <c r="N74" s="3"/>
    </row>
    <row r="75" spans="1:14" ht="15" customHeight="1">
      <c r="A75" s="1">
        <f>工事一般情報!A75</f>
        <v>210130</v>
      </c>
      <c r="B75" s="6" t="str">
        <f>工事一般情報!B75</f>
        <v>秋田物流倉庫</v>
      </c>
      <c r="M75" s="2"/>
      <c r="N75" s="3"/>
    </row>
    <row r="76" spans="1:14">
      <c r="A76" s="1">
        <f>工事一般情報!A76</f>
        <v>210131</v>
      </c>
      <c r="B76" s="6" t="str">
        <f>工事一般情報!B76</f>
        <v>寺島薬局下妻田下店</v>
      </c>
      <c r="M76" s="2"/>
      <c r="N76" s="3"/>
    </row>
    <row r="77" spans="1:14" ht="15" customHeight="1">
      <c r="A77" s="1">
        <f>工事一般情報!A77</f>
        <v>210132</v>
      </c>
      <c r="B77" s="6" t="str">
        <f>工事一般情報!B77</f>
        <v>寺島薬局土浦田中店</v>
      </c>
      <c r="M77" s="2"/>
      <c r="N77" s="3"/>
    </row>
    <row r="78" spans="1:14">
      <c r="A78" s="1">
        <f>工事一般情報!A78</f>
        <v>210133</v>
      </c>
      <c r="B78" s="6" t="str">
        <f>工事一般情報!B78</f>
        <v>バロー豊川</v>
      </c>
      <c r="M78" s="2"/>
      <c r="N78" s="3"/>
    </row>
    <row r="79" spans="1:14" ht="15" customHeight="1">
      <c r="A79" s="1">
        <f>工事一般情報!A79</f>
        <v>210134</v>
      </c>
      <c r="B79" s="6" t="str">
        <f>工事一般情報!B79</f>
        <v>ジャンボエンチョー豊橋店</v>
      </c>
      <c r="M79" s="2"/>
      <c r="N79" s="3"/>
    </row>
    <row r="80" spans="1:14">
      <c r="A80" s="1">
        <f>工事一般情報!A80</f>
        <v>220101</v>
      </c>
      <c r="B80" s="6" t="str">
        <f>工事一般情報!B80</f>
        <v>バロー富木島店</v>
      </c>
      <c r="M80" s="2"/>
      <c r="N80" s="3"/>
    </row>
    <row r="81" spans="1:14" ht="15" customHeight="1">
      <c r="A81" s="1">
        <f>工事一般情報!A81</f>
        <v>220102</v>
      </c>
      <c r="B81" s="6" t="str">
        <f>工事一般情報!B81</f>
        <v>ユース北日野</v>
      </c>
      <c r="M81" s="2"/>
      <c r="N81" s="3"/>
    </row>
    <row r="82" spans="1:14">
      <c r="A82" s="1">
        <f>工事一般情報!A82</f>
        <v>220103</v>
      </c>
      <c r="B82" s="6" t="str">
        <f>工事一般情報!B82</f>
        <v>ウエルシア薬局八千代大和田店</v>
      </c>
      <c r="M82" s="2"/>
      <c r="N82" s="3"/>
    </row>
    <row r="83" spans="1:14" ht="15" customHeight="1">
      <c r="A83" s="1">
        <f>工事一般情報!A83</f>
        <v>220104</v>
      </c>
      <c r="B83" s="6" t="str">
        <f>工事一般情報!B83</f>
        <v>ウエルシア千葉土気</v>
      </c>
      <c r="M83" s="2"/>
      <c r="N83" s="3"/>
    </row>
    <row r="84" spans="1:14">
      <c r="A84" s="1">
        <f>工事一般情報!A84</f>
        <v>220105</v>
      </c>
      <c r="B84" s="6" t="str">
        <f>工事一般情報!B84</f>
        <v>ウインク倉庫</v>
      </c>
      <c r="M84" s="2"/>
      <c r="N84" s="3"/>
    </row>
    <row r="85" spans="1:14" ht="15" customHeight="1">
      <c r="A85" s="1">
        <f>工事一般情報!A85</f>
        <v>220105</v>
      </c>
      <c r="B85" s="6" t="str">
        <f>工事一般情報!B85</f>
        <v>ウインク事務所</v>
      </c>
      <c r="M85" s="2"/>
      <c r="N85" s="3"/>
    </row>
    <row r="86" spans="1:14">
      <c r="A86" s="1">
        <f>工事一般情報!A86</f>
        <v>220106</v>
      </c>
      <c r="B86" s="6" t="str">
        <f>工事一般情報!B86</f>
        <v>ハローズ高松春日</v>
      </c>
      <c r="M86" s="2"/>
      <c r="N86" s="3"/>
    </row>
    <row r="87" spans="1:14" ht="15" customHeight="1">
      <c r="A87" s="1">
        <f>工事一般情報!A87</f>
        <v>220107</v>
      </c>
      <c r="B87" s="6" t="str">
        <f>工事一般情報!B87</f>
        <v>特養ひまわり園</v>
      </c>
      <c r="M87" s="2"/>
      <c r="N87" s="3"/>
    </row>
    <row r="88" spans="1:14">
      <c r="A88" s="1">
        <f>工事一般情報!A88</f>
        <v>220108</v>
      </c>
      <c r="B88" s="6" t="str">
        <f>工事一般情報!B88</f>
        <v>三洋堂書店　当知店</v>
      </c>
      <c r="M88" s="2"/>
      <c r="N88" s="3"/>
    </row>
    <row r="89" spans="1:14" ht="15" customHeight="1">
      <c r="A89" s="1">
        <f>工事一般情報!A89</f>
        <v>220109</v>
      </c>
      <c r="B89" s="6" t="str">
        <f>工事一般情報!B89</f>
        <v>ひまわり第一保育園</v>
      </c>
      <c r="M89" s="2"/>
      <c r="N89" s="3"/>
    </row>
    <row r="90" spans="1:14">
      <c r="A90" s="1">
        <f>工事一般情報!A90</f>
        <v>220110</v>
      </c>
      <c r="B90" s="6" t="str">
        <f>工事一般情報!B90</f>
        <v>ウエルシア薬局君津西坂田店</v>
      </c>
      <c r="M90" s="2"/>
      <c r="N90" s="3"/>
    </row>
    <row r="91" spans="1:14" ht="15" customHeight="1">
      <c r="A91" s="1">
        <f>工事一般情報!A91</f>
        <v>220111</v>
      </c>
      <c r="B91" s="6" t="str">
        <f>工事一般情報!B91</f>
        <v>ロジネットサポート藤枝倉庫</v>
      </c>
      <c r="M91" s="2"/>
      <c r="N91" s="3"/>
    </row>
    <row r="92" spans="1:14">
      <c r="A92" s="1">
        <f>工事一般情報!A92</f>
        <v>220112</v>
      </c>
      <c r="B92" s="6" t="str">
        <f>工事一般情報!B92</f>
        <v>フォレストモール河口湖A</v>
      </c>
      <c r="M92" s="2"/>
      <c r="N92" s="3"/>
    </row>
    <row r="93" spans="1:14" ht="15" customHeight="1">
      <c r="A93" s="1">
        <f>工事一般情報!A93</f>
        <v>220112</v>
      </c>
      <c r="B93" s="6" t="str">
        <f>工事一般情報!B93</f>
        <v>フォレストモール河口湖B</v>
      </c>
      <c r="M93" s="2"/>
      <c r="N93" s="3"/>
    </row>
    <row r="94" spans="1:14">
      <c r="A94" s="1">
        <f>工事一般情報!A94</f>
        <v>220112</v>
      </c>
      <c r="B94" s="6" t="str">
        <f>工事一般情報!B94</f>
        <v>フォレストモール河口湖C</v>
      </c>
      <c r="M94" s="2"/>
      <c r="N94" s="3"/>
    </row>
    <row r="95" spans="1:14" ht="15" customHeight="1">
      <c r="A95" s="1">
        <f>工事一般情報!A95</f>
        <v>220112</v>
      </c>
      <c r="B95" s="6" t="str">
        <f>工事一般情報!B95</f>
        <v>フォレストモール河口湖D</v>
      </c>
      <c r="M95" s="2"/>
      <c r="N95" s="3"/>
    </row>
    <row r="96" spans="1:14">
      <c r="A96" s="1">
        <f>工事一般情報!A96</f>
        <v>220113</v>
      </c>
      <c r="B96" s="6" t="str">
        <f>工事一般情報!B96</f>
        <v>コープ大野辻</v>
      </c>
      <c r="M96" s="2"/>
      <c r="N96" s="3"/>
    </row>
    <row r="97" spans="1:14" ht="15" customHeight="1">
      <c r="A97" s="1">
        <f>工事一般情報!A97</f>
        <v>220114</v>
      </c>
      <c r="B97" s="6" t="str">
        <f>工事一般情報!B97</f>
        <v>北川精機スライシング工場</v>
      </c>
      <c r="M97" s="2"/>
      <c r="N97" s="3"/>
    </row>
    <row r="98" spans="1:14">
      <c r="A98" s="1">
        <f>工事一般情報!A98</f>
        <v>220115</v>
      </c>
      <c r="B98" s="6" t="str">
        <f>工事一般情報!B98</f>
        <v>ベリー藤里</v>
      </c>
      <c r="M98" s="2"/>
      <c r="N98" s="3"/>
    </row>
    <row r="99" spans="1:14" ht="15" customHeight="1">
      <c r="A99" s="1">
        <f>工事一般情報!A99</f>
        <v>220116</v>
      </c>
      <c r="B99" s="6" t="str">
        <f>工事一般情報!B99</f>
        <v>クレストホール印田</v>
      </c>
      <c r="M99" s="2"/>
      <c r="N99" s="3"/>
    </row>
    <row r="100" spans="1:14">
      <c r="A100" s="1">
        <f>工事一般情報!A100</f>
        <v>220117</v>
      </c>
      <c r="B100" s="6" t="str">
        <f>工事一般情報!B100</f>
        <v>鳩山鉄工</v>
      </c>
      <c r="M100" s="2"/>
      <c r="N100" s="3"/>
    </row>
    <row r="101" spans="1:14" ht="15" customHeight="1">
      <c r="A101" s="1">
        <f>工事一般情報!A101</f>
        <v>220118</v>
      </c>
      <c r="B101" s="6" t="str">
        <f>工事一般情報!B101</f>
        <v>ZAGZAG高松春日店</v>
      </c>
      <c r="M101" s="2"/>
      <c r="N101" s="3"/>
    </row>
    <row r="102" spans="1:14">
      <c r="A102" s="1">
        <f>工事一般情報!A102</f>
        <v>220119</v>
      </c>
      <c r="B102" s="6" t="str">
        <f>工事一般情報!B102</f>
        <v>市川市田尻商業施設計画</v>
      </c>
      <c r="M102" s="2"/>
      <c r="N102" s="3"/>
    </row>
    <row r="103" spans="1:14" ht="15" customHeight="1">
      <c r="A103" s="1">
        <f>工事一般情報!A103</f>
        <v>220120</v>
      </c>
      <c r="B103" s="6" t="str">
        <f>工事一般情報!B103</f>
        <v>杉山テスター</v>
      </c>
      <c r="M103" s="2"/>
      <c r="N103" s="3"/>
    </row>
    <row r="104" spans="1:14">
      <c r="A104" s="1">
        <f>工事一般情報!A104</f>
        <v>220120</v>
      </c>
      <c r="B104" s="6" t="str">
        <f>工事一般情報!B104</f>
        <v>ジュンテンドー熊野</v>
      </c>
      <c r="M104" s="2"/>
      <c r="N104" s="3"/>
    </row>
    <row r="105" spans="1:14" ht="15" customHeight="1">
      <c r="A105" s="1">
        <f>工事一般情報!A105</f>
        <v>220123</v>
      </c>
      <c r="B105" s="6" t="str">
        <f>工事一般情報!B105</f>
        <v>配送センター冷凍庫等</v>
      </c>
      <c r="M105" s="2"/>
      <c r="N105" s="3"/>
    </row>
    <row r="106" spans="1:14">
      <c r="A106" s="1">
        <f>工事一般情報!A106</f>
        <v>220124</v>
      </c>
      <c r="B106" s="6" t="str">
        <f>工事一般情報!B106</f>
        <v>いちやまマート諏訪</v>
      </c>
      <c r="M106" s="2"/>
      <c r="N106" s="3"/>
    </row>
    <row r="107" spans="1:14" ht="15" customHeight="1">
      <c r="A107" s="1">
        <f>工事一般情報!A107</f>
        <v>220125</v>
      </c>
      <c r="B107" s="6" t="str">
        <f>工事一般情報!B107</f>
        <v>とりせん新井</v>
      </c>
      <c r="M107" s="2"/>
      <c r="N107" s="3"/>
    </row>
    <row r="108" spans="1:14">
      <c r="A108" s="1">
        <f>工事一般情報!A108</f>
        <v>220126</v>
      </c>
      <c r="B108" s="6" t="str">
        <f>工事一般情報!B108</f>
        <v>洋服の青山亜松井山手店</v>
      </c>
      <c r="M108" s="2"/>
      <c r="N108" s="3"/>
    </row>
    <row r="109" spans="1:14" ht="15" customHeight="1">
      <c r="A109" s="1">
        <f>工事一般情報!A109</f>
        <v>220126</v>
      </c>
      <c r="B109" s="6" t="str">
        <f>工事一般情報!B109</f>
        <v>カメラのキタムラ 松井山手店</v>
      </c>
      <c r="M109" s="2"/>
      <c r="N109" s="3"/>
    </row>
    <row r="110" spans="1:14">
      <c r="A110" s="1">
        <f>工事一般情報!A110</f>
        <v>220127</v>
      </c>
      <c r="B110" s="6" t="str">
        <f>工事一般情報!B110</f>
        <v>森ノ宮駅</v>
      </c>
      <c r="M110" s="2"/>
      <c r="N110" s="3"/>
    </row>
    <row r="111" spans="1:14" ht="15" customHeight="1">
      <c r="A111" s="1">
        <f>工事一般情報!A111</f>
        <v>220128</v>
      </c>
      <c r="B111" s="6" t="str">
        <f>工事一般情報!B111</f>
        <v>俊徳道駅高架下店舗開発</v>
      </c>
      <c r="M111" s="2"/>
      <c r="N111" s="3"/>
    </row>
    <row r="112" spans="1:14">
      <c r="A112" s="1">
        <f>工事一般情報!A112</f>
        <v>220129</v>
      </c>
      <c r="B112" s="6" t="str">
        <f>工事一般情報!B112</f>
        <v>バロー飯田</v>
      </c>
      <c r="M112" s="2"/>
      <c r="N112" s="3"/>
    </row>
    <row r="113" spans="1:14" ht="15" customHeight="1">
      <c r="A113" s="1">
        <f>工事一般情報!A113</f>
        <v>220130</v>
      </c>
      <c r="B113" s="6" t="str">
        <f>工事一般情報!B113</f>
        <v>西遠丸百農業協同組合事務所</v>
      </c>
      <c r="M113" s="2"/>
      <c r="N113" s="3"/>
    </row>
    <row r="114" spans="1:14">
      <c r="A114" s="1">
        <f>工事一般情報!A114</f>
        <v>220131</v>
      </c>
      <c r="B114" s="6" t="str">
        <f>工事一般情報!B114</f>
        <v>ケーズデンキ大河原</v>
      </c>
      <c r="M114" s="2"/>
      <c r="N114" s="3"/>
    </row>
    <row r="115" spans="1:14" ht="15" customHeight="1">
      <c r="A115" s="1">
        <f>工事一般情報!A115</f>
        <v>220132</v>
      </c>
      <c r="B115" s="6" t="str">
        <f>工事一般情報!B115</f>
        <v>ケーズデンキ幸手</v>
      </c>
      <c r="M115" s="2"/>
      <c r="N115" s="3"/>
    </row>
    <row r="116" spans="1:14">
      <c r="A116" s="1">
        <f>工事一般情報!A116</f>
        <v>220133</v>
      </c>
      <c r="B116" s="6" t="str">
        <f>工事一般情報!B116</f>
        <v>ウエルシア薬局甲府富竹</v>
      </c>
      <c r="M116" s="2"/>
      <c r="N116" s="3"/>
    </row>
    <row r="117" spans="1:14" ht="15" customHeight="1">
      <c r="A117" s="1">
        <f>工事一般情報!A117</f>
        <v>220135</v>
      </c>
      <c r="B117" s="6" t="str">
        <f>工事一般情報!B117</f>
        <v>琉球大学</v>
      </c>
      <c r="M117" s="2"/>
      <c r="N117" s="3"/>
    </row>
    <row r="118" spans="1:14">
      <c r="A118" s="1">
        <f>工事一般情報!A118</f>
        <v>220137</v>
      </c>
      <c r="B118" s="6" t="str">
        <f>工事一般情報!B118</f>
        <v>ウエルシア薬局我孫子若松</v>
      </c>
      <c r="M118" s="2"/>
      <c r="N118" s="3"/>
    </row>
    <row r="119" spans="1:14" ht="15" customHeight="1">
      <c r="A119" s="1">
        <f>工事一般情報!A119</f>
        <v>220139</v>
      </c>
      <c r="B119" s="6" t="str">
        <f>工事一般情報!B119</f>
        <v>ウィズ諏訪</v>
      </c>
      <c r="M119" s="2"/>
      <c r="N119" s="3"/>
    </row>
    <row r="120" spans="1:14">
      <c r="A120" s="1">
        <f>工事一般情報!A120</f>
        <v>220140</v>
      </c>
      <c r="B120" s="6" t="str">
        <f>工事一般情報!B120</f>
        <v>ウエルシア新潟大学前</v>
      </c>
      <c r="M120" s="2"/>
      <c r="N120" s="3"/>
    </row>
    <row r="121" spans="1:14" ht="15" customHeight="1">
      <c r="A121" s="1">
        <f>工事一般情報!A121</f>
        <v>220141</v>
      </c>
      <c r="B121" s="6" t="str">
        <f>工事一般情報!B121</f>
        <v>ドラッグてらしま かすみがうら大和田店</v>
      </c>
      <c r="M121" s="2"/>
      <c r="N121" s="3"/>
    </row>
    <row r="122" spans="1:14">
      <c r="A122" s="1">
        <f>工事一般情報!A122</f>
        <v>220142</v>
      </c>
      <c r="B122" s="6" t="str">
        <f>工事一般情報!B122</f>
        <v>バロー浜松中島</v>
      </c>
      <c r="M122" s="2"/>
      <c r="N122" s="3"/>
    </row>
    <row r="123" spans="1:14" ht="15" customHeight="1">
      <c r="A123" s="1">
        <f>工事一般情報!A123</f>
        <v>220143</v>
      </c>
      <c r="B123" s="6" t="str">
        <f>工事一般情報!B123</f>
        <v>ハローズ高松春日 ﾃﾅﾝﾄ2棟</v>
      </c>
      <c r="M123" s="2"/>
      <c r="N123" s="3"/>
    </row>
    <row r="124" spans="1:14">
      <c r="A124" s="1">
        <f>工事一般情報!A124</f>
        <v>220144</v>
      </c>
      <c r="B124" s="6" t="str">
        <f>工事一般情報!B124</f>
        <v>天王南SC</v>
      </c>
      <c r="M124" s="2"/>
      <c r="N124" s="3"/>
    </row>
    <row r="125" spans="1:14" ht="15" customHeight="1">
      <c r="A125" s="1">
        <f>工事一般情報!A125</f>
        <v>220146</v>
      </c>
      <c r="B125" s="6" t="str">
        <f>工事一般情報!B125</f>
        <v>バロー栗東</v>
      </c>
      <c r="M125" s="2"/>
      <c r="N125" s="3"/>
    </row>
    <row r="126" spans="1:14">
      <c r="A126" s="1">
        <f>工事一般情報!A126</f>
        <v>220147</v>
      </c>
      <c r="B126" s="6" t="str">
        <f>工事一般情報!B126</f>
        <v>ドラッグてらしまつくば研究学園店</v>
      </c>
      <c r="M126" s="2"/>
      <c r="N126" s="3"/>
    </row>
    <row r="127" spans="1:14" ht="15" customHeight="1">
      <c r="A127" s="1">
        <f>工事一般情報!A127</f>
        <v>220148</v>
      </c>
      <c r="B127" s="6" t="str">
        <f>工事一般情報!B127</f>
        <v>協和エクシオ</v>
      </c>
      <c r="M127" s="2"/>
      <c r="N127" s="3"/>
    </row>
    <row r="128" spans="1:14">
      <c r="A128" s="1">
        <f>工事一般情報!A128</f>
        <v>220149</v>
      </c>
      <c r="B128" s="6" t="str">
        <f>工事一般情報!B128</f>
        <v>諏訪2丁目住宅マンション建替事業 A棟</v>
      </c>
      <c r="M128" s="2"/>
      <c r="N128" s="3"/>
    </row>
    <row r="129" spans="1:14" ht="15" customHeight="1">
      <c r="A129" s="1">
        <f>工事一般情報!A129</f>
        <v>220149</v>
      </c>
      <c r="B129" s="6" t="str">
        <f>工事一般情報!B129</f>
        <v>諏訪3丁目住宅マンション建替事業 B棟</v>
      </c>
      <c r="M129" s="2"/>
      <c r="N129" s="3"/>
    </row>
    <row r="130" spans="1:14">
      <c r="A130" s="1">
        <f>工事一般情報!A130</f>
        <v>220149</v>
      </c>
      <c r="B130" s="6" t="str">
        <f>工事一般情報!B130</f>
        <v>諏訪4丁目住宅マンション建替事業 C棟</v>
      </c>
      <c r="M130" s="2"/>
      <c r="N130" s="3"/>
    </row>
    <row r="131" spans="1:14" ht="15" customHeight="1">
      <c r="A131" s="1">
        <f>工事一般情報!A131</f>
        <v>220150</v>
      </c>
      <c r="B131" s="6" t="str">
        <f>工事一般情報!B131</f>
        <v>神宮寺公民館</v>
      </c>
      <c r="M131" s="2"/>
      <c r="N131" s="3"/>
    </row>
    <row r="132" spans="1:14">
      <c r="A132" s="1">
        <f>工事一般情報!A132</f>
        <v>220151</v>
      </c>
      <c r="B132" s="6" t="str">
        <f>工事一般情報!B132</f>
        <v>バロー各務原HC</v>
      </c>
      <c r="M132" s="2"/>
      <c r="N132" s="3"/>
    </row>
    <row r="133" spans="1:14" ht="15" customHeight="1">
      <c r="A133" s="1">
        <f>工事一般情報!A133</f>
        <v>220152</v>
      </c>
      <c r="B133" s="6" t="str">
        <f>工事一般情報!B133</f>
        <v>バロー各務原SM</v>
      </c>
      <c r="M133" s="2"/>
      <c r="N133" s="3"/>
    </row>
    <row r="134" spans="1:14">
      <c r="A134" s="1">
        <f>工事一般情報!A134</f>
        <v>220153</v>
      </c>
      <c r="B134" s="6" t="str">
        <f>工事一般情報!B134</f>
        <v>東亜紙業㈱三郷工場計画</v>
      </c>
      <c r="M134" s="2"/>
      <c r="N134" s="3"/>
    </row>
    <row r="135" spans="1:14" ht="15" customHeight="1">
      <c r="A135" s="1">
        <f>工事一般情報!A135</f>
        <v>220154</v>
      </c>
      <c r="B135" s="6" t="str">
        <f>工事一般情報!B135</f>
        <v>コープ伊豆センター</v>
      </c>
      <c r="M135" s="2"/>
      <c r="N135" s="3"/>
    </row>
    <row r="136" spans="1:14">
      <c r="A136" s="1">
        <f>工事一般情報!A136</f>
        <v>220155</v>
      </c>
      <c r="B136" s="6" t="str">
        <f>工事一般情報!B136</f>
        <v>㈱信ナカ　ビーエスセンター資材置場</v>
      </c>
      <c r="M136" s="2"/>
      <c r="N136" s="3"/>
    </row>
    <row r="137" spans="1:14" ht="15" customHeight="1">
      <c r="A137" s="1">
        <f>工事一般情報!A137</f>
        <v>220158</v>
      </c>
      <c r="B137" s="6" t="str">
        <f>工事一般情報!B137</f>
        <v>本道の街サービスセンター</v>
      </c>
      <c r="M137" s="2"/>
      <c r="N137" s="3"/>
    </row>
    <row r="138" spans="1:14">
      <c r="A138" s="1">
        <f>工事一般情報!A138</f>
        <v>220159</v>
      </c>
      <c r="B138" s="6" t="str">
        <f>工事一般情報!B138</f>
        <v>九州児湯フーズ大分支店　建替計画</v>
      </c>
      <c r="M138" s="2"/>
      <c r="N138" s="3"/>
    </row>
    <row r="139" spans="1:14" ht="15" customHeight="1">
      <c r="A139" s="1">
        <f>工事一般情報!A139</f>
        <v>220160</v>
      </c>
      <c r="B139" s="6" t="str">
        <f>工事一般情報!B139</f>
        <v>柿崎セレモニーホールへいあん</v>
      </c>
      <c r="M139" s="2"/>
      <c r="N139" s="3"/>
    </row>
    <row r="140" spans="1:14">
      <c r="A140" s="1">
        <f>工事一般情報!A140</f>
        <v>230102</v>
      </c>
      <c r="B140" s="6" t="str">
        <f>工事一般情報!B140</f>
        <v>AO京都白川</v>
      </c>
      <c r="M140" s="2"/>
      <c r="N140" s="3"/>
    </row>
    <row r="141" spans="1:14" ht="15" customHeight="1">
      <c r="A141" s="1">
        <f>工事一般情報!A141</f>
        <v>230103</v>
      </c>
      <c r="B141" s="6" t="str">
        <f>工事一般情報!B141</f>
        <v>ケーズデンキ鷹巣</v>
      </c>
      <c r="M141" s="2"/>
      <c r="N141" s="3"/>
    </row>
    <row r="142" spans="1:14">
      <c r="A142" s="1">
        <f>工事一般情報!A142</f>
        <v>230104</v>
      </c>
      <c r="B142" s="6" t="str">
        <f>工事一般情報!B142</f>
        <v>新三田PCB保管庫</v>
      </c>
      <c r="M142" s="2"/>
      <c r="N142" s="3"/>
    </row>
    <row r="143" spans="1:14" ht="15" customHeight="1">
      <c r="A143" s="1">
        <f>工事一般情報!A143</f>
        <v>230105</v>
      </c>
      <c r="B143" s="6" t="str">
        <f>工事一般情報!B143</f>
        <v>ゴルフクラブ大樹・大府</v>
      </c>
      <c r="M143" s="2"/>
      <c r="N143" s="3"/>
    </row>
    <row r="144" spans="1:14">
      <c r="A144" s="1">
        <f>工事一般情報!A144</f>
        <v>230106</v>
      </c>
      <c r="B144" s="6" t="str">
        <f>工事一般情報!B144</f>
        <v>ヤマザワ古川北店</v>
      </c>
      <c r="M144" s="2"/>
      <c r="N144" s="3"/>
    </row>
    <row r="145" spans="1:14" ht="15" customHeight="1">
      <c r="A145" s="1">
        <f>工事一般情報!A145</f>
        <v>230107</v>
      </c>
      <c r="B145" s="6" t="str">
        <f>工事一般情報!B145</f>
        <v>ハローズ西条 テナント1棟</v>
      </c>
      <c r="M145" s="2"/>
      <c r="N145" s="3"/>
    </row>
    <row r="146" spans="1:14">
      <c r="A146" s="1">
        <f>工事一般情報!A146</f>
        <v>230108</v>
      </c>
      <c r="B146" s="6" t="str">
        <f>工事一般情報!B146</f>
        <v>V・drug各務原</v>
      </c>
      <c r="M146" s="2"/>
      <c r="N146" s="3"/>
    </row>
    <row r="147" spans="1:14" ht="15" customHeight="1">
      <c r="A147" s="1">
        <f>工事一般情報!A147</f>
        <v>230109</v>
      </c>
      <c r="B147" s="6" t="str">
        <f>工事一般情報!B147</f>
        <v>カミタケモータース(店舗棟)</v>
      </c>
      <c r="M147" s="2"/>
      <c r="N147" s="3"/>
    </row>
    <row r="148" spans="1:14">
      <c r="A148" s="1">
        <f>工事一般情報!A148</f>
        <v>230109</v>
      </c>
      <c r="B148" s="6" t="str">
        <f>工事一般情報!B148</f>
        <v>カミタケモータース(工場棟)</v>
      </c>
      <c r="M148" s="2"/>
      <c r="N148" s="3"/>
    </row>
    <row r="149" spans="1:14" ht="15" customHeight="1">
      <c r="A149" s="1">
        <f>工事一般情報!A149</f>
        <v>230110</v>
      </c>
      <c r="B149" s="6" t="str">
        <f>工事一般情報!B149</f>
        <v>新加美駅</v>
      </c>
      <c r="M149" s="2"/>
      <c r="N149" s="3"/>
    </row>
    <row r="150" spans="1:14">
      <c r="A150" s="1">
        <f>工事一般情報!A150</f>
        <v>230112</v>
      </c>
      <c r="B150" s="6" t="str">
        <f>工事一般情報!B150</f>
        <v>勝山様ぶなしめじ生産施設</v>
      </c>
      <c r="M150" s="2"/>
      <c r="N150" s="3"/>
    </row>
    <row r="151" spans="1:14" ht="15" customHeight="1">
      <c r="A151" s="1">
        <f>工事一般情報!A151</f>
        <v>230113</v>
      </c>
      <c r="B151" s="6" t="str">
        <f>工事一般情報!B151</f>
        <v>SHIMA SEIKI</v>
      </c>
      <c r="M151" s="2"/>
      <c r="N151" s="3"/>
    </row>
    <row r="152" spans="1:14">
      <c r="A152" s="1">
        <f>工事一般情報!A152</f>
        <v>230115</v>
      </c>
      <c r="B152" s="6" t="str">
        <f>工事一般情報!B152</f>
        <v>マックスバリュ江戸川区松島</v>
      </c>
      <c r="M152" s="2"/>
      <c r="N152" s="3"/>
    </row>
    <row r="153" spans="1:14" ht="15" customHeight="1">
      <c r="A153" s="1">
        <f>工事一般情報!A153</f>
        <v>230116</v>
      </c>
      <c r="B153" s="6" t="str">
        <f>工事一般情報!B153</f>
        <v>バロー坂本</v>
      </c>
      <c r="M153" s="2"/>
      <c r="N153" s="3"/>
    </row>
    <row r="154" spans="1:14">
      <c r="A154" s="1">
        <f>工事一般情報!A154</f>
        <v>230117</v>
      </c>
      <c r="B154" s="6" t="str">
        <f>工事一般情報!B154</f>
        <v>中部薬品大垣東店</v>
      </c>
      <c r="M154" s="2"/>
      <c r="N154" s="3"/>
    </row>
    <row r="155" spans="1:14" ht="15" customHeight="1">
      <c r="A155" s="1">
        <f>工事一般情報!A155</f>
        <v>230118</v>
      </c>
      <c r="B155" s="6" t="str">
        <f>工事一般情報!B155</f>
        <v>豚舎計画 排水処理</v>
      </c>
      <c r="M155" s="2"/>
      <c r="N155" s="3"/>
    </row>
    <row r="156" spans="1:14">
      <c r="A156" s="1">
        <f>工事一般情報!A156</f>
        <v>230118</v>
      </c>
      <c r="B156" s="6" t="str">
        <f>工事一般情報!B156</f>
        <v>豚舎計画 堆肥舎</v>
      </c>
      <c r="M156" s="2"/>
      <c r="N156" s="3"/>
    </row>
    <row r="157" spans="1:14" ht="15" customHeight="1">
      <c r="A157" s="1">
        <f>工事一般情報!A157</f>
        <v>230118</v>
      </c>
      <c r="B157" s="6" t="str">
        <f>工事一般情報!B157</f>
        <v>豚舎計画 野菜作業所</v>
      </c>
      <c r="M157" s="2"/>
      <c r="N157" s="3"/>
    </row>
    <row r="158" spans="1:14">
      <c r="A158" s="1">
        <f>工事一般情報!A158</f>
        <v>230119</v>
      </c>
      <c r="B158" s="6" t="str">
        <f>工事一般情報!B158</f>
        <v>大阪大学（医）自走式立体駐車場</v>
      </c>
      <c r="M158" s="2"/>
      <c r="N158" s="3"/>
    </row>
    <row r="159" spans="1:14" ht="15" customHeight="1">
      <c r="A159" s="1">
        <f>工事一般情報!A159</f>
        <v>230120</v>
      </c>
      <c r="B159" s="6" t="str">
        <f>工事一般情報!B159</f>
        <v>えんとく培養センター廃培地リサイクル施設</v>
      </c>
      <c r="M159" s="2"/>
      <c r="N159" s="3"/>
    </row>
    <row r="160" spans="1:14">
      <c r="A160" s="1">
        <f>工事一般情報!A160</f>
        <v>230121</v>
      </c>
      <c r="B160" s="6" t="str">
        <f>工事一般情報!B160</f>
        <v>下条町4丁目マンション</v>
      </c>
      <c r="M160" s="2"/>
      <c r="N160" s="3"/>
    </row>
    <row r="161" spans="1:14" ht="15" customHeight="1">
      <c r="A161" s="1">
        <f>工事一般情報!A161</f>
        <v>230122</v>
      </c>
      <c r="B161" s="6" t="str">
        <f>工事一般情報!B161</f>
        <v>ハピッシュ新小田中</v>
      </c>
      <c r="M161" s="2"/>
      <c r="N161" s="3"/>
    </row>
    <row r="162" spans="1:14">
      <c r="A162" s="1">
        <f>工事一般情報!A162</f>
        <v>230123</v>
      </c>
      <c r="B162" s="6" t="str">
        <f>工事一般情報!B162</f>
        <v>バロー東起</v>
      </c>
      <c r="M162" s="2"/>
      <c r="N162" s="3"/>
    </row>
    <row r="163" spans="1:14" ht="15" customHeight="1">
      <c r="A163" s="1">
        <f>工事一般情報!A163</f>
        <v>230124</v>
      </c>
      <c r="B163" s="6" t="str">
        <f>工事一般情報!B163</f>
        <v>ルネサンス野田</v>
      </c>
      <c r="M163" s="2"/>
      <c r="N163" s="3"/>
    </row>
    <row r="164" spans="1:14">
      <c r="A164" s="1">
        <f>工事一般情報!A164</f>
        <v>230125</v>
      </c>
      <c r="B164" s="6" t="str">
        <f>工事一般情報!B164</f>
        <v>ジュンテンドー大柿</v>
      </c>
      <c r="M164" s="2"/>
      <c r="N164" s="3"/>
    </row>
    <row r="165" spans="1:14" ht="15" customHeight="1">
      <c r="A165" s="1">
        <f>工事一般情報!A165</f>
        <v>230126</v>
      </c>
      <c r="B165" s="6" t="str">
        <f>工事一般情報!B165</f>
        <v>JAめぐみの可児地域通所介護施設建設工事</v>
      </c>
      <c r="M165" s="2"/>
      <c r="N165" s="3"/>
    </row>
    <row r="166" spans="1:14">
      <c r="A166" s="1">
        <f>工事一般情報!A166</f>
        <v>230127</v>
      </c>
      <c r="B166" s="6" t="str">
        <f>工事一般情報!B166</f>
        <v>マックスバリュ竹の塚</v>
      </c>
      <c r="M166" s="2"/>
      <c r="N166" s="3"/>
    </row>
    <row r="167" spans="1:14" ht="15" customHeight="1">
      <c r="A167" s="1">
        <f>工事一般情報!A167</f>
        <v>230128</v>
      </c>
      <c r="B167" s="6" t="str">
        <f>工事一般情報!B167</f>
        <v>バロー焼津 事務所倉庫</v>
      </c>
      <c r="M167" s="2"/>
      <c r="N167" s="3"/>
    </row>
    <row r="168" spans="1:14">
      <c r="A168" s="1">
        <f>工事一般情報!A168</f>
        <v>230128</v>
      </c>
      <c r="B168" s="6" t="str">
        <f>工事一般情報!B168</f>
        <v>バロー焼津 食品スーパー棟</v>
      </c>
      <c r="M168" s="2"/>
      <c r="N168" s="3"/>
    </row>
    <row r="169" spans="1:14" ht="15" customHeight="1">
      <c r="A169" s="1">
        <f>工事一般情報!A169</f>
        <v>230129</v>
      </c>
      <c r="B169" s="6" t="str">
        <f>工事一般情報!B169</f>
        <v>グリーンライフ商品倉庫</v>
      </c>
      <c r="M169" s="2"/>
      <c r="N169" s="3"/>
    </row>
    <row r="170" spans="1:14">
      <c r="A170" s="1">
        <f>工事一般情報!A170</f>
        <v>230131</v>
      </c>
      <c r="B170" s="6" t="str">
        <f>工事一般情報!B170</f>
        <v>カインズホーム佐倉</v>
      </c>
      <c r="M170" s="2"/>
      <c r="N170" s="3"/>
    </row>
    <row r="171" spans="1:14" ht="15" customHeight="1">
      <c r="A171" s="1">
        <f>工事一般情報!A171</f>
        <v>230132</v>
      </c>
      <c r="B171" s="6" t="str">
        <f>工事一般情報!B171</f>
        <v>ヤマザワ宮町</v>
      </c>
      <c r="M171" s="2"/>
      <c r="N171" s="3"/>
    </row>
    <row r="172" spans="1:14">
      <c r="A172" s="1">
        <f>工事一般情報!A172</f>
        <v>230134</v>
      </c>
      <c r="B172" s="6" t="str">
        <f>工事一般情報!B172</f>
        <v>カインズ半田</v>
      </c>
      <c r="M172" s="2"/>
      <c r="N172" s="3"/>
    </row>
    <row r="173" spans="1:14" ht="15" customHeight="1">
      <c r="A173" s="1">
        <f>工事一般情報!A173</f>
        <v>230135</v>
      </c>
      <c r="B173" s="6" t="str">
        <f>工事一般情報!B173</f>
        <v>ホーマック広面</v>
      </c>
      <c r="M173" s="2"/>
      <c r="N173" s="3"/>
    </row>
    <row r="174" spans="1:14">
      <c r="A174" s="1">
        <f>工事一般情報!A174</f>
        <v>230137</v>
      </c>
      <c r="B174" s="6" t="str">
        <f>工事一般情報!B174</f>
        <v>バロー伊勢上地</v>
      </c>
      <c r="M174" s="2"/>
      <c r="N174" s="3"/>
    </row>
    <row r="175" spans="1:14" ht="15" customHeight="1">
      <c r="A175" s="1">
        <f>工事一般情報!A175</f>
        <v>230138</v>
      </c>
      <c r="B175" s="6" t="str">
        <f>工事一般情報!B175</f>
        <v>丸中ゴム</v>
      </c>
      <c r="M175" s="2"/>
      <c r="N175" s="3"/>
    </row>
    <row r="176" spans="1:14">
      <c r="A176" s="1">
        <f>工事一般情報!A176</f>
        <v>230139</v>
      </c>
      <c r="B176" s="6" t="str">
        <f>工事一般情報!B176</f>
        <v>ドンキホーテ岐阜</v>
      </c>
      <c r="M176" s="2"/>
      <c r="N176" s="3"/>
    </row>
    <row r="177" spans="1:14" ht="15" customHeight="1">
      <c r="A177" s="1">
        <f>工事一般情報!A177</f>
        <v>230140</v>
      </c>
      <c r="B177" s="6" t="str">
        <f>工事一般情報!B177</f>
        <v>カインズホーム高坂</v>
      </c>
      <c r="M177" s="2"/>
      <c r="N177" s="3"/>
    </row>
    <row r="178" spans="1:14">
      <c r="A178" s="1">
        <f>工事一般情報!A178</f>
        <v>230141</v>
      </c>
      <c r="B178" s="6" t="str">
        <f>工事一般情報!B178</f>
        <v>ご縁横町</v>
      </c>
      <c r="M178" s="2"/>
      <c r="N178" s="3"/>
    </row>
    <row r="179" spans="1:14" ht="15" customHeight="1">
      <c r="A179" s="1">
        <f>工事一般情報!A179</f>
        <v>230142</v>
      </c>
      <c r="B179" s="6" t="str">
        <f>工事一般情報!B179</f>
        <v>ヤマザワ新川西</v>
      </c>
      <c r="M179" s="2"/>
      <c r="N179" s="3"/>
    </row>
    <row r="180" spans="1:14">
      <c r="A180" s="1">
        <f>工事一般情報!A180</f>
        <v>230143</v>
      </c>
      <c r="B180" s="6" t="str">
        <f>工事一般情報!B180</f>
        <v>バロー掛川成滝</v>
      </c>
      <c r="M180" s="2"/>
      <c r="N180" s="3"/>
    </row>
    <row r="181" spans="1:14" ht="15" customHeight="1">
      <c r="A181" s="1">
        <f>工事一般情報!A181</f>
        <v>230144</v>
      </c>
      <c r="B181" s="6" t="str">
        <f>工事一般情報!B181</f>
        <v>ドラッグセイムス高知宝永</v>
      </c>
      <c r="M181" s="2"/>
      <c r="N181" s="3"/>
    </row>
    <row r="182" spans="1:14">
      <c r="A182" s="1">
        <f>工事一般情報!A182</f>
        <v>230145</v>
      </c>
      <c r="B182" s="6" t="str">
        <f>工事一般情報!B182</f>
        <v>マルハンつくば</v>
      </c>
      <c r="M182" s="2"/>
      <c r="N182" s="3"/>
    </row>
    <row r="183" spans="1:14" ht="15" customHeight="1">
      <c r="A183" s="1">
        <f>工事一般情報!A183</f>
        <v>230146</v>
      </c>
      <c r="B183" s="6" t="str">
        <f>工事一般情報!B183</f>
        <v>流山老人ホーム</v>
      </c>
      <c r="M183" s="2"/>
      <c r="N183" s="3"/>
    </row>
    <row r="184" spans="1:14">
      <c r="A184" s="1">
        <f>工事一般情報!A184</f>
        <v>230148</v>
      </c>
      <c r="B184" s="6" t="str">
        <f>工事一般情報!B184</f>
        <v>宜野湾店舗</v>
      </c>
      <c r="M184" s="2"/>
      <c r="N184" s="3"/>
    </row>
    <row r="185" spans="1:14" ht="15" customHeight="1">
      <c r="A185" s="1">
        <f>工事一般情報!A185</f>
        <v>230149</v>
      </c>
      <c r="B185" s="6" t="str">
        <f>工事一般情報!B185</f>
        <v>望月工業　佐賀工場</v>
      </c>
      <c r="M185" s="2"/>
      <c r="N185" s="3"/>
    </row>
    <row r="186" spans="1:14">
      <c r="A186" s="1">
        <f>工事一般情報!A186</f>
        <v>230150</v>
      </c>
      <c r="B186" s="6" t="str">
        <f>工事一般情報!B186</f>
        <v>クリエイト寒川倉見</v>
      </c>
      <c r="M186" s="2"/>
      <c r="N186" s="3"/>
    </row>
    <row r="187" spans="1:14" ht="15" customHeight="1">
      <c r="A187" s="1">
        <f>工事一般情報!A187</f>
        <v>230151</v>
      </c>
      <c r="B187" s="6" t="str">
        <f>工事一般情報!B187</f>
        <v>SVH岩槻店</v>
      </c>
      <c r="M187" s="2"/>
      <c r="N187" s="3"/>
    </row>
    <row r="188" spans="1:14">
      <c r="A188" s="1">
        <f>工事一般情報!A188</f>
        <v>230152</v>
      </c>
      <c r="B188" s="6" t="str">
        <f>工事一般情報!B188</f>
        <v>大越マテックス三郷事業所</v>
      </c>
      <c r="M188" s="2"/>
      <c r="N188" s="3"/>
    </row>
    <row r="189" spans="1:14" ht="15" customHeight="1">
      <c r="A189" s="1">
        <f>工事一般情報!A189</f>
        <v>230153</v>
      </c>
      <c r="B189" s="6" t="str">
        <f>工事一般情報!B189</f>
        <v>バロー北浜田</v>
      </c>
      <c r="M189" s="2"/>
      <c r="N189" s="3"/>
    </row>
    <row r="190" spans="1:14">
      <c r="A190" s="1">
        <f>工事一般情報!A190</f>
        <v>230154</v>
      </c>
      <c r="B190" s="6" t="str">
        <f>工事一般情報!B190</f>
        <v>イエローハット広面店南</v>
      </c>
      <c r="M190" s="2"/>
      <c r="N190" s="3"/>
    </row>
    <row r="191" spans="1:14" ht="15" customHeight="1">
      <c r="A191" s="1">
        <f>工事一般情報!A191</f>
        <v>230155</v>
      </c>
      <c r="B191" s="6" t="str">
        <f>工事一般情報!B191</f>
        <v>武里総合貸店舗</v>
      </c>
      <c r="M191" s="2"/>
      <c r="N191" s="3"/>
    </row>
    <row r="192" spans="1:14">
      <c r="A192" s="1">
        <f>工事一般情報!A192</f>
        <v>230157</v>
      </c>
      <c r="B192" s="6" t="str">
        <f>工事一般情報!B192</f>
        <v>三重三菱自動車販売㈱　桑名江場</v>
      </c>
      <c r="M192" s="2"/>
      <c r="N192" s="3"/>
    </row>
    <row r="193" spans="1:14" ht="15" customHeight="1">
      <c r="A193" s="1">
        <f>工事一般情報!A193</f>
        <v>230158</v>
      </c>
      <c r="B193" s="6" t="str">
        <f>工事一般情報!B193</f>
        <v>オーロラ・ホール南浦和</v>
      </c>
      <c r="M193" s="2"/>
      <c r="N193" s="3"/>
    </row>
    <row r="194" spans="1:14">
      <c r="A194" s="1">
        <f>工事一般情報!A194</f>
        <v>230160</v>
      </c>
      <c r="B194" s="6" t="str">
        <f>工事一般情報!B194</f>
        <v>バロー蟹江</v>
      </c>
      <c r="M194" s="2"/>
      <c r="N194" s="3"/>
    </row>
    <row r="195" spans="1:14" ht="15" customHeight="1">
      <c r="A195" s="1">
        <f>工事一般情報!A195</f>
        <v>230161</v>
      </c>
      <c r="B195" s="6" t="str">
        <f>工事一般情報!B195</f>
        <v>バロー伊那境</v>
      </c>
      <c r="M195" s="2"/>
      <c r="N195" s="3"/>
    </row>
    <row r="196" spans="1:14">
      <c r="A196" s="1">
        <f>工事一般情報!A196</f>
        <v>230163</v>
      </c>
      <c r="B196" s="6" t="str">
        <f>工事一般情報!B196</f>
        <v>勝部マンション</v>
      </c>
      <c r="M196" s="2"/>
      <c r="N196" s="3"/>
    </row>
    <row r="197" spans="1:14" ht="15" customHeight="1">
      <c r="A197" s="1">
        <f>工事一般情報!A197</f>
        <v>230164</v>
      </c>
      <c r="B197" s="6" t="str">
        <f>工事一般情報!B197</f>
        <v>三島フルーツパーク</v>
      </c>
      <c r="M197" s="2"/>
      <c r="N197" s="3"/>
    </row>
    <row r="198" spans="1:14">
      <c r="A198" s="1">
        <f>工事一般情報!A198</f>
        <v>230165</v>
      </c>
      <c r="B198" s="6" t="str">
        <f>工事一般情報!B198</f>
        <v>ヤマザワ新松見町</v>
      </c>
      <c r="M198" s="2"/>
      <c r="N198" s="3"/>
    </row>
    <row r="199" spans="1:14" ht="15" customHeight="1">
      <c r="A199" s="1">
        <f>工事一般情報!A199</f>
        <v>230166</v>
      </c>
      <c r="B199" s="6" t="str">
        <f>工事一般情報!B199</f>
        <v>山陰一畑クッキング</v>
      </c>
      <c r="M199" s="2"/>
      <c r="N199" s="3"/>
    </row>
    <row r="200" spans="1:14">
      <c r="A200" s="1">
        <f>工事一般情報!A200</f>
        <v>230167</v>
      </c>
      <c r="B200" s="6" t="str">
        <f>工事一般情報!B200</f>
        <v>バロー上越門前</v>
      </c>
      <c r="M200" s="2"/>
      <c r="N200" s="3"/>
    </row>
    <row r="201" spans="1:14" ht="15" customHeight="1">
      <c r="A201" s="1">
        <f>工事一般情報!A201</f>
        <v>230168</v>
      </c>
      <c r="B201" s="6" t="str">
        <f>工事一般情報!B201</f>
        <v>バロー浜松中野</v>
      </c>
      <c r="M201" s="2"/>
      <c r="N201" s="3"/>
    </row>
    <row r="202" spans="1:14">
      <c r="A202" s="1">
        <f>工事一般情報!A202</f>
        <v>230169</v>
      </c>
      <c r="B202" s="6" t="str">
        <f>工事一般情報!B202</f>
        <v>キタセキ酒田</v>
      </c>
      <c r="M202" s="2"/>
      <c r="N202" s="3"/>
    </row>
    <row r="203" spans="1:14" ht="15" customHeight="1">
      <c r="A203" s="1">
        <f>工事一般情報!A203</f>
        <v>230170</v>
      </c>
      <c r="B203" s="6" t="str">
        <f>工事一般情報!B203</f>
        <v>リョービ東倉庫</v>
      </c>
      <c r="M203" s="2"/>
      <c r="N203" s="3"/>
    </row>
    <row r="204" spans="1:14">
      <c r="A204" s="1">
        <f>工事一般情報!A204</f>
        <v>230171</v>
      </c>
      <c r="B204" s="6" t="str">
        <f>工事一般情報!B204</f>
        <v>あさの冷蔵庫</v>
      </c>
      <c r="M204" s="2"/>
      <c r="N204" s="3"/>
    </row>
    <row r="205" spans="1:14" ht="15" customHeight="1">
      <c r="A205" s="1">
        <f>工事一般情報!A205</f>
        <v>230172</v>
      </c>
      <c r="B205" s="6" t="str">
        <f>工事一般情報!B205</f>
        <v>スーパーベルクス七光台</v>
      </c>
      <c r="M205" s="2"/>
      <c r="N205" s="3"/>
    </row>
    <row r="206" spans="1:14">
      <c r="A206" s="1">
        <f>工事一般情報!A206</f>
        <v>230173</v>
      </c>
      <c r="B206" s="6" t="str">
        <f>工事一般情報!B206</f>
        <v>上牧医療モール 新築工事</v>
      </c>
      <c r="M206" s="2"/>
      <c r="N206" s="3"/>
    </row>
    <row r="207" spans="1:14" ht="15" customHeight="1">
      <c r="A207" s="1">
        <f>工事一般情報!A207</f>
        <v>230175</v>
      </c>
      <c r="B207" s="6" t="str">
        <f>工事一般情報!B207</f>
        <v>宮城ダイハツ 気仙沼</v>
      </c>
      <c r="M207" s="2"/>
      <c r="N207" s="3"/>
    </row>
    <row r="208" spans="1:14">
      <c r="A208" s="1">
        <f>工事一般情報!A208</f>
        <v>230176</v>
      </c>
      <c r="B208" s="6" t="str">
        <f>工事一般情報!B208</f>
        <v>インドアゴルフサロン</v>
      </c>
      <c r="M208" s="2"/>
      <c r="N208" s="3"/>
    </row>
    <row r="209" spans="1:14" ht="15" customHeight="1">
      <c r="A209" s="1">
        <f>工事一般情報!A209</f>
        <v>230177</v>
      </c>
      <c r="B209" s="6" t="str">
        <f>工事一般情報!B209</f>
        <v>佐藤鋼材第二工場</v>
      </c>
      <c r="M209" s="2"/>
      <c r="N209" s="3"/>
    </row>
    <row r="210" spans="1:14">
      <c r="A210" s="1">
        <f>工事一般情報!A210</f>
        <v>230178</v>
      </c>
      <c r="B210" s="6" t="str">
        <f>工事一般情報!B210</f>
        <v>ヤマザワ古川北貸店舗（美容室ロゼッタ様）</v>
      </c>
      <c r="M210" s="2"/>
      <c r="N210" s="3"/>
    </row>
    <row r="211" spans="1:14" ht="15" customHeight="1">
      <c r="A211" s="1">
        <f>工事一般情報!A211</f>
        <v>230180</v>
      </c>
      <c r="B211" s="6" t="str">
        <f>工事一般情報!B211</f>
        <v>マルハン宮崎</v>
      </c>
      <c r="M211" s="2"/>
      <c r="N211" s="3"/>
    </row>
    <row r="212" spans="1:14">
      <c r="A212" s="1">
        <f>工事一般情報!A212</f>
        <v>230181</v>
      </c>
      <c r="B212" s="6" t="str">
        <f>工事一般情報!B212</f>
        <v>ニシムラ鶴岡</v>
      </c>
      <c r="M212" s="2"/>
      <c r="N212" s="3"/>
    </row>
    <row r="213" spans="1:14" ht="15" customHeight="1">
      <c r="A213" s="1">
        <f>工事一般情報!A213</f>
        <v>230182</v>
      </c>
      <c r="B213" s="6" t="str">
        <f>工事一般情報!B213</f>
        <v>スギコ産業</v>
      </c>
      <c r="M213" s="2"/>
      <c r="N213" s="3"/>
    </row>
    <row r="214" spans="1:14">
      <c r="A214" s="1">
        <f>工事一般情報!A214</f>
        <v>230184</v>
      </c>
      <c r="B214" s="6" t="str">
        <f>工事一般情報!B214</f>
        <v>浦和すみれ幼稚園</v>
      </c>
      <c r="M214" s="2"/>
      <c r="N214" s="3"/>
    </row>
    <row r="215" spans="1:14" ht="15" customHeight="1">
      <c r="A215" s="1">
        <f>工事一般情報!A215</f>
        <v>240101</v>
      </c>
      <c r="B215" s="6" t="str">
        <f>工事一般情報!B215</f>
        <v>ドラッグヤマザワ旭新町</v>
      </c>
      <c r="M215" s="2"/>
      <c r="N215" s="3"/>
    </row>
    <row r="216" spans="1:14">
      <c r="A216" s="1">
        <f>工事一般情報!A216</f>
        <v>240102</v>
      </c>
      <c r="B216" s="6" t="str">
        <f>工事一般情報!B216</f>
        <v>ウェルネス出雲ドーム北</v>
      </c>
      <c r="M216" s="2"/>
      <c r="N216" s="3"/>
    </row>
    <row r="217" spans="1:14" ht="15" customHeight="1">
      <c r="A217" s="1">
        <f>工事一般情報!A217</f>
        <v>240103</v>
      </c>
      <c r="B217" s="6" t="str">
        <f>工事一般情報!B217</f>
        <v>ひまわり第2保育園</v>
      </c>
      <c r="M217" s="2"/>
      <c r="N217" s="3"/>
    </row>
    <row r="218" spans="1:14">
      <c r="A218" s="1">
        <f>工事一般情報!A218</f>
        <v>240104</v>
      </c>
      <c r="B218" s="6" t="str">
        <f>工事一般情報!B218</f>
        <v>韓国広場倉庫</v>
      </c>
      <c r="M218" s="2"/>
      <c r="N218" s="3"/>
    </row>
    <row r="219" spans="1:14" ht="15" customHeight="1">
      <c r="A219" s="1">
        <f>工事一般情報!A219</f>
        <v>240105</v>
      </c>
      <c r="B219" s="6" t="str">
        <f>工事一般情報!B219</f>
        <v>西長柄マンション</v>
      </c>
      <c r="M219" s="2"/>
      <c r="N219" s="3"/>
    </row>
    <row r="220" spans="1:14">
      <c r="A220" s="1">
        <f>工事一般情報!A220</f>
        <v>240106</v>
      </c>
      <c r="B220" s="6" t="str">
        <f>工事一般情報!B220</f>
        <v>ZAGZAG福山山手</v>
      </c>
      <c r="M220" s="2"/>
      <c r="N220" s="3"/>
    </row>
    <row r="221" spans="1:14" ht="15" customHeight="1">
      <c r="A221" s="1">
        <f>工事一般情報!A221</f>
        <v>240107</v>
      </c>
      <c r="B221" s="6" t="str">
        <f>工事一般情報!B221</f>
        <v>ケーズデンキ喜多方</v>
      </c>
      <c r="M221" s="2"/>
      <c r="N221" s="3"/>
    </row>
    <row r="222" spans="1:14">
      <c r="A222" s="1">
        <f>工事一般情報!A222</f>
        <v>240108</v>
      </c>
      <c r="B222" s="6" t="str">
        <f>工事一般情報!B222</f>
        <v>七十七銀行内脇支店</v>
      </c>
      <c r="M222" s="2"/>
      <c r="N222" s="3"/>
    </row>
    <row r="223" spans="1:14" ht="15" customHeight="1">
      <c r="A223" s="1">
        <f>工事一般情報!A223</f>
        <v>240109</v>
      </c>
      <c r="B223" s="6" t="str">
        <f>工事一般情報!B223</f>
        <v>バロー焼津石津</v>
      </c>
      <c r="M223" s="2"/>
      <c r="N223" s="3"/>
    </row>
    <row r="224" spans="1:14">
      <c r="A224" s="1">
        <f>工事一般情報!A224</f>
        <v>240110</v>
      </c>
      <c r="B224" s="6" t="str">
        <f>工事一般情報!B224</f>
        <v>マルハン橿原北</v>
      </c>
      <c r="M224" s="2"/>
      <c r="N224" s="3"/>
    </row>
    <row r="225" spans="1:14" ht="15" customHeight="1">
      <c r="A225" s="1">
        <f>工事一般情報!A225</f>
        <v>240112</v>
      </c>
      <c r="B225" s="6" t="str">
        <f>工事一般情報!B225</f>
        <v>オービシ東大阪物流センター倉庫</v>
      </c>
      <c r="M225" s="2"/>
      <c r="N225" s="3"/>
    </row>
    <row r="226" spans="1:14">
      <c r="A226" s="1">
        <f>工事一般情報!A226</f>
        <v>240113</v>
      </c>
      <c r="B226" s="6" t="str">
        <f>工事一般情報!B226</f>
        <v>ジェイアールバス周防・岡山</v>
      </c>
      <c r="M226" s="2"/>
      <c r="N226" s="3"/>
    </row>
    <row r="227" spans="1:14" ht="15" customHeight="1">
      <c r="A227" s="1">
        <f>工事一般情報!A227</f>
        <v>240114</v>
      </c>
      <c r="B227" s="6" t="str">
        <f>工事一般情報!B227</f>
        <v>浪速区塩草店舗新築工事</v>
      </c>
      <c r="M227" s="2"/>
      <c r="N227" s="3"/>
    </row>
    <row r="228" spans="1:14">
      <c r="A228" s="1">
        <f>工事一般情報!A228</f>
        <v>240115</v>
      </c>
      <c r="B228" s="6" t="str">
        <f>工事一般情報!B228</f>
        <v>治田の里小規模特別養護老人ホーム</v>
      </c>
      <c r="M228" s="2"/>
      <c r="N228" s="3"/>
    </row>
    <row r="229" spans="1:14" ht="15" customHeight="1">
      <c r="A229" s="1">
        <f>工事一般情報!A229</f>
        <v>240116</v>
      </c>
      <c r="B229" s="6" t="str">
        <f>工事一般情報!B229</f>
        <v>バロー鏡島</v>
      </c>
      <c r="M229" s="2"/>
      <c r="N229" s="3"/>
    </row>
    <row r="230" spans="1:14">
      <c r="A230" s="1">
        <f>工事一般情報!A230</f>
        <v>240117</v>
      </c>
      <c r="B230" s="6" t="str">
        <f>工事一般情報!B230</f>
        <v>ドラッグセイムス安芸矢ノ丸</v>
      </c>
      <c r="M230" s="2"/>
      <c r="N230" s="3"/>
    </row>
    <row r="231" spans="1:14" ht="15" customHeight="1">
      <c r="A231" s="1">
        <f>工事一般情報!A231</f>
        <v>240118</v>
      </c>
      <c r="B231" s="6" t="str">
        <f>工事一般情報!B231</f>
        <v>バロー大津ショッピングセンター</v>
      </c>
      <c r="M231" s="2"/>
      <c r="N231" s="3"/>
    </row>
    <row r="232" spans="1:14">
      <c r="A232" s="1">
        <f>工事一般情報!A232</f>
        <v>240119</v>
      </c>
      <c r="B232" s="6" t="str">
        <f>工事一般情報!B232</f>
        <v>沖縄ブライダル計画</v>
      </c>
      <c r="M232" s="2"/>
      <c r="N232" s="3"/>
    </row>
    <row r="233" spans="1:14" ht="15" customHeight="1">
      <c r="A233" s="1">
        <f>工事一般情報!A233</f>
        <v>240120</v>
      </c>
      <c r="B233" s="6" t="str">
        <f>工事一般情報!B233</f>
        <v>業務スーパー磐田</v>
      </c>
      <c r="M233" s="2"/>
      <c r="N233" s="3"/>
    </row>
    <row r="234" spans="1:14">
      <c r="A234" s="1">
        <f>工事一般情報!A234</f>
        <v>240121</v>
      </c>
      <c r="B234" s="6" t="str">
        <f>工事一般情報!B234</f>
        <v>セリア古川</v>
      </c>
      <c r="M234" s="2"/>
      <c r="N234" s="3"/>
    </row>
    <row r="235" spans="1:14" ht="15" customHeight="1">
      <c r="A235" s="1">
        <f>工事一般情報!A235</f>
        <v>240122</v>
      </c>
      <c r="B235" s="6" t="str">
        <f>工事一般情報!B235</f>
        <v>新竹原信号機器室</v>
      </c>
      <c r="M235" s="2"/>
      <c r="N235" s="3"/>
    </row>
    <row r="236" spans="1:14">
      <c r="A236" s="1">
        <f>工事一般情報!A236</f>
        <v>240123</v>
      </c>
      <c r="B236" s="6" t="str">
        <f>工事一般情報!B236</f>
        <v>ジュンテンドー深溝</v>
      </c>
      <c r="M236" s="2"/>
      <c r="N236" s="3"/>
    </row>
    <row r="237" spans="1:14" ht="15" customHeight="1">
      <c r="A237" s="1">
        <f>工事一般情報!A237</f>
        <v>240124</v>
      </c>
      <c r="B237" s="6" t="str">
        <f>工事一般情報!B237</f>
        <v>なないろ保育園</v>
      </c>
      <c r="M237" s="2"/>
      <c r="N237" s="3"/>
    </row>
    <row r="238" spans="1:14">
      <c r="A238" s="1">
        <f>工事一般情報!A238</f>
        <v>240125</v>
      </c>
      <c r="B238" s="6" t="str">
        <f>工事一般情報!B238</f>
        <v>鈴木邸</v>
      </c>
      <c r="M238" s="2"/>
      <c r="N238" s="3"/>
    </row>
    <row r="239" spans="1:14" ht="15" customHeight="1">
      <c r="A239" s="1">
        <f>工事一般情報!A239</f>
        <v>240126</v>
      </c>
      <c r="B239" s="6" t="str">
        <f>工事一般情報!B239</f>
        <v>ドラッグトップス</v>
      </c>
      <c r="M239" s="2"/>
      <c r="N239" s="3"/>
    </row>
    <row r="240" spans="1:14">
      <c r="A240" s="1">
        <f>工事一般情報!A240</f>
        <v>240127</v>
      </c>
      <c r="B240" s="6" t="str">
        <f>工事一般情報!B240</f>
        <v>日通トランスポート</v>
      </c>
      <c r="M240" s="2"/>
      <c r="N240" s="3"/>
    </row>
    <row r="241" spans="1:14" ht="15" customHeight="1">
      <c r="A241" s="1">
        <f>工事一般情報!A241</f>
        <v>240128</v>
      </c>
      <c r="B241" s="6" t="str">
        <f>工事一般情報!B241</f>
        <v>JA東西しらかわ矢吹総合支店</v>
      </c>
      <c r="M241" s="2"/>
      <c r="N241" s="3"/>
    </row>
    <row r="242" spans="1:14">
      <c r="A242" s="1">
        <f>工事一般情報!A242</f>
        <v>240129</v>
      </c>
      <c r="B242" s="6" t="str">
        <f>工事一般情報!B242</f>
        <v>岩本工業㈱倉庫</v>
      </c>
      <c r="M242" s="2"/>
      <c r="N242" s="3"/>
    </row>
    <row r="243" spans="1:14" ht="15" customHeight="1">
      <c r="A243" s="1">
        <f>工事一般情報!A243</f>
        <v>240130</v>
      </c>
      <c r="B243" s="6" t="str">
        <f>工事一般情報!B243</f>
        <v>ユース安曇川</v>
      </c>
      <c r="M243" s="2"/>
      <c r="N243" s="3"/>
    </row>
    <row r="244" spans="1:14">
      <c r="A244" s="1">
        <f>工事一般情報!A244</f>
        <v>240132</v>
      </c>
      <c r="B244" s="6" t="str">
        <f>工事一般情報!B244</f>
        <v>富士香料化工</v>
      </c>
      <c r="M244" s="2"/>
      <c r="N244" s="3"/>
    </row>
    <row r="245" spans="1:14" ht="15" customHeight="1">
      <c r="A245" s="1">
        <f>工事一般情報!A245</f>
        <v>240133</v>
      </c>
      <c r="B245" s="6" t="str">
        <f>工事一般情報!B245</f>
        <v>アイエス総合倉庫</v>
      </c>
      <c r="M245" s="2"/>
      <c r="N245" s="3"/>
    </row>
    <row r="246" spans="1:14">
      <c r="A246" s="1">
        <f>工事一般情報!A246</f>
        <v>240134</v>
      </c>
      <c r="B246" s="6" t="str">
        <f>工事一般情報!B246</f>
        <v>させぼ五番街</v>
      </c>
      <c r="M246" s="2"/>
      <c r="N246" s="3"/>
    </row>
    <row r="247" spans="1:14" ht="15" customHeight="1">
      <c r="A247" s="1">
        <f>工事一般情報!A247</f>
        <v>240135</v>
      </c>
      <c r="B247" s="6" t="str">
        <f>工事一般情報!B247</f>
        <v>バロー津藤方</v>
      </c>
      <c r="M247" s="2"/>
      <c r="N247" s="3"/>
    </row>
    <row r="248" spans="1:14">
      <c r="A248" s="1">
        <f>工事一般情報!A248</f>
        <v>240136</v>
      </c>
      <c r="B248" s="6" t="str">
        <f>工事一般情報!B248</f>
        <v>サンドラッグ鏡島</v>
      </c>
      <c r="M248" s="2"/>
      <c r="N248" s="3"/>
    </row>
    <row r="249" spans="1:14" ht="15" customHeight="1">
      <c r="A249" s="1">
        <f>工事一般情報!A249</f>
        <v>240137</v>
      </c>
      <c r="B249" s="6" t="str">
        <f>工事一般情報!B249</f>
        <v>中部薬品北区中切</v>
      </c>
      <c r="M249" s="2"/>
      <c r="N249" s="3"/>
    </row>
    <row r="250" spans="1:14">
      <c r="A250" s="1">
        <f>工事一般情報!A250</f>
        <v>240138</v>
      </c>
      <c r="B250" s="6" t="str">
        <f>工事一般情報!B250</f>
        <v>七福の湯 習志野店</v>
      </c>
      <c r="M250" s="2"/>
      <c r="N250" s="3"/>
    </row>
    <row r="251" spans="1:14" ht="15" customHeight="1">
      <c r="A251" s="1">
        <f>工事一般情報!A251</f>
        <v>240139</v>
      </c>
      <c r="B251" s="6" t="str">
        <f>工事一般情報!B251</f>
        <v>アクティブ三郷中間処理場</v>
      </c>
      <c r="M251" s="2"/>
      <c r="N251" s="3"/>
    </row>
    <row r="252" spans="1:14">
      <c r="A252" s="1">
        <f>工事一般情報!A252</f>
        <v>240140</v>
      </c>
      <c r="B252" s="6" t="str">
        <f>工事一般情報!B252</f>
        <v>ドンキホーテ弘前高田</v>
      </c>
      <c r="M252" s="2"/>
      <c r="N252" s="3"/>
    </row>
    <row r="253" spans="1:14" ht="15" customHeight="1">
      <c r="A253" s="1">
        <f>工事一般情報!A253</f>
        <v>240141</v>
      </c>
      <c r="B253" s="6" t="str">
        <f>工事一般情報!B253</f>
        <v>日立物流大黒センター</v>
      </c>
      <c r="M253" s="2"/>
      <c r="N253" s="3"/>
    </row>
    <row r="254" spans="1:14">
      <c r="A254" s="1">
        <f>工事一般情報!A254</f>
        <v>240142</v>
      </c>
      <c r="B254" s="6" t="str">
        <f>工事一般情報!B254</f>
        <v>若松ホール</v>
      </c>
      <c r="M254" s="2"/>
      <c r="N254" s="3"/>
    </row>
    <row r="255" spans="1:14" ht="15" customHeight="1">
      <c r="A255" s="1">
        <f>工事一般情報!A255</f>
        <v>240143</v>
      </c>
      <c r="B255" s="6" t="str">
        <f>工事一般情報!B255</f>
        <v>ユニバース青柳店</v>
      </c>
      <c r="M255" s="2"/>
      <c r="N255" s="3"/>
    </row>
    <row r="256" spans="1:14">
      <c r="A256" s="1">
        <f>工事一般情報!A256</f>
        <v>240144</v>
      </c>
      <c r="B256" s="6" t="str">
        <f>工事一般情報!B256</f>
        <v>新日鉄 北九州寮駐車場</v>
      </c>
      <c r="M256" s="2"/>
      <c r="N256" s="3"/>
    </row>
    <row r="257" spans="1:14" ht="15" customHeight="1">
      <c r="A257" s="1">
        <f>工事一般情報!A257</f>
        <v>240146</v>
      </c>
      <c r="B257" s="6" t="str">
        <f>工事一般情報!B257</f>
        <v>ナイス飯島</v>
      </c>
      <c r="M257" s="2"/>
      <c r="N257" s="3"/>
    </row>
    <row r="258" spans="1:14">
      <c r="A258" s="1">
        <f>工事一般情報!A258</f>
        <v>240147</v>
      </c>
      <c r="B258" s="6" t="str">
        <f>工事一般情報!B258</f>
        <v>熊本光の森店舗</v>
      </c>
      <c r="M258" s="2"/>
      <c r="N258" s="3"/>
    </row>
    <row r="259" spans="1:14" ht="15" customHeight="1">
      <c r="A259" s="1">
        <f>工事一般情報!A259</f>
        <v>240148</v>
      </c>
      <c r="B259" s="6" t="str">
        <f>工事一般情報!B259</f>
        <v>うるま店舗</v>
      </c>
      <c r="M259" s="2"/>
      <c r="N259" s="3"/>
    </row>
    <row r="260" spans="1:14">
      <c r="A260" s="1">
        <f>工事一般情報!A260</f>
        <v>240149</v>
      </c>
      <c r="B260" s="6" t="str">
        <f>工事一般情報!B260</f>
        <v>メゾンヴェールいずも</v>
      </c>
      <c r="M260" s="2"/>
      <c r="N260" s="3"/>
    </row>
    <row r="261" spans="1:14" ht="15" customHeight="1">
      <c r="A261" s="1">
        <f>工事一般情報!A261</f>
        <v>240150</v>
      </c>
      <c r="B261" s="6" t="str">
        <f>工事一般情報!B261</f>
        <v>シバ工芸</v>
      </c>
      <c r="M261" s="2"/>
      <c r="N261" s="3"/>
    </row>
    <row r="262" spans="1:14">
      <c r="A262" s="1">
        <f>工事一般情報!A262</f>
        <v>240151</v>
      </c>
      <c r="B262" s="6" t="str">
        <f>工事一般情報!B262</f>
        <v>バロー大垣中ノ江</v>
      </c>
      <c r="M262" s="2"/>
      <c r="N262" s="3"/>
    </row>
    <row r="263" spans="1:14" ht="15" customHeight="1">
      <c r="A263" s="1">
        <f>工事一般情報!A263</f>
        <v>240152</v>
      </c>
      <c r="B263" s="6" t="str">
        <f>工事一般情報!B263</f>
        <v>ZAGZAG津山小原</v>
      </c>
      <c r="M263" s="2"/>
      <c r="N263" s="3"/>
    </row>
    <row r="264" spans="1:14">
      <c r="A264" s="1">
        <f>工事一般情報!A264</f>
        <v>240153</v>
      </c>
      <c r="B264" s="6" t="str">
        <f>工事一般情報!B264</f>
        <v>中金子公民館</v>
      </c>
      <c r="M264" s="2"/>
      <c r="N264" s="3"/>
    </row>
    <row r="265" spans="1:14" ht="15" customHeight="1">
      <c r="A265" s="1">
        <f>工事一般情報!A265</f>
        <v>240154</v>
      </c>
      <c r="B265" s="6" t="str">
        <f>工事一般情報!B265</f>
        <v>イズモホール桜丘</v>
      </c>
      <c r="M265" s="2"/>
      <c r="N265" s="3"/>
    </row>
    <row r="266" spans="1:14">
      <c r="A266" s="1">
        <f>工事一般情報!A266</f>
        <v>240155</v>
      </c>
      <c r="B266" s="6" t="str">
        <f>工事一般情報!B266</f>
        <v>キリン堂 助任橋店</v>
      </c>
      <c r="M266" s="2"/>
      <c r="N266" s="3"/>
    </row>
    <row r="267" spans="1:14" ht="15" customHeight="1">
      <c r="A267" s="1">
        <f>工事一般情報!A267</f>
        <v>240156</v>
      </c>
      <c r="B267" s="6" t="str">
        <f>工事一般情報!B267</f>
        <v>若草保育園</v>
      </c>
      <c r="M267" s="2"/>
      <c r="N267" s="3"/>
    </row>
    <row r="268" spans="1:14">
      <c r="A268" s="1">
        <f>工事一般情報!A268</f>
        <v>240157</v>
      </c>
      <c r="B268" s="6" t="str">
        <f>工事一般情報!B268</f>
        <v>カインズ浦和御園</v>
      </c>
      <c r="M268" s="2"/>
      <c r="N268" s="3"/>
    </row>
    <row r="269" spans="1:14" ht="15" customHeight="1">
      <c r="A269" s="1">
        <f>工事一般情報!A269</f>
        <v>240158</v>
      </c>
      <c r="B269" s="6" t="str">
        <f>工事一般情報!B269</f>
        <v>バロー水口</v>
      </c>
      <c r="M269" s="2"/>
      <c r="N269" s="3"/>
    </row>
    <row r="270" spans="1:14">
      <c r="A270" s="1">
        <f>工事一般情報!A270</f>
        <v>240159</v>
      </c>
      <c r="B270" s="6" t="str">
        <f>工事一般情報!B270</f>
        <v>JA山口大島小松支店</v>
      </c>
      <c r="M270" s="2"/>
      <c r="N270" s="3"/>
    </row>
    <row r="271" spans="1:14" ht="15" customHeight="1">
      <c r="A271" s="1">
        <f>工事一般情報!A271</f>
        <v>240160</v>
      </c>
      <c r="B271" s="6" t="str">
        <f>工事一般情報!B271</f>
        <v>マルハン上小田井</v>
      </c>
      <c r="M271" s="2"/>
      <c r="N271" s="3"/>
    </row>
    <row r="272" spans="1:14">
      <c r="A272" s="1">
        <f>工事一般情報!A272</f>
        <v>240161</v>
      </c>
      <c r="B272" s="6" t="str">
        <f>工事一般情報!B272</f>
        <v>ベルクス西船橋</v>
      </c>
      <c r="M272" s="2"/>
      <c r="N272" s="3"/>
    </row>
    <row r="273" spans="1:14" ht="15" customHeight="1">
      <c r="A273" s="1">
        <f>工事一般情報!A273</f>
        <v>240162</v>
      </c>
      <c r="B273" s="6" t="str">
        <f>工事一般情報!B273</f>
        <v>なんじゃ村上越インター</v>
      </c>
      <c r="M273" s="2"/>
      <c r="N273" s="3"/>
    </row>
    <row r="274" spans="1:14">
      <c r="A274" s="1">
        <f>工事一般情報!A274</f>
        <v>240163</v>
      </c>
      <c r="B274" s="6" t="str">
        <f>工事一般情報!B274</f>
        <v>バロー松本</v>
      </c>
      <c r="M274" s="2"/>
      <c r="N274" s="3"/>
    </row>
    <row r="275" spans="1:14" ht="15" customHeight="1">
      <c r="A275" s="1">
        <f>工事一般情報!A275</f>
        <v>240164</v>
      </c>
      <c r="B275" s="6" t="str">
        <f>工事一般情報!B275</f>
        <v>山新土浦店</v>
      </c>
      <c r="M275" s="2"/>
      <c r="N275" s="3"/>
    </row>
    <row r="276" spans="1:14">
      <c r="A276" s="1">
        <f>工事一般情報!A276</f>
        <v>240165</v>
      </c>
      <c r="B276" s="6" t="str">
        <f>工事一般情報!B276</f>
        <v>越谷保育専門学校附属認定こども園</v>
      </c>
      <c r="M276" s="2"/>
      <c r="N276" s="3"/>
    </row>
    <row r="277" spans="1:14" ht="15" customHeight="1">
      <c r="A277" s="1">
        <f>工事一般情報!A277</f>
        <v>240166</v>
      </c>
      <c r="B277" s="6" t="str">
        <f>工事一般情報!B277</f>
        <v>ベルクス墨田(ダイソー棟)</v>
      </c>
      <c r="M277" s="2"/>
      <c r="N277" s="3"/>
    </row>
    <row r="278" spans="1:14">
      <c r="A278" s="1">
        <f>工事一般情報!A278</f>
        <v>240166</v>
      </c>
      <c r="B278" s="6" t="str">
        <f>工事一般情報!B278</f>
        <v>ベルクス墨田(パシオス棟)</v>
      </c>
      <c r="M278" s="2"/>
      <c r="N278" s="3"/>
    </row>
    <row r="279" spans="1:14" ht="15" customHeight="1">
      <c r="A279" s="1">
        <f>工事一般情報!A279</f>
        <v>240167</v>
      </c>
      <c r="B279" s="6" t="str">
        <f>工事一般情報!B279</f>
        <v>P-ARK竹の塚プロジェクト</v>
      </c>
      <c r="M279" s="2"/>
      <c r="N279" s="3"/>
    </row>
    <row r="280" spans="1:14">
      <c r="A280" s="1">
        <f>工事一般情報!A280</f>
        <v>240169</v>
      </c>
      <c r="B280" s="6" t="str">
        <f>工事一般情報!B280</f>
        <v>原商鳥取支店</v>
      </c>
      <c r="M280" s="2"/>
      <c r="N280" s="3"/>
    </row>
    <row r="281" spans="1:14" ht="15" customHeight="1">
      <c r="A281" s="1">
        <f>工事一般情報!A281</f>
        <v>240170</v>
      </c>
      <c r="B281" s="6" t="str">
        <f>工事一般情報!B281</f>
        <v>フレイン大分</v>
      </c>
      <c r="M281" s="2"/>
      <c r="N281" s="3"/>
    </row>
    <row r="282" spans="1:14">
      <c r="A282" s="1">
        <f>工事一般情報!A282</f>
        <v>240171</v>
      </c>
      <c r="B282" s="6" t="str">
        <f>工事一般情報!B282</f>
        <v>サンタウンプラザ立体駐車場</v>
      </c>
      <c r="M282" s="2"/>
      <c r="N282" s="3"/>
    </row>
    <row r="283" spans="1:14" ht="15" customHeight="1">
      <c r="A283" s="1">
        <f>工事一般情報!A283</f>
        <v>240172</v>
      </c>
      <c r="B283" s="6" t="str">
        <f>工事一般情報!B283</f>
        <v>バロー竜南</v>
      </c>
      <c r="M283" s="2"/>
      <c r="N283" s="3"/>
    </row>
    <row r="284" spans="1:14">
      <c r="A284" s="1">
        <f>工事一般情報!A284</f>
        <v>240173</v>
      </c>
      <c r="B284" s="6" t="str">
        <f>工事一般情報!B284</f>
        <v>HIひろせスーパーコンボ菊陽</v>
      </c>
      <c r="M284" s="2"/>
      <c r="N284" s="3"/>
    </row>
    <row r="285" spans="1:14" ht="15" customHeight="1">
      <c r="A285" s="1">
        <f>工事一般情報!A285</f>
        <v>240174</v>
      </c>
      <c r="B285" s="6" t="str">
        <f>工事一般情報!B285</f>
        <v>春日部市・大場・増田神田</v>
      </c>
      <c r="M285" s="2"/>
      <c r="N285" s="3"/>
    </row>
    <row r="286" spans="1:14">
      <c r="A286" s="1">
        <f>工事一般情報!A286</f>
        <v>240175</v>
      </c>
      <c r="B286" s="6" t="str">
        <f>工事一般情報!B286</f>
        <v>守口MV計画</v>
      </c>
      <c r="M286" s="2"/>
      <c r="N286" s="3"/>
    </row>
    <row r="287" spans="1:14" ht="15" customHeight="1">
      <c r="A287" s="1">
        <f>工事一般情報!A287</f>
        <v>240176</v>
      </c>
      <c r="B287" s="6" t="str">
        <f>工事一般情報!B287</f>
        <v>ライフコミュニティプラザ</v>
      </c>
      <c r="M287" s="2"/>
      <c r="N287" s="3"/>
    </row>
    <row r="288" spans="1:14">
      <c r="A288" s="1">
        <f>工事一般情報!A288</f>
        <v>240177</v>
      </c>
      <c r="B288" s="6" t="str">
        <f>工事一般情報!B288</f>
        <v>マナベインテリアハーツ</v>
      </c>
      <c r="M288" s="2"/>
      <c r="N288" s="3"/>
    </row>
    <row r="289" spans="1:14" ht="15" customHeight="1">
      <c r="A289" s="1">
        <f>工事一般情報!A289</f>
        <v>240178</v>
      </c>
      <c r="B289" s="6" t="str">
        <f>工事一般情報!B289</f>
        <v>KT.INTHENSE PARK二期工事(SVH春日部)</v>
      </c>
      <c r="M289" s="2"/>
      <c r="N289" s="3"/>
    </row>
    <row r="290" spans="1:14">
      <c r="A290" s="1">
        <f>工事一般情報!A290</f>
        <v>240179</v>
      </c>
      <c r="B290" s="6" t="str">
        <f>工事一般情報!B290</f>
        <v>八潮市物販店舗</v>
      </c>
      <c r="M290" s="2"/>
      <c r="N290" s="3"/>
    </row>
    <row r="291" spans="1:14" ht="15" customHeight="1">
      <c r="A291" s="1">
        <f>工事一般情報!A291</f>
        <v>240180</v>
      </c>
      <c r="B291" s="6" t="str">
        <f>工事一般情報!B291</f>
        <v>吉本内科・外科クリニック</v>
      </c>
      <c r="M291" s="2"/>
      <c r="N291" s="3"/>
    </row>
    <row r="292" spans="1:14">
      <c r="A292" s="1">
        <f>工事一般情報!A292</f>
        <v>240181</v>
      </c>
      <c r="B292" s="6" t="str">
        <f>工事一般情報!B292</f>
        <v>カネキチ阿部源</v>
      </c>
      <c r="M292" s="2"/>
      <c r="N292" s="3"/>
    </row>
    <row r="293" spans="1:14" ht="15" customHeight="1">
      <c r="A293" s="1">
        <f>工事一般情報!A293</f>
        <v>250101</v>
      </c>
      <c r="B293" s="6" t="str">
        <f>工事一般情報!B293</f>
        <v>ツルハドラッグ鶴岡新海店</v>
      </c>
      <c r="M293" s="2"/>
      <c r="N293" s="3"/>
    </row>
    <row r="294" spans="1:14">
      <c r="A294" s="1">
        <f>工事一般情報!A294</f>
        <v>250102</v>
      </c>
      <c r="B294" s="6" t="str">
        <f>工事一般情報!B294</f>
        <v>カインズ下妻</v>
      </c>
      <c r="M294" s="2"/>
      <c r="N294" s="3"/>
    </row>
    <row r="295" spans="1:14" ht="15" customHeight="1">
      <c r="A295" s="1">
        <f>工事一般情報!A295</f>
        <v>250103</v>
      </c>
      <c r="B295" s="6" t="str">
        <f>工事一般情報!B295</f>
        <v>三栄商事 営業倉庫</v>
      </c>
      <c r="M295" s="2"/>
      <c r="N295" s="3"/>
    </row>
    <row r="296" spans="1:14">
      <c r="A296" s="1">
        <f>工事一般情報!A296</f>
        <v>250104</v>
      </c>
      <c r="B296" s="6" t="str">
        <f>工事一般情報!B296</f>
        <v>ホームセンターバロー松阪松ヶ崎</v>
      </c>
      <c r="M296" s="2"/>
      <c r="N296" s="3"/>
    </row>
    <row r="297" spans="1:14" ht="15" customHeight="1">
      <c r="A297" s="1">
        <f>工事一般情報!A297</f>
        <v>250107</v>
      </c>
      <c r="B297" s="6" t="str">
        <f>工事一般情報!B297</f>
        <v>南東北クボタ庄内</v>
      </c>
      <c r="M297" s="2"/>
      <c r="N297" s="3"/>
    </row>
    <row r="298" spans="1:14">
      <c r="A298" s="1">
        <f>工事一般情報!A298</f>
        <v>250108</v>
      </c>
      <c r="B298" s="6" t="str">
        <f>工事一般情報!B298</f>
        <v>高齢者向け住宅東津田</v>
      </c>
      <c r="M298" s="2"/>
      <c r="N298" s="3"/>
    </row>
    <row r="299" spans="1:14" ht="15" customHeight="1">
      <c r="A299" s="1">
        <f>工事一般情報!A299</f>
        <v>250109</v>
      </c>
      <c r="B299" s="6" t="str">
        <f>工事一般情報!B299</f>
        <v>津軽西北地区葬祭ホール</v>
      </c>
      <c r="M299" s="2"/>
      <c r="N299" s="3"/>
    </row>
    <row r="300" spans="1:14">
      <c r="A300" s="1">
        <f>工事一般情報!A300</f>
        <v>250110</v>
      </c>
      <c r="B300" s="6" t="str">
        <f>工事一般情報!B300</f>
        <v>西松屋 赤磐高屋</v>
      </c>
      <c r="M300" s="2"/>
      <c r="N300" s="3"/>
    </row>
    <row r="301" spans="1:14" ht="15" customHeight="1">
      <c r="A301" s="1">
        <f>工事一般情報!A301</f>
        <v>250111</v>
      </c>
      <c r="B301" s="6" t="str">
        <f>工事一般情報!B301</f>
        <v>軽井沢ゴルフ</v>
      </c>
      <c r="M301" s="2"/>
      <c r="N301" s="3"/>
    </row>
    <row r="302" spans="1:14">
      <c r="A302" s="1">
        <f>工事一般情報!A302</f>
        <v>250112</v>
      </c>
      <c r="B302" s="6" t="str">
        <f>工事一般情報!B302</f>
        <v>スズキショールーム鹿の子台</v>
      </c>
      <c r="M302" s="2"/>
      <c r="N302" s="3"/>
    </row>
    <row r="303" spans="1:14" ht="15" customHeight="1">
      <c r="A303" s="1">
        <f>工事一般情報!A303</f>
        <v>250113</v>
      </c>
      <c r="B303" s="6" t="str">
        <f>工事一般情報!B303</f>
        <v>軽井沢プリンスショッピングセンター</v>
      </c>
      <c r="M303" s="2"/>
      <c r="N303" s="3"/>
    </row>
    <row r="304" spans="1:14">
      <c r="A304" s="1">
        <f>工事一般情報!A304</f>
        <v>250114</v>
      </c>
      <c r="B304" s="6" t="str">
        <f>工事一般情報!B304</f>
        <v>宏和工業㈱本社・倉庫</v>
      </c>
      <c r="M304" s="2"/>
      <c r="N304" s="3"/>
    </row>
    <row r="305" spans="1:14" ht="15" customHeight="1">
      <c r="A305" s="1">
        <f>工事一般情報!A305</f>
        <v>250115</v>
      </c>
      <c r="B305" s="6" t="str">
        <f>工事一般情報!B305</f>
        <v>積村不動産事務所</v>
      </c>
      <c r="M305" s="2"/>
      <c r="N305" s="3"/>
    </row>
    <row r="306" spans="1:14">
      <c r="A306" s="1">
        <f>工事一般情報!A306</f>
        <v>250116</v>
      </c>
      <c r="B306" s="6" t="str">
        <f>工事一般情報!B306</f>
        <v>くぼたクリニック</v>
      </c>
      <c r="M306" s="2"/>
      <c r="N306" s="3"/>
    </row>
    <row r="307" spans="1:14" ht="15" customHeight="1">
      <c r="A307" s="1">
        <f>工事一般情報!A307</f>
        <v>250117</v>
      </c>
      <c r="B307" s="6" t="str">
        <f>工事一般情報!B307</f>
        <v>稲和ファーム</v>
      </c>
      <c r="M307" s="2"/>
      <c r="N307" s="3"/>
    </row>
    <row r="308" spans="1:14">
      <c r="A308" s="1">
        <f>工事一般情報!A308</f>
        <v>250118</v>
      </c>
      <c r="B308" s="6" t="str">
        <f>工事一般情報!B308</f>
        <v>新大阪　味の街</v>
      </c>
      <c r="M308" s="2"/>
      <c r="N308" s="3"/>
    </row>
    <row r="309" spans="1:14" ht="15" customHeight="1">
      <c r="A309" s="1">
        <f>工事一般情報!A309</f>
        <v>250119</v>
      </c>
      <c r="B309" s="6" t="str">
        <f>工事一般情報!B309</f>
        <v>羽鳥市高齢者計画</v>
      </c>
      <c r="M309" s="2"/>
      <c r="N309" s="3"/>
    </row>
    <row r="310" spans="1:14">
      <c r="A310" s="1">
        <f>工事一般情報!A310</f>
        <v>250121</v>
      </c>
      <c r="B310" s="6" t="str">
        <f>工事一般情報!B310</f>
        <v>協伸建材興業</v>
      </c>
      <c r="M310" s="2"/>
      <c r="N310" s="3"/>
    </row>
    <row r="311" spans="1:14" ht="15" customHeight="1">
      <c r="A311" s="1">
        <f>工事一般情報!A311</f>
        <v>250122</v>
      </c>
      <c r="B311" s="6" t="str">
        <f>工事一般情報!B311</f>
        <v>佐野製作所</v>
      </c>
      <c r="M311" s="2"/>
      <c r="N311" s="3"/>
    </row>
    <row r="312" spans="1:14">
      <c r="A312" s="1">
        <f>工事一般情報!A312</f>
        <v>250123</v>
      </c>
      <c r="B312" s="6" t="str">
        <f>工事一般情報!B312</f>
        <v>三郷市立新和小学校</v>
      </c>
      <c r="M312" s="2"/>
      <c r="N312" s="3"/>
    </row>
    <row r="313" spans="1:14" ht="15" customHeight="1">
      <c r="A313" s="1">
        <f>工事一般情報!A313</f>
        <v>250124</v>
      </c>
      <c r="B313" s="6" t="str">
        <f>工事一般情報!B313</f>
        <v>仁愛幼育園</v>
      </c>
      <c r="M313" s="2"/>
      <c r="N313" s="3"/>
    </row>
    <row r="314" spans="1:14">
      <c r="A314" s="1">
        <f>工事一般情報!A314</f>
        <v>250125</v>
      </c>
      <c r="B314" s="6" t="str">
        <f>工事一般情報!B314</f>
        <v>東北マツダ多賀城</v>
      </c>
      <c r="M314" s="2"/>
      <c r="N314" s="3"/>
    </row>
    <row r="315" spans="1:14" ht="15" customHeight="1">
      <c r="A315" s="1">
        <f>工事一般情報!A315</f>
        <v>250126</v>
      </c>
      <c r="B315" s="6" t="str">
        <f>工事一般情報!B315</f>
        <v>カインズ船橋南習志野</v>
      </c>
      <c r="M315" s="2"/>
      <c r="N315" s="3"/>
    </row>
    <row r="316" spans="1:14">
      <c r="A316" s="1">
        <f>工事一般情報!A316</f>
        <v>250127</v>
      </c>
      <c r="B316" s="6" t="str">
        <f>工事一般情報!B316</f>
        <v>ツルハドラッグ天童芳賀</v>
      </c>
      <c r="M316" s="2"/>
      <c r="N316" s="3"/>
    </row>
    <row r="317" spans="1:14" ht="15" customHeight="1">
      <c r="A317" s="1">
        <f>工事一般情報!A317</f>
        <v>250128</v>
      </c>
      <c r="B317" s="6" t="str">
        <f>工事一般情報!B317</f>
        <v>KOA株式会社水戸営業所</v>
      </c>
      <c r="M317" s="2"/>
      <c r="N317" s="3"/>
    </row>
    <row r="318" spans="1:14">
      <c r="A318" s="1">
        <f>工事一般情報!A318</f>
        <v>250129</v>
      </c>
      <c r="B318" s="6" t="str">
        <f>工事一般情報!B318</f>
        <v>緑２丁目計画</v>
      </c>
      <c r="M318" s="2"/>
      <c r="N318" s="3"/>
    </row>
    <row r="319" spans="1:14" ht="15" customHeight="1">
      <c r="A319" s="1">
        <f>工事一般情報!A319</f>
        <v>250130</v>
      </c>
      <c r="B319" s="6" t="str">
        <f>工事一般情報!B319</f>
        <v>阪急オアシス宝塚中筋</v>
      </c>
      <c r="M319" s="2"/>
      <c r="N319" s="3"/>
    </row>
    <row r="320" spans="1:14">
      <c r="A320" s="1">
        <f>工事一般情報!A320</f>
        <v>250131</v>
      </c>
      <c r="B320" s="6" t="str">
        <f>工事一般情報!B320</f>
        <v>花畑団地F 街区商業施設計画</v>
      </c>
      <c r="M320" s="2"/>
      <c r="N320" s="3"/>
    </row>
    <row r="321" spans="1:14" ht="15" customHeight="1">
      <c r="A321" s="1">
        <f>工事一般情報!A321</f>
        <v>250132</v>
      </c>
      <c r="B321" s="6" t="str">
        <f>工事一般情報!B321</f>
        <v>ファミリー大型新店舗</v>
      </c>
      <c r="M321" s="2"/>
      <c r="N321" s="3"/>
    </row>
    <row r="322" spans="1:14">
      <c r="A322" s="1">
        <f>工事一般情報!A322</f>
        <v>250134</v>
      </c>
      <c r="B322" s="6" t="str">
        <f>工事一般情報!B322</f>
        <v>六甲アイランドフェラーリ</v>
      </c>
      <c r="M322" s="2"/>
      <c r="N322" s="3"/>
    </row>
    <row r="323" spans="1:14" ht="15" customHeight="1">
      <c r="A323" s="1">
        <f>工事一般情報!A323</f>
        <v>250135</v>
      </c>
      <c r="B323" s="6" t="str">
        <f>工事一般情報!B323</f>
        <v>シートス本社工場</v>
      </c>
      <c r="M323" s="2"/>
      <c r="N323" s="3"/>
    </row>
    <row r="324" spans="1:14">
      <c r="A324" s="1">
        <f>工事一般情報!A324</f>
        <v>250136</v>
      </c>
      <c r="B324" s="6" t="str">
        <f>工事一般情報!B324</f>
        <v>カインズ信州中野</v>
      </c>
      <c r="M324" s="2"/>
      <c r="N324" s="3"/>
    </row>
    <row r="325" spans="1:14" ht="15" customHeight="1">
      <c r="A325" s="1">
        <f>工事一般情報!A325</f>
        <v>250137</v>
      </c>
      <c r="B325" s="6" t="str">
        <f>工事一般情報!B325</f>
        <v>あおぞらクリニックみさわ</v>
      </c>
      <c r="M325" s="2"/>
      <c r="N325" s="3"/>
    </row>
    <row r="326" spans="1:14">
      <c r="A326" s="1">
        <f>工事一般情報!A326</f>
        <v>250138</v>
      </c>
      <c r="B326" s="6" t="str">
        <f>工事一般情報!B326</f>
        <v>池伝㈱　大阪支店移転計画</v>
      </c>
      <c r="M326" s="2"/>
      <c r="N326" s="3"/>
    </row>
    <row r="327" spans="1:14" ht="15" customHeight="1">
      <c r="A327" s="1">
        <f>工事一般情報!A327</f>
        <v>250140</v>
      </c>
      <c r="B327" s="6" t="str">
        <f>工事一般情報!B327</f>
        <v>さくらの里</v>
      </c>
      <c r="M327" s="2"/>
      <c r="N327" s="3"/>
    </row>
    <row r="328" spans="1:14">
      <c r="A328" s="1">
        <f>工事一般情報!A328</f>
        <v>250141</v>
      </c>
      <c r="B328" s="6" t="str">
        <f>工事一般情報!B328</f>
        <v>Audiりんくうショールーム</v>
      </c>
      <c r="M328" s="2"/>
      <c r="N328" s="3"/>
    </row>
    <row r="329" spans="1:14" ht="15" customHeight="1">
      <c r="A329" s="1">
        <f>工事一般情報!A329</f>
        <v>250142</v>
      </c>
      <c r="B329" s="6" t="str">
        <f>工事一般情報!B329</f>
        <v>バロー岡崎福岡</v>
      </c>
      <c r="M329" s="2"/>
      <c r="N329" s="3"/>
    </row>
    <row r="330" spans="1:14">
      <c r="A330" s="1">
        <f>工事一般情報!A330</f>
        <v>250143</v>
      </c>
      <c r="B330" s="6" t="str">
        <f>工事一般情報!B330</f>
        <v>富田薬品㈱本社 製品倉庫</v>
      </c>
      <c r="M330" s="2"/>
      <c r="N330" s="3"/>
    </row>
    <row r="331" spans="1:14" ht="15" customHeight="1">
      <c r="A331" s="1">
        <f>工事一般情報!A331</f>
        <v>250144</v>
      </c>
      <c r="B331" s="6" t="str">
        <f>工事一般情報!B331</f>
        <v>草加市栄町3丁目ビル</v>
      </c>
      <c r="M331" s="2"/>
      <c r="N331" s="3"/>
    </row>
    <row r="332" spans="1:14">
      <c r="A332" s="1">
        <f>工事一般情報!A332</f>
        <v>250145</v>
      </c>
      <c r="B332" s="6" t="str">
        <f>工事一般情報!B332</f>
        <v>大阪運輸㈱大阪港事務所</v>
      </c>
      <c r="M332" s="2"/>
      <c r="N332" s="3"/>
    </row>
    <row r="333" spans="1:14" ht="15" customHeight="1">
      <c r="A333" s="1">
        <f>工事一般情報!A333</f>
        <v>250146</v>
      </c>
      <c r="B333" s="6" t="str">
        <f>工事一般情報!B333</f>
        <v>ラ・カーサ天童</v>
      </c>
      <c r="M333" s="2"/>
      <c r="N333" s="3"/>
    </row>
    <row r="334" spans="1:14">
      <c r="A334" s="1">
        <f>工事一般情報!A334</f>
        <v>250148</v>
      </c>
      <c r="B334" s="6" t="str">
        <f>工事一般情報!B334</f>
        <v>ドラッグセイムス足立保木間</v>
      </c>
      <c r="M334" s="2"/>
      <c r="N334" s="3"/>
    </row>
    <row r="335" spans="1:14" ht="15" customHeight="1">
      <c r="A335" s="1">
        <f>工事一般情報!A335</f>
        <v>250149</v>
      </c>
      <c r="B335" s="6" t="str">
        <f>工事一般情報!B335</f>
        <v>特別養護老人ホーム 天神(小山園)</v>
      </c>
      <c r="M335" s="2"/>
      <c r="N335" s="3"/>
    </row>
    <row r="336" spans="1:14">
      <c r="A336" s="1">
        <f>工事一般情報!A336</f>
        <v>250150</v>
      </c>
      <c r="B336" s="6" t="str">
        <f>工事一般情報!B336</f>
        <v>藤久運輸倉庫株式会社・倉庫棟</v>
      </c>
      <c r="M336" s="2"/>
      <c r="N336" s="3"/>
    </row>
    <row r="337" spans="1:14" ht="15" customHeight="1">
      <c r="A337" s="1">
        <f>工事一般情報!A337</f>
        <v>250151</v>
      </c>
      <c r="B337" s="6" t="str">
        <f>工事一般情報!B337</f>
        <v>ダイユーエイト寺内</v>
      </c>
      <c r="M337" s="2"/>
      <c r="N337" s="3"/>
    </row>
    <row r="338" spans="1:14">
      <c r="A338" s="1">
        <f>工事一般情報!A338</f>
        <v>250152</v>
      </c>
      <c r="B338" s="6" t="str">
        <f>工事一般情報!B338</f>
        <v>FG跡地計画</v>
      </c>
      <c r="M338" s="2"/>
      <c r="N338" s="3"/>
    </row>
    <row r="339" spans="1:14" ht="15" customHeight="1">
      <c r="A339" s="1">
        <f>工事一般情報!A339</f>
        <v>250153</v>
      </c>
      <c r="B339" s="6" t="str">
        <f>工事一般情報!B339</f>
        <v>ドラッグセイムス川口天神橋</v>
      </c>
      <c r="M339" s="2"/>
      <c r="N339" s="3"/>
    </row>
    <row r="340" spans="1:14">
      <c r="A340" s="1">
        <f>工事一般情報!A340</f>
        <v>250154</v>
      </c>
      <c r="B340" s="6" t="str">
        <f>工事一般情報!B340</f>
        <v>ミヤカン新工場</v>
      </c>
      <c r="M340" s="2"/>
      <c r="N340" s="3"/>
    </row>
    <row r="341" spans="1:14" ht="15" customHeight="1">
      <c r="A341" s="1">
        <f>工事一般情報!A341</f>
        <v>250155</v>
      </c>
      <c r="B341" s="6" t="str">
        <f>工事一般情報!B341</f>
        <v>大分銀行しきど支店</v>
      </c>
      <c r="M341" s="2"/>
      <c r="N341" s="3"/>
    </row>
    <row r="342" spans="1:14">
      <c r="A342" s="1">
        <f>工事一般情報!A342</f>
        <v>250156</v>
      </c>
      <c r="B342" s="6" t="str">
        <f>工事一般情報!B342</f>
        <v>ホンダカーズ明舞 学園南</v>
      </c>
      <c r="M342" s="2"/>
      <c r="N342" s="3"/>
    </row>
    <row r="343" spans="1:14" ht="15" customHeight="1">
      <c r="A343" s="1">
        <f>工事一般情報!A343</f>
        <v>250157</v>
      </c>
      <c r="B343" s="6" t="str">
        <f>工事一般情報!B343</f>
        <v>シュテルン広島</v>
      </c>
      <c r="M343" s="2"/>
      <c r="N343" s="3"/>
    </row>
    <row r="344" spans="1:14">
      <c r="A344" s="1">
        <f>工事一般情報!A344</f>
        <v>250158</v>
      </c>
      <c r="B344" s="6" t="str">
        <f>工事一般情報!B344</f>
        <v>ドラッグコスモス阿南</v>
      </c>
      <c r="M344" s="2"/>
      <c r="N344" s="3"/>
    </row>
    <row r="345" spans="1:14" ht="15" customHeight="1">
      <c r="A345" s="1">
        <f>工事一般情報!A345</f>
        <v>250159</v>
      </c>
      <c r="B345" s="6" t="str">
        <f>工事一般情報!B345</f>
        <v>東北クボタ東根営業所</v>
      </c>
      <c r="M345" s="2"/>
      <c r="N345" s="3"/>
    </row>
    <row r="346" spans="1:14">
      <c r="A346" s="1">
        <f>工事一般情報!A346</f>
        <v>250160</v>
      </c>
      <c r="B346" s="6" t="str">
        <f>工事一般情報!B346</f>
        <v>イエローハット加美</v>
      </c>
      <c r="M346" s="2"/>
      <c r="N346" s="3"/>
    </row>
    <row r="347" spans="1:14" ht="15" customHeight="1">
      <c r="A347" s="1">
        <f>工事一般情報!A347</f>
        <v>250161</v>
      </c>
      <c r="B347" s="6" t="str">
        <f>工事一般情報!B347</f>
        <v>京滋マツダ大津 A棟</v>
      </c>
      <c r="M347" s="2"/>
      <c r="N347" s="3"/>
    </row>
    <row r="348" spans="1:14">
      <c r="A348" s="1">
        <f>工事一般情報!A348</f>
        <v>250162</v>
      </c>
      <c r="B348" s="6" t="str">
        <f>工事一般情報!B348</f>
        <v>伊野福祉会ケアハウス</v>
      </c>
      <c r="M348" s="2"/>
      <c r="N348" s="3"/>
    </row>
    <row r="349" spans="1:14" ht="15" customHeight="1">
      <c r="A349" s="1">
        <f>工事一般情報!A349</f>
        <v>250163</v>
      </c>
      <c r="B349" s="6" t="str">
        <f>工事一般情報!B349</f>
        <v>主婦の店新南</v>
      </c>
      <c r="M349" s="2"/>
      <c r="N349" s="3"/>
    </row>
    <row r="350" spans="1:14">
      <c r="A350" s="1">
        <f>工事一般情報!A350</f>
        <v>250164</v>
      </c>
      <c r="B350" s="6" t="str">
        <f>工事一般情報!B350</f>
        <v>中部薬品美浜</v>
      </c>
      <c r="M350" s="2"/>
      <c r="N350" s="3"/>
    </row>
    <row r="351" spans="1:14" ht="15" customHeight="1">
      <c r="A351" s="1">
        <f>工事一般情報!A351</f>
        <v>250165</v>
      </c>
      <c r="B351" s="6" t="str">
        <f>工事一般情報!B351</f>
        <v>福島公民館</v>
      </c>
      <c r="M351" s="2"/>
      <c r="N351" s="3"/>
    </row>
    <row r="352" spans="1:14">
      <c r="A352" s="1">
        <f>工事一般情報!A352</f>
        <v>250166</v>
      </c>
      <c r="B352" s="6" t="str">
        <f>工事一般情報!B352</f>
        <v>紀の川ボード艇庫</v>
      </c>
      <c r="M352" s="2"/>
      <c r="N352" s="3"/>
    </row>
    <row r="353" spans="1:14" ht="15" customHeight="1">
      <c r="A353" s="1">
        <f>工事一般情報!A353</f>
        <v>250167</v>
      </c>
      <c r="B353" s="6" t="str">
        <f>工事一般情報!B353</f>
        <v>越谷某葬祭ホール</v>
      </c>
      <c r="M353" s="2"/>
      <c r="N353" s="3"/>
    </row>
    <row r="354" spans="1:14">
      <c r="A354" s="1">
        <f>工事一般情報!A354</f>
        <v>250168</v>
      </c>
      <c r="B354" s="6" t="str">
        <f>工事一般情報!B354</f>
        <v>MV京橋</v>
      </c>
      <c r="M354" s="2"/>
      <c r="N354" s="3"/>
    </row>
    <row r="355" spans="1:14" ht="15" customHeight="1">
      <c r="A355" s="1">
        <f>工事一般情報!A355</f>
        <v>250169</v>
      </c>
      <c r="B355" s="6" t="str">
        <f>工事一般情報!B355</f>
        <v>ホンダカーズ斐川(中古車棟)</v>
      </c>
      <c r="M355" s="2"/>
      <c r="N355" s="3"/>
    </row>
    <row r="356" spans="1:14">
      <c r="A356" s="1">
        <f>工事一般情報!A356</f>
        <v>250170</v>
      </c>
      <c r="B356" s="6" t="str">
        <f>工事一般情報!B356</f>
        <v>ホンダカーズ斐川(ショールーム棟)</v>
      </c>
      <c r="M356" s="2"/>
      <c r="N356" s="3"/>
    </row>
    <row r="357" spans="1:14" ht="15" customHeight="1">
      <c r="A357" s="1">
        <f>工事一般情報!A357</f>
        <v>250171</v>
      </c>
      <c r="B357" s="6" t="str">
        <f>工事一般情報!B357</f>
        <v>バロー西尾平坂</v>
      </c>
      <c r="M357" s="2"/>
      <c r="N357" s="3"/>
    </row>
    <row r="358" spans="1:14">
      <c r="A358" s="1">
        <f>工事一般情報!A358</f>
        <v>250172</v>
      </c>
      <c r="B358" s="6" t="str">
        <f>工事一般情報!B358</f>
        <v>イオンビッグ玉城</v>
      </c>
      <c r="M358" s="2"/>
      <c r="N358" s="3"/>
    </row>
    <row r="359" spans="1:14" ht="15" customHeight="1">
      <c r="A359" s="1">
        <f>工事一般情報!A359</f>
        <v>250173</v>
      </c>
      <c r="B359" s="6" t="str">
        <f>工事一般情報!B359</f>
        <v>大剛新工場</v>
      </c>
      <c r="M359" s="2"/>
      <c r="N359" s="3"/>
    </row>
    <row r="360" spans="1:14">
      <c r="A360" s="1">
        <f>工事一般情報!A360</f>
        <v>250174</v>
      </c>
      <c r="B360" s="6" t="str">
        <f>工事一般情報!B360</f>
        <v>バロー四日市別名</v>
      </c>
      <c r="M360" s="2"/>
      <c r="N360" s="3"/>
    </row>
    <row r="361" spans="1:14" ht="15" customHeight="1">
      <c r="A361" s="1">
        <f>工事一般情報!A361</f>
        <v>250175</v>
      </c>
      <c r="B361" s="6" t="str">
        <f>工事一般情報!B361</f>
        <v>水口邸</v>
      </c>
      <c r="M361" s="2"/>
      <c r="N361" s="3"/>
    </row>
    <row r="362" spans="1:14">
      <c r="A362" s="1">
        <f>工事一般情報!A362</f>
        <v>250176</v>
      </c>
      <c r="B362" s="6" t="str">
        <f>工事一般情報!B362</f>
        <v>ジョーシン高岡蓮花寺</v>
      </c>
      <c r="M362" s="2"/>
      <c r="N362" s="3"/>
    </row>
    <row r="363" spans="1:14" ht="15" customHeight="1">
      <c r="A363" s="1">
        <f>工事一般情報!A363</f>
        <v>250177</v>
      </c>
      <c r="B363" s="6" t="str">
        <f>工事一般情報!B363</f>
        <v>京滋マツダ大津 B棟</v>
      </c>
      <c r="M363" s="2"/>
      <c r="N363" s="3"/>
    </row>
    <row r="364" spans="1:14">
      <c r="A364" s="1">
        <f>工事一般情報!A364</f>
        <v>250178</v>
      </c>
      <c r="B364" s="6" t="str">
        <f>工事一般情報!B364</f>
        <v>京滋マツダ大津 C棟</v>
      </c>
      <c r="M364" s="2"/>
      <c r="N364" s="3"/>
    </row>
    <row r="365" spans="1:14" ht="15" customHeight="1">
      <c r="A365" s="1">
        <f>工事一般情報!A365</f>
        <v>250179</v>
      </c>
      <c r="B365" s="6" t="str">
        <f>工事一般情報!B365</f>
        <v>京滋マツダ大津 D棟</v>
      </c>
      <c r="M365" s="2"/>
      <c r="N365" s="3"/>
    </row>
    <row r="366" spans="1:14">
      <c r="A366" s="1">
        <f>工事一般情報!A366</f>
        <v>250180</v>
      </c>
      <c r="B366" s="6" t="str">
        <f>工事一般情報!B366</f>
        <v>京滋マツダ大津 E棟</v>
      </c>
      <c r="M366" s="2"/>
      <c r="N366" s="3"/>
    </row>
    <row r="367" spans="1:14" ht="15" customHeight="1">
      <c r="A367" s="1">
        <f>工事一般情報!A367</f>
        <v>250181</v>
      </c>
      <c r="B367" s="6" t="str">
        <f>工事一般情報!B367</f>
        <v>中部薬品高岡蓮花寺</v>
      </c>
      <c r="M367" s="2"/>
      <c r="N367" s="3"/>
    </row>
    <row r="368" spans="1:14">
      <c r="A368" s="1">
        <f>工事一般情報!A368</f>
        <v>250182</v>
      </c>
      <c r="B368" s="6" t="str">
        <f>工事一般情報!B368</f>
        <v>市立寺津公民館</v>
      </c>
      <c r="M368" s="2"/>
      <c r="N368" s="3"/>
    </row>
    <row r="369" spans="1:14" ht="15" customHeight="1">
      <c r="A369" s="1">
        <f>工事一般情報!A369</f>
        <v>250183</v>
      </c>
      <c r="B369" s="6" t="str">
        <f>工事一般情報!B369</f>
        <v>ドラッグヤマザワ花沢</v>
      </c>
      <c r="M369" s="2"/>
      <c r="N369" s="3"/>
    </row>
    <row r="370" spans="1:14">
      <c r="A370" s="1">
        <f>工事一般情報!A370</f>
        <v>250184</v>
      </c>
      <c r="B370" s="6" t="str">
        <f>工事一般情報!B370</f>
        <v>新鎌ヶ谷駅</v>
      </c>
      <c r="M370" s="2"/>
      <c r="N370" s="3"/>
    </row>
    <row r="371" spans="1:14" ht="15" customHeight="1">
      <c r="A371" s="1">
        <f>工事一般情報!A371</f>
        <v>250185</v>
      </c>
      <c r="B371" s="6" t="str">
        <f>工事一般情報!B371</f>
        <v>てらお八千代</v>
      </c>
      <c r="M371" s="2"/>
      <c r="N371" s="3"/>
    </row>
    <row r="372" spans="1:14">
      <c r="A372" s="1">
        <f>工事一般情報!A372</f>
        <v>250186</v>
      </c>
      <c r="B372" s="6" t="str">
        <f>工事一般情報!B372</f>
        <v>いちやまマート岡谷</v>
      </c>
      <c r="M372" s="2"/>
      <c r="N372" s="3"/>
    </row>
    <row r="373" spans="1:14" ht="15" customHeight="1">
      <c r="A373" s="1">
        <f>工事一般情報!A373</f>
        <v>250187</v>
      </c>
      <c r="B373" s="6" t="str">
        <f>工事一般情報!B373</f>
        <v>ワークオフィス滝井Ⅰ</v>
      </c>
      <c r="M373" s="2"/>
      <c r="N373" s="3"/>
    </row>
    <row r="374" spans="1:14">
      <c r="A374" s="1">
        <f>工事一般情報!A374</f>
        <v>250188</v>
      </c>
      <c r="B374" s="6" t="str">
        <f>工事一般情報!B374</f>
        <v>ロピア希望ヶ丘</v>
      </c>
      <c r="M374" s="2"/>
      <c r="N374" s="3"/>
    </row>
    <row r="375" spans="1:14" ht="15" customHeight="1">
      <c r="A375" s="1">
        <f>工事一般情報!A375</f>
        <v>250189</v>
      </c>
      <c r="B375" s="6" t="str">
        <f>工事一般情報!B375</f>
        <v>都城店舗(ドンキホーテ)</v>
      </c>
      <c r="M375" s="2"/>
      <c r="N375" s="3"/>
    </row>
    <row r="376" spans="1:14">
      <c r="A376" s="1">
        <f>工事一般情報!A376</f>
        <v>250190</v>
      </c>
      <c r="B376" s="6" t="str">
        <f>工事一般情報!B376</f>
        <v>川崎事業所工場見学施設(味の素)</v>
      </c>
      <c r="M376" s="2"/>
      <c r="N376" s="3"/>
    </row>
    <row r="377" spans="1:14" ht="15" customHeight="1">
      <c r="A377" s="1">
        <f>工事一般情報!A377</f>
        <v>250191</v>
      </c>
      <c r="B377" s="6" t="str">
        <f>工事一般情報!B377</f>
        <v>JSSスイミングスクール鶴見中央</v>
      </c>
      <c r="M377" s="2"/>
      <c r="N377" s="3"/>
    </row>
    <row r="378" spans="1:14">
      <c r="A378" s="1">
        <f>工事一般情報!A378</f>
        <v>250192</v>
      </c>
      <c r="B378" s="6" t="str">
        <f>工事一般情報!B378</f>
        <v>佛所護念会教団　青森教会</v>
      </c>
      <c r="M378" s="2"/>
      <c r="N378" s="3"/>
    </row>
    <row r="379" spans="1:14" ht="15" customHeight="1">
      <c r="A379" s="1">
        <f>工事一般情報!A379</f>
        <v>250193</v>
      </c>
      <c r="B379" s="6" t="str">
        <f>工事一般情報!B379</f>
        <v>ニラク渋川白井</v>
      </c>
      <c r="M379" s="2"/>
      <c r="N379" s="3"/>
    </row>
    <row r="380" spans="1:14">
      <c r="A380" s="1">
        <f>工事一般情報!A380</f>
        <v>250194</v>
      </c>
      <c r="B380" s="6" t="str">
        <f>工事一般情報!B380</f>
        <v>赤レンガ倉庫</v>
      </c>
      <c r="M380" s="2"/>
      <c r="N380" s="3"/>
    </row>
    <row r="381" spans="1:14" ht="15" customHeight="1">
      <c r="A381" s="1">
        <f>工事一般情報!A381</f>
        <v>250195</v>
      </c>
      <c r="B381" s="6" t="str">
        <f>工事一般情報!B381</f>
        <v>ユニバース湊高台</v>
      </c>
      <c r="M381" s="2"/>
      <c r="N381" s="3"/>
    </row>
    <row r="382" spans="1:14">
      <c r="A382" s="1">
        <f>工事一般情報!A382</f>
        <v>250196</v>
      </c>
      <c r="B382" s="6" t="str">
        <f>工事一般情報!B382</f>
        <v>グループホームほのぼの苑光南</v>
      </c>
      <c r="M382" s="2"/>
      <c r="N382" s="3"/>
    </row>
    <row r="383" spans="1:14" ht="15" customHeight="1">
      <c r="A383" s="1">
        <f>工事一般情報!A383</f>
        <v>250197</v>
      </c>
      <c r="B383" s="6" t="str">
        <f>工事一般情報!B383</f>
        <v>さいたま市内谷ビル(ベルクス)</v>
      </c>
      <c r="M383" s="2"/>
      <c r="N383" s="3"/>
    </row>
    <row r="384" spans="1:14">
      <c r="A384" s="1">
        <f>工事一般情報!A384</f>
        <v>250198</v>
      </c>
      <c r="B384" s="6" t="str">
        <f>工事一般情報!B384</f>
        <v>バロー松任東</v>
      </c>
      <c r="M384" s="2"/>
      <c r="N384" s="3"/>
    </row>
    <row r="385" spans="1:14" ht="15" customHeight="1">
      <c r="A385" s="1">
        <f>工事一般情報!A385</f>
        <v>250199</v>
      </c>
      <c r="B385" s="6" t="str">
        <f>工事一般情報!B385</f>
        <v>マルイ上井</v>
      </c>
      <c r="M385" s="2"/>
      <c r="N385" s="3"/>
    </row>
    <row r="386" spans="1:14">
      <c r="A386" s="1">
        <f>工事一般情報!A386</f>
        <v>250200</v>
      </c>
      <c r="B386" s="6" t="str">
        <f>工事一般情報!B386</f>
        <v>越谷保育園 さくらの森</v>
      </c>
      <c r="M386" s="2"/>
      <c r="N386" s="3"/>
    </row>
    <row r="387" spans="1:14" ht="15" customHeight="1">
      <c r="A387" s="1">
        <f>工事一般情報!A387</f>
        <v>250203</v>
      </c>
      <c r="B387" s="6" t="str">
        <f>工事一般情報!B387</f>
        <v>佐賀あかつき保育園</v>
      </c>
      <c r="M387" s="2"/>
      <c r="N387" s="3"/>
    </row>
    <row r="388" spans="1:14">
      <c r="A388" s="1">
        <f>工事一般情報!A388</f>
        <v>250204</v>
      </c>
      <c r="B388" s="6" t="str">
        <f>工事一般情報!B388</f>
        <v>新鋭工業㈱広島支店</v>
      </c>
      <c r="M388" s="2"/>
      <c r="N388" s="3"/>
    </row>
    <row r="389" spans="1:14" ht="15" customHeight="1">
      <c r="A389" s="1">
        <f>工事一般情報!A389</f>
        <v>260101</v>
      </c>
      <c r="B389" s="6" t="str">
        <f>工事一般情報!B389</f>
        <v>地域密着型特別養護老人ホーム 朝霞苑</v>
      </c>
      <c r="M389" s="2"/>
      <c r="N389" s="3"/>
    </row>
    <row r="390" spans="1:14">
      <c r="A390" s="1">
        <f>工事一般情報!A390</f>
        <v>260102</v>
      </c>
      <c r="B390" s="6" t="str">
        <f>工事一般情報!B390</f>
        <v>弓ヶ浜水産株式会社 加工工場</v>
      </c>
      <c r="M390" s="2"/>
      <c r="N390" s="3"/>
    </row>
    <row r="391" spans="1:14" ht="15" customHeight="1">
      <c r="A391" s="1">
        <f>工事一般情報!A391</f>
        <v>260103</v>
      </c>
      <c r="B391" s="6" t="str">
        <f>工事一般情報!B391</f>
        <v>南牧村基幹集落センター</v>
      </c>
      <c r="M391" s="2"/>
      <c r="N391" s="3"/>
    </row>
    <row r="392" spans="1:14">
      <c r="A392" s="1">
        <f>工事一般情報!A392</f>
        <v>260104</v>
      </c>
      <c r="B392" s="6" t="str">
        <f>工事一般情報!B392</f>
        <v>ホームセンターバロー各務原店 タイヤ市場</v>
      </c>
      <c r="M392" s="2"/>
      <c r="N392" s="3"/>
    </row>
    <row r="393" spans="1:14" ht="15" customHeight="1">
      <c r="A393" s="1">
        <f>工事一般情報!A393</f>
        <v>260105</v>
      </c>
      <c r="B393" s="6" t="str">
        <f>工事一般情報!B393</f>
        <v>ささめ保育園</v>
      </c>
      <c r="M393" s="2"/>
      <c r="N393" s="3"/>
    </row>
    <row r="394" spans="1:14">
      <c r="A394" s="1">
        <f>工事一般情報!A394</f>
        <v>260106</v>
      </c>
      <c r="B394" s="6" t="str">
        <f>工事一般情報!B394</f>
        <v>ラ・ムー和歌山西浜</v>
      </c>
      <c r="M394" s="2"/>
      <c r="N394" s="3"/>
    </row>
    <row r="395" spans="1:14" ht="15" customHeight="1">
      <c r="A395" s="1">
        <f>工事一般情報!A395</f>
        <v>260107</v>
      </c>
      <c r="B395" s="6" t="str">
        <f>工事一般情報!B395</f>
        <v>MV栗東</v>
      </c>
      <c r="M395" s="2"/>
      <c r="N395" s="3"/>
    </row>
    <row r="396" spans="1:14">
      <c r="A396" s="1">
        <f>工事一般情報!A396</f>
        <v>260108</v>
      </c>
      <c r="B396" s="6" t="str">
        <f>工事一般情報!B396</f>
        <v>カインズホーム名古屋当知</v>
      </c>
      <c r="M396" s="2"/>
      <c r="N396" s="3"/>
    </row>
    <row r="397" spans="1:14" ht="15" customHeight="1">
      <c r="A397" s="1">
        <f>工事一般情報!A397</f>
        <v>260109</v>
      </c>
      <c r="B397" s="6" t="str">
        <f>工事一般情報!B397</f>
        <v>ビーアイケー社屋</v>
      </c>
      <c r="M397" s="2"/>
      <c r="N397" s="3"/>
    </row>
    <row r="398" spans="1:14">
      <c r="A398" s="1">
        <f>工事一般情報!A398</f>
        <v>260110</v>
      </c>
      <c r="B398" s="6" t="str">
        <f>工事一般情報!B398</f>
        <v>庄交SC・A棟</v>
      </c>
      <c r="M398" s="2"/>
      <c r="N398" s="3"/>
    </row>
    <row r="399" spans="1:14" ht="15" customHeight="1">
      <c r="A399" s="1">
        <f>工事一般情報!A399</f>
        <v>260111</v>
      </c>
      <c r="B399" s="6" t="str">
        <f>工事一般情報!B399</f>
        <v>ビッグモーター守山</v>
      </c>
      <c r="M399" s="2"/>
      <c r="N399" s="3"/>
    </row>
    <row r="400" spans="1:14">
      <c r="A400" s="1">
        <f>工事一般情報!A400</f>
        <v>260112</v>
      </c>
      <c r="B400" s="6" t="str">
        <f>工事一般情報!B400</f>
        <v>ドラッグセイムス稲葉</v>
      </c>
      <c r="M400" s="2"/>
      <c r="N400" s="3"/>
    </row>
    <row r="401" spans="1:14" ht="15" customHeight="1">
      <c r="A401" s="1">
        <f>工事一般情報!A401</f>
        <v>260113</v>
      </c>
      <c r="B401" s="6" t="str">
        <f>工事一般情報!B401</f>
        <v>向島1丁目倉庫</v>
      </c>
      <c r="M401" s="2"/>
      <c r="N401" s="3"/>
    </row>
    <row r="402" spans="1:14">
      <c r="A402" s="1">
        <f>工事一般情報!A402</f>
        <v>260114</v>
      </c>
      <c r="B402" s="6" t="str">
        <f>工事一般情報!B402</f>
        <v>日産登美ケ丘</v>
      </c>
      <c r="M402" s="2"/>
      <c r="N402" s="3"/>
    </row>
    <row r="403" spans="1:14" ht="15" customHeight="1">
      <c r="A403" s="1">
        <f>工事一般情報!A403</f>
        <v>260115</v>
      </c>
      <c r="B403" s="6" t="str">
        <f>工事一般情報!B403</f>
        <v>中部薬品松任東店</v>
      </c>
      <c r="M403" s="2"/>
      <c r="N403" s="3"/>
    </row>
    <row r="404" spans="1:14">
      <c r="A404" s="1">
        <f>工事一般情報!A404</f>
        <v>260116</v>
      </c>
      <c r="B404" s="6" t="str">
        <f>工事一般情報!B404</f>
        <v>ディサービスまちなか</v>
      </c>
      <c r="M404" s="2"/>
      <c r="N404" s="3"/>
    </row>
    <row r="405" spans="1:14" ht="15" customHeight="1">
      <c r="A405" s="1">
        <f>工事一般情報!A405</f>
        <v>260117</v>
      </c>
      <c r="B405" s="6" t="str">
        <f>工事一般情報!B405</f>
        <v>鳥繁産業本社工場</v>
      </c>
      <c r="M405" s="2"/>
      <c r="N405" s="3"/>
    </row>
    <row r="406" spans="1:14">
      <c r="A406" s="1">
        <f>工事一般情報!A406</f>
        <v>260118</v>
      </c>
      <c r="B406" s="6" t="str">
        <f>工事一般情報!B406</f>
        <v>こだましめじ工場</v>
      </c>
      <c r="M406" s="2"/>
      <c r="N406" s="3"/>
    </row>
    <row r="407" spans="1:14" ht="15" customHeight="1">
      <c r="A407" s="1">
        <f>工事一般情報!A407</f>
        <v>260119</v>
      </c>
      <c r="B407" s="6" t="str">
        <f>工事一般情報!B407</f>
        <v>戸田市新曽有料老人ホーム</v>
      </c>
      <c r="M407" s="2"/>
      <c r="N407" s="3"/>
    </row>
    <row r="408" spans="1:14">
      <c r="A408" s="1">
        <f>工事一般情報!A408</f>
        <v>260120</v>
      </c>
      <c r="B408" s="6" t="str">
        <f>工事一般情報!B408</f>
        <v>三重三菱自動車販売 津岩田</v>
      </c>
      <c r="M408" s="2"/>
      <c r="N408" s="3"/>
    </row>
    <row r="409" spans="1:14" ht="15" customHeight="1">
      <c r="A409" s="1">
        <f>工事一般情報!A409</f>
        <v>260122</v>
      </c>
      <c r="B409" s="6" t="str">
        <f>工事一般情報!B409</f>
        <v>ドコモショップ藤代</v>
      </c>
      <c r="M409" s="2"/>
      <c r="N409" s="3"/>
    </row>
    <row r="410" spans="1:14">
      <c r="A410" s="1">
        <f>工事一般情報!A410</f>
        <v>260123</v>
      </c>
      <c r="B410" s="6" t="str">
        <f>工事一般情報!B410</f>
        <v>平和堂大河端</v>
      </c>
      <c r="M410" s="2"/>
      <c r="N410" s="3"/>
    </row>
    <row r="411" spans="1:14" ht="15" customHeight="1">
      <c r="A411" s="1">
        <f>工事一般情報!A411</f>
        <v>260124</v>
      </c>
      <c r="B411" s="6" t="str">
        <f>工事一般情報!B411</f>
        <v>こと京都</v>
      </c>
      <c r="M411" s="2"/>
      <c r="N411" s="3"/>
    </row>
    <row r="412" spans="1:14">
      <c r="A412" s="1">
        <f>工事一般情報!A412</f>
        <v>260126</v>
      </c>
      <c r="B412" s="6" t="str">
        <f>工事一般情報!B412</f>
        <v>ケアタウンいの</v>
      </c>
      <c r="M412" s="2"/>
      <c r="N412" s="3"/>
    </row>
    <row r="413" spans="1:14" ht="15" customHeight="1">
      <c r="A413" s="1">
        <f>工事一般情報!A413</f>
        <v>260127</v>
      </c>
      <c r="B413" s="6" t="str">
        <f>工事一般情報!B413</f>
        <v>マセラティ神戸</v>
      </c>
      <c r="M413" s="2"/>
      <c r="N413" s="3"/>
    </row>
    <row r="414" spans="1:14">
      <c r="A414" s="1">
        <f>工事一般情報!A414</f>
        <v>260128</v>
      </c>
      <c r="B414" s="6" t="str">
        <f>工事一般情報!B414</f>
        <v>関東マツダ朝霞</v>
      </c>
      <c r="M414" s="2"/>
      <c r="N414" s="3"/>
    </row>
    <row r="415" spans="1:14" ht="15" customHeight="1">
      <c r="A415" s="1">
        <f>工事一般情報!A415</f>
        <v>260129</v>
      </c>
      <c r="B415" s="6" t="str">
        <f>工事一般情報!B415</f>
        <v>HIひろせ明野店</v>
      </c>
      <c r="M415" s="2"/>
      <c r="N415" s="3"/>
    </row>
    <row r="416" spans="1:14">
      <c r="A416" s="1">
        <f>工事一般情報!A416</f>
        <v>260130</v>
      </c>
      <c r="B416" s="6" t="str">
        <f>工事一般情報!B416</f>
        <v>西糀谷二丁目グループホーム</v>
      </c>
      <c r="M416" s="2"/>
      <c r="N416" s="3"/>
    </row>
    <row r="417" spans="1:14" ht="15" customHeight="1">
      <c r="A417" s="1">
        <f>工事一般情報!A417</f>
        <v>260131</v>
      </c>
      <c r="B417" s="6" t="str">
        <f>工事一般情報!B417</f>
        <v>キョーエイ新山城橋</v>
      </c>
      <c r="M417" s="2"/>
      <c r="N417" s="3"/>
    </row>
    <row r="418" spans="1:14">
      <c r="A418" s="1">
        <f>工事一般情報!A418</f>
        <v>260132</v>
      </c>
      <c r="B418" s="6" t="str">
        <f>工事一般情報!B418</f>
        <v>バロー塩尻</v>
      </c>
      <c r="M418" s="2"/>
      <c r="N418" s="3"/>
    </row>
    <row r="419" spans="1:14" ht="15" customHeight="1">
      <c r="A419" s="1">
        <f>工事一般情報!A419</f>
        <v>260133</v>
      </c>
      <c r="B419" s="6" t="str">
        <f>工事一般情報!B419</f>
        <v>トーザイ貿易重機置場</v>
      </c>
      <c r="M419" s="2"/>
      <c r="N419" s="3"/>
    </row>
    <row r="420" spans="1:14">
      <c r="A420" s="1">
        <f>工事一般情報!A420</f>
        <v>260134</v>
      </c>
      <c r="B420" s="6" t="str">
        <f>工事一般情報!B420</f>
        <v>わにぶち保育所</v>
      </c>
      <c r="M420" s="2"/>
      <c r="N420" s="3"/>
    </row>
    <row r="421" spans="1:14" ht="15" customHeight="1">
      <c r="A421" s="1">
        <f>工事一般情報!A421</f>
        <v>260135</v>
      </c>
      <c r="B421" s="6" t="str">
        <f>工事一般情報!B421</f>
        <v>製缶陸運㈱事務所、倉庫</v>
      </c>
      <c r="M421" s="2"/>
      <c r="N421" s="3"/>
    </row>
    <row r="422" spans="1:14">
      <c r="A422" s="1">
        <f>工事一般情報!A422</f>
        <v>260136</v>
      </c>
      <c r="B422" s="6" t="str">
        <f>工事一般情報!B422</f>
        <v>イオンタウン成田</v>
      </c>
      <c r="M422" s="2"/>
      <c r="N422" s="3"/>
    </row>
    <row r="423" spans="1:14" ht="15" customHeight="1">
      <c r="A423" s="1">
        <f>工事一般情報!A423</f>
        <v>260138</v>
      </c>
      <c r="B423" s="6" t="str">
        <f>工事一般情報!B423</f>
        <v>ツルハドラッグ宮城河北</v>
      </c>
      <c r="M423" s="2"/>
      <c r="N423" s="3"/>
    </row>
    <row r="424" spans="1:14">
      <c r="A424" s="1">
        <f>工事一般情報!A424</f>
        <v>260139</v>
      </c>
      <c r="B424" s="6" t="str">
        <f>工事一般情報!B424</f>
        <v>ハローズ乙島 増築</v>
      </c>
      <c r="M424" s="2"/>
      <c r="N424" s="3"/>
    </row>
    <row r="425" spans="1:14" ht="15" customHeight="1">
      <c r="A425" s="1">
        <f>工事一般情報!A425</f>
        <v>260141</v>
      </c>
      <c r="B425" s="6" t="str">
        <f>工事一般情報!B425</f>
        <v>バロー西春</v>
      </c>
      <c r="M425" s="2"/>
      <c r="N425" s="3"/>
    </row>
    <row r="426" spans="1:14">
      <c r="A426" s="1">
        <f>工事一般情報!A426</f>
        <v>260143</v>
      </c>
      <c r="B426" s="6" t="str">
        <f>工事一般情報!B426</f>
        <v>Myanmar Japan Steel</v>
      </c>
      <c r="M426" s="2"/>
      <c r="N426" s="3"/>
    </row>
    <row r="427" spans="1:14" ht="15" customHeight="1">
      <c r="A427" s="1">
        <f>工事一般情報!A427</f>
        <v>260145</v>
      </c>
      <c r="B427" s="6" t="str">
        <f>工事一般情報!B427</f>
        <v>ひまり大庭</v>
      </c>
      <c r="M427" s="2"/>
      <c r="N427" s="3"/>
    </row>
    <row r="428" spans="1:14">
      <c r="A428" s="1">
        <f>工事一般情報!A428</f>
        <v>260146</v>
      </c>
      <c r="B428" s="6" t="str">
        <f>工事一般情報!B428</f>
        <v>ホーマックスーパーデポ横手</v>
      </c>
      <c r="M428" s="2"/>
      <c r="N428" s="3"/>
    </row>
    <row r="429" spans="1:14" ht="15" customHeight="1">
      <c r="A429" s="1">
        <f>工事一般情報!A429</f>
        <v>260147</v>
      </c>
      <c r="B429" s="6" t="str">
        <f>工事一般情報!B429</f>
        <v>ホーマック留萌</v>
      </c>
      <c r="M429" s="2"/>
      <c r="N429" s="3"/>
    </row>
    <row r="430" spans="1:14">
      <c r="A430" s="1">
        <f>工事一般情報!A430</f>
        <v>260148</v>
      </c>
      <c r="B430" s="6" t="str">
        <f>工事一般情報!B430</f>
        <v>キムラ鉄工所</v>
      </c>
      <c r="M430" s="2"/>
      <c r="N430" s="3"/>
    </row>
    <row r="431" spans="1:14" ht="15" customHeight="1">
      <c r="A431" s="1">
        <f>工事一般情報!A431</f>
        <v>260149</v>
      </c>
      <c r="B431" s="6" t="str">
        <f>工事一般情報!B431</f>
        <v>日清食材株式会社工場</v>
      </c>
      <c r="M431" s="2"/>
      <c r="N431" s="3"/>
    </row>
    <row r="432" spans="1:14">
      <c r="A432" s="1">
        <f>工事一般情報!A432</f>
        <v>260150</v>
      </c>
      <c r="B432" s="6" t="str">
        <f>工事一般情報!B432</f>
        <v>みちのく銀行沖館支店</v>
      </c>
      <c r="M432" s="2"/>
      <c r="N432" s="3"/>
    </row>
    <row r="433" spans="1:14" ht="15" customHeight="1">
      <c r="A433" s="1">
        <f>工事一般情報!A433</f>
        <v>260151</v>
      </c>
      <c r="B433" s="6" t="str">
        <f>工事一般情報!B433</f>
        <v>児玉産業株式会社 住宅</v>
      </c>
      <c r="M433" s="2"/>
      <c r="N433" s="3"/>
    </row>
    <row r="434" spans="1:14">
      <c r="A434" s="1">
        <f>工事一般情報!A434</f>
        <v>260152</v>
      </c>
      <c r="B434" s="6" t="str">
        <f>工事一般情報!B434</f>
        <v>ファミリーマート平塚広川</v>
      </c>
      <c r="M434" s="2"/>
      <c r="N434" s="3"/>
    </row>
    <row r="435" spans="1:14" ht="15" customHeight="1">
      <c r="A435" s="1">
        <f>工事一般情報!A435</f>
        <v>260153</v>
      </c>
      <c r="B435" s="6" t="str">
        <f>工事一般情報!B435</f>
        <v>ジェイポートリサイクル工場</v>
      </c>
      <c r="M435" s="2"/>
      <c r="N435" s="3"/>
    </row>
    <row r="436" spans="1:14">
      <c r="A436" s="1">
        <f>工事一般情報!A436</f>
        <v>260154</v>
      </c>
      <c r="B436" s="6" t="str">
        <f>工事一般情報!B436</f>
        <v>グレースメイト練馬</v>
      </c>
      <c r="M436" s="2"/>
      <c r="N436" s="3"/>
    </row>
    <row r="437" spans="1:14" ht="15" customHeight="1">
      <c r="A437" s="1">
        <f>工事一般情報!A437</f>
        <v>260155</v>
      </c>
      <c r="B437" s="6" t="str">
        <f>工事一般情報!B437</f>
        <v>浜山保育園</v>
      </c>
      <c r="M437" s="2"/>
      <c r="N437" s="3"/>
    </row>
    <row r="438" spans="1:14">
      <c r="A438" s="1">
        <f>工事一般情報!A438</f>
        <v>260156</v>
      </c>
      <c r="B438" s="6" t="str">
        <f>工事一般情報!B438</f>
        <v>宇多興産株式会社 河原町建屋</v>
      </c>
      <c r="M438" s="2"/>
      <c r="N438" s="3"/>
    </row>
    <row r="439" spans="1:14" ht="15" customHeight="1">
      <c r="A439" s="1">
        <f>工事一般情報!A439</f>
        <v>260158</v>
      </c>
      <c r="B439" s="6" t="str">
        <f>工事一般情報!B439</f>
        <v>玉縄子どもセンター</v>
      </c>
      <c r="M439" s="2"/>
      <c r="N439" s="3"/>
    </row>
    <row r="440" spans="1:14">
      <c r="A440" s="1">
        <f>工事一般情報!A440</f>
        <v>260159</v>
      </c>
      <c r="B440" s="6" t="str">
        <f>工事一般情報!B440</f>
        <v>株式会社リード R3工場</v>
      </c>
      <c r="M440" s="2"/>
      <c r="N440" s="3"/>
    </row>
    <row r="441" spans="1:14" ht="15" customHeight="1">
      <c r="A441" s="1">
        <f>工事一般情報!A441</f>
        <v>260160</v>
      </c>
      <c r="B441" s="6" t="str">
        <f>工事一般情報!B441</f>
        <v>ふるさとホーム春日部武里</v>
      </c>
      <c r="M441" s="2"/>
      <c r="N441" s="3"/>
    </row>
    <row r="442" spans="1:14">
      <c r="A442" s="1">
        <f>工事一般情報!A442</f>
        <v>260161</v>
      </c>
      <c r="B442" s="6" t="str">
        <f>工事一般情報!B442</f>
        <v>KAT結城営業所</v>
      </c>
      <c r="M442" s="2"/>
      <c r="N442" s="3"/>
    </row>
    <row r="443" spans="1:14" ht="15" customHeight="1">
      <c r="A443" s="1">
        <f>工事一般情報!A443</f>
        <v>260162</v>
      </c>
      <c r="B443" s="6" t="str">
        <f>工事一般情報!B443</f>
        <v>(株)アドバネクス埼玉工場</v>
      </c>
      <c r="M443" s="2"/>
      <c r="N443" s="3"/>
    </row>
    <row r="444" spans="1:14">
      <c r="A444" s="1">
        <f>工事一般情報!A444</f>
        <v>260163</v>
      </c>
      <c r="B444" s="6" t="str">
        <f>工事一般情報!B444</f>
        <v>コンドーテック 盛岡営業所</v>
      </c>
      <c r="M444" s="2"/>
      <c r="N444" s="3"/>
    </row>
    <row r="445" spans="1:14" ht="15" customHeight="1">
      <c r="A445" s="1">
        <f>工事一般情報!A445</f>
        <v>260164</v>
      </c>
      <c r="B445" s="6" t="str">
        <f>工事一般情報!B445</f>
        <v>ホームセンターバロー北方</v>
      </c>
      <c r="M445" s="2"/>
      <c r="N445" s="3"/>
    </row>
    <row r="446" spans="1:14">
      <c r="A446" s="1">
        <f>工事一般情報!A446</f>
        <v>260165</v>
      </c>
      <c r="B446" s="6" t="str">
        <f>工事一般情報!B446</f>
        <v>安城プロジェクト</v>
      </c>
      <c r="M446" s="2"/>
      <c r="N446" s="3"/>
    </row>
    <row r="447" spans="1:14" ht="15" customHeight="1">
      <c r="A447" s="1">
        <f>工事一般情報!A447</f>
        <v>260166</v>
      </c>
      <c r="B447" s="6" t="str">
        <f>工事一般情報!B447</f>
        <v>中津川リサイクル</v>
      </c>
      <c r="M447" s="2"/>
      <c r="N447" s="3"/>
    </row>
    <row r="448" spans="1:14">
      <c r="A448" s="1">
        <f>工事一般情報!A448</f>
        <v>260167</v>
      </c>
      <c r="B448" s="6" t="str">
        <f>工事一般情報!B448</f>
        <v>龍喜飯店 尼崎倉庫</v>
      </c>
      <c r="M448" s="2"/>
      <c r="N448" s="3"/>
    </row>
    <row r="449" spans="1:14" ht="15" customHeight="1">
      <c r="A449" s="1">
        <f>工事一般情報!A449</f>
        <v>260168</v>
      </c>
      <c r="B449" s="6" t="str">
        <f>工事一般情報!B449</f>
        <v>キタセキ白岡</v>
      </c>
      <c r="M449" s="2"/>
      <c r="N449" s="3"/>
    </row>
    <row r="450" spans="1:14">
      <c r="A450" s="1">
        <f>工事一般情報!A450</f>
        <v>260169</v>
      </c>
      <c r="B450" s="6" t="str">
        <f>工事一般情報!B450</f>
        <v>バロー守山小島</v>
      </c>
      <c r="M450" s="2"/>
      <c r="N450" s="3"/>
    </row>
    <row r="451" spans="1:14" ht="15" customHeight="1">
      <c r="A451" s="1">
        <f>工事一般情報!A451</f>
        <v>260170</v>
      </c>
      <c r="B451" s="6" t="str">
        <f>工事一般情報!B451</f>
        <v>ツルハドラッグ大内</v>
      </c>
      <c r="M451" s="2"/>
      <c r="N451" s="3"/>
    </row>
    <row r="452" spans="1:14">
      <c r="A452" s="1">
        <f>工事一般情報!A452</f>
        <v>260171</v>
      </c>
      <c r="B452" s="6" t="str">
        <f>工事一般情報!B452</f>
        <v>備北丘陵公園 展望台</v>
      </c>
      <c r="M452" s="2"/>
      <c r="N452" s="3"/>
    </row>
    <row r="453" spans="1:14" ht="15" customHeight="1">
      <c r="A453" s="1">
        <f>工事一般情報!A453</f>
        <v>260172</v>
      </c>
      <c r="B453" s="6" t="str">
        <f>工事一般情報!B453</f>
        <v>阿賀マリノポリス地区上屋</v>
      </c>
      <c r="M453" s="2"/>
      <c r="N453" s="3"/>
    </row>
    <row r="454" spans="1:14">
      <c r="A454" s="1">
        <f>工事一般情報!A454</f>
        <v>260173</v>
      </c>
      <c r="B454" s="6" t="str">
        <f>工事一般情報!B454</f>
        <v>くすりのレデイ井口</v>
      </c>
      <c r="M454" s="2"/>
      <c r="N454" s="3"/>
    </row>
    <row r="455" spans="1:14" ht="15" customHeight="1">
      <c r="A455" s="1">
        <f>工事一般情報!A455</f>
        <v>260174</v>
      </c>
      <c r="B455" s="6" t="str">
        <f>工事一般情報!B455</f>
        <v>旭北歯科医院</v>
      </c>
      <c r="M455" s="2"/>
      <c r="N455" s="3"/>
    </row>
    <row r="456" spans="1:14">
      <c r="A456" s="1">
        <f>工事一般情報!A456</f>
        <v>260175</v>
      </c>
      <c r="B456" s="6" t="str">
        <f>工事一般情報!B456</f>
        <v>サウスモール・ミーナ C棟</v>
      </c>
      <c r="M456" s="2"/>
      <c r="N456" s="3"/>
    </row>
    <row r="457" spans="1:14" ht="15" customHeight="1">
      <c r="A457" s="1">
        <f>工事一般情報!A457</f>
        <v>260176</v>
      </c>
      <c r="B457" s="6" t="str">
        <f>工事一般情報!B457</f>
        <v>オートテラス長苗代</v>
      </c>
      <c r="M457" s="2"/>
      <c r="N457" s="3"/>
    </row>
    <row r="458" spans="1:14">
      <c r="A458" s="1">
        <f>工事一般情報!A458</f>
        <v>260177</v>
      </c>
      <c r="B458" s="6" t="str">
        <f>工事一般情報!B458</f>
        <v>大江町中央公民館</v>
      </c>
      <c r="M458" s="2"/>
      <c r="N458" s="3"/>
    </row>
    <row r="459" spans="1:14" ht="15" customHeight="1">
      <c r="A459" s="1">
        <f>工事一般情報!A459</f>
        <v>260178</v>
      </c>
      <c r="B459" s="6" t="str">
        <f>工事一般情報!B459</f>
        <v>サンライズ産業</v>
      </c>
      <c r="M459" s="2"/>
      <c r="N459" s="3"/>
    </row>
    <row r="460" spans="1:14">
      <c r="A460" s="1">
        <f>工事一般情報!A460</f>
        <v>260179</v>
      </c>
      <c r="B460" s="6" t="str">
        <f>工事一般情報!B460</f>
        <v>ケーズデンキ東生駒</v>
      </c>
      <c r="M460" s="2"/>
      <c r="N460" s="3"/>
    </row>
    <row r="461" spans="1:14" ht="15" customHeight="1">
      <c r="A461" s="1">
        <f>工事一般情報!A461</f>
        <v>260180</v>
      </c>
      <c r="B461" s="6" t="str">
        <f>工事一般情報!B461</f>
        <v>ハタノ新工場</v>
      </c>
      <c r="M461" s="2"/>
      <c r="N461" s="3"/>
    </row>
    <row r="462" spans="1:14">
      <c r="A462" s="1">
        <f>工事一般情報!A462</f>
        <v>260181</v>
      </c>
      <c r="B462" s="6" t="str">
        <f>工事一般情報!B462</f>
        <v>宮坂米菓倉庫</v>
      </c>
      <c r="M462" s="2"/>
      <c r="N462" s="3"/>
    </row>
    <row r="463" spans="1:14" ht="15" customHeight="1">
      <c r="A463" s="1">
        <f>工事一般情報!A463</f>
        <v>260182</v>
      </c>
      <c r="B463" s="6" t="str">
        <f>工事一般情報!B463</f>
        <v>中部薬品長島</v>
      </c>
      <c r="M463" s="2"/>
      <c r="N463" s="3"/>
    </row>
    <row r="464" spans="1:14">
      <c r="A464" s="1">
        <f>工事一般情報!A464</f>
        <v>260183</v>
      </c>
      <c r="B464" s="6" t="str">
        <f>工事一般情報!B464</f>
        <v>バロー甲府昭和</v>
      </c>
      <c r="M464" s="2"/>
      <c r="N464" s="3"/>
    </row>
    <row r="465" spans="1:14" ht="15" customHeight="1">
      <c r="A465" s="1">
        <f>工事一般情報!A465</f>
        <v>260184</v>
      </c>
      <c r="B465" s="6" t="str">
        <f>工事一般情報!B465</f>
        <v>ヤマザワ寒河江</v>
      </c>
      <c r="M465" s="2"/>
      <c r="N465" s="3"/>
    </row>
    <row r="466" spans="1:14">
      <c r="A466" s="1">
        <f>工事一般情報!A466</f>
        <v>260185</v>
      </c>
      <c r="B466" s="6" t="str">
        <f>工事一般情報!B466</f>
        <v>ジャパンフードサポート</v>
      </c>
      <c r="M466" s="2"/>
      <c r="N466" s="3"/>
    </row>
    <row r="467" spans="1:14" ht="15" customHeight="1">
      <c r="A467" s="1">
        <f>工事一般情報!A467</f>
        <v>260186</v>
      </c>
      <c r="B467" s="6" t="str">
        <f>工事一般情報!B467</f>
        <v>ホーマック倶知安</v>
      </c>
      <c r="M467" s="2"/>
      <c r="N467" s="3"/>
    </row>
    <row r="468" spans="1:14">
      <c r="A468" s="1">
        <f>工事一般情報!A468</f>
        <v>260187</v>
      </c>
      <c r="B468" s="6" t="str">
        <f>工事一般情報!B468</f>
        <v>高萩自動車工業</v>
      </c>
      <c r="M468" s="2"/>
      <c r="N468" s="3"/>
    </row>
    <row r="469" spans="1:14" ht="15" customHeight="1">
      <c r="A469" s="1">
        <f>工事一般情報!A469</f>
        <v>260188</v>
      </c>
      <c r="B469" s="6" t="str">
        <f>工事一般情報!B469</f>
        <v>美濃工業㈱坂本工場D棟</v>
      </c>
      <c r="M469" s="2"/>
      <c r="N469" s="3"/>
    </row>
    <row r="470" spans="1:14">
      <c r="A470" s="1">
        <f>工事一般情報!A470</f>
        <v>260189</v>
      </c>
      <c r="B470" s="6" t="str">
        <f>工事一般情報!B470</f>
        <v>日立建機(株) 山陰営業所</v>
      </c>
      <c r="M470" s="2"/>
      <c r="N470" s="3"/>
    </row>
    <row r="471" spans="1:14" ht="15" customHeight="1">
      <c r="A471" s="1">
        <f>工事一般情報!A471</f>
        <v>260190</v>
      </c>
      <c r="B471" s="6" t="str">
        <f>工事一般情報!B471</f>
        <v>座間2丁目計画</v>
      </c>
      <c r="M471" s="2"/>
      <c r="N471" s="3"/>
    </row>
    <row r="472" spans="1:14">
      <c r="A472" s="1">
        <f>工事一般情報!A472</f>
        <v>260191</v>
      </c>
      <c r="B472" s="6" t="str">
        <f>工事一般情報!B472</f>
        <v>姫島高架下賃貸建物</v>
      </c>
      <c r="M472" s="2"/>
      <c r="N472" s="3"/>
    </row>
    <row r="473" spans="1:14" ht="15" customHeight="1">
      <c r="A473" s="1">
        <f>工事一般情報!A473</f>
        <v>260192</v>
      </c>
      <c r="B473" s="6" t="str">
        <f>工事一般情報!B473</f>
        <v>夙川学院ﾎﾟｰﾄｱｲﾗﾝﾄﾞｷｬﾝﾊﾟｽｽﾎﾟｰﾂ</v>
      </c>
      <c r="M473" s="2"/>
      <c r="N473" s="3"/>
    </row>
    <row r="474" spans="1:14">
      <c r="A474" s="1">
        <f>工事一般情報!A474</f>
        <v>260193</v>
      </c>
      <c r="B474" s="6" t="str">
        <f>工事一般情報!B474</f>
        <v>九州児湯フーズ北九州</v>
      </c>
      <c r="M474" s="2"/>
      <c r="N474" s="3"/>
    </row>
    <row r="475" spans="1:14" ht="15" customHeight="1">
      <c r="A475" s="1">
        <f>工事一般情報!A475</f>
        <v>260194</v>
      </c>
      <c r="B475" s="6" t="str">
        <f>工事一般情報!B475</f>
        <v>アリオンテック株式会社 第三工場</v>
      </c>
      <c r="M475" s="2"/>
      <c r="N475" s="3"/>
    </row>
    <row r="476" spans="1:14">
      <c r="A476" s="1">
        <f>工事一般情報!A476</f>
        <v>260195</v>
      </c>
      <c r="B476" s="6" t="str">
        <f>工事一般情報!B476</f>
        <v>東北企業(株)酒田支店</v>
      </c>
      <c r="M476" s="2"/>
      <c r="N476" s="3"/>
    </row>
    <row r="477" spans="1:14" ht="15" customHeight="1">
      <c r="A477" s="1">
        <f>工事一般情報!A477</f>
        <v>260196</v>
      </c>
      <c r="B477" s="6" t="str">
        <f>工事一般情報!B477</f>
        <v>埼玉ダイハツ販売 越谷北店</v>
      </c>
      <c r="M477" s="2"/>
      <c r="N477" s="3"/>
    </row>
    <row r="478" spans="1:14">
      <c r="A478" s="1">
        <f>工事一般情報!A478</f>
        <v>140005</v>
      </c>
      <c r="B478" s="6" t="str">
        <f>工事一般情報!B478</f>
        <v>田原本唐古マンション</v>
      </c>
      <c r="M478" s="2"/>
      <c r="N478" s="3"/>
    </row>
    <row r="479" spans="1:14" ht="15" customHeight="1">
      <c r="A479" s="1">
        <f>工事一般情報!A479</f>
        <v>140007</v>
      </c>
      <c r="B479" s="6" t="str">
        <f>工事一般情報!B479</f>
        <v>協栄マリンテクノロジ</v>
      </c>
      <c r="M479" s="2"/>
      <c r="N479" s="3"/>
    </row>
    <row r="480" spans="1:14">
      <c r="A480" s="1">
        <f>工事一般情報!A480</f>
        <v>140009</v>
      </c>
      <c r="B480" s="6" t="str">
        <f>工事一般情報!B480</f>
        <v>エンヂェルハート保育園</v>
      </c>
      <c r="M480" s="2"/>
      <c r="N480" s="3"/>
    </row>
    <row r="481" spans="1:14" ht="15" customHeight="1">
      <c r="A481" s="1">
        <f>工事一般情報!A481</f>
        <v>140014</v>
      </c>
      <c r="B481" s="6" t="str">
        <f>工事一般情報!B481</f>
        <v>尻手駅前計画</v>
      </c>
      <c r="M481" s="2"/>
      <c r="N481" s="3"/>
    </row>
    <row r="482" spans="1:14">
      <c r="A482" s="1">
        <f>工事一般情報!A482</f>
        <v>140016</v>
      </c>
      <c r="B482" s="6" t="str">
        <f>工事一般情報!B482</f>
        <v>あいづダストセンター会津坂下</v>
      </c>
      <c r="M482" s="2"/>
      <c r="N482" s="3"/>
    </row>
    <row r="483" spans="1:14" ht="15" customHeight="1">
      <c r="A483" s="1">
        <f>工事一般情報!A483</f>
        <v>140034</v>
      </c>
      <c r="B483" s="6" t="str">
        <f>工事一般情報!B483</f>
        <v>牡蠣の星</v>
      </c>
      <c r="M483" s="2"/>
      <c r="N483" s="3"/>
    </row>
    <row r="484" spans="1:14">
      <c r="A484" s="1">
        <f>工事一般情報!A484</f>
        <v>140052</v>
      </c>
      <c r="B484" s="6" t="str">
        <f>工事一般情報!B484</f>
        <v>タイヤランド小名浜</v>
      </c>
      <c r="M484" s="2"/>
      <c r="N484" s="3"/>
    </row>
    <row r="485" spans="1:14" ht="15" customHeight="1">
      <c r="A485" s="1">
        <f>工事一般情報!A485</f>
        <v>140053</v>
      </c>
      <c r="B485" s="6" t="str">
        <f>工事一般情報!B485</f>
        <v>サンデーいわき泉店</v>
      </c>
      <c r="M485" s="2"/>
      <c r="N485" s="3"/>
    </row>
    <row r="486" spans="1:14">
      <c r="A486" s="1">
        <f>工事一般情報!A486</f>
        <v>140060</v>
      </c>
      <c r="B486" s="6" t="str">
        <f>工事一般情報!B486</f>
        <v>おおつ保育園</v>
      </c>
      <c r="M486" s="2"/>
      <c r="N486" s="3"/>
    </row>
    <row r="487" spans="1:14" ht="15" customHeight="1">
      <c r="A487" s="1">
        <f>工事一般情報!A487</f>
        <v>140061</v>
      </c>
      <c r="B487" s="6" t="str">
        <f>工事一般情報!B487</f>
        <v>MV小野原</v>
      </c>
      <c r="M487" s="2"/>
      <c r="N487" s="3"/>
    </row>
    <row r="488" spans="1:14">
      <c r="A488" s="1">
        <f>工事一般情報!A488</f>
        <v>150002</v>
      </c>
      <c r="B488" s="6" t="str">
        <f>工事一般情報!B488</f>
        <v>やまみ関西工場</v>
      </c>
      <c r="M488" s="2"/>
      <c r="N488" s="3"/>
    </row>
    <row r="489" spans="1:14" ht="15" customHeight="1">
      <c r="A489" s="1">
        <f>工事一般情報!A489</f>
        <v>150003</v>
      </c>
      <c r="B489" s="6" t="str">
        <f>工事一般情報!B489</f>
        <v>千代田機電株式会社小矢部車庫</v>
      </c>
      <c r="M489" s="2"/>
      <c r="N489" s="3"/>
    </row>
    <row r="490" spans="1:14">
      <c r="A490" s="1">
        <f>工事一般情報!A490</f>
        <v>150013</v>
      </c>
      <c r="B490" s="6" t="str">
        <f>工事一般情報!B490</f>
        <v>Honda Cars南北海道函館亀田支点</v>
      </c>
      <c r="M490" s="2"/>
      <c r="N490" s="3"/>
    </row>
    <row r="491" spans="1:14" ht="15" customHeight="1">
      <c r="A491" s="1">
        <f>工事一般情報!A491</f>
        <v>150033</v>
      </c>
      <c r="B491" s="6" t="str">
        <f>工事一般情報!B491</f>
        <v>正覚寺 納骨堂</v>
      </c>
      <c r="M491" s="2"/>
      <c r="N491" s="3"/>
    </row>
    <row r="492" spans="1:14">
      <c r="A492" s="1">
        <f>工事一般情報!A492</f>
        <v>150035</v>
      </c>
      <c r="B492" s="6" t="str">
        <f>工事一般情報!B492</f>
        <v>ホリコーポレーション</v>
      </c>
      <c r="M492" s="2"/>
      <c r="N492" s="3"/>
    </row>
    <row r="493" spans="1:14" ht="15" customHeight="1">
      <c r="A493" s="1">
        <f>工事一般情報!A493</f>
        <v>150056</v>
      </c>
      <c r="B493" s="6" t="str">
        <f>工事一般情報!B493</f>
        <v>ダイハツ広島販売 曙店</v>
      </c>
      <c r="M493" s="2"/>
      <c r="N493" s="3"/>
    </row>
    <row r="494" spans="1:14">
      <c r="A494" s="1">
        <f>工事一般情報!A494</f>
        <v>150060</v>
      </c>
      <c r="B494" s="6" t="str">
        <f>工事一般情報!B494</f>
        <v>中西邸</v>
      </c>
      <c r="M494" s="2"/>
      <c r="N494" s="3"/>
    </row>
    <row r="495" spans="1:14" ht="15" customHeight="1">
      <c r="A495" s="1">
        <f>工事一般情報!A495</f>
        <v>150064</v>
      </c>
      <c r="B495" s="6" t="str">
        <f>工事一般情報!B495</f>
        <v>西新井店</v>
      </c>
      <c r="M495" s="2"/>
      <c r="N495" s="3"/>
    </row>
    <row r="496" spans="1:14">
      <c r="A496" s="1">
        <f>工事一般情報!A496</f>
        <v>150068</v>
      </c>
      <c r="B496" s="6" t="str">
        <f>工事一般情報!B496</f>
        <v>扇工業様新社屋</v>
      </c>
      <c r="M496" s="2"/>
      <c r="N496" s="3"/>
    </row>
    <row r="497" spans="1:14" ht="15" customHeight="1">
      <c r="A497" s="1">
        <f>工事一般情報!A497</f>
        <v>150070</v>
      </c>
      <c r="B497" s="6" t="str">
        <f>工事一般情報!B497</f>
        <v>ユニバースむつ</v>
      </c>
      <c r="M497" s="2"/>
      <c r="N497" s="3"/>
    </row>
    <row r="498" spans="1:14">
      <c r="A498" s="1">
        <f>工事一般情報!A498</f>
        <v>150075</v>
      </c>
      <c r="B498" s="6" t="str">
        <f>工事一般情報!B498</f>
        <v>逗子披露山の家</v>
      </c>
      <c r="M498" s="2"/>
      <c r="N498" s="3"/>
    </row>
    <row r="499" spans="1:14" ht="15" customHeight="1">
      <c r="A499" s="1">
        <f>工事一般情報!A499</f>
        <v>150076</v>
      </c>
      <c r="B499" s="6" t="str">
        <f>工事一般情報!B499</f>
        <v>中国通運株式会社冷蔵倉庫</v>
      </c>
      <c r="M499" s="2"/>
      <c r="N499" s="3"/>
    </row>
    <row r="500" spans="1:14">
      <c r="A500" s="1">
        <f>工事一般情報!A500</f>
        <v>150082</v>
      </c>
      <c r="B500" s="6" t="str">
        <f>工事一般情報!B500</f>
        <v>三井造船(株)プラスト工場</v>
      </c>
      <c r="M500" s="2"/>
      <c r="N500" s="3"/>
    </row>
    <row r="501" spans="1:14" ht="15" customHeight="1">
      <c r="A501" s="1">
        <f>工事一般情報!A501</f>
        <v>150088</v>
      </c>
      <c r="B501" s="6" t="str">
        <f>工事一般情報!B501</f>
        <v>V・drug蟹江</v>
      </c>
      <c r="M501" s="2"/>
      <c r="N501" s="3"/>
    </row>
    <row r="502" spans="1:14">
      <c r="A502" s="1">
        <f>工事一般情報!A502</f>
        <v>150090</v>
      </c>
      <c r="B502" s="6" t="str">
        <f>工事一般情報!B502</f>
        <v>グッディウシオ大田</v>
      </c>
      <c r="M502" s="2"/>
      <c r="N502" s="3"/>
    </row>
    <row r="503" spans="1:14" ht="15" customHeight="1">
      <c r="A503" s="1">
        <f>工事一般情報!A503</f>
        <v>150091</v>
      </c>
      <c r="B503" s="6" t="str">
        <f>工事一般情報!B503</f>
        <v>内村電機工務店 倉庫</v>
      </c>
      <c r="M503" s="2"/>
      <c r="N503" s="3"/>
    </row>
    <row r="504" spans="1:14">
      <c r="A504" s="1">
        <f>工事一般情報!A504</f>
        <v>150097</v>
      </c>
      <c r="B504" s="6" t="str">
        <f>工事一般情報!B504</f>
        <v>第2みさとしらゆり保育園</v>
      </c>
      <c r="M504" s="2"/>
      <c r="N504" s="3"/>
    </row>
    <row r="505" spans="1:14" ht="15" customHeight="1">
      <c r="A505" s="1">
        <f>工事一般情報!A505</f>
        <v>150098</v>
      </c>
      <c r="B505" s="6" t="str">
        <f>工事一般情報!B505</f>
        <v>ナルシマ工場・事務所</v>
      </c>
      <c r="M505" s="2"/>
      <c r="N505" s="3"/>
    </row>
    <row r="506" spans="1:14">
      <c r="A506" s="1">
        <f>工事一般情報!A506</f>
        <v>150107</v>
      </c>
      <c r="B506" s="6" t="str">
        <f>工事一般情報!B506</f>
        <v>内信寺東三河別院 納骨堂</v>
      </c>
      <c r="M506" s="2"/>
      <c r="N506" s="3"/>
    </row>
    <row r="507" spans="1:14" ht="15" customHeight="1">
      <c r="A507" s="1">
        <f>工事一般情報!A507</f>
        <v>150109</v>
      </c>
      <c r="B507" s="6" t="str">
        <f>工事一般情報!B507</f>
        <v>ユニバース惣菜センター</v>
      </c>
      <c r="M507" s="2"/>
      <c r="N507" s="3"/>
    </row>
    <row r="508" spans="1:14">
      <c r="A508" s="1">
        <f>工事一般情報!A508</f>
        <v>150116</v>
      </c>
      <c r="B508" s="6" t="str">
        <f>工事一般情報!B508</f>
        <v>千種新西店舗</v>
      </c>
      <c r="M508" s="2"/>
      <c r="N508" s="3"/>
    </row>
    <row r="509" spans="1:14" ht="15" customHeight="1">
      <c r="A509" s="1">
        <f>工事一般情報!A509</f>
        <v>150118</v>
      </c>
      <c r="B509" s="6" t="str">
        <f>工事一般情報!B509</f>
        <v>バロー安城</v>
      </c>
      <c r="M509" s="2"/>
      <c r="N509" s="3"/>
    </row>
    <row r="510" spans="1:14">
      <c r="A510" s="1">
        <f>工事一般情報!A510</f>
        <v>150125</v>
      </c>
      <c r="B510" s="6" t="str">
        <f>工事一般情報!B510</f>
        <v>復興公営住宅</v>
      </c>
      <c r="M510" s="2"/>
      <c r="N510" s="3"/>
    </row>
    <row r="511" spans="1:14" ht="15" customHeight="1">
      <c r="A511" s="1">
        <f>工事一般情報!A511</f>
        <v>150126</v>
      </c>
      <c r="B511" s="6" t="str">
        <f>工事一般情報!B511</f>
        <v>K's Dining</v>
      </c>
      <c r="M511" s="2"/>
      <c r="N511" s="3"/>
    </row>
    <row r="512" spans="1:14">
      <c r="A512" s="1">
        <f>工事一般情報!A512</f>
        <v>150127</v>
      </c>
      <c r="B512" s="6" t="str">
        <f>工事一般情報!B512</f>
        <v>函館どっく(株)造船・修繕事務所</v>
      </c>
      <c r="M512" s="2"/>
      <c r="N512" s="3"/>
    </row>
    <row r="513" spans="1:14" ht="15" customHeight="1">
      <c r="A513" s="1">
        <f>工事一般情報!A513</f>
        <v>150134</v>
      </c>
      <c r="B513" s="6" t="str">
        <f>工事一般情報!B513</f>
        <v>双葉運輸　倉庫・事務所</v>
      </c>
      <c r="M513" s="2"/>
      <c r="N513" s="3"/>
    </row>
    <row r="514" spans="1:14">
      <c r="A514" s="1">
        <f>工事一般情報!A514</f>
        <v>150135</v>
      </c>
      <c r="B514" s="6" t="str">
        <f>工事一般情報!B514</f>
        <v>新東京機材センター</v>
      </c>
      <c r="M514" s="2"/>
      <c r="N514" s="3"/>
    </row>
    <row r="515" spans="1:14" ht="15" customHeight="1">
      <c r="A515" s="1">
        <f>工事一般情報!A515</f>
        <v>150137</v>
      </c>
      <c r="B515" s="6" t="str">
        <f>工事一般情報!B515</f>
        <v>H HOUSE</v>
      </c>
      <c r="M515" s="2"/>
      <c r="N515" s="3"/>
    </row>
    <row r="516" spans="1:14">
      <c r="A516" s="1">
        <f>工事一般情報!A516</f>
        <v>150143</v>
      </c>
      <c r="B516" s="6" t="str">
        <f>工事一般情報!B516</f>
        <v>南鳩ヶ谷6丁目計画</v>
      </c>
      <c r="M516" s="2"/>
      <c r="N516" s="3"/>
    </row>
    <row r="517" spans="1:14" ht="15" customHeight="1">
      <c r="A517" s="1">
        <f>工事一般情報!A517</f>
        <v>150151</v>
      </c>
      <c r="B517" s="6" t="str">
        <f>工事一般情報!B517</f>
        <v>大森新社屋</v>
      </c>
      <c r="M517" s="2"/>
      <c r="N517" s="3"/>
    </row>
    <row r="518" spans="1:14">
      <c r="A518" s="1">
        <f>工事一般情報!A518</f>
        <v>150155</v>
      </c>
      <c r="B518" s="6" t="str">
        <f>工事一般情報!B518</f>
        <v>ジョーシン射水</v>
      </c>
      <c r="M518" s="2"/>
      <c r="N518" s="3"/>
    </row>
    <row r="519" spans="1:14" ht="15" customHeight="1">
      <c r="A519" s="1">
        <f>工事一般情報!A519</f>
        <v>150157</v>
      </c>
      <c r="B519" s="6" t="str">
        <f>工事一般情報!B519</f>
        <v>ケーアイ・オギワラ</v>
      </c>
      <c r="M519" s="2"/>
      <c r="N519" s="3"/>
    </row>
    <row r="520" spans="1:14">
      <c r="A520" s="1">
        <f>工事一般情報!A520</f>
        <v>150158</v>
      </c>
      <c r="B520" s="6" t="str">
        <f>工事一般情報!B520</f>
        <v>東北マツダ酒田</v>
      </c>
      <c r="M520" s="2"/>
      <c r="N520" s="3"/>
    </row>
    <row r="521" spans="1:14" ht="15" customHeight="1">
      <c r="A521" s="1">
        <f>工事一般情報!A521</f>
        <v>150164</v>
      </c>
      <c r="B521" s="6" t="str">
        <f>工事一般情報!B521</f>
        <v>特別養護老人ホーム さくらそう</v>
      </c>
      <c r="M521" s="2"/>
      <c r="N521" s="3"/>
    </row>
    <row r="522" spans="1:14">
      <c r="A522" s="1">
        <f>工事一般情報!A522</f>
        <v>150166</v>
      </c>
      <c r="B522" s="6" t="str">
        <f>工事一般情報!B522</f>
        <v>広野米倉庫</v>
      </c>
      <c r="M522" s="2"/>
      <c r="N522" s="3"/>
    </row>
    <row r="523" spans="1:14" ht="15" customHeight="1">
      <c r="A523" s="1">
        <f>工事一般情報!A523</f>
        <v>150167</v>
      </c>
      <c r="B523" s="6" t="str">
        <f>工事一般情報!B523</f>
        <v>マルカワ渋川せんべい新工場</v>
      </c>
      <c r="M523" s="2"/>
      <c r="N523" s="3"/>
    </row>
    <row r="524" spans="1:14">
      <c r="A524" s="1">
        <f>工事一般情報!A524</f>
        <v>150173</v>
      </c>
      <c r="B524" s="6" t="str">
        <f>工事一般情報!B524</f>
        <v>越ケ谷保育園</v>
      </c>
      <c r="M524" s="2"/>
      <c r="N524" s="3"/>
    </row>
    <row r="525" spans="1:14" ht="15" customHeight="1">
      <c r="A525" s="1">
        <f>工事一般情報!A525</f>
        <v>150185</v>
      </c>
      <c r="B525" s="6" t="str">
        <f>工事一般情報!B525</f>
        <v>せんだん会ｻｰﾋﾞｽ付住宅</v>
      </c>
      <c r="M525" s="2"/>
      <c r="N525" s="3"/>
    </row>
    <row r="526" spans="1:14">
      <c r="A526" s="1">
        <f>工事一般情報!A526</f>
        <v>150191</v>
      </c>
      <c r="B526" s="6" t="str">
        <f>工事一般情報!B526</f>
        <v>ダイナム宮城角田</v>
      </c>
      <c r="M526" s="2"/>
      <c r="N526" s="3"/>
    </row>
    <row r="527" spans="1:14" ht="15" customHeight="1">
      <c r="A527" s="1">
        <f>工事一般情報!A527</f>
        <v>150192</v>
      </c>
      <c r="B527" s="6" t="str">
        <f>工事一般情報!B527</f>
        <v>十和田市東十一番町SS</v>
      </c>
      <c r="M527" s="2"/>
      <c r="N527" s="3"/>
    </row>
    <row r="528" spans="1:14">
      <c r="A528" s="1">
        <f>工事一般情報!A528</f>
        <v>150201</v>
      </c>
      <c r="B528" s="6" t="str">
        <f>工事一般情報!B528</f>
        <v>平野鋼線㈱ 幸手倉庫・工場</v>
      </c>
      <c r="M528" s="2"/>
      <c r="N528" s="3"/>
    </row>
    <row r="529" spans="1:14" ht="15" customHeight="1">
      <c r="A529" s="1">
        <f>工事一般情報!A529</f>
        <v>150216</v>
      </c>
      <c r="B529" s="6" t="str">
        <f>工事一般情報!B529</f>
        <v>吉田容器店第2立花ヤード</v>
      </c>
      <c r="M529" s="2"/>
      <c r="N529" s="3"/>
    </row>
    <row r="530" spans="1:14">
      <c r="A530" s="1">
        <f>工事一般情報!A530</f>
        <v>150219</v>
      </c>
      <c r="B530" s="6" t="str">
        <f>工事一般情報!B530</f>
        <v>ウェルネス出雲中野</v>
      </c>
      <c r="M530" s="2"/>
      <c r="N530" s="3"/>
    </row>
    <row r="531" spans="1:14" ht="15" customHeight="1">
      <c r="A531" s="1">
        <f>工事一般情報!A531</f>
        <v>150228</v>
      </c>
      <c r="B531" s="6" t="str">
        <f>工事一般情報!B531</f>
        <v>スズキショールーム豊岡</v>
      </c>
      <c r="M531" s="2"/>
      <c r="N531" s="3"/>
    </row>
    <row r="532" spans="1:14">
      <c r="A532" s="1">
        <f>工事一般情報!A532</f>
        <v>150229</v>
      </c>
      <c r="B532" s="6" t="str">
        <f>工事一般情報!B532</f>
        <v>八尾楽音寺</v>
      </c>
      <c r="M532" s="2"/>
      <c r="N532" s="3"/>
    </row>
    <row r="533" spans="1:14" ht="15" customHeight="1">
      <c r="A533" s="1">
        <f>工事一般情報!A533</f>
        <v>150237</v>
      </c>
      <c r="B533" s="6" t="str">
        <f>工事一般情報!B533</f>
        <v>中部工業(株)工場</v>
      </c>
      <c r="M533" s="2"/>
      <c r="N533" s="3"/>
    </row>
    <row r="534" spans="1:14">
      <c r="A534" s="1">
        <f>工事一般情報!A534</f>
        <v>150240</v>
      </c>
      <c r="B534" s="6" t="str">
        <f>工事一般情報!B534</f>
        <v>石巻商工信用組合本店</v>
      </c>
      <c r="M534" s="2"/>
      <c r="N534" s="3"/>
    </row>
    <row r="535" spans="1:14" ht="15" customHeight="1">
      <c r="A535" s="1">
        <f>工事一般情報!A535</f>
        <v>150241</v>
      </c>
      <c r="B535" s="6" t="str">
        <f>工事一般情報!B535</f>
        <v>関西マツダ住之江</v>
      </c>
      <c r="M535" s="2"/>
      <c r="N535" s="3"/>
    </row>
    <row r="536" spans="1:14">
      <c r="A536" s="1">
        <f>工事一般情報!A536</f>
        <v>150246</v>
      </c>
      <c r="B536" s="6" t="str">
        <f>工事一般情報!B536</f>
        <v>北海道カントリークラブ</v>
      </c>
      <c r="M536" s="2"/>
      <c r="N536" s="3"/>
    </row>
    <row r="537" spans="1:14" ht="15" customHeight="1">
      <c r="A537" s="1">
        <f>工事一般情報!A537</f>
        <v>150248</v>
      </c>
      <c r="B537" s="6" t="str">
        <f>工事一般情報!B537</f>
        <v>プラスワン長野</v>
      </c>
      <c r="M537" s="2"/>
      <c r="N537" s="3"/>
    </row>
    <row r="538" spans="1:14">
      <c r="A538" s="1">
        <f>工事一般情報!A538</f>
        <v>150253</v>
      </c>
      <c r="B538" s="6" t="str">
        <f>工事一般情報!B538</f>
        <v>マルハン新発田</v>
      </c>
      <c r="M538" s="2"/>
      <c r="N538" s="3"/>
    </row>
    <row r="539" spans="1:14" ht="15" customHeight="1">
      <c r="A539" s="1">
        <f>工事一般情報!A539</f>
        <v>150257</v>
      </c>
      <c r="B539" s="6" t="str">
        <f>工事一般情報!B539</f>
        <v>高和保育園</v>
      </c>
      <c r="M539" s="2"/>
      <c r="N539" s="3"/>
    </row>
    <row r="540" spans="1:14">
      <c r="A540" s="1">
        <f>工事一般情報!A540</f>
        <v>150259</v>
      </c>
      <c r="B540" s="6" t="str">
        <f>工事一般情報!B540</f>
        <v>大川魚店</v>
      </c>
      <c r="M540" s="2"/>
      <c r="N540" s="3"/>
    </row>
    <row r="541" spans="1:14" ht="15" customHeight="1">
      <c r="A541" s="1">
        <f>工事一般情報!A541</f>
        <v>150265</v>
      </c>
      <c r="B541" s="6" t="str">
        <f>工事一般情報!B541</f>
        <v>東和プリント</v>
      </c>
      <c r="M541" s="2"/>
      <c r="N541" s="3"/>
    </row>
    <row r="542" spans="1:14">
      <c r="A542" s="1">
        <f>工事一般情報!A542</f>
        <v>150270</v>
      </c>
      <c r="B542" s="6" t="str">
        <f>工事一般情報!B542</f>
        <v>ルネスマンション足立区千住旭町</v>
      </c>
      <c r="M542" s="2"/>
      <c r="N542" s="3"/>
    </row>
    <row r="543" spans="1:14" ht="15" customHeight="1">
      <c r="A543" s="1">
        <f>工事一般情報!A543</f>
        <v>150272</v>
      </c>
      <c r="B543" s="6" t="str">
        <f>工事一般情報!B543</f>
        <v>JA郡山市耕作物共同利用施設整備</v>
      </c>
      <c r="M543" s="2"/>
      <c r="N543" s="3"/>
    </row>
    <row r="544" spans="1:14">
      <c r="A544" s="1">
        <f>工事一般情報!A544</f>
        <v>150273</v>
      </c>
      <c r="B544" s="6" t="str">
        <f>工事一般情報!B544</f>
        <v>浪岡配送センター</v>
      </c>
      <c r="M544" s="2"/>
      <c r="N544" s="3"/>
    </row>
    <row r="545" spans="1:14" ht="15" customHeight="1">
      <c r="A545" s="1">
        <f>工事一般情報!A545</f>
        <v>150278</v>
      </c>
      <c r="B545" s="6" t="str">
        <f>工事一般情報!B545</f>
        <v>アートコーポレーション㈱大阪市港区支店</v>
      </c>
      <c r="M545" s="2"/>
      <c r="N545" s="3"/>
    </row>
    <row r="546" spans="1:14">
      <c r="A546" s="1">
        <f>工事一般情報!A546</f>
        <v>150283</v>
      </c>
      <c r="B546" s="6" t="str">
        <f>工事一般情報!B546</f>
        <v>東北マツダ秋田ＢＰ</v>
      </c>
      <c r="M546" s="2"/>
      <c r="N546" s="3"/>
    </row>
    <row r="547" spans="1:14" ht="15" customHeight="1">
      <c r="A547" s="1">
        <f>工事一般情報!A547</f>
        <v>150286</v>
      </c>
      <c r="B547" s="6" t="str">
        <f>工事一般情報!B547</f>
        <v>ほのぼの会 厨房棟</v>
      </c>
      <c r="M547" s="2"/>
      <c r="N547" s="3"/>
    </row>
    <row r="548" spans="1:14">
      <c r="A548" s="1">
        <f>工事一般情報!A548</f>
        <v>150287</v>
      </c>
      <c r="B548" s="6" t="str">
        <f>工事一般情報!B548</f>
        <v>益田自動車工業</v>
      </c>
      <c r="M548" s="2"/>
      <c r="N548" s="3"/>
    </row>
    <row r="549" spans="1:14" ht="15" customHeight="1">
      <c r="A549" s="1">
        <f>工事一般情報!A549</f>
        <v>150289</v>
      </c>
      <c r="B549" s="6" t="str">
        <f>工事一般情報!B549</f>
        <v>ダイナム山口宇部港町</v>
      </c>
      <c r="M549" s="2"/>
      <c r="N549" s="3"/>
    </row>
    <row r="550" spans="1:14">
      <c r="A550" s="1">
        <f>工事一般情報!A550</f>
        <v>150301</v>
      </c>
      <c r="B550" s="6" t="str">
        <f>工事一般情報!B550</f>
        <v>スズキショールーム橿原</v>
      </c>
      <c r="M550" s="2"/>
      <c r="N550" s="3"/>
    </row>
    <row r="551" spans="1:14" ht="15" customHeight="1">
      <c r="A551" s="1">
        <f>工事一般情報!A551</f>
        <v>150311</v>
      </c>
      <c r="B551" s="6" t="str">
        <f>工事一般情報!B551</f>
        <v>油脂タンク</v>
      </c>
      <c r="M551" s="2"/>
      <c r="N551" s="3"/>
    </row>
    <row r="552" spans="1:14">
      <c r="A552" s="1">
        <f>工事一般情報!A552</f>
        <v>150312</v>
      </c>
      <c r="B552" s="6" t="str">
        <f>工事一般情報!B552</f>
        <v>ナプラス産業廃棄物処理施設</v>
      </c>
      <c r="M552" s="2"/>
      <c r="N552" s="3"/>
    </row>
    <row r="553" spans="1:14" ht="15" customHeight="1">
      <c r="A553" s="1">
        <f>工事一般情報!A553</f>
        <v>150321</v>
      </c>
      <c r="B553" s="6" t="str">
        <f>工事一般情報!B553</f>
        <v>ジョイフィット津桜橋</v>
      </c>
      <c r="M553" s="2"/>
      <c r="N553" s="3"/>
    </row>
    <row r="554" spans="1:14">
      <c r="A554" s="1">
        <f>工事一般情報!A554</f>
        <v>150327</v>
      </c>
      <c r="B554" s="6" t="str">
        <f>工事一般情報!B554</f>
        <v>関西トランスウェイ 岸和田物流センター</v>
      </c>
      <c r="M554" s="2"/>
      <c r="N554" s="3"/>
    </row>
    <row r="555" spans="1:14" ht="15" customHeight="1">
      <c r="A555" s="1">
        <f>工事一般情報!A555</f>
        <v>150328</v>
      </c>
      <c r="B555" s="6" t="str">
        <f>工事一般情報!B555</f>
        <v>新浦安有明海プロジェクト</v>
      </c>
      <c r="M555" s="2"/>
      <c r="N555" s="3"/>
    </row>
    <row r="556" spans="1:14">
      <c r="A556" s="1">
        <f>工事一般情報!A556</f>
        <v>150329</v>
      </c>
      <c r="B556" s="6" t="str">
        <f>工事一般情報!B556</f>
        <v>中川保育園</v>
      </c>
      <c r="M556" s="2"/>
      <c r="N556" s="3"/>
    </row>
    <row r="557" spans="1:14" ht="15" customHeight="1">
      <c r="A557" s="1">
        <f>工事一般情報!A557</f>
        <v>150331</v>
      </c>
      <c r="B557" s="6" t="str">
        <f>工事一般情報!B557</f>
        <v>ドラッグユタカ南陽</v>
      </c>
      <c r="M557" s="2"/>
      <c r="N557" s="3"/>
    </row>
    <row r="558" spans="1:14">
      <c r="A558" s="1">
        <f>工事一般情報!A558</f>
        <v>150336</v>
      </c>
      <c r="B558" s="6" t="str">
        <f>工事一般情報!B558</f>
        <v>アシーズブリッジ米子</v>
      </c>
      <c r="M558" s="2"/>
      <c r="N558" s="3"/>
    </row>
    <row r="559" spans="1:14" ht="15" customHeight="1">
      <c r="A559" s="1">
        <f>工事一般情報!A559</f>
        <v>150339</v>
      </c>
      <c r="B559" s="6" t="str">
        <f>工事一般情報!B559</f>
        <v>福島県中建設事務所</v>
      </c>
      <c r="M559" s="2"/>
      <c r="N559" s="3"/>
    </row>
    <row r="560" spans="1:14">
      <c r="A560" s="1">
        <f>工事一般情報!A560</f>
        <v>150344</v>
      </c>
      <c r="B560" s="6" t="str">
        <f>工事一般情報!B560</f>
        <v>スガテック東京事業所</v>
      </c>
      <c r="M560" s="2"/>
      <c r="N560" s="3"/>
    </row>
    <row r="561" spans="1:14" ht="15" customHeight="1">
      <c r="A561" s="1">
        <f>工事一般情報!A561</f>
        <v>150357</v>
      </c>
      <c r="B561" s="6" t="str">
        <f>工事一般情報!B561</f>
        <v>利岡邸</v>
      </c>
      <c r="M561" s="2"/>
      <c r="N561" s="3"/>
    </row>
    <row r="562" spans="1:14">
      <c r="A562" s="1">
        <f>工事一般情報!A562</f>
        <v>150360</v>
      </c>
      <c r="B562" s="6" t="str">
        <f>工事一般情報!B562</f>
        <v>マルハン赤穂</v>
      </c>
      <c r="M562" s="2"/>
      <c r="N562" s="3"/>
    </row>
    <row r="563" spans="1:14" ht="15" customHeight="1">
      <c r="A563" s="1">
        <f>工事一般情報!A563</f>
        <v>150364</v>
      </c>
      <c r="B563" s="6" t="str">
        <f>工事一般情報!B563</f>
        <v>ドラッグセイムス吉川</v>
      </c>
      <c r="M563" s="2"/>
      <c r="N563" s="3"/>
    </row>
    <row r="564" spans="1:14">
      <c r="A564" s="1">
        <f>工事一般情報!A564</f>
        <v>150366</v>
      </c>
      <c r="B564" s="6" t="str">
        <f>工事一般情報!B564</f>
        <v>マルハン橋本台</v>
      </c>
      <c r="M564" s="2"/>
      <c r="N564" s="3"/>
    </row>
    <row r="565" spans="1:14" ht="15" customHeight="1">
      <c r="A565" s="1">
        <f>工事一般情報!A565</f>
        <v>150372</v>
      </c>
      <c r="B565" s="6" t="str">
        <f>工事一般情報!B565</f>
        <v>大分県大分市宮崎店舗</v>
      </c>
      <c r="M565" s="2"/>
      <c r="N565" s="3"/>
    </row>
    <row r="566" spans="1:14">
      <c r="A566" s="1">
        <f>工事一般情報!A566</f>
        <v>150380</v>
      </c>
      <c r="B566" s="6" t="str">
        <f>工事一般情報!B566</f>
        <v>千代田機電 小松営業所</v>
      </c>
      <c r="M566" s="2"/>
      <c r="N566" s="3"/>
    </row>
    <row r="567" spans="1:14" ht="15" customHeight="1">
      <c r="A567" s="1">
        <f>工事一般情報!A567</f>
        <v>150386</v>
      </c>
      <c r="B567" s="6" t="str">
        <f>工事一般情報!B567</f>
        <v>ヨークベニマル塩釜北浜</v>
      </c>
      <c r="M567" s="2"/>
      <c r="N567" s="3"/>
    </row>
    <row r="568" spans="1:14">
      <c r="A568" s="1">
        <f>工事一般情報!A568</f>
        <v>150387</v>
      </c>
      <c r="B568" s="6" t="str">
        <f>工事一般情報!B568</f>
        <v>カインズ静岡清水</v>
      </c>
      <c r="M568" s="2"/>
      <c r="N568" s="3"/>
    </row>
    <row r="569" spans="1:14" ht="15" customHeight="1">
      <c r="A569" s="1">
        <f>工事一般情報!A569</f>
        <v>150395</v>
      </c>
      <c r="B569" s="6" t="str">
        <f>工事一般情報!B569</f>
        <v>メディング板野</v>
      </c>
      <c r="M569" s="2"/>
      <c r="N569" s="3"/>
    </row>
    <row r="570" spans="1:14">
      <c r="A570" s="1">
        <f>工事一般情報!A570</f>
        <v>150396</v>
      </c>
      <c r="B570" s="6" t="str">
        <f>工事一般情報!B570</f>
        <v>児童養護施設 恵愛学園</v>
      </c>
      <c r="M570" s="2"/>
      <c r="N570" s="3"/>
    </row>
    <row r="571" spans="1:14" ht="15" customHeight="1">
      <c r="A571" s="1">
        <f>工事一般情報!A571</f>
        <v>150404</v>
      </c>
      <c r="B571" s="6" t="str">
        <f>工事一般情報!B571</f>
        <v>エスポット相模原淵野</v>
      </c>
      <c r="M571" s="2"/>
      <c r="N571" s="3"/>
    </row>
    <row r="572" spans="1:14">
      <c r="A572" s="1">
        <f>工事一般情報!A572</f>
        <v>150409</v>
      </c>
      <c r="B572" s="6" t="str">
        <f>工事一般情報!B572</f>
        <v>遠藤商事 新野菜工場</v>
      </c>
      <c r="M572" s="2"/>
      <c r="N572" s="3"/>
    </row>
    <row r="573" spans="1:14" ht="15" customHeight="1">
      <c r="A573" s="1">
        <f>工事一般情報!A573</f>
        <v>150410</v>
      </c>
      <c r="B573" s="6" t="str">
        <f>工事一般情報!B573</f>
        <v>御所野物流センター(秋田物流倉庫)</v>
      </c>
      <c r="M573" s="2"/>
      <c r="N573" s="3"/>
    </row>
    <row r="574" spans="1:14">
      <c r="A574" s="1">
        <f>工事一般情報!A574</f>
        <v>150431</v>
      </c>
      <c r="B574" s="6" t="str">
        <f>工事一般情報!B574</f>
        <v>中部薬品 武豊店</v>
      </c>
      <c r="M574" s="2"/>
      <c r="N574" s="3"/>
    </row>
    <row r="575" spans="1:14" ht="15" customHeight="1">
      <c r="A575" s="1">
        <f>工事一般情報!A575</f>
        <v>150446</v>
      </c>
      <c r="B575" s="6" t="str">
        <f>工事一般情報!B575</f>
        <v>河原木保育園</v>
      </c>
      <c r="M575" s="2"/>
      <c r="N575" s="3"/>
    </row>
    <row r="576" spans="1:14">
      <c r="A576" s="1">
        <f>工事一般情報!A576</f>
        <v>150465</v>
      </c>
      <c r="B576" s="6" t="str">
        <f>工事一般情報!B576</f>
        <v>石井製作所</v>
      </c>
      <c r="M576" s="2"/>
      <c r="N576" s="3"/>
    </row>
    <row r="577" spans="1:14" ht="15" customHeight="1">
      <c r="A577" s="1">
        <f>工事一般情報!A577</f>
        <v>150467</v>
      </c>
      <c r="B577" s="6" t="str">
        <f>工事一般情報!B577</f>
        <v>薬王堂由利本荘大内</v>
      </c>
      <c r="M577" s="2"/>
      <c r="N577" s="3"/>
    </row>
    <row r="578" spans="1:14">
      <c r="A578" s="1">
        <f>工事一般情報!A578</f>
        <v>150469</v>
      </c>
      <c r="B578" s="6" t="str">
        <f>工事一般情報!B578</f>
        <v>みたけ老人福祉センター</v>
      </c>
      <c r="M578" s="2"/>
      <c r="N578" s="3"/>
    </row>
    <row r="579" spans="1:14" ht="15" customHeight="1">
      <c r="A579" s="1">
        <f>工事一般情報!A579</f>
        <v>150477</v>
      </c>
      <c r="B579" s="6" t="str">
        <f>工事一般情報!B579</f>
        <v>ラ・ムー和歌山直川</v>
      </c>
      <c r="M579" s="2"/>
      <c r="N579" s="3"/>
    </row>
    <row r="580" spans="1:14">
      <c r="A580" s="1">
        <f>工事一般情報!A580</f>
        <v>150478</v>
      </c>
      <c r="B580" s="6" t="str">
        <f>工事一般情報!B580</f>
        <v>ツルハドラッグ直川</v>
      </c>
      <c r="M580" s="2"/>
      <c r="N580" s="3"/>
    </row>
    <row r="581" spans="1:14" ht="15" customHeight="1">
      <c r="A581" s="1">
        <f>工事一般情報!A581</f>
        <v>150481</v>
      </c>
      <c r="B581" s="6" t="str">
        <f>工事一般情報!B581</f>
        <v>光洋 駒川中野</v>
      </c>
      <c r="M581" s="2"/>
      <c r="N581" s="3"/>
    </row>
    <row r="582" spans="1:14">
      <c r="A582" s="1">
        <f>工事一般情報!A582</f>
        <v>150484</v>
      </c>
      <c r="B582" s="6" t="str">
        <f>工事一般情報!B582</f>
        <v>橋本様 貸事務所(郡山クリエイト)</v>
      </c>
      <c r="M582" s="2"/>
      <c r="N582" s="3"/>
    </row>
    <row r="583" spans="1:14" ht="15" customHeight="1">
      <c r="A583" s="1">
        <f>工事一般情報!A583</f>
        <v>150486</v>
      </c>
      <c r="B583" s="6" t="str">
        <f>工事一般情報!B583</f>
        <v>竹原火力</v>
      </c>
      <c r="M583" s="2"/>
      <c r="N583" s="3"/>
    </row>
    <row r="584" spans="1:14">
      <c r="A584" s="1">
        <f>工事一般情報!A584</f>
        <v>150488</v>
      </c>
      <c r="B584" s="6" t="str">
        <f>工事一般情報!B584</f>
        <v>バロー上越寺</v>
      </c>
      <c r="M584" s="2"/>
      <c r="N584" s="3"/>
    </row>
    <row r="585" spans="1:14" ht="15" customHeight="1">
      <c r="A585" s="1">
        <f>工事一般情報!A585</f>
        <v>150490</v>
      </c>
      <c r="B585" s="6" t="str">
        <f>工事一般情報!B585</f>
        <v>中部薬品越前</v>
      </c>
      <c r="M585" s="2"/>
      <c r="N585" s="3"/>
    </row>
    <row r="586" spans="1:14">
      <c r="A586" s="1">
        <f>工事一般情報!A586</f>
        <v>150491</v>
      </c>
      <c r="B586" s="6" t="str">
        <f>工事一般情報!B586</f>
        <v>赤野の家</v>
      </c>
      <c r="M586" s="2"/>
      <c r="N586" s="3"/>
    </row>
    <row r="587" spans="1:14" ht="15" customHeight="1">
      <c r="A587" s="1">
        <f>工事一般情報!A587</f>
        <v>150492</v>
      </c>
      <c r="B587" s="6" t="str">
        <f>工事一般情報!B587</f>
        <v>KI-HOUSE</v>
      </c>
      <c r="M587" s="2"/>
      <c r="N587" s="3"/>
    </row>
    <row r="588" spans="1:14">
      <c r="A588" s="1">
        <f>工事一般情報!A588</f>
        <v>150495</v>
      </c>
      <c r="B588" s="6" t="str">
        <f>工事一般情報!B588</f>
        <v>ホーマック室蘭</v>
      </c>
      <c r="M588" s="2"/>
      <c r="N588" s="3"/>
    </row>
    <row r="589" spans="1:14" ht="15" customHeight="1">
      <c r="A589" s="1">
        <f>工事一般情報!A589</f>
        <v>150496</v>
      </c>
      <c r="B589" s="6" t="str">
        <f>工事一般情報!B589</f>
        <v>十文字チキンカンパニー久慈工場</v>
      </c>
      <c r="M589" s="2"/>
      <c r="N589" s="3"/>
    </row>
    <row r="590" spans="1:14">
      <c r="A590" s="1">
        <f>工事一般情報!A590</f>
        <v>150497</v>
      </c>
      <c r="B590" s="6" t="str">
        <f>工事一般情報!B590</f>
        <v>GU三川</v>
      </c>
      <c r="M590" s="2"/>
      <c r="N590" s="3"/>
    </row>
    <row r="591" spans="1:14" ht="15" customHeight="1">
      <c r="A591" s="1">
        <f>工事一般情報!A591</f>
        <v>150501</v>
      </c>
      <c r="B591" s="6" t="str">
        <f>工事一般情報!B591</f>
        <v>三和鋲螺</v>
      </c>
      <c r="M591" s="2"/>
      <c r="N591" s="3"/>
    </row>
    <row r="592" spans="1:14">
      <c r="A592" s="1">
        <f>工事一般情報!A592</f>
        <v>150502</v>
      </c>
      <c r="B592" s="6" t="str">
        <f>工事一般情報!B592</f>
        <v>大潟村同友会</v>
      </c>
      <c r="M592" s="2"/>
      <c r="N592" s="3"/>
    </row>
    <row r="593" spans="1:14" ht="15" customHeight="1">
      <c r="A593" s="1">
        <f>工事一般情報!A593</f>
        <v>150504</v>
      </c>
      <c r="B593" s="6" t="str">
        <f>工事一般情報!B593</f>
        <v>大進創寫館</v>
      </c>
      <c r="M593" s="2"/>
      <c r="N593" s="3"/>
    </row>
    <row r="594" spans="1:14">
      <c r="A594" s="1">
        <f>工事一般情報!A594</f>
        <v>150508</v>
      </c>
      <c r="B594" s="6" t="str">
        <f>工事一般情報!B594</f>
        <v>東田店舗計画</v>
      </c>
      <c r="M594" s="2"/>
      <c r="N594" s="3"/>
    </row>
    <row r="595" spans="1:14" ht="15" customHeight="1">
      <c r="A595" s="1">
        <f>工事一般情報!A595</f>
        <v>150509</v>
      </c>
      <c r="B595" s="6" t="str">
        <f>工事一般情報!B595</f>
        <v>女川中央</v>
      </c>
      <c r="M595" s="2"/>
      <c r="N595" s="3"/>
    </row>
    <row r="596" spans="1:14">
      <c r="A596" s="1">
        <f>工事一般情報!A596</f>
        <v>150516</v>
      </c>
      <c r="B596" s="6" t="str">
        <f>工事一般情報!B596</f>
        <v>境港海陸運送</v>
      </c>
      <c r="M596" s="2"/>
      <c r="N596" s="3"/>
    </row>
    <row r="597" spans="1:14" ht="15" customHeight="1">
      <c r="A597" s="1">
        <f>工事一般情報!A597</f>
        <v>150536</v>
      </c>
      <c r="B597" s="6" t="str">
        <f>工事一般情報!B597</f>
        <v>出雲ｹｰﾌﾞﾙﾋﾞｼﾞｮﾝ</v>
      </c>
      <c r="M597" s="2"/>
      <c r="N597" s="3"/>
    </row>
    <row r="598" spans="1:14">
      <c r="A598" s="1">
        <f>工事一般情報!A598</f>
        <v>150544</v>
      </c>
      <c r="B598" s="6" t="str">
        <f>工事一般情報!B598</f>
        <v>DCMｶｰﾏ豊田五ヶ丘</v>
      </c>
      <c r="M598" s="2"/>
      <c r="N598" s="3"/>
    </row>
    <row r="599" spans="1:14" ht="15" customHeight="1">
      <c r="A599" s="1">
        <f>工事一般情報!A599</f>
        <v>150546</v>
      </c>
      <c r="B599" s="6" t="str">
        <f>工事一般情報!B599</f>
        <v>ヤマザワ荒井南</v>
      </c>
      <c r="M599" s="2"/>
      <c r="N599" s="3"/>
    </row>
    <row r="600" spans="1:14">
      <c r="A600" s="1">
        <f>工事一般情報!A600</f>
        <v>150554</v>
      </c>
      <c r="B600" s="6" t="str">
        <f>工事一般情報!B600</f>
        <v>直方保線所 社屋</v>
      </c>
      <c r="M600" s="2"/>
      <c r="N600" s="3"/>
    </row>
    <row r="601" spans="1:14" ht="15" customHeight="1">
      <c r="A601" s="1">
        <f>工事一般情報!A601</f>
        <v>150555</v>
      </c>
      <c r="B601" s="6" t="str">
        <f>工事一般情報!B601</f>
        <v>ホーマックニコット藤代</v>
      </c>
      <c r="M601" s="2"/>
      <c r="N601" s="3"/>
    </row>
    <row r="602" spans="1:14">
      <c r="A602" s="1">
        <f>工事一般情報!A602</f>
        <v>150566</v>
      </c>
      <c r="B602" s="6" t="str">
        <f>工事一般情報!B602</f>
        <v>ｲｰｱﾝﾄﾞｴﾑ発寒ﾌﾟﾗｽﾃｨｯｸ破砕施設</v>
      </c>
      <c r="M602" s="2"/>
      <c r="N602" s="3"/>
    </row>
    <row r="603" spans="1:14" ht="15" customHeight="1">
      <c r="A603" s="1">
        <f>工事一般情報!A603</f>
        <v>150576</v>
      </c>
      <c r="B603" s="6" t="str">
        <f>工事一般情報!B603</f>
        <v>バロー寝屋川</v>
      </c>
      <c r="M603" s="2"/>
      <c r="N603" s="3"/>
    </row>
    <row r="604" spans="1:14">
      <c r="A604" s="1">
        <f>工事一般情報!A604</f>
        <v>150580</v>
      </c>
      <c r="B604" s="6" t="str">
        <f>工事一般情報!B604</f>
        <v>東北マツダ柴田</v>
      </c>
      <c r="M604" s="2"/>
      <c r="N604" s="3"/>
    </row>
    <row r="605" spans="1:14" ht="15" customHeight="1">
      <c r="A605" s="1">
        <f>工事一般情報!A605</f>
        <v>150581</v>
      </c>
      <c r="B605" s="6" t="str">
        <f>工事一般情報!B605</f>
        <v>東北マツダ北上</v>
      </c>
      <c r="M605" s="2"/>
      <c r="N605" s="3"/>
    </row>
    <row r="606" spans="1:14">
      <c r="A606" s="1">
        <f>工事一般情報!A606</f>
        <v>150582</v>
      </c>
      <c r="B606" s="6" t="str">
        <f>工事一般情報!B606</f>
        <v>臨港バス駐車場</v>
      </c>
      <c r="M606" s="2"/>
      <c r="N606" s="3"/>
    </row>
    <row r="607" spans="1:14" ht="15" customHeight="1">
      <c r="A607" s="1">
        <f>工事一般情報!A607</f>
        <v>150585</v>
      </c>
      <c r="B607" s="6" t="str">
        <f>工事一般情報!B607</f>
        <v>サンライズ産業㈱ 浪岡第三倉庫</v>
      </c>
      <c r="M607" s="2"/>
      <c r="N607" s="3"/>
    </row>
    <row r="608" spans="1:14">
      <c r="A608" s="1">
        <f>工事一般情報!A608</f>
        <v>150588</v>
      </c>
      <c r="B608" s="6" t="str">
        <f>工事一般情報!B608</f>
        <v>コメリPW佐沼店</v>
      </c>
      <c r="M608" s="2"/>
      <c r="N608" s="3"/>
    </row>
    <row r="609" spans="1:14" ht="15" customHeight="1">
      <c r="A609" s="1">
        <f>工事一般情報!A609</f>
        <v>150592</v>
      </c>
      <c r="B609" s="6" t="str">
        <f>工事一般情報!B609</f>
        <v>高砂医科工業</v>
      </c>
      <c r="M609" s="2"/>
      <c r="N609" s="3"/>
    </row>
    <row r="610" spans="1:14">
      <c r="A610" s="1">
        <f>工事一般情報!A610</f>
        <v>150595</v>
      </c>
      <c r="B610" s="6" t="str">
        <f>工事一般情報!B610</f>
        <v>ﾌｨｰﾙﾄﾞﾒﾝﾃﾅﾝｽ倉庫棟</v>
      </c>
      <c r="M610" s="2"/>
      <c r="N610" s="3"/>
    </row>
    <row r="611" spans="1:14" ht="15" customHeight="1">
      <c r="A611" s="1">
        <f>工事一般情報!A611</f>
        <v>150598</v>
      </c>
      <c r="B611" s="6" t="str">
        <f>工事一般情報!B611</f>
        <v>エンドレス・テック棟 丘珠配送センター</v>
      </c>
      <c r="M611" s="2"/>
      <c r="N611" s="3"/>
    </row>
    <row r="612" spans="1:14">
      <c r="A612" s="1" t="str">
        <f>工事一般情報!A612</f>
        <v>150604-1</v>
      </c>
      <c r="B612" s="6" t="str">
        <f>工事一般情報!B612</f>
        <v>新発寒2条1丁目計画(ﾏｯｸｽﾊﾞﾘｭ棟)</v>
      </c>
      <c r="M612" s="2"/>
      <c r="N612" s="3"/>
    </row>
    <row r="613" spans="1:14" ht="15" customHeight="1">
      <c r="A613" s="1" t="str">
        <f>工事一般情報!A613</f>
        <v>150604-2</v>
      </c>
      <c r="B613" s="6" t="str">
        <f>工事一般情報!B613</f>
        <v>新発寒2条1丁目計画(ｻﾂﾄﾞﾗﾀﾞｲｿｰ棟)</v>
      </c>
      <c r="M613" s="2"/>
      <c r="N613" s="3"/>
    </row>
    <row r="614" spans="1:14">
      <c r="A614" s="1">
        <f>工事一般情報!A614</f>
        <v>150616</v>
      </c>
      <c r="B614" s="6" t="str">
        <f>工事一般情報!B614</f>
        <v>コメリPW岩見沢</v>
      </c>
      <c r="M614" s="2"/>
      <c r="N614" s="3"/>
    </row>
    <row r="615" spans="1:14" ht="15" customHeight="1">
      <c r="A615" s="1">
        <f>工事一般情報!A615</f>
        <v>150627</v>
      </c>
      <c r="B615" s="6" t="str">
        <f>工事一般情報!B615</f>
        <v>100満ボルト東苗穂</v>
      </c>
      <c r="M615" s="2"/>
      <c r="N615" s="3"/>
    </row>
    <row r="616" spans="1:14">
      <c r="A616" s="1">
        <f>工事一般情報!A616</f>
        <v>150627</v>
      </c>
      <c r="B616" s="6" t="str">
        <f>工事一般情報!B616</f>
        <v>ホーマック東苗穂</v>
      </c>
      <c r="M616" s="2"/>
      <c r="N616" s="3"/>
    </row>
    <row r="617" spans="1:14" ht="15" customHeight="1">
      <c r="A617" s="1">
        <f>工事一般情報!A617</f>
        <v>150630</v>
      </c>
      <c r="B617" s="6" t="str">
        <f>工事一般情報!B617</f>
        <v>山形飛鳥 水産加工施設</v>
      </c>
      <c r="M617" s="2"/>
      <c r="N617" s="3"/>
    </row>
    <row r="618" spans="1:14">
      <c r="A618" s="1">
        <f>工事一般情報!A618</f>
        <v>150631</v>
      </c>
      <c r="B618" s="6" t="str">
        <f>工事一般情報!B618</f>
        <v>亀岡大井町ストックヤード(整備場棟)</v>
      </c>
      <c r="M618" s="2"/>
      <c r="N618" s="3"/>
    </row>
    <row r="619" spans="1:14" ht="15" customHeight="1">
      <c r="A619" s="1">
        <f>工事一般情報!A619</f>
        <v>150631</v>
      </c>
      <c r="B619" s="6" t="str">
        <f>工事一般情報!B619</f>
        <v>亀岡大井町ストックヤード(駐車場棟)</v>
      </c>
      <c r="M619" s="2"/>
      <c r="N619" s="3"/>
    </row>
    <row r="620" spans="1:14">
      <c r="A620" s="1">
        <f>工事一般情報!A620</f>
        <v>150634</v>
      </c>
      <c r="B620" s="6" t="str">
        <f>工事一般情報!B620</f>
        <v>羽田倉庫</v>
      </c>
      <c r="M620" s="2"/>
      <c r="N620" s="3"/>
    </row>
    <row r="621" spans="1:14" ht="15" customHeight="1">
      <c r="A621" s="1">
        <f>工事一般情報!A621</f>
        <v>150635</v>
      </c>
      <c r="B621" s="6" t="str">
        <f>工事一般情報!B621</f>
        <v>羽田営業所</v>
      </c>
      <c r="M621" s="2"/>
      <c r="N621" s="3"/>
    </row>
    <row r="622" spans="1:14">
      <c r="A622" s="1">
        <f>工事一般情報!A622</f>
        <v>160006</v>
      </c>
      <c r="B622" s="6" t="str">
        <f>工事一般情報!B622</f>
        <v>おおぼし保育園</v>
      </c>
      <c r="M622" s="2"/>
      <c r="N622" s="3"/>
    </row>
    <row r="623" spans="1:14" ht="15" customHeight="1">
      <c r="A623" s="1">
        <f>工事一般情報!A623</f>
        <v>160008</v>
      </c>
      <c r="B623" s="6" t="str">
        <f>工事一般情報!B623</f>
        <v>協同組合八戸青果センター野菜加工施設</v>
      </c>
      <c r="M623" s="2"/>
      <c r="N623" s="3"/>
    </row>
    <row r="624" spans="1:14">
      <c r="A624" s="1">
        <f>工事一般情報!A624</f>
        <v>160010</v>
      </c>
      <c r="B624" s="6" t="str">
        <f>工事一般情報!B624</f>
        <v>西四国マツダ中村</v>
      </c>
      <c r="M624" s="2"/>
      <c r="N624" s="3"/>
    </row>
    <row r="625" spans="1:14" ht="15" customHeight="1">
      <c r="A625" s="1">
        <f>工事一般情報!A625</f>
        <v>160011</v>
      </c>
      <c r="B625" s="6" t="str">
        <f>工事一般情報!B625</f>
        <v>山傳商店仙台港工場</v>
      </c>
      <c r="M625" s="2"/>
      <c r="N625" s="3"/>
    </row>
    <row r="626" spans="1:14">
      <c r="A626" s="1">
        <f>工事一般情報!A626</f>
        <v>160015</v>
      </c>
      <c r="B626" s="6" t="str">
        <f>工事一般情報!B626</f>
        <v>徳力商業施設</v>
      </c>
      <c r="M626" s="2"/>
      <c r="N626" s="3"/>
    </row>
    <row r="627" spans="1:14" ht="15" customHeight="1">
      <c r="A627" s="1">
        <f>工事一般情報!A627</f>
        <v>160027</v>
      </c>
      <c r="B627" s="6" t="str">
        <f>工事一般情報!B627</f>
        <v>ツルハドラッグ中田7丁目</v>
      </c>
      <c r="M627" s="2"/>
      <c r="N627" s="3"/>
    </row>
    <row r="628" spans="1:14">
      <c r="A628" s="1">
        <f>工事一般情報!A628</f>
        <v>160031</v>
      </c>
      <c r="B628" s="6" t="str">
        <f>工事一般情報!B628</f>
        <v>ダイナム福岡川崎</v>
      </c>
      <c r="M628" s="2"/>
      <c r="N628" s="3"/>
    </row>
    <row r="629" spans="1:14" ht="15" customHeight="1">
      <c r="A629" s="1">
        <f>工事一般情報!A629</f>
        <v>160035</v>
      </c>
      <c r="B629" s="6" t="str">
        <f>工事一般情報!B629</f>
        <v>ヨークベニマル山形落合</v>
      </c>
      <c r="M629" s="2"/>
      <c r="N629" s="3"/>
    </row>
    <row r="630" spans="1:14">
      <c r="A630" s="1">
        <f>工事一般情報!A630</f>
        <v>160038</v>
      </c>
      <c r="B630" s="6" t="str">
        <f>工事一般情報!B630</f>
        <v>東大阪営業所</v>
      </c>
      <c r="M630" s="2"/>
      <c r="N630" s="3"/>
    </row>
    <row r="631" spans="1:14" ht="15" customHeight="1">
      <c r="A631" s="1">
        <f>工事一般情報!A631</f>
        <v>160039</v>
      </c>
      <c r="B631" s="6" t="str">
        <f>工事一般情報!B631</f>
        <v>北総鉄道東松戸駅高架下店舗</v>
      </c>
      <c r="M631" s="2"/>
      <c r="N631" s="3"/>
    </row>
    <row r="632" spans="1:14">
      <c r="A632" s="1">
        <f>工事一般情報!A632</f>
        <v>160040</v>
      </c>
      <c r="B632" s="6" t="str">
        <f>工事一般情報!B632</f>
        <v>㈱南木曽発条 田立工場</v>
      </c>
      <c r="M632" s="2"/>
      <c r="N632" s="3"/>
    </row>
    <row r="633" spans="1:14" ht="15" customHeight="1">
      <c r="A633" s="1">
        <f>工事一般情報!A633</f>
        <v>160042</v>
      </c>
      <c r="B633" s="6" t="str">
        <f>工事一般情報!B633</f>
        <v>Honda Cars熊本東 新車置場</v>
      </c>
      <c r="M633" s="2"/>
      <c r="N633" s="3"/>
    </row>
    <row r="634" spans="1:14">
      <c r="A634" s="1">
        <f>工事一般情報!A634</f>
        <v>160048</v>
      </c>
      <c r="B634" s="6" t="str">
        <f>工事一般情報!B634</f>
        <v>助任学童保育会館</v>
      </c>
      <c r="M634" s="2"/>
      <c r="N634" s="3"/>
    </row>
    <row r="635" spans="1:14" ht="15" customHeight="1">
      <c r="A635" s="1">
        <f>工事一般情報!A635</f>
        <v>160054</v>
      </c>
      <c r="B635" s="6" t="str">
        <f>工事一般情報!B635</f>
        <v>バロー大津茶が崎</v>
      </c>
      <c r="M635" s="2"/>
      <c r="N635" s="3"/>
    </row>
    <row r="636" spans="1:14">
      <c r="A636" s="1">
        <f>工事一般情報!A636</f>
        <v>160055</v>
      </c>
      <c r="B636" s="6" t="str">
        <f>工事一般情報!B636</f>
        <v>ナイス苫小牧</v>
      </c>
      <c r="M636" s="2"/>
      <c r="N636" s="3"/>
    </row>
    <row r="637" spans="1:14" ht="15" customHeight="1">
      <c r="A637" s="1">
        <f>工事一般情報!A637</f>
        <v>160064</v>
      </c>
      <c r="B637" s="6" t="str">
        <f>工事一般情報!B637</f>
        <v>平安神宮</v>
      </c>
      <c r="M637" s="2"/>
      <c r="N637" s="3"/>
    </row>
    <row r="638" spans="1:14">
      <c r="A638" s="1">
        <f>工事一般情報!A638</f>
        <v>160068</v>
      </c>
      <c r="B638" s="6" t="str">
        <f>工事一般情報!B638</f>
        <v>観音地区グループホーム</v>
      </c>
      <c r="M638" s="2"/>
      <c r="N638" s="3"/>
    </row>
    <row r="639" spans="1:14" ht="15" customHeight="1">
      <c r="A639" s="1">
        <f>工事一般情報!A639</f>
        <v>160070</v>
      </c>
      <c r="B639" s="6" t="str">
        <f>工事一般情報!B639</f>
        <v>ランプロジェクト</v>
      </c>
      <c r="M639" s="2"/>
      <c r="N639" s="3"/>
    </row>
    <row r="640" spans="1:14">
      <c r="A640" s="1">
        <f>工事一般情報!A640</f>
        <v>160080</v>
      </c>
      <c r="B640" s="6" t="str">
        <f>工事一般情報!B640</f>
        <v>インテルノ新工場</v>
      </c>
      <c r="M640" s="2"/>
      <c r="N640" s="3"/>
    </row>
    <row r="641" spans="1:14" ht="15" customHeight="1">
      <c r="A641" s="1">
        <f>工事一般情報!A641</f>
        <v>160082</v>
      </c>
      <c r="B641" s="6" t="str">
        <f>工事一般情報!B641</f>
        <v>稲田製作所</v>
      </c>
      <c r="M641" s="2"/>
      <c r="N641" s="3"/>
    </row>
    <row r="642" spans="1:14">
      <c r="A642" s="1">
        <f>工事一般情報!A642</f>
        <v>160089</v>
      </c>
      <c r="B642" s="6" t="str">
        <f>工事一般情報!B642</f>
        <v>石巻かわまち商業施設</v>
      </c>
      <c r="M642" s="2"/>
      <c r="N642" s="3"/>
    </row>
    <row r="643" spans="1:14" ht="15" customHeight="1">
      <c r="A643" s="1">
        <f>工事一般情報!A643</f>
        <v>160095</v>
      </c>
      <c r="B643" s="6" t="str">
        <f>工事一般情報!B643</f>
        <v>山進運輸㈱配送センター</v>
      </c>
      <c r="M643" s="2"/>
      <c r="N643" s="3"/>
    </row>
    <row r="644" spans="1:14">
      <c r="A644" s="1">
        <f>工事一般情報!A644</f>
        <v>160113</v>
      </c>
      <c r="B644" s="6" t="str">
        <f>工事一般情報!B644</f>
        <v>セレモニーホール篠原</v>
      </c>
      <c r="M644" s="2"/>
      <c r="N644" s="3"/>
    </row>
    <row r="645" spans="1:14" ht="15" customHeight="1">
      <c r="A645" s="1">
        <f>工事一般情報!A645</f>
        <v>160118</v>
      </c>
      <c r="B645" s="6" t="str">
        <f>工事一般情報!B645</f>
        <v>佐野寛様貸店舗(ローソン清水)</v>
      </c>
      <c r="M645" s="2"/>
      <c r="N645" s="3"/>
    </row>
    <row r="646" spans="1:14">
      <c r="A646" s="1">
        <f>工事一般情報!A646</f>
        <v>160120</v>
      </c>
      <c r="B646" s="6" t="str">
        <f>工事一般情報!B646</f>
        <v>マルハン高槻</v>
      </c>
      <c r="M646" s="2"/>
      <c r="N646" s="3"/>
    </row>
    <row r="647" spans="1:14" ht="15" customHeight="1">
      <c r="A647" s="1">
        <f>工事一般情報!A647</f>
        <v>160121</v>
      </c>
      <c r="B647" s="6" t="str">
        <f>工事一般情報!B647</f>
        <v>特別養護老人ホーム 偕生園</v>
      </c>
      <c r="M647" s="2"/>
      <c r="N647" s="3"/>
    </row>
    <row r="648" spans="1:14">
      <c r="A648" s="1">
        <f>工事一般情報!A648</f>
        <v>160123</v>
      </c>
      <c r="B648" s="6" t="str">
        <f>工事一般情報!B648</f>
        <v>JSSスイミングスクール立石</v>
      </c>
      <c r="M648" s="2"/>
      <c r="N648" s="3"/>
    </row>
    <row r="649" spans="1:14" ht="15" customHeight="1">
      <c r="A649" s="1">
        <f>工事一般情報!A649</f>
        <v>160124</v>
      </c>
      <c r="B649" s="6" t="str">
        <f>工事一般情報!B649</f>
        <v>ケーズデンキ佐沼</v>
      </c>
      <c r="M649" s="2"/>
      <c r="N649" s="3"/>
    </row>
    <row r="650" spans="1:14">
      <c r="A650" s="1">
        <f>工事一般情報!A650</f>
        <v>160136</v>
      </c>
      <c r="B650" s="6" t="str">
        <f>工事一般情報!B650</f>
        <v>薬王堂由利本荘荒町</v>
      </c>
      <c r="M650" s="2"/>
      <c r="N650" s="3"/>
    </row>
    <row r="651" spans="1:14" ht="15" customHeight="1">
      <c r="A651" s="1">
        <f>工事一般情報!A651</f>
        <v>160154</v>
      </c>
      <c r="B651" s="6" t="str">
        <f>工事一般情報!B651</f>
        <v>シシドモータース塗装工場</v>
      </c>
      <c r="M651" s="2"/>
      <c r="N651" s="3"/>
    </row>
    <row r="652" spans="1:14">
      <c r="A652" s="1">
        <f>工事一般情報!A652</f>
        <v>160155</v>
      </c>
      <c r="B652" s="6" t="str">
        <f>工事一般情報!B652</f>
        <v>V・drug中部薬品大垣西</v>
      </c>
      <c r="M652" s="2"/>
      <c r="N652" s="3"/>
    </row>
    <row r="653" spans="1:14" ht="15" customHeight="1">
      <c r="A653" s="1">
        <f>工事一般情報!A653</f>
        <v>160156</v>
      </c>
      <c r="B653" s="6" t="str">
        <f>工事一般情報!B653</f>
        <v>バロー春江</v>
      </c>
      <c r="M653" s="2"/>
      <c r="N653" s="3"/>
    </row>
    <row r="654" spans="1:14">
      <c r="A654" s="1">
        <f>工事一般情報!A654</f>
        <v>160157</v>
      </c>
      <c r="B654" s="6" t="str">
        <f>工事一般情報!B654</f>
        <v>アンフィニ福島工場</v>
      </c>
      <c r="M654" s="2"/>
      <c r="N654" s="3"/>
    </row>
    <row r="655" spans="1:14" ht="15" customHeight="1">
      <c r="A655" s="1">
        <f>工事一般情報!A655</f>
        <v>160185</v>
      </c>
      <c r="B655" s="6" t="str">
        <f>工事一般情報!B655</f>
        <v>丸一ゴム工業</v>
      </c>
      <c r="M655" s="2"/>
      <c r="N655" s="3"/>
    </row>
    <row r="656" spans="1:14">
      <c r="A656" s="1">
        <f>工事一般情報!A656</f>
        <v>160196</v>
      </c>
      <c r="B656" s="6" t="str">
        <f>工事一般情報!B656</f>
        <v>関西マツダ鳳BPセンター</v>
      </c>
      <c r="M656" s="2"/>
      <c r="N656" s="3"/>
    </row>
    <row r="657" spans="1:14" ht="15" customHeight="1">
      <c r="A657" s="1">
        <f>工事一般情報!A657</f>
        <v>160201</v>
      </c>
      <c r="B657" s="6" t="str">
        <f>工事一般情報!B657</f>
        <v>巽冷凍食品</v>
      </c>
      <c r="M657" s="2"/>
      <c r="N657" s="3"/>
    </row>
    <row r="658" spans="1:14">
      <c r="A658" s="1">
        <f>工事一般情報!A658</f>
        <v>160202</v>
      </c>
      <c r="B658" s="6" t="str">
        <f>工事一般情報!B658</f>
        <v>じゃんじゃん亭環七梅島</v>
      </c>
      <c r="M658" s="2"/>
      <c r="N658" s="3"/>
    </row>
    <row r="659" spans="1:14" ht="15" customHeight="1">
      <c r="A659" s="1">
        <f>工事一般情報!A659</f>
        <v>160218</v>
      </c>
      <c r="B659" s="6" t="str">
        <f>工事一般情報!B659</f>
        <v>福相食品工業小高第２工場</v>
      </c>
      <c r="M659" s="2"/>
      <c r="N659" s="3"/>
    </row>
    <row r="660" spans="1:14">
      <c r="A660" s="1">
        <f>工事一般情報!A660</f>
        <v>160219</v>
      </c>
      <c r="B660" s="6" t="str">
        <f>工事一般情報!B660</f>
        <v>島根電工(株)出雲支店</v>
      </c>
      <c r="M660" s="2"/>
      <c r="N660" s="3"/>
    </row>
    <row r="661" spans="1:14" ht="15" customHeight="1">
      <c r="A661" s="1">
        <f>工事一般情報!A661</f>
        <v>160222</v>
      </c>
      <c r="B661" s="6" t="str">
        <f>工事一般情報!B661</f>
        <v>M-CLINIC</v>
      </c>
      <c r="M661" s="2"/>
      <c r="N661" s="3"/>
    </row>
    <row r="662" spans="1:14">
      <c r="A662" s="1">
        <f>工事一般情報!A662</f>
        <v>160225</v>
      </c>
      <c r="B662" s="6" t="str">
        <f>工事一般情報!B662</f>
        <v>マルハン光明池</v>
      </c>
      <c r="M662" s="2"/>
      <c r="N662" s="3"/>
    </row>
    <row r="663" spans="1:14" ht="15" customHeight="1">
      <c r="A663" s="1">
        <f>工事一般情報!A663</f>
        <v>160226</v>
      </c>
      <c r="B663" s="6" t="str">
        <f>工事一般情報!B663</f>
        <v>長浜事業所</v>
      </c>
      <c r="M663" s="2"/>
      <c r="N663" s="3"/>
    </row>
    <row r="664" spans="1:14">
      <c r="A664" s="1">
        <f>工事一般情報!A664</f>
        <v>160256</v>
      </c>
      <c r="B664" s="6" t="str">
        <f>工事一般情報!B664</f>
        <v>マツダ平野</v>
      </c>
      <c r="M664" s="2"/>
      <c r="N664" s="3"/>
    </row>
    <row r="665" spans="1:14" ht="15" customHeight="1">
      <c r="A665" s="1">
        <f>工事一般情報!A665</f>
        <v>160261</v>
      </c>
      <c r="B665" s="6" t="str">
        <f>工事一般情報!B665</f>
        <v>マツダ金岡</v>
      </c>
      <c r="M665" s="2"/>
      <c r="N665" s="3"/>
    </row>
    <row r="666" spans="1:14">
      <c r="A666" s="1">
        <f>工事一般情報!A666</f>
        <v>160263</v>
      </c>
      <c r="B666" s="6" t="str">
        <f>工事一般情報!B666</f>
        <v>ラムー和歌山紀三井寺</v>
      </c>
      <c r="M666" s="2"/>
      <c r="N666" s="3"/>
    </row>
    <row r="667" spans="1:14" ht="15" customHeight="1">
      <c r="A667" s="1">
        <f>工事一般情報!A667</f>
        <v>160264</v>
      </c>
      <c r="B667" s="6" t="str">
        <f>工事一般情報!B667</f>
        <v>マルイ国府</v>
      </c>
      <c r="M667" s="2"/>
      <c r="N667" s="3"/>
    </row>
    <row r="668" spans="1:14">
      <c r="A668" s="1">
        <f>工事一般情報!A668</f>
        <v>160265</v>
      </c>
      <c r="B668" s="6" t="str">
        <f>工事一般情報!B668</f>
        <v>バロー春江 ﾃﾅﾝﾄ棟</v>
      </c>
      <c r="M668" s="2"/>
      <c r="N668" s="3"/>
    </row>
    <row r="669" spans="1:14" ht="15" customHeight="1">
      <c r="A669" s="1">
        <f>工事一般情報!A669</f>
        <v>160266</v>
      </c>
      <c r="B669" s="6" t="str">
        <f>工事一般情報!B669</f>
        <v>ヤマザワ寒河江 テナント棟</v>
      </c>
      <c r="M669" s="2"/>
      <c r="N669" s="3"/>
    </row>
    <row r="670" spans="1:14">
      <c r="A670" s="1">
        <f>工事一般情報!A670</f>
        <v>160278</v>
      </c>
      <c r="B670" s="6" t="str">
        <f>工事一般情報!B670</f>
        <v>小池えのき栽培施設</v>
      </c>
      <c r="M670" s="2"/>
      <c r="N670" s="3"/>
    </row>
    <row r="671" spans="1:14" ht="15" customHeight="1">
      <c r="A671" s="1">
        <f>工事一般情報!A671</f>
        <v>160279</v>
      </c>
      <c r="B671" s="6" t="str">
        <f>工事一般情報!B671</f>
        <v>悦和産業</v>
      </c>
      <c r="M671" s="2"/>
      <c r="N671" s="3"/>
    </row>
    <row r="672" spans="1:14">
      <c r="A672" s="1">
        <f>工事一般情報!A672</f>
        <v>160280</v>
      </c>
      <c r="B672" s="6" t="str">
        <f>工事一般情報!B672</f>
        <v>原きのこ園</v>
      </c>
      <c r="M672" s="2"/>
      <c r="N672" s="3"/>
    </row>
    <row r="673" spans="1:14" ht="15" customHeight="1">
      <c r="A673" s="1">
        <f>工事一般情報!A673</f>
        <v>160281</v>
      </c>
      <c r="B673" s="6" t="str">
        <f>工事一般情報!B673</f>
        <v>荻原きのこ園</v>
      </c>
      <c r="M673" s="2"/>
      <c r="N673" s="3"/>
    </row>
    <row r="674" spans="1:14">
      <c r="A674" s="1">
        <f>工事一般情報!A674</f>
        <v>160282</v>
      </c>
      <c r="B674" s="6" t="str">
        <f>工事一般情報!B674</f>
        <v>大熊きのこ園</v>
      </c>
      <c r="M674" s="2"/>
      <c r="N674" s="3"/>
    </row>
    <row r="675" spans="1:14" ht="15" customHeight="1">
      <c r="A675" s="1">
        <f>工事一般情報!A675</f>
        <v>160286</v>
      </c>
      <c r="B675" s="6" t="str">
        <f>工事一般情報!B675</f>
        <v>室通北広島3号倉庫</v>
      </c>
      <c r="M675" s="2"/>
      <c r="N675" s="3"/>
    </row>
    <row r="676" spans="1:14">
      <c r="A676" s="1">
        <f>工事一般情報!A676</f>
        <v>160287</v>
      </c>
      <c r="B676" s="6" t="str">
        <f>工事一般情報!B676</f>
        <v>城陽工場(日建ﾘｰｽ工業)</v>
      </c>
      <c r="M676" s="2"/>
      <c r="N676" s="3"/>
    </row>
    <row r="677" spans="1:14" ht="15" customHeight="1">
      <c r="A677" s="1">
        <f>工事一般情報!A677</f>
        <v>160289</v>
      </c>
      <c r="B677" s="6" t="str">
        <f>工事一般情報!B677</f>
        <v>錦町アピタ太陽2</v>
      </c>
      <c r="M677" s="2"/>
      <c r="N677" s="3"/>
    </row>
    <row r="678" spans="1:14">
      <c r="A678" s="1">
        <f>工事一般情報!A678</f>
        <v>160290</v>
      </c>
      <c r="B678" s="6" t="str">
        <f>工事一般情報!B678</f>
        <v>ハローズ住吉</v>
      </c>
      <c r="M678" s="2"/>
      <c r="N678" s="3"/>
    </row>
    <row r="679" spans="1:14" ht="15" customHeight="1">
      <c r="A679" s="1">
        <f>工事一般情報!A679</f>
        <v>160291</v>
      </c>
      <c r="B679" s="6" t="str">
        <f>工事一般情報!B679</f>
        <v>バロー湖西古見</v>
      </c>
      <c r="M679" s="2"/>
      <c r="N679" s="3"/>
    </row>
    <row r="680" spans="1:14">
      <c r="A680" s="1">
        <f>工事一般情報!A680</f>
        <v>160292</v>
      </c>
      <c r="B680" s="6" t="str">
        <f>工事一般情報!B680</f>
        <v>中部薬品二瀬</v>
      </c>
      <c r="M680" s="2"/>
      <c r="N680" s="3"/>
    </row>
    <row r="681" spans="1:14" ht="15" customHeight="1">
      <c r="A681" s="1">
        <f>工事一般情報!A681</f>
        <v>160293</v>
      </c>
      <c r="B681" s="6" t="str">
        <f>工事一般情報!B681</f>
        <v>中部薬品笠松</v>
      </c>
      <c r="M681" s="2"/>
      <c r="N681" s="3"/>
    </row>
    <row r="682" spans="1:14">
      <c r="A682" s="1">
        <f>工事一般情報!A682</f>
        <v>160295</v>
      </c>
      <c r="B682" s="6" t="str">
        <f>工事一般情報!B682</f>
        <v>酔鯨酒造</v>
      </c>
      <c r="M682" s="2"/>
      <c r="N682" s="3"/>
    </row>
    <row r="683" spans="1:14" ht="15" customHeight="1">
      <c r="A683" s="1">
        <f>工事一般情報!A683</f>
        <v>160296</v>
      </c>
      <c r="B683" s="6" t="str">
        <f>工事一般情報!B683</f>
        <v>矢賀新町マンション</v>
      </c>
      <c r="M683" s="2"/>
      <c r="N683" s="3"/>
    </row>
    <row r="684" spans="1:14">
      <c r="A684" s="1">
        <f>工事一般情報!A684</f>
        <v>160297</v>
      </c>
      <c r="B684" s="6" t="str">
        <f>工事一般情報!B684</f>
        <v>スズキショールーム鹿の子台(増築)</v>
      </c>
      <c r="M684" s="2"/>
      <c r="N684" s="3"/>
    </row>
    <row r="685" spans="1:14" ht="15" customHeight="1">
      <c r="A685" s="1">
        <f>工事一般情報!A685</f>
        <v>160298</v>
      </c>
      <c r="B685" s="6" t="str">
        <f>工事一般情報!B685</f>
        <v>バロー北寺島</v>
      </c>
      <c r="M685" s="2"/>
      <c r="N685" s="3"/>
    </row>
    <row r="686" spans="1:14">
      <c r="A686" s="1">
        <f>工事一般情報!A686</f>
        <v>160300</v>
      </c>
      <c r="B686" s="6" t="str">
        <f>工事一般情報!B686</f>
        <v>ツルハドラッグ村山河島</v>
      </c>
      <c r="M686" s="2"/>
      <c r="N686" s="3"/>
    </row>
    <row r="687" spans="1:14" ht="15" customHeight="1">
      <c r="A687" s="1">
        <f>工事一般情報!A687</f>
        <v>160301</v>
      </c>
      <c r="B687" s="6" t="str">
        <f>工事一般情報!B687</f>
        <v>サン・サポート岡宮</v>
      </c>
      <c r="M687" s="2"/>
      <c r="N687" s="3"/>
    </row>
    <row r="688" spans="1:14">
      <c r="A688" s="1">
        <f>工事一般情報!A688</f>
        <v>160302</v>
      </c>
      <c r="B688" s="6" t="str">
        <f>工事一般情報!B688</f>
        <v>今井運送</v>
      </c>
      <c r="M688" s="2"/>
      <c r="N688" s="3"/>
    </row>
    <row r="689" spans="1:14" ht="15" customHeight="1">
      <c r="A689" s="1">
        <f>工事一般情報!A689</f>
        <v>160303</v>
      </c>
      <c r="B689" s="6" t="str">
        <f>工事一般情報!B689</f>
        <v>新子安方面保育所</v>
      </c>
      <c r="M689" s="2"/>
      <c r="N689" s="3"/>
    </row>
    <row r="690" spans="1:14">
      <c r="A690" s="1">
        <f>工事一般情報!A690</f>
        <v>160308</v>
      </c>
      <c r="B690" s="6" t="str">
        <f>工事一般情報!B690</f>
        <v>イズモホール根堅</v>
      </c>
      <c r="M690" s="2"/>
      <c r="N690" s="3"/>
    </row>
    <row r="691" spans="1:14" ht="15" customHeight="1">
      <c r="A691" s="1">
        <f>工事一般情報!A691</f>
        <v>160309</v>
      </c>
      <c r="B691" s="6" t="str">
        <f>工事一般情報!B691</f>
        <v>協立エアテック</v>
      </c>
      <c r="M691" s="2"/>
      <c r="N691" s="3"/>
    </row>
    <row r="692" spans="1:14">
      <c r="A692" s="1">
        <f>工事一般情報!A692</f>
        <v>160311</v>
      </c>
      <c r="B692" s="6" t="str">
        <f>工事一般情報!B692</f>
        <v>阪神自動車</v>
      </c>
      <c r="M692" s="2"/>
      <c r="N692" s="3"/>
    </row>
    <row r="693" spans="1:14" ht="15" customHeight="1">
      <c r="A693" s="1">
        <f>工事一般情報!A693</f>
        <v>160312</v>
      </c>
      <c r="B693" s="6" t="str">
        <f>工事一般情報!B693</f>
        <v>静岡銀行</v>
      </c>
      <c r="M693" s="2"/>
      <c r="N693" s="3"/>
    </row>
    <row r="694" spans="1:14">
      <c r="A694" s="1">
        <f>工事一般情報!A694</f>
        <v>160313</v>
      </c>
      <c r="B694" s="6" t="str">
        <f>工事一般情報!B694</f>
        <v>アルス(株)工場</v>
      </c>
      <c r="M694" s="2"/>
      <c r="N694" s="3"/>
    </row>
    <row r="695" spans="1:14" ht="15" customHeight="1">
      <c r="A695" s="1">
        <f>工事一般情報!A695</f>
        <v>160314</v>
      </c>
      <c r="B695" s="6" t="str">
        <f>工事一般情報!B695</f>
        <v>福島県買取型復興公営住宅</v>
      </c>
      <c r="M695" s="2"/>
      <c r="N695" s="3"/>
    </row>
    <row r="696" spans="1:14">
      <c r="A696" s="1">
        <f>工事一般情報!A696</f>
        <v>160315</v>
      </c>
      <c r="B696" s="6" t="str">
        <f>工事一般情報!B696</f>
        <v>中央変電所</v>
      </c>
      <c r="M696" s="2"/>
      <c r="N696" s="3"/>
    </row>
    <row r="697" spans="1:14" ht="15" customHeight="1">
      <c r="A697" s="1">
        <f>工事一般情報!A697</f>
        <v>160316</v>
      </c>
      <c r="B697" s="6" t="str">
        <f>工事一般情報!B697</f>
        <v>ヤマザワ村山駅西町</v>
      </c>
      <c r="M697" s="2"/>
      <c r="N697" s="3"/>
    </row>
    <row r="698" spans="1:14">
      <c r="A698" s="1">
        <f>工事一般情報!A698</f>
        <v>160317</v>
      </c>
      <c r="B698" s="6" t="str">
        <f>工事一般情報!B698</f>
        <v>ヤマイシ水産加工施設</v>
      </c>
      <c r="M698" s="2"/>
      <c r="N698" s="3"/>
    </row>
    <row r="699" spans="1:14" ht="15" customHeight="1">
      <c r="A699" s="1">
        <f>工事一般情報!A699</f>
        <v>160318</v>
      </c>
      <c r="B699" s="6" t="str">
        <f>工事一般情報!B699</f>
        <v>ハローズ三原</v>
      </c>
      <c r="M699" s="2"/>
      <c r="N699" s="3"/>
    </row>
    <row r="700" spans="1:14">
      <c r="A700" s="1">
        <f>工事一般情報!A700</f>
        <v>160319</v>
      </c>
      <c r="B700" s="6" t="str">
        <f>工事一般情報!B700</f>
        <v>岩国錦帯橋空港立体駐車場整備工場</v>
      </c>
      <c r="M700" s="2"/>
      <c r="N700" s="3"/>
    </row>
    <row r="701" spans="1:14" ht="15" customHeight="1">
      <c r="A701" s="1">
        <f>工事一般情報!A701</f>
        <v>160321</v>
      </c>
      <c r="B701" s="6" t="str">
        <f>工事一般情報!B701</f>
        <v>ツルハドラッグ岩見沢鉄北</v>
      </c>
      <c r="M701" s="2"/>
      <c r="N701" s="3"/>
    </row>
    <row r="702" spans="1:14">
      <c r="A702" s="1">
        <f>工事一般情報!A702</f>
        <v>160322</v>
      </c>
      <c r="B702" s="6" t="str">
        <f>工事一般情報!B702</f>
        <v>和幸セントラルハウス</v>
      </c>
      <c r="M702" s="2"/>
      <c r="N702" s="3"/>
    </row>
    <row r="703" spans="1:14" ht="15" customHeight="1">
      <c r="A703" s="1">
        <f>工事一般情報!A703</f>
        <v>160323</v>
      </c>
      <c r="B703" s="6" t="str">
        <f>工事一般情報!B703</f>
        <v>東和食品(株)鮭フィレー工場</v>
      </c>
      <c r="M703" s="2"/>
      <c r="N703" s="3"/>
    </row>
    <row r="704" spans="1:14">
      <c r="A704" s="1">
        <f>工事一般情報!A704</f>
        <v>160324</v>
      </c>
      <c r="B704" s="6" t="str">
        <f>工事一般情報!B704</f>
        <v>地域密着型介護老人福祉施設(石木医院)</v>
      </c>
      <c r="M704" s="2"/>
      <c r="N704" s="3"/>
    </row>
    <row r="705" spans="1:14" ht="15" customHeight="1">
      <c r="A705" s="1">
        <f>工事一般情報!A705</f>
        <v>160325</v>
      </c>
      <c r="B705" s="6" t="str">
        <f>工事一般情報!B705</f>
        <v>なないろ芥見</v>
      </c>
      <c r="M705" s="2"/>
      <c r="N705" s="3"/>
    </row>
    <row r="706" spans="1:14">
      <c r="A706" s="1">
        <f>工事一般情報!A706</f>
        <v>160327</v>
      </c>
      <c r="B706" s="6" t="str">
        <f>工事一般情報!B706</f>
        <v>スーパーサンシ</v>
      </c>
      <c r="M706" s="2"/>
      <c r="N706" s="3"/>
    </row>
    <row r="707" spans="1:14" ht="15" customHeight="1">
      <c r="A707" s="1">
        <f>工事一般情報!A707</f>
        <v>160328</v>
      </c>
      <c r="B707" s="6" t="str">
        <f>工事一般情報!B707</f>
        <v>スシロー西大津</v>
      </c>
      <c r="M707" s="2"/>
      <c r="N707" s="3"/>
    </row>
    <row r="708" spans="1:14">
      <c r="A708" s="1">
        <f>工事一般情報!A708</f>
        <v>160329</v>
      </c>
      <c r="B708" s="6" t="str">
        <f>工事一般情報!B708</f>
        <v>福松屋運送</v>
      </c>
      <c r="M708" s="2"/>
      <c r="N708" s="3"/>
    </row>
    <row r="709" spans="1:14" ht="15" customHeight="1">
      <c r="A709" s="1">
        <f>工事一般情報!A709</f>
        <v>160333</v>
      </c>
      <c r="B709" s="6" t="str">
        <f>工事一般情報!B709</f>
        <v>スズキショールーム御国野町国分寺</v>
      </c>
      <c r="M709" s="2"/>
      <c r="N709" s="3"/>
    </row>
    <row r="710" spans="1:14">
      <c r="A710" s="1">
        <f>工事一般情報!A710</f>
        <v>160334</v>
      </c>
      <c r="B710" s="6" t="str">
        <f>工事一般情報!B710</f>
        <v>山陰ヤクルト</v>
      </c>
      <c r="M710" s="2"/>
      <c r="N710" s="3"/>
    </row>
    <row r="711" spans="1:14" ht="15" customHeight="1">
      <c r="A711" s="1">
        <f>工事一般情報!A711</f>
        <v>160335</v>
      </c>
      <c r="B711" s="6" t="str">
        <f>工事一般情報!B711</f>
        <v>エムジーホールディング株式会社事務所</v>
      </c>
      <c r="M711" s="2"/>
      <c r="N711" s="3"/>
    </row>
    <row r="712" spans="1:14">
      <c r="A712" s="1">
        <f>工事一般情報!A712</f>
        <v>160336</v>
      </c>
      <c r="B712" s="6" t="str">
        <f>工事一般情報!B712</f>
        <v>ネッツトヨタ島根浜田</v>
      </c>
      <c r="M712" s="2"/>
      <c r="N712" s="3"/>
    </row>
    <row r="713" spans="1:14" ht="15" customHeight="1">
      <c r="A713" s="1">
        <f>工事一般情報!A713</f>
        <v>160337</v>
      </c>
      <c r="B713" s="6" t="str">
        <f>工事一般情報!B713</f>
        <v>JA呉 高須支店</v>
      </c>
      <c r="M713" s="2"/>
      <c r="N713" s="3"/>
    </row>
    <row r="714" spans="1:14">
      <c r="A714" s="1">
        <f>工事一般情報!A714</f>
        <v>160338</v>
      </c>
      <c r="B714" s="6" t="str">
        <f>工事一般情報!B714</f>
        <v>ツルハドラッグ石巻新蛇田南</v>
      </c>
      <c r="M714" s="2"/>
      <c r="N714" s="3"/>
    </row>
    <row r="715" spans="1:14" ht="15" customHeight="1">
      <c r="A715" s="1">
        <f>工事一般情報!A715</f>
        <v>160339</v>
      </c>
      <c r="B715" s="6" t="str">
        <f>工事一般情報!B715</f>
        <v>ｽﾀｰﾊﾞｯｸｽｺｰﾋｰ神戸ﾒﾘｹﾝﾊﾟｰｸ</v>
      </c>
      <c r="M715" s="2"/>
      <c r="N715" s="3"/>
    </row>
    <row r="716" spans="1:14">
      <c r="A716" s="1">
        <f>工事一般情報!A716</f>
        <v>160341</v>
      </c>
      <c r="B716" s="6" t="str">
        <f>工事一般情報!B716</f>
        <v>こと京野菜 亀岡工場</v>
      </c>
      <c r="M716" s="2"/>
      <c r="N716" s="3"/>
    </row>
    <row r="717" spans="1:14" ht="15" customHeight="1">
      <c r="A717" s="1">
        <f>工事一般情報!A717</f>
        <v>160342</v>
      </c>
      <c r="B717" s="6" t="str">
        <f>工事一般情報!B717</f>
        <v>西新井七丁目(ベルクス)</v>
      </c>
      <c r="M717" s="2"/>
      <c r="N717" s="3"/>
    </row>
    <row r="718" spans="1:14">
      <c r="A718" s="1">
        <f>工事一般情報!A718</f>
        <v>160343</v>
      </c>
      <c r="B718" s="6" t="str">
        <f>工事一般情報!B718</f>
        <v>九州産廃 焼却施設</v>
      </c>
      <c r="M718" s="2"/>
      <c r="N718" s="3"/>
    </row>
    <row r="719" spans="1:14" ht="15" customHeight="1">
      <c r="A719" s="1">
        <f>工事一般情報!A719</f>
        <v>160347</v>
      </c>
      <c r="B719" s="6" t="str">
        <f>工事一般情報!B719</f>
        <v>ヤマナカ水産加工場</v>
      </c>
      <c r="M719" s="2"/>
      <c r="N719" s="3"/>
    </row>
    <row r="720" spans="1:14">
      <c r="A720" s="1">
        <f>工事一般情報!A720</f>
        <v>160348</v>
      </c>
      <c r="B720" s="6" t="str">
        <f>工事一般情報!B720</f>
        <v>酒田酒造</v>
      </c>
      <c r="M720" s="2"/>
      <c r="N720" s="3"/>
    </row>
    <row r="721" spans="1:14" ht="15" customHeight="1">
      <c r="A721" s="1">
        <f>工事一般情報!A721</f>
        <v>160355</v>
      </c>
      <c r="B721" s="6" t="str">
        <f>工事一般情報!B721</f>
        <v>信州培養センター資材置場</v>
      </c>
      <c r="M721" s="2"/>
      <c r="N721" s="3"/>
    </row>
    <row r="722" spans="1:14">
      <c r="A722" s="1">
        <f>工事一般情報!A722</f>
        <v>160356</v>
      </c>
      <c r="B722" s="6" t="str">
        <f>工事一般情報!B722</f>
        <v>キタセキ蓮野</v>
      </c>
      <c r="M722" s="2"/>
      <c r="N722" s="3"/>
    </row>
    <row r="723" spans="1:14" ht="15" customHeight="1">
      <c r="A723" s="1">
        <f>工事一般情報!A723</f>
        <v>160357</v>
      </c>
      <c r="B723" s="6" t="str">
        <f>工事一般情報!B723</f>
        <v>ボーネルンドキドキド学園南</v>
      </c>
      <c r="M723" s="2"/>
      <c r="N723" s="3"/>
    </row>
    <row r="724" spans="1:14">
      <c r="A724" s="1">
        <f>工事一般情報!A724</f>
        <v>160358</v>
      </c>
      <c r="B724" s="6" t="str">
        <f>工事一般情報!B724</f>
        <v>濃飛西濃運輸上越支店 自家用給油所</v>
      </c>
      <c r="M724" s="2"/>
      <c r="N724" s="3"/>
    </row>
    <row r="725" spans="1:14" ht="15" customHeight="1">
      <c r="A725" s="1">
        <f>工事一般情報!A725</f>
        <v>160360</v>
      </c>
      <c r="B725" s="6" t="str">
        <f>工事一般情報!B725</f>
        <v>三共ゴム平林営業所</v>
      </c>
      <c r="M725" s="2"/>
      <c r="N725" s="3"/>
    </row>
    <row r="726" spans="1:14">
      <c r="A726" s="1">
        <f>工事一般情報!A726</f>
        <v>160363</v>
      </c>
      <c r="B726" s="6" t="str">
        <f>工事一般情報!B726</f>
        <v>農事組合法人U.M.A.S.I穀類乾燥調製・育苗施設</v>
      </c>
      <c r="M726" s="2"/>
      <c r="N726" s="3"/>
    </row>
    <row r="727" spans="1:14" ht="15" customHeight="1">
      <c r="A727" s="1">
        <f>工事一般情報!A727</f>
        <v>160364</v>
      </c>
      <c r="B727" s="6" t="str">
        <f>工事一般情報!B727</f>
        <v>内村電機工務店 倉庫</v>
      </c>
      <c r="M727" s="2"/>
      <c r="N727" s="3"/>
    </row>
    <row r="728" spans="1:14">
      <c r="A728" s="1">
        <f>工事一般情報!A728</f>
        <v>160365</v>
      </c>
      <c r="B728" s="6" t="str">
        <f>工事一般情報!B728</f>
        <v>鶴見ファッションモール</v>
      </c>
      <c r="M728" s="2"/>
      <c r="N728" s="3"/>
    </row>
    <row r="729" spans="1:14" ht="15" customHeight="1">
      <c r="A729" s="1">
        <f>工事一般情報!A729</f>
        <v>160366</v>
      </c>
      <c r="B729" s="6" t="str">
        <f>工事一般情報!B729</f>
        <v>ナイス山手台</v>
      </c>
      <c r="M729" s="2"/>
      <c r="N729" s="3"/>
    </row>
    <row r="730" spans="1:14">
      <c r="A730" s="1">
        <f>工事一般情報!A730</f>
        <v>160367</v>
      </c>
      <c r="B730" s="6" t="str">
        <f>工事一般情報!B730</f>
        <v>ネッツトヨタ高知 駅前通り</v>
      </c>
      <c r="M730" s="2"/>
      <c r="N730" s="3"/>
    </row>
    <row r="731" spans="1:14" ht="15" customHeight="1">
      <c r="A731" s="1">
        <f>工事一般情報!A731</f>
        <v>160368</v>
      </c>
      <c r="B731" s="6" t="str">
        <f>工事一般情報!B731</f>
        <v>カインズ相模原当麻</v>
      </c>
      <c r="M731" s="2"/>
      <c r="N731" s="3"/>
    </row>
    <row r="732" spans="1:14">
      <c r="A732" s="1">
        <f>工事一般情報!A732</f>
        <v>160370</v>
      </c>
      <c r="B732" s="6" t="str">
        <f>工事一般情報!B732</f>
        <v>V・drug日進赤池</v>
      </c>
      <c r="M732" s="2"/>
      <c r="N732" s="3"/>
    </row>
    <row r="733" spans="1:14" ht="15" customHeight="1">
      <c r="A733" s="1">
        <f>工事一般情報!A733</f>
        <v>160371</v>
      </c>
      <c r="B733" s="6" t="str">
        <f>工事一般情報!B733</f>
        <v>マルセン食品</v>
      </c>
      <c r="M733" s="2"/>
      <c r="N733" s="3"/>
    </row>
    <row r="734" spans="1:14">
      <c r="A734" s="1">
        <f>工事一般情報!A734</f>
        <v>160372</v>
      </c>
      <c r="B734" s="6" t="str">
        <f>工事一般情報!B734</f>
        <v>ホーマックニコット当別太美</v>
      </c>
      <c r="M734" s="2"/>
      <c r="N734" s="3"/>
    </row>
    <row r="735" spans="1:14" ht="15" customHeight="1">
      <c r="A735" s="1">
        <f>工事一般情報!A735</f>
        <v>160373</v>
      </c>
      <c r="B735" s="6" t="str">
        <f>工事一般情報!B735</f>
        <v>ヨークベニマルいわき泉下川</v>
      </c>
      <c r="M735" s="2"/>
      <c r="N735" s="3"/>
    </row>
    <row r="736" spans="1:14">
      <c r="A736" s="1">
        <f>工事一般情報!A736</f>
        <v>160374</v>
      </c>
      <c r="B736" s="6" t="str">
        <f>工事一般情報!B736</f>
        <v>フレスポいわき泉(ﾏﾂｷﾖ)</v>
      </c>
      <c r="M736" s="2"/>
      <c r="N736" s="3"/>
    </row>
    <row r="737" spans="1:14" ht="15" customHeight="1">
      <c r="A737" s="1">
        <f>工事一般情報!A737</f>
        <v>160375</v>
      </c>
      <c r="B737" s="6" t="str">
        <f>工事一般情報!B737</f>
        <v>多機能型事業所ふれんず</v>
      </c>
      <c r="M737" s="2"/>
      <c r="N737" s="3"/>
    </row>
    <row r="738" spans="1:14">
      <c r="A738" s="1">
        <f>工事一般情報!A738</f>
        <v>160376</v>
      </c>
      <c r="B738" s="6" t="str">
        <f>工事一般情報!B738</f>
        <v>カインズ宇土</v>
      </c>
      <c r="M738" s="2"/>
      <c r="N738" s="3"/>
    </row>
    <row r="739" spans="1:14" ht="15" customHeight="1">
      <c r="A739" s="1">
        <f>工事一般情報!A739</f>
        <v>160377</v>
      </c>
      <c r="B739" s="6" t="str">
        <f>工事一般情報!B739</f>
        <v>ツルハドラッグ登米加賀野</v>
      </c>
      <c r="M739" s="2"/>
      <c r="N739" s="3"/>
    </row>
    <row r="740" spans="1:14">
      <c r="A740" s="1">
        <f>工事一般情報!A740</f>
        <v>160379</v>
      </c>
      <c r="B740" s="6" t="str">
        <f>工事一般情報!B740</f>
        <v>ｼﾝｼｮｳﾄﾞｳ広島事務所・倉庫</v>
      </c>
      <c r="M740" s="2"/>
      <c r="N740" s="3"/>
    </row>
    <row r="741" spans="1:14" ht="15" customHeight="1">
      <c r="A741" s="1" t="str">
        <f>工事一般情報!A741</f>
        <v>160378-1</v>
      </c>
      <c r="B741" s="6" t="str">
        <f>工事一般情報!B741</f>
        <v>新高岡ストックヤード(ﾌﾟﾗｯﾄﾎｰﾑ)</v>
      </c>
      <c r="M741" s="2"/>
      <c r="N741" s="3"/>
    </row>
    <row r="742" spans="1:14">
      <c r="A742" s="1" t="str">
        <f>工事一般情報!A742</f>
        <v>160378-2</v>
      </c>
      <c r="B742" s="6" t="str">
        <f>工事一般情報!B742</f>
        <v>新高岡ストックヤード(ｽﾄｯｸﾔｰﾄﾞA)</v>
      </c>
      <c r="M742" s="2"/>
      <c r="N742" s="3"/>
    </row>
    <row r="743" spans="1:14" ht="15" customHeight="1">
      <c r="A743" s="1" t="str">
        <f>工事一般情報!A743</f>
        <v>160378-3</v>
      </c>
      <c r="B743" s="6" t="str">
        <f>工事一般情報!B743</f>
        <v>新高岡ストックヤード(ｽﾄｯｸﾔｰﾄﾞB)</v>
      </c>
      <c r="M743" s="2"/>
      <c r="N743" s="3"/>
    </row>
    <row r="744" spans="1:14">
      <c r="A744" s="1" t="str">
        <f>工事一般情報!A744</f>
        <v>160378-4</v>
      </c>
      <c r="B744" s="6" t="str">
        <f>工事一般情報!B744</f>
        <v>新高岡ストックヤード(受付棟)</v>
      </c>
      <c r="M744" s="2"/>
      <c r="N744" s="3"/>
    </row>
    <row r="745" spans="1:14" ht="15" customHeight="1">
      <c r="A745" s="1">
        <f>工事一般情報!A745</f>
        <v>160380</v>
      </c>
      <c r="B745" s="6" t="str">
        <f>工事一般情報!B745</f>
        <v>V・drug安城今池</v>
      </c>
      <c r="M745" s="2"/>
      <c r="N745" s="3"/>
    </row>
    <row r="746" spans="1:14">
      <c r="A746" s="1">
        <f>工事一般情報!A746</f>
        <v>160381</v>
      </c>
      <c r="B746" s="6" t="str">
        <f>工事一般情報!B746</f>
        <v>ﾃﾝﾎｳ・ﾌｰｽﾞ工場</v>
      </c>
      <c r="M746" s="2"/>
      <c r="N746" s="3"/>
    </row>
    <row r="747" spans="1:14" ht="15" customHeight="1">
      <c r="A747" s="1">
        <f>工事一般情報!A747</f>
        <v>160382</v>
      </c>
      <c r="B747" s="6" t="str">
        <f>工事一般情報!B747</f>
        <v>ヤンマーアグリジャパン(株)白石支店倉庫</v>
      </c>
      <c r="M747" s="2"/>
      <c r="N747" s="3"/>
    </row>
    <row r="748" spans="1:14">
      <c r="A748" s="1">
        <f>工事一般情報!A748</f>
        <v>160384</v>
      </c>
      <c r="B748" s="6" t="str">
        <f>工事一般情報!B748</f>
        <v>四日市海運(株)霞事務所</v>
      </c>
      <c r="M748" s="2"/>
      <c r="N748" s="3"/>
    </row>
    <row r="749" spans="1:14" ht="15" customHeight="1">
      <c r="A749" s="1">
        <f>工事一般情報!A749</f>
        <v>160385</v>
      </c>
      <c r="B749" s="6" t="str">
        <f>工事一般情報!B749</f>
        <v>赤田運輸産業様 倉庫・事務所</v>
      </c>
      <c r="M749" s="2"/>
      <c r="N749" s="3"/>
    </row>
    <row r="750" spans="1:14">
      <c r="A750" s="1">
        <f>工事一般情報!A750</f>
        <v>160386</v>
      </c>
      <c r="B750" s="6" t="str">
        <f>工事一般情報!B750</f>
        <v>ライオンズ平野町北</v>
      </c>
      <c r="M750" s="2"/>
      <c r="N750" s="3"/>
    </row>
    <row r="751" spans="1:14" ht="15" customHeight="1">
      <c r="A751" s="1">
        <f>工事一般情報!A751</f>
        <v>160387</v>
      </c>
      <c r="B751" s="6" t="str">
        <f>工事一般情報!B751</f>
        <v>上組 名古屋支店 飛鳥ｺﾝﾃﾅｾﾝﾀｰ</v>
      </c>
      <c r="M751" s="2"/>
      <c r="N751" s="3"/>
    </row>
    <row r="752" spans="1:14">
      <c r="A752" s="1">
        <f>工事一般情報!A752</f>
        <v>160388</v>
      </c>
      <c r="B752" s="6" t="str">
        <f>工事一般情報!B752</f>
        <v>バロー勝川</v>
      </c>
      <c r="M752" s="2"/>
      <c r="N752" s="3"/>
    </row>
    <row r="753" spans="1:14" ht="15" customHeight="1">
      <c r="A753" s="1">
        <f>工事一般情報!A753</f>
        <v>160389</v>
      </c>
      <c r="B753" s="6" t="str">
        <f>工事一般情報!B753</f>
        <v>内山商事 東京営業所</v>
      </c>
      <c r="M753" s="2"/>
      <c r="N753" s="3"/>
    </row>
    <row r="754" spans="1:14">
      <c r="A754" s="1">
        <f>工事一般情報!A754</f>
        <v>160390</v>
      </c>
      <c r="B754" s="6" t="str">
        <f>工事一般情報!B754</f>
        <v>ドラッグコスモス八幡屋</v>
      </c>
      <c r="M754" s="2"/>
      <c r="N754" s="3"/>
    </row>
    <row r="755" spans="1:14" ht="15" customHeight="1">
      <c r="A755" s="1">
        <f>工事一般情報!A755</f>
        <v>160391</v>
      </c>
      <c r="B755" s="6" t="str">
        <f>工事一般情報!B755</f>
        <v>ハローズ万代</v>
      </c>
      <c r="M755" s="2"/>
      <c r="N755" s="3"/>
    </row>
    <row r="756" spans="1:14">
      <c r="A756" s="1">
        <f>工事一般情報!A756</f>
        <v>160392</v>
      </c>
      <c r="B756" s="6" t="str">
        <f>工事一般情報!B756</f>
        <v>益田乙吉町(ｾﾌﾞﾝｲﾚﾌﾞﾝ)</v>
      </c>
      <c r="M756" s="2"/>
      <c r="N756" s="3"/>
    </row>
    <row r="757" spans="1:14" ht="15" customHeight="1">
      <c r="A757" s="1">
        <f>工事一般情報!A757</f>
        <v>160393</v>
      </c>
      <c r="B757" s="6" t="str">
        <f>工事一般情報!B757</f>
        <v>ﾄﾖﾀｶﾛｰﾗ帯広</v>
      </c>
      <c r="M757" s="2"/>
      <c r="N757" s="3"/>
    </row>
    <row r="758" spans="1:14">
      <c r="A758" s="1">
        <f>工事一般情報!A758</f>
        <v>160394</v>
      </c>
      <c r="B758" s="6" t="str">
        <f>工事一般情報!B758</f>
        <v>阿久津医院</v>
      </c>
      <c r="M758" s="2"/>
      <c r="N758" s="3"/>
    </row>
    <row r="759" spans="1:14" ht="15" customHeight="1">
      <c r="A759" s="1">
        <f>工事一般情報!A759</f>
        <v>160395</v>
      </c>
      <c r="B759" s="6" t="str">
        <f>工事一般情報!B759</f>
        <v>東名電機 株式会社 事務所</v>
      </c>
      <c r="M759" s="2"/>
      <c r="N759" s="3"/>
    </row>
    <row r="760" spans="1:14">
      <c r="A760" s="1">
        <f>工事一般情報!A760</f>
        <v>160396</v>
      </c>
      <c r="B760" s="6" t="str">
        <f>工事一般情報!B760</f>
        <v>ヨークタウン落合2号棟(ﾎｰﾏｯｸ)</v>
      </c>
      <c r="M760" s="2"/>
      <c r="N760" s="3"/>
    </row>
    <row r="761" spans="1:14" ht="15" customHeight="1">
      <c r="A761" s="1">
        <f>工事一般情報!A761</f>
        <v>160397</v>
      </c>
      <c r="B761" s="6" t="str">
        <f>工事一般情報!B761</f>
        <v>三和シャッター工業(株)広島工場塗装ライン</v>
      </c>
      <c r="M761" s="2"/>
      <c r="N761" s="3"/>
    </row>
    <row r="762" spans="1:14">
      <c r="A762" s="1">
        <f>工事一般情報!A762</f>
        <v>160399</v>
      </c>
      <c r="B762" s="6" t="str">
        <f>工事一般情報!B762</f>
        <v>「いわて純情米」県北広域集出荷施設</v>
      </c>
      <c r="M762" s="2"/>
      <c r="N762" s="3"/>
    </row>
    <row r="763" spans="1:14" ht="15" customHeight="1">
      <c r="A763" s="1">
        <f>工事一般情報!A763</f>
        <v>160400</v>
      </c>
      <c r="B763" s="6" t="str">
        <f>工事一般情報!B763</f>
        <v>介護付き有料老人ﾎｰﾑ さわやかあおい館</v>
      </c>
      <c r="M763" s="2"/>
      <c r="N763" s="3"/>
    </row>
    <row r="764" spans="1:14">
      <c r="A764" s="1">
        <f>工事一般情報!A764</f>
        <v>160401</v>
      </c>
      <c r="B764" s="6" t="str">
        <f>工事一般情報!B764</f>
        <v>ゆうび苑</v>
      </c>
      <c r="M764" s="2"/>
      <c r="N764" s="3"/>
    </row>
    <row r="765" spans="1:14" ht="15" customHeight="1">
      <c r="A765" s="1">
        <f>工事一般情報!A765</f>
        <v>160401</v>
      </c>
      <c r="B765" s="6" t="str">
        <f>工事一般情報!B765</f>
        <v>造道複合物販店舗</v>
      </c>
      <c r="M765" s="2"/>
      <c r="N765" s="3"/>
    </row>
    <row r="766" spans="1:14">
      <c r="A766" s="1">
        <f>工事一般情報!A766</f>
        <v>170001</v>
      </c>
      <c r="B766" s="6" t="str">
        <f>工事一般情報!B766</f>
        <v>SDTソーラーパワー山口発電所</v>
      </c>
      <c r="M766" s="2"/>
      <c r="N766" s="3"/>
    </row>
    <row r="767" spans="1:14" ht="15" customHeight="1">
      <c r="A767" s="1">
        <f>工事一般情報!A767</f>
        <v>170002</v>
      </c>
      <c r="B767" s="6" t="str">
        <f>工事一般情報!B767</f>
        <v>薬王堂青森五所川原稲実</v>
      </c>
      <c r="M767" s="2"/>
      <c r="N767" s="3"/>
    </row>
    <row r="768" spans="1:14">
      <c r="A768" s="1">
        <f>工事一般情報!A768</f>
        <v>170003</v>
      </c>
      <c r="B768" s="6" t="str">
        <f>工事一般情報!B768</f>
        <v>南小泉複合施設</v>
      </c>
      <c r="M768" s="2"/>
      <c r="N768" s="3"/>
    </row>
    <row r="769" spans="1:14" ht="15" customHeight="1">
      <c r="A769" s="1">
        <f>工事一般情報!A769</f>
        <v>170006</v>
      </c>
      <c r="B769" s="6" t="str">
        <f>工事一般情報!B769</f>
        <v xml:space="preserve">ｽｰﾊﾟｰﾊﾞﾘｭｰ </v>
      </c>
      <c r="M769" s="2"/>
      <c r="N769" s="3"/>
    </row>
    <row r="770" spans="1:14">
      <c r="A770" s="1">
        <f>工事一般情報!A770</f>
        <v>170008</v>
      </c>
      <c r="B770" s="6" t="str">
        <f>工事一般情報!B770</f>
        <v>V・drug刈谷下重原</v>
      </c>
      <c r="M770" s="2"/>
      <c r="N770" s="3"/>
    </row>
    <row r="771" spans="1:14" ht="15" customHeight="1">
      <c r="A771" s="1">
        <f>工事一般情報!A771</f>
        <v>170009</v>
      </c>
      <c r="B771" s="6" t="str">
        <f>工事一般情報!B771</f>
        <v>V・drug中部薬品岐阜県庁西</v>
      </c>
      <c r="M771" s="2"/>
      <c r="N771" s="3"/>
    </row>
    <row r="772" spans="1:14">
      <c r="A772" s="1">
        <f>工事一般情報!A772</f>
        <v>170010</v>
      </c>
      <c r="B772" s="6" t="str">
        <f>工事一般情報!B772</f>
        <v>ヤマザワ村山駅西町 ダイソー棟</v>
      </c>
      <c r="M772" s="2"/>
      <c r="N772" s="3"/>
    </row>
    <row r="773" spans="1:14" ht="15" customHeight="1">
      <c r="A773" s="1">
        <f>工事一般情報!A773</f>
        <v>170012</v>
      </c>
      <c r="B773" s="6" t="str">
        <f>工事一般情報!B773</f>
        <v>安楽亭 加平</v>
      </c>
      <c r="M773" s="2"/>
      <c r="N773" s="3"/>
    </row>
    <row r="774" spans="1:14">
      <c r="A774" s="1">
        <f>工事一般情報!A774</f>
        <v>170013</v>
      </c>
      <c r="B774" s="6" t="str">
        <f>工事一般情報!B774</f>
        <v>SVH大垣</v>
      </c>
      <c r="M774" s="2"/>
      <c r="N774" s="3"/>
    </row>
    <row r="775" spans="1:14" ht="15" customHeight="1">
      <c r="A775" s="1">
        <f>工事一般情報!A775</f>
        <v>170014</v>
      </c>
      <c r="B775" s="6" t="str">
        <f>工事一般情報!B775</f>
        <v>仙北信用組合迫</v>
      </c>
      <c r="M775" s="2"/>
      <c r="N775" s="3"/>
    </row>
    <row r="776" spans="1:14">
      <c r="A776" s="1">
        <f>工事一般情報!A776</f>
        <v>170015</v>
      </c>
      <c r="B776" s="6" t="str">
        <f>工事一般情報!B776</f>
        <v>クリハラ工場</v>
      </c>
      <c r="M776" s="2"/>
      <c r="N776" s="3"/>
    </row>
    <row r="777" spans="1:14" ht="15" customHeight="1">
      <c r="A777" s="1">
        <f>工事一般情報!A777</f>
        <v>170017</v>
      </c>
      <c r="B777" s="6" t="str">
        <f>工事一般情報!B777</f>
        <v>ツルハドラッグ紀三井寺</v>
      </c>
      <c r="M777" s="2"/>
      <c r="N777" s="3"/>
    </row>
    <row r="778" spans="1:14">
      <c r="A778" s="1">
        <f>工事一般情報!A778</f>
        <v>170018</v>
      </c>
      <c r="B778" s="6" t="str">
        <f>工事一般情報!B778</f>
        <v>錦織運送(株)倉庫</v>
      </c>
      <c r="M778" s="2"/>
      <c r="N778" s="3"/>
    </row>
    <row r="779" spans="1:14" ht="15" customHeight="1">
      <c r="A779" s="1">
        <f>工事一般情報!A779</f>
        <v>170019</v>
      </c>
      <c r="B779" s="6" t="str">
        <f>工事一般情報!B779</f>
        <v>ﾊﾆｰｽﾞ物流ｾﾝﾀｰ倉庫</v>
      </c>
      <c r="M779" s="2"/>
      <c r="N779" s="3"/>
    </row>
    <row r="780" spans="1:14">
      <c r="A780" s="1">
        <f>工事一般情報!A780</f>
        <v>170021</v>
      </c>
      <c r="B780" s="6" t="str">
        <f>工事一般情報!B780</f>
        <v>ﾌｧｰｽﾄｷｬﾋﾞﾝ西梅田</v>
      </c>
      <c r="M780" s="2"/>
      <c r="N780" s="3"/>
    </row>
    <row r="781" spans="1:14" ht="15" customHeight="1">
      <c r="A781" s="1">
        <f>工事一般情報!A781</f>
        <v>170022</v>
      </c>
      <c r="B781" s="6" t="str">
        <f>工事一般情報!B781</f>
        <v>清光 新工場</v>
      </c>
      <c r="M781" s="2"/>
      <c r="N781" s="3"/>
    </row>
    <row r="782" spans="1:14">
      <c r="A782" s="1">
        <f>工事一般情報!A782</f>
        <v>170023</v>
      </c>
      <c r="B782" s="6" t="str">
        <f>工事一般情報!B782</f>
        <v>みどりｻｰﾋﾞｽやすらぎﾎｰﾙさかた</v>
      </c>
      <c r="M782" s="2"/>
      <c r="N782" s="3"/>
    </row>
    <row r="783" spans="1:14" ht="15" customHeight="1">
      <c r="A783" s="1">
        <f>工事一般情報!A783</f>
        <v>170024</v>
      </c>
      <c r="B783" s="6" t="str">
        <f>工事一般情報!B783</f>
        <v>辻徳産業</v>
      </c>
      <c r="M783" s="2"/>
      <c r="N783" s="3"/>
    </row>
    <row r="784" spans="1:14">
      <c r="A784" s="1">
        <f>工事一般情報!A784</f>
        <v>170025</v>
      </c>
      <c r="B784" s="6" t="str">
        <f>工事一般情報!B784</f>
        <v>ｹｲｽﾞﾍﾞﾙﾃｯｸ</v>
      </c>
      <c r="M784" s="2"/>
      <c r="N784" s="3"/>
    </row>
    <row r="785" spans="1:14" ht="15" customHeight="1">
      <c r="A785" s="1">
        <f>工事一般情報!A785</f>
        <v>170027</v>
      </c>
      <c r="B785" s="6" t="str">
        <f>工事一般情報!B785</f>
        <v>田川商運(株)定温倉庫</v>
      </c>
      <c r="M785" s="2"/>
      <c r="N785" s="3"/>
    </row>
    <row r="786" spans="1:14">
      <c r="A786" s="1">
        <f>工事一般情報!A786</f>
        <v>170028</v>
      </c>
      <c r="B786" s="6" t="str">
        <f>工事一般情報!B786</f>
        <v>薬王堂気仙沼鹿折</v>
      </c>
      <c r="M786" s="2"/>
      <c r="N786" s="3"/>
    </row>
    <row r="787" spans="1:14" ht="15" customHeight="1">
      <c r="A787" s="1">
        <f>工事一般情報!A787</f>
        <v>170029</v>
      </c>
      <c r="B787" s="6" t="str">
        <f>工事一般情報!B787</f>
        <v>味の素Customer Technology Center</v>
      </c>
      <c r="M787" s="2"/>
      <c r="N787" s="3"/>
    </row>
    <row r="788" spans="1:14">
      <c r="A788" s="1">
        <f>工事一般情報!A788</f>
        <v>170030</v>
      </c>
      <c r="B788" s="6" t="str">
        <f>工事一般情報!B788</f>
        <v>ﾎｸｽｲ工場</v>
      </c>
      <c r="M788" s="2"/>
      <c r="N788" s="3"/>
    </row>
    <row r="789" spans="1:14" ht="15" customHeight="1">
      <c r="A789" s="1">
        <f>工事一般情報!A789</f>
        <v>170031</v>
      </c>
      <c r="B789" s="6" t="str">
        <f>工事一般情報!B789</f>
        <v>V・drug北丸子</v>
      </c>
      <c r="M789" s="2"/>
      <c r="N789" s="3"/>
    </row>
    <row r="790" spans="1:14">
      <c r="A790" s="1">
        <f>工事一般情報!A790</f>
        <v>170033</v>
      </c>
      <c r="B790" s="6" t="str">
        <f>工事一般情報!B790</f>
        <v>ヨークベニマル古川</v>
      </c>
      <c r="M790" s="2"/>
      <c r="N790" s="3"/>
    </row>
    <row r="791" spans="1:14" ht="15" customHeight="1">
      <c r="A791" s="1">
        <f>工事一般情報!A791</f>
        <v>170034</v>
      </c>
      <c r="B791" s="6" t="str">
        <f>工事一般情報!B791</f>
        <v>ハローズ向島</v>
      </c>
      <c r="M791" s="2"/>
      <c r="N791" s="3"/>
    </row>
    <row r="792" spans="1:14">
      <c r="A792" s="1">
        <f>工事一般情報!A792</f>
        <v>170034</v>
      </c>
      <c r="B792" s="6" t="str">
        <f>工事一般情報!B792</f>
        <v>ハローズ向島 テナント棟</v>
      </c>
      <c r="M792" s="2"/>
      <c r="N792" s="3"/>
    </row>
    <row r="793" spans="1:14" ht="15" customHeight="1">
      <c r="A793" s="1">
        <f>工事一般情報!A793</f>
        <v>170036</v>
      </c>
      <c r="B793" s="6" t="str">
        <f>工事一般情報!B793</f>
        <v>中国醸造 蒸留酒製造工場</v>
      </c>
      <c r="M793" s="2"/>
      <c r="N793" s="3"/>
    </row>
    <row r="794" spans="1:14">
      <c r="A794" s="1">
        <f>工事一般情報!A794</f>
        <v>170037</v>
      </c>
      <c r="B794" s="6" t="str">
        <f>工事一般情報!B794</f>
        <v>THE GARDEN ORIENTAL OSAKA 西庭プロジェクト</v>
      </c>
      <c r="M794" s="2"/>
      <c r="N794" s="3"/>
    </row>
    <row r="795" spans="1:14" ht="15" customHeight="1">
      <c r="A795" s="1" t="str">
        <f>工事一般情報!A795</f>
        <v>170038-1</v>
      </c>
      <c r="B795" s="6" t="str">
        <f>工事一般情報!B795</f>
        <v>関西トランスウェイA棟(冷蔵)</v>
      </c>
      <c r="M795" s="2"/>
      <c r="N795" s="3"/>
    </row>
    <row r="796" spans="1:14">
      <c r="A796" s="1" t="str">
        <f>工事一般情報!A796</f>
        <v>170038-2</v>
      </c>
      <c r="B796" s="6" t="str">
        <f>工事一般情報!B796</f>
        <v>関西トランスウェイB棟(常温)</v>
      </c>
      <c r="M796" s="2"/>
      <c r="N796" s="3"/>
    </row>
    <row r="797" spans="1:14" ht="15" customHeight="1">
      <c r="A797" s="1">
        <f>工事一般情報!A797</f>
        <v>170039</v>
      </c>
      <c r="B797" s="6" t="str">
        <f>工事一般情報!B797</f>
        <v>三岐通運</v>
      </c>
      <c r="M797" s="2"/>
      <c r="N797" s="3"/>
    </row>
    <row r="798" spans="1:14">
      <c r="A798" s="1">
        <f>工事一般情報!A798</f>
        <v>170040</v>
      </c>
      <c r="B798" s="6" t="str">
        <f>工事一般情報!B798</f>
        <v>ｱﾄﾞ・ﾜﾝ・ﾌｧｰﾑ丘珠農場</v>
      </c>
      <c r="M798" s="2"/>
      <c r="N798" s="3"/>
    </row>
    <row r="799" spans="1:14" ht="15" customHeight="1">
      <c r="A799" s="1">
        <f>工事一般情報!A799</f>
        <v>170048</v>
      </c>
      <c r="B799" s="6" t="str">
        <f>工事一般情報!B799</f>
        <v>企業主導型保育所ｷｯｽﾞﾙｰﾑにこにこ</v>
      </c>
      <c r="M799" s="2"/>
      <c r="N799" s="3"/>
    </row>
    <row r="800" spans="1:14">
      <c r="A800" s="1">
        <f>工事一般情報!A800</f>
        <v>170049</v>
      </c>
      <c r="B800" s="6" t="str">
        <f>工事一般情報!B800</f>
        <v>豊頃町農業協同組合種子馬鈴薯選別貯蔵施設</v>
      </c>
      <c r="M800" s="2"/>
      <c r="N800" s="3"/>
    </row>
    <row r="801" spans="1:14" ht="15" customHeight="1">
      <c r="A801" s="1">
        <f>工事一般情報!A801</f>
        <v>170050</v>
      </c>
      <c r="B801" s="6" t="str">
        <f>工事一般情報!B801</f>
        <v>奈良日産自動車</v>
      </c>
      <c r="M801" s="2"/>
      <c r="N801" s="3"/>
    </row>
    <row r="802" spans="1:14">
      <c r="A802" s="1">
        <f>工事一般情報!A802</f>
        <v>170051</v>
      </c>
      <c r="B802" s="6" t="str">
        <f>工事一般情報!B802</f>
        <v>東北マツダ横手</v>
      </c>
      <c r="M802" s="2"/>
      <c r="N802" s="3"/>
    </row>
    <row r="803" spans="1:14" ht="15" customHeight="1">
      <c r="A803" s="1">
        <f>工事一般情報!A803</f>
        <v>170052</v>
      </c>
      <c r="B803" s="6" t="str">
        <f>工事一般情報!B803</f>
        <v>事務所北側倉庫</v>
      </c>
      <c r="M803" s="2"/>
      <c r="N803" s="3"/>
    </row>
    <row r="804" spans="1:14">
      <c r="A804" s="1">
        <f>工事一般情報!A804</f>
        <v>170073</v>
      </c>
      <c r="B804" s="6" t="str">
        <f>工事一般情報!B804</f>
        <v>関西マツダ松原</v>
      </c>
      <c r="M804" s="2"/>
      <c r="N804" s="3"/>
    </row>
    <row r="805" spans="1:14" ht="15" customHeight="1">
      <c r="A805" s="1">
        <f>工事一般情報!A805</f>
        <v>170074</v>
      </c>
      <c r="B805" s="6" t="str">
        <f>工事一般情報!B805</f>
        <v>特別養護老人ホーム「真砂寮」</v>
      </c>
      <c r="M805" s="2"/>
      <c r="N805" s="3"/>
    </row>
    <row r="806" spans="1:14">
      <c r="A806" s="1">
        <f>工事一般情報!A806</f>
        <v>170075</v>
      </c>
      <c r="B806" s="6" t="str">
        <f>工事一般情報!B806</f>
        <v>日立建機日本(株)徳島南営業所</v>
      </c>
      <c r="M806" s="2"/>
      <c r="N806" s="3"/>
    </row>
    <row r="807" spans="1:14" ht="15" customHeight="1">
      <c r="A807" s="1">
        <f>工事一般情報!A807</f>
        <v>170076</v>
      </c>
      <c r="B807" s="6" t="str">
        <f>工事一般情報!B807</f>
        <v>豊田車両 工場棟</v>
      </c>
      <c r="M807" s="2"/>
      <c r="N807" s="3"/>
    </row>
    <row r="808" spans="1:14">
      <c r="A808" s="1">
        <f>工事一般情報!A808</f>
        <v>170077</v>
      </c>
      <c r="B808" s="6" t="str">
        <f>工事一般情報!B808</f>
        <v>ﾗﾝﾎﾞﾙｷﾞｰﾆ名古屋</v>
      </c>
      <c r="M808" s="2"/>
      <c r="N808" s="3"/>
    </row>
    <row r="809" spans="1:14" ht="15" customHeight="1">
      <c r="A809" s="1">
        <f>工事一般情報!A809</f>
        <v>170078</v>
      </c>
      <c r="B809" s="6" t="str">
        <f>工事一般情報!B809</f>
        <v>伊豆長岡学園</v>
      </c>
      <c r="M809" s="2"/>
      <c r="N809" s="3"/>
    </row>
    <row r="810" spans="1:14">
      <c r="A810" s="1">
        <f>工事一般情報!A810</f>
        <v>170079</v>
      </c>
      <c r="B810" s="6" t="str">
        <f>工事一般情報!B810</f>
        <v>ヤマザワ漆山</v>
      </c>
      <c r="M810" s="2"/>
      <c r="N810" s="3"/>
    </row>
    <row r="811" spans="1:14" ht="15" customHeight="1">
      <c r="A811" s="1">
        <f>工事一般情報!A811</f>
        <v>170080</v>
      </c>
      <c r="B811" s="6" t="str">
        <f>工事一般情報!B811</f>
        <v>下田部FM</v>
      </c>
      <c r="M811" s="2"/>
      <c r="N811" s="3"/>
    </row>
    <row r="812" spans="1:14">
      <c r="A812" s="1">
        <f>工事一般情報!A812</f>
        <v>170081</v>
      </c>
      <c r="B812" s="6" t="str">
        <f>工事一般情報!B812</f>
        <v>京伸精機</v>
      </c>
      <c r="M812" s="2"/>
      <c r="N812" s="3"/>
    </row>
    <row r="813" spans="1:14" ht="15" customHeight="1">
      <c r="A813" s="1">
        <f>工事一般情報!A813</f>
        <v>170082</v>
      </c>
      <c r="B813" s="6" t="str">
        <f>工事一般情報!B813</f>
        <v>山幸物流</v>
      </c>
      <c r="M813" s="2"/>
      <c r="N813" s="3"/>
    </row>
    <row r="814" spans="1:14">
      <c r="A814" s="1">
        <f>工事一般情報!A814</f>
        <v>170085</v>
      </c>
      <c r="B814" s="6" t="str">
        <f>工事一般情報!B814</f>
        <v>ツルハドラッグ南幌</v>
      </c>
      <c r="M814" s="2"/>
      <c r="N814" s="3"/>
    </row>
    <row r="815" spans="1:14" ht="15" customHeight="1">
      <c r="A815" s="1">
        <f>工事一般情報!A815</f>
        <v>170086</v>
      </c>
      <c r="B815" s="6" t="str">
        <f>工事一般情報!B815</f>
        <v>四国ｽﾊﾞﾙ(株)高知桟橋通</v>
      </c>
      <c r="M815" s="2"/>
      <c r="N815" s="3"/>
    </row>
    <row r="816" spans="1:14">
      <c r="A816" s="1">
        <f>工事一般情報!A816</f>
        <v>170087</v>
      </c>
      <c r="B816" s="6" t="str">
        <f>工事一般情報!B816</f>
        <v>いりあいﾌｧｰﾑ滝の頭 ﾗｲｽｾﾝﾀｰ</v>
      </c>
      <c r="M816" s="2"/>
      <c r="N816" s="3"/>
    </row>
    <row r="817" spans="1:14" ht="15" customHeight="1">
      <c r="A817" s="1" t="str">
        <f>工事一般情報!A817</f>
        <v>170088-1</v>
      </c>
      <c r="B817" s="6" t="str">
        <f>工事一般情報!B817</f>
        <v>新星工業社出島第二工場(工場棟)</v>
      </c>
      <c r="M817" s="2"/>
      <c r="N817" s="3"/>
    </row>
    <row r="818" spans="1:14">
      <c r="A818" s="1" t="str">
        <f>工事一般情報!A818</f>
        <v>170088-2</v>
      </c>
      <c r="B818" s="6" t="str">
        <f>工事一般情報!B818</f>
        <v>新星工業社出島第二工場(事務所棟)</v>
      </c>
      <c r="M818" s="2"/>
      <c r="N818" s="3"/>
    </row>
    <row r="819" spans="1:14" ht="15" customHeight="1">
      <c r="A819" s="1">
        <f>工事一般情報!A819</f>
        <v>170089</v>
      </c>
      <c r="B819" s="6" t="str">
        <f>工事一般情報!B819</f>
        <v>西二区事務所兼倉庫</v>
      </c>
      <c r="M819" s="2"/>
      <c r="N819" s="3"/>
    </row>
    <row r="820" spans="1:14">
      <c r="A820" s="1">
        <f>工事一般情報!A820</f>
        <v>170090</v>
      </c>
      <c r="B820" s="6" t="str">
        <f>工事一般情報!B820</f>
        <v>東区丘珠流通施設</v>
      </c>
      <c r="M820" s="2"/>
      <c r="N820" s="3"/>
    </row>
    <row r="821" spans="1:14" ht="15" customHeight="1">
      <c r="A821" s="1">
        <f>工事一般情報!A821</f>
        <v>170091</v>
      </c>
      <c r="B821" s="6" t="str">
        <f>工事一般情報!B821</f>
        <v>空調技研工業様倉庫</v>
      </c>
      <c r="M821" s="2"/>
      <c r="N821" s="3"/>
    </row>
    <row r="822" spans="1:14">
      <c r="A822" s="1">
        <f>工事一般情報!A822</f>
        <v>170092</v>
      </c>
      <c r="B822" s="6" t="str">
        <f>工事一般情報!B822</f>
        <v>弘前貨物米倉庫</v>
      </c>
      <c r="M822" s="2"/>
      <c r="N822" s="3"/>
    </row>
    <row r="823" spans="1:14" ht="15" customHeight="1">
      <c r="A823" s="1">
        <f>工事一般情報!A823</f>
        <v>170093</v>
      </c>
      <c r="B823" s="6" t="str">
        <f>工事一般情報!B823</f>
        <v>はま寿司 益田</v>
      </c>
      <c r="M823" s="2"/>
      <c r="N823" s="3"/>
    </row>
    <row r="824" spans="1:14">
      <c r="A824" s="1">
        <f>工事一般情報!A824</f>
        <v>170094</v>
      </c>
      <c r="B824" s="6" t="str">
        <f>工事一般情報!B824</f>
        <v>JA山形おきたま営農ｾﾝﾀｰ</v>
      </c>
      <c r="M824" s="2"/>
      <c r="N824" s="3"/>
    </row>
    <row r="825" spans="1:14" ht="15" customHeight="1">
      <c r="A825" s="1">
        <f>工事一般情報!A825</f>
        <v>170095</v>
      </c>
      <c r="B825" s="6" t="str">
        <f>工事一般情報!B825</f>
        <v>秋田市広面診療所</v>
      </c>
      <c r="M825" s="2"/>
      <c r="N825" s="3"/>
    </row>
    <row r="826" spans="1:14">
      <c r="A826" s="1">
        <f>工事一般情報!A826</f>
        <v>170096</v>
      </c>
      <c r="B826" s="6" t="str">
        <f>工事一般情報!B826</f>
        <v>ツルハドラッグ鹿島台</v>
      </c>
      <c r="M826" s="2"/>
      <c r="N826" s="3"/>
    </row>
    <row r="827" spans="1:14" ht="15" customHeight="1">
      <c r="A827" s="1">
        <f>工事一般情報!A827</f>
        <v>170098</v>
      </c>
      <c r="B827" s="6" t="str">
        <f>工事一般情報!B827</f>
        <v>BPS上甲子園</v>
      </c>
      <c r="M827" s="2"/>
      <c r="N827" s="3"/>
    </row>
    <row r="828" spans="1:14">
      <c r="A828" s="1">
        <f>工事一般情報!A828</f>
        <v>170101</v>
      </c>
      <c r="B828" s="6" t="str">
        <f>工事一般情報!B828</f>
        <v>ｻﾂﾄﾞﾗ倶知安</v>
      </c>
      <c r="M828" s="2"/>
      <c r="N828" s="3"/>
    </row>
    <row r="829" spans="1:14" ht="15" customHeight="1">
      <c r="A829" s="1">
        <f>工事一般情報!A829</f>
        <v>170102</v>
      </c>
      <c r="B829" s="6" t="str">
        <f>工事一般情報!B829</f>
        <v>フレスポいわき泉(ｻｰﾋﾞｽ棟)</v>
      </c>
      <c r="M829" s="2"/>
      <c r="N829" s="3"/>
    </row>
    <row r="830" spans="1:14">
      <c r="A830" s="1">
        <f>工事一般情報!A830</f>
        <v>170103</v>
      </c>
      <c r="B830" s="6" t="str">
        <f>工事一般情報!B830</f>
        <v>九州薬品工業 山鹿工場</v>
      </c>
      <c r="M830" s="2"/>
      <c r="N830" s="3"/>
    </row>
    <row r="831" spans="1:14" ht="15" customHeight="1">
      <c r="A831" s="1">
        <f>工事一般情報!A831</f>
        <v>170112</v>
      </c>
      <c r="B831" s="6" t="str">
        <f>工事一般情報!B831</f>
        <v>仁平自動車工場・事務所</v>
      </c>
      <c r="M831" s="2"/>
      <c r="N831" s="3"/>
    </row>
    <row r="832" spans="1:14">
      <c r="A832" s="1">
        <f>工事一般情報!A832</f>
        <v>170113</v>
      </c>
      <c r="B832" s="6" t="str">
        <f>工事一般情報!B832</f>
        <v>仁徳砂利社屋</v>
      </c>
      <c r="M832" s="2"/>
      <c r="N832" s="3"/>
    </row>
    <row r="833" spans="1:14" ht="15" customHeight="1">
      <c r="A833" s="1">
        <f>工事一般情報!A833</f>
        <v>170115</v>
      </c>
      <c r="B833" s="6" t="str">
        <f>工事一般情報!B833</f>
        <v>日本通運株式会社 士別倉庫</v>
      </c>
      <c r="M833" s="2"/>
      <c r="N833" s="3"/>
    </row>
    <row r="834" spans="1:14">
      <c r="A834" s="1">
        <f>工事一般情報!A834</f>
        <v>170116</v>
      </c>
      <c r="B834" s="6" t="str">
        <f>工事一般情報!B834</f>
        <v>認定こども園</v>
      </c>
      <c r="M834" s="2"/>
      <c r="N834" s="3"/>
    </row>
    <row r="835" spans="1:14" ht="15" customHeight="1">
      <c r="A835" s="1">
        <f>工事一般情報!A835</f>
        <v>170117</v>
      </c>
      <c r="B835" s="6" t="str">
        <f>工事一般情報!B835</f>
        <v>㈱ARCA新社屋</v>
      </c>
      <c r="M835" s="2"/>
      <c r="N835" s="3"/>
    </row>
    <row r="836" spans="1:14">
      <c r="A836" s="1">
        <f>工事一般情報!A836</f>
        <v>170120</v>
      </c>
      <c r="B836" s="6" t="str">
        <f>工事一般情報!B836</f>
        <v>ｻﾂﾄﾞﾗﾆｾｺ</v>
      </c>
      <c r="M836" s="2"/>
      <c r="N836" s="3"/>
    </row>
    <row r="837" spans="1:14" ht="15" customHeight="1">
      <c r="A837" s="1">
        <f>工事一般情報!A837</f>
        <v>170121</v>
      </c>
      <c r="B837" s="6" t="str">
        <f>工事一般情報!B837</f>
        <v>富山産業</v>
      </c>
      <c r="M837" s="2"/>
      <c r="N837" s="3"/>
    </row>
    <row r="838" spans="1:14">
      <c r="A838" s="1">
        <f>工事一般情報!A838</f>
        <v>170122</v>
      </c>
      <c r="B838" s="6" t="str">
        <f>工事一般情報!B838</f>
        <v>北陸マツダ開発</v>
      </c>
      <c r="M838" s="2"/>
      <c r="N838" s="3"/>
    </row>
    <row r="839" spans="1:14" ht="15" customHeight="1">
      <c r="A839" s="1">
        <f>工事一般情報!A839</f>
        <v>170123</v>
      </c>
      <c r="B839" s="6" t="str">
        <f>工事一般情報!B839</f>
        <v>ホーマックニコット磯原木皿</v>
      </c>
      <c r="M839" s="2"/>
      <c r="N839" s="3"/>
    </row>
    <row r="840" spans="1:14">
      <c r="A840" s="1">
        <f>工事一般情報!A840</f>
        <v>170124</v>
      </c>
      <c r="B840" s="6" t="str">
        <f>工事一般情報!B840</f>
        <v>JAにしみの上多度農業倉庫</v>
      </c>
      <c r="M840" s="2"/>
      <c r="N840" s="3"/>
    </row>
    <row r="841" spans="1:14" ht="15" customHeight="1">
      <c r="A841" s="1">
        <f>工事一般情報!A841</f>
        <v>170125</v>
      </c>
      <c r="B841" s="6" t="str">
        <f>工事一般情報!B841</f>
        <v>株式会社上組名古屋支店飛島埠頭内野積場及び事務所</v>
      </c>
      <c r="M841" s="2"/>
      <c r="N841" s="3"/>
    </row>
    <row r="842" spans="1:14">
      <c r="A842" s="1">
        <f>工事一般情報!A842</f>
        <v>170126</v>
      </c>
      <c r="B842" s="6" t="str">
        <f>工事一般情報!B842</f>
        <v>セイムス古川東</v>
      </c>
      <c r="M842" s="2"/>
      <c r="N842" s="3"/>
    </row>
    <row r="843" spans="1:14" ht="15" customHeight="1">
      <c r="A843" s="1">
        <f>工事一般情報!A843</f>
        <v>170127</v>
      </c>
      <c r="B843" s="6" t="str">
        <f>工事一般情報!B843</f>
        <v>ケーズデンキ下関</v>
      </c>
      <c r="M843" s="2"/>
      <c r="N843" s="3"/>
    </row>
    <row r="844" spans="1:14">
      <c r="A844" s="1">
        <f>工事一般情報!A844</f>
        <v>170128</v>
      </c>
      <c r="B844" s="6" t="str">
        <f>工事一般情報!B844</f>
        <v>関西マツダ池田</v>
      </c>
      <c r="M844" s="2"/>
      <c r="N844" s="3"/>
    </row>
    <row r="845" spans="1:14" ht="15" customHeight="1">
      <c r="A845" s="1">
        <f>工事一般情報!A845</f>
        <v>170129</v>
      </c>
      <c r="B845" s="6" t="str">
        <f>工事一般情報!B845</f>
        <v>テニスコート東側倉庫</v>
      </c>
      <c r="M845" s="2"/>
      <c r="N845" s="3"/>
    </row>
    <row r="846" spans="1:14">
      <c r="A846" s="1">
        <f>工事一般情報!A846</f>
        <v>170130</v>
      </c>
      <c r="B846" s="6" t="str">
        <f>工事一般情報!B846</f>
        <v>ふじよし川崎工場</v>
      </c>
      <c r="M846" s="2"/>
      <c r="N846" s="3"/>
    </row>
    <row r="847" spans="1:14" ht="15" customHeight="1">
      <c r="A847" s="1">
        <f>工事一般情報!A847</f>
        <v>170131</v>
      </c>
      <c r="B847" s="6" t="str">
        <f>工事一般情報!B847</f>
        <v>ヤンマー船用システム</v>
      </c>
      <c r="M847" s="2"/>
      <c r="N847" s="3"/>
    </row>
    <row r="848" spans="1:14">
      <c r="A848" s="1">
        <f>工事一般情報!A848</f>
        <v>170132</v>
      </c>
      <c r="B848" s="6" t="str">
        <f>工事一般情報!B848</f>
        <v>太陽鉱油㈱4号線庄和SS</v>
      </c>
      <c r="M848" s="2"/>
      <c r="N848" s="3"/>
    </row>
    <row r="849" spans="1:14" ht="15" customHeight="1">
      <c r="A849" s="1">
        <f>工事一般情報!A849</f>
        <v>170133</v>
      </c>
      <c r="B849" s="6" t="str">
        <f>工事一般情報!B849</f>
        <v>エスキー工機㈱組立工場</v>
      </c>
      <c r="M849" s="2"/>
      <c r="N849" s="3"/>
    </row>
    <row r="850" spans="1:14">
      <c r="A850" s="1">
        <f>工事一般情報!A850</f>
        <v>170134</v>
      </c>
      <c r="B850" s="6" t="str">
        <f>工事一般情報!B850</f>
        <v>大和製作所</v>
      </c>
      <c r="M850" s="2"/>
      <c r="N850" s="3"/>
    </row>
    <row r="851" spans="1:14" ht="15" customHeight="1">
      <c r="A851" s="1">
        <f>工事一般情報!A851</f>
        <v>170135</v>
      </c>
      <c r="B851" s="6" t="str">
        <f>工事一般情報!B851</f>
        <v>スギモト生肉冷凍倉庫</v>
      </c>
      <c r="M851" s="2"/>
      <c r="N851" s="3"/>
    </row>
    <row r="852" spans="1:14">
      <c r="A852" s="1">
        <f>工事一般情報!A852</f>
        <v>170136</v>
      </c>
      <c r="B852" s="6" t="str">
        <f>工事一般情報!B852</f>
        <v>日本テクノロジーソリューション</v>
      </c>
      <c r="M852" s="2"/>
      <c r="N852" s="3"/>
    </row>
    <row r="853" spans="1:14" ht="15" customHeight="1">
      <c r="A853" s="1">
        <f>工事一般情報!A853</f>
        <v>170137</v>
      </c>
      <c r="B853" s="6" t="str">
        <f>工事一般情報!B853</f>
        <v>釧路厚生社 発酵2号棟</v>
      </c>
      <c r="M853" s="2"/>
      <c r="N853" s="3"/>
    </row>
    <row r="854" spans="1:14">
      <c r="A854" s="1">
        <f>工事一般情報!A854</f>
        <v>170138</v>
      </c>
      <c r="B854" s="6" t="str">
        <f>工事一般情報!B854</f>
        <v>アクティオ千葉</v>
      </c>
      <c r="M854" s="2"/>
      <c r="N854" s="3"/>
    </row>
    <row r="855" spans="1:14" ht="15" customHeight="1">
      <c r="A855" s="1">
        <f>工事一般情報!A855</f>
        <v>170139</v>
      </c>
      <c r="B855" s="6" t="str">
        <f>工事一般情報!B855</f>
        <v>西四国マツダ高知中央</v>
      </c>
      <c r="M855" s="2"/>
      <c r="N855" s="3"/>
    </row>
    <row r="856" spans="1:14">
      <c r="A856" s="1">
        <f>工事一般情報!A856</f>
        <v>170140</v>
      </c>
      <c r="B856" s="6" t="str">
        <f>工事一般情報!B856</f>
        <v>大勢シェル工場</v>
      </c>
      <c r="M856" s="2"/>
      <c r="N856" s="3"/>
    </row>
    <row r="857" spans="1:14" ht="15" customHeight="1">
      <c r="A857" s="1">
        <f>工事一般情報!A857</f>
        <v>170141</v>
      </c>
      <c r="B857" s="6" t="str">
        <f>工事一般情報!B857</f>
        <v>かどや製油㈱小豆島工場焙煎工場</v>
      </c>
      <c r="M857" s="2"/>
      <c r="N857" s="3"/>
    </row>
    <row r="858" spans="1:14">
      <c r="A858" s="1">
        <f>工事一般情報!A858</f>
        <v>170142</v>
      </c>
      <c r="B858" s="6" t="str">
        <f>工事一般情報!B858</f>
        <v>久保田工業 本社工場【工場棟】</v>
      </c>
      <c r="M858" s="2"/>
      <c r="N858" s="3"/>
    </row>
    <row r="859" spans="1:14" ht="15" customHeight="1">
      <c r="A859" s="1" t="str">
        <f>工事一般情報!A859</f>
        <v>170142-2</v>
      </c>
      <c r="B859" s="6" t="str">
        <f>工事一般情報!B859</f>
        <v>久保田工業 本社工場【事務所棟】</v>
      </c>
      <c r="M859" s="2"/>
      <c r="N859" s="3"/>
    </row>
    <row r="860" spans="1:14">
      <c r="A860" s="1">
        <f>工事一般情報!A860</f>
        <v>170143</v>
      </c>
      <c r="B860" s="6" t="str">
        <f>工事一般情報!B860</f>
        <v>ﾎﾟﾙｼｪｾﾝﾀｰ岡山ｼｮｰﾙｰﾑ</v>
      </c>
      <c r="M860" s="2"/>
      <c r="N860" s="3"/>
    </row>
    <row r="861" spans="1:14" ht="15" customHeight="1">
      <c r="A861" s="1">
        <f>工事一般情報!A861</f>
        <v>170146</v>
      </c>
      <c r="B861" s="6" t="str">
        <f>工事一般情報!B861</f>
        <v>枚方信用金庫</v>
      </c>
      <c r="M861" s="2"/>
      <c r="N861" s="3"/>
    </row>
    <row r="862" spans="1:14">
      <c r="A862" s="1">
        <f>工事一般情報!A862</f>
        <v>170147</v>
      </c>
      <c r="B862" s="6" t="str">
        <f>工事一般情報!B862</f>
        <v>キャリオン第2期倉庫</v>
      </c>
      <c r="M862" s="2"/>
      <c r="N862" s="3"/>
    </row>
    <row r="863" spans="1:14" ht="15" customHeight="1">
      <c r="A863" s="1">
        <f>工事一般情報!A863</f>
        <v>170148</v>
      </c>
      <c r="B863" s="6" t="str">
        <f>工事一般情報!B863</f>
        <v>プラージュ古川駅東</v>
      </c>
      <c r="M863" s="2"/>
      <c r="N863" s="3"/>
    </row>
    <row r="864" spans="1:14">
      <c r="A864" s="1">
        <f>工事一般情報!A864</f>
        <v>170149</v>
      </c>
      <c r="B864" s="6" t="str">
        <f>工事一般情報!B864</f>
        <v>早坂牧場 牛舎</v>
      </c>
      <c r="M864" s="2"/>
      <c r="N864" s="3"/>
    </row>
    <row r="865" spans="1:14" ht="15" customHeight="1">
      <c r="A865" s="1">
        <f>工事一般情報!A865</f>
        <v>170150</v>
      </c>
      <c r="B865" s="6" t="str">
        <f>工事一般情報!B865</f>
        <v>島根大学医学部付属病院ｱﾒﾆﾃｨｰ施設</v>
      </c>
      <c r="M865" s="2"/>
      <c r="N865" s="3"/>
    </row>
    <row r="866" spans="1:14">
      <c r="A866" s="1">
        <f>工事一般情報!A866</f>
        <v>170151</v>
      </c>
      <c r="B866" s="6" t="str">
        <f>工事一般情報!B866</f>
        <v>福島FRC製造設備</v>
      </c>
      <c r="M866" s="2"/>
      <c r="N866" s="3"/>
    </row>
    <row r="867" spans="1:14" ht="15" customHeight="1">
      <c r="A867" s="1">
        <f>工事一般情報!A867</f>
        <v>170152</v>
      </c>
      <c r="B867" s="6" t="str">
        <f>工事一般情報!B867</f>
        <v>東北マツダ本荘</v>
      </c>
      <c r="M867" s="2"/>
      <c r="N867" s="3"/>
    </row>
    <row r="868" spans="1:14">
      <c r="A868" s="1">
        <f>工事一般情報!A868</f>
        <v>170153</v>
      </c>
      <c r="B868" s="6" t="str">
        <f>工事一般情報!B868</f>
        <v>三昇新工場</v>
      </c>
      <c r="M868" s="2"/>
      <c r="N868" s="3"/>
    </row>
    <row r="869" spans="1:14" ht="15" customHeight="1">
      <c r="A869" s="1">
        <f>工事一般情報!A869</f>
        <v>170154</v>
      </c>
      <c r="B869" s="6" t="str">
        <f>工事一般情報!B869</f>
        <v>バロー国高</v>
      </c>
      <c r="M869" s="2"/>
      <c r="N869" s="3"/>
    </row>
    <row r="870" spans="1:14">
      <c r="A870" s="1">
        <f>工事一般情報!A870</f>
        <v>170155</v>
      </c>
      <c r="B870" s="6" t="str">
        <f>工事一般情報!B870</f>
        <v>豊洲プロジェクト</v>
      </c>
      <c r="M870" s="2"/>
      <c r="N870" s="3"/>
    </row>
    <row r="871" spans="1:14" ht="15" customHeight="1">
      <c r="A871" s="1">
        <f>工事一般情報!A871</f>
        <v>170156</v>
      </c>
      <c r="B871" s="6" t="str">
        <f>工事一般情報!B871</f>
        <v>ｶﾈｷﾝ川村水産 虻田工場</v>
      </c>
      <c r="M871" s="2"/>
      <c r="N871" s="3"/>
    </row>
    <row r="872" spans="1:14">
      <c r="A872" s="1">
        <f>工事一般情報!A872</f>
        <v>170157</v>
      </c>
      <c r="B872" s="6" t="str">
        <f>工事一般情報!B872</f>
        <v>KO-HOUSE</v>
      </c>
      <c r="M872" s="2"/>
      <c r="N872" s="3"/>
    </row>
    <row r="873" spans="1:14" ht="15" customHeight="1">
      <c r="A873" s="1">
        <f>工事一般情報!A873</f>
        <v>170161</v>
      </c>
      <c r="B873" s="6" t="str">
        <f>工事一般情報!B873</f>
        <v>林建設工業 新社屋</v>
      </c>
      <c r="M873" s="2"/>
      <c r="N873" s="3"/>
    </row>
    <row r="874" spans="1:14">
      <c r="A874" s="1">
        <f>工事一般情報!A874</f>
        <v>170162</v>
      </c>
      <c r="B874" s="6" t="str">
        <f>工事一般情報!B874</f>
        <v>若杉幼稚園</v>
      </c>
      <c r="M874" s="2"/>
      <c r="N874" s="3"/>
    </row>
    <row r="875" spans="1:14" ht="15" customHeight="1">
      <c r="A875" s="1">
        <f>工事一般情報!A875</f>
        <v>170163</v>
      </c>
      <c r="B875" s="6" t="str">
        <f>工事一般情報!B875</f>
        <v>モンクール北浦和</v>
      </c>
      <c r="M875" s="2"/>
      <c r="N875" s="3"/>
    </row>
    <row r="876" spans="1:14">
      <c r="A876" s="1">
        <f>工事一般情報!A876</f>
        <v>170164</v>
      </c>
      <c r="B876" s="6" t="str">
        <f>工事一般情報!B876</f>
        <v>三岐通運 増築工事【二期】</v>
      </c>
      <c r="M876" s="2"/>
      <c r="N876" s="3"/>
    </row>
    <row r="877" spans="1:14" ht="15" customHeight="1">
      <c r="A877" s="1">
        <f>工事一般情報!A877</f>
        <v>170165</v>
      </c>
      <c r="B877" s="6" t="str">
        <f>工事一般情報!B877</f>
        <v>丸運ロジステック</v>
      </c>
      <c r="M877" s="2"/>
      <c r="N877" s="3"/>
    </row>
    <row r="878" spans="1:14">
      <c r="A878" s="1">
        <f>工事一般情報!A878</f>
        <v>170166</v>
      </c>
      <c r="B878" s="6" t="str">
        <f>工事一般情報!B878</f>
        <v>アクティオ千葉 テント倉庫</v>
      </c>
      <c r="M878" s="2"/>
      <c r="N878" s="3"/>
    </row>
    <row r="879" spans="1:14" ht="15" customHeight="1">
      <c r="A879" s="1">
        <f>工事一般情報!A879</f>
        <v>170167</v>
      </c>
      <c r="B879" s="6" t="str">
        <f>工事一般情報!B879</f>
        <v>薬王堂能代寺向</v>
      </c>
      <c r="M879" s="2"/>
      <c r="N879" s="3"/>
    </row>
    <row r="880" spans="1:14">
      <c r="A880" s="1">
        <f>工事一般情報!A880</f>
        <v>170168</v>
      </c>
      <c r="B880" s="6" t="str">
        <f>工事一般情報!B880</f>
        <v>清水産業株式会社 佐賀事業所</v>
      </c>
      <c r="M880" s="2"/>
      <c r="N880" s="3"/>
    </row>
    <row r="881" spans="1:14" ht="15" customHeight="1">
      <c r="A881" s="1">
        <f>工事一般情報!A881</f>
        <v>170169</v>
      </c>
      <c r="B881" s="6" t="str">
        <f>工事一般情報!B881</f>
        <v>花のまちマリナヴィラ駐車場</v>
      </c>
      <c r="M881" s="2"/>
      <c r="N881" s="3"/>
    </row>
    <row r="882" spans="1:14">
      <c r="A882" s="1">
        <f>工事一般情報!A882</f>
        <v>170170</v>
      </c>
      <c r="B882" s="6" t="str">
        <f>工事一般情報!B882</f>
        <v>ニシムラ倉庫</v>
      </c>
      <c r="M882" s="2"/>
      <c r="N882" s="3"/>
    </row>
    <row r="883" spans="1:14" ht="15" customHeight="1">
      <c r="A883" s="1">
        <f>工事一般情報!A883</f>
        <v>170171</v>
      </c>
      <c r="B883" s="6" t="str">
        <f>工事一般情報!B883</f>
        <v>伊藤様六町ﾀｶﾗｽﾀﾝﾀﾞｰﾄﾞｼｮｰﾙｰﾑ</v>
      </c>
      <c r="M883" s="2"/>
      <c r="N883" s="3"/>
    </row>
    <row r="884" spans="1:14">
      <c r="A884" s="1">
        <f>工事一般情報!A884</f>
        <v>170172</v>
      </c>
      <c r="B884" s="6" t="str">
        <f>工事一般情報!B884</f>
        <v>フレッシュ物流配送センター</v>
      </c>
      <c r="M884" s="2"/>
      <c r="N884" s="3"/>
    </row>
    <row r="885" spans="1:14" ht="15" customHeight="1">
      <c r="A885" s="1">
        <f>工事一般情報!A885</f>
        <v>170173</v>
      </c>
      <c r="B885" s="6" t="str">
        <f>工事一般情報!B885</f>
        <v>たかだ原動機 新工場</v>
      </c>
      <c r="M885" s="2"/>
      <c r="N885" s="3"/>
    </row>
    <row r="886" spans="1:14">
      <c r="A886" s="1">
        <f>工事一般情報!A886</f>
        <v>170174</v>
      </c>
      <c r="B886" s="6" t="str">
        <f>工事一般情報!B886</f>
        <v>HO-HOUSE</v>
      </c>
      <c r="M886" s="2"/>
      <c r="N886" s="3"/>
    </row>
    <row r="887" spans="1:14" ht="15" customHeight="1">
      <c r="A887" s="1">
        <f>工事一般情報!A887</f>
        <v>170175</v>
      </c>
      <c r="B887" s="6" t="str">
        <f>工事一般情報!B887</f>
        <v>ツルハドラッグ石巻鹿又</v>
      </c>
      <c r="M887" s="2"/>
      <c r="N887" s="3"/>
    </row>
    <row r="888" spans="1:14">
      <c r="A888" s="1">
        <f>工事一般情報!A888</f>
        <v>170176</v>
      </c>
      <c r="B888" s="6" t="str">
        <f>工事一般情報!B888</f>
        <v>ホワイトウィング清水本社ビル</v>
      </c>
      <c r="M888" s="2"/>
      <c r="N888" s="3"/>
    </row>
    <row r="889" spans="1:14" ht="15" customHeight="1">
      <c r="A889" s="1">
        <f>工事一般情報!A889</f>
        <v>170177</v>
      </c>
      <c r="B889" s="6" t="str">
        <f>工事一般情報!B889</f>
        <v>ヤンマーアグリジャパン(株)玉名支店</v>
      </c>
      <c r="M889" s="2"/>
      <c r="N889" s="3"/>
    </row>
    <row r="890" spans="1:14">
      <c r="A890" s="1">
        <f>工事一般情報!A890</f>
        <v>170180</v>
      </c>
      <c r="B890" s="6" t="str">
        <f>工事一般情報!B890</f>
        <v>まじま歯科クリニック</v>
      </c>
      <c r="M890" s="2"/>
      <c r="N890" s="3"/>
    </row>
    <row r="891" spans="1:14" ht="15" customHeight="1">
      <c r="A891" s="1">
        <f>工事一般情報!A891</f>
        <v>170181</v>
      </c>
      <c r="B891" s="6" t="str">
        <f>工事一般情報!B891</f>
        <v>美野里運送倉庫 上越営業所</v>
      </c>
      <c r="M891" s="2"/>
      <c r="N891" s="3"/>
    </row>
    <row r="892" spans="1:14">
      <c r="A892" s="1">
        <f>工事一般情報!A892</f>
        <v>170182</v>
      </c>
      <c r="B892" s="6" t="str">
        <f>工事一般情報!B892</f>
        <v>ヨークベニマル米沢春日</v>
      </c>
      <c r="M892" s="2"/>
      <c r="N892" s="3"/>
    </row>
    <row r="893" spans="1:14" ht="15" customHeight="1">
      <c r="A893" s="1">
        <f>工事一般情報!A893</f>
        <v>180183</v>
      </c>
      <c r="B893" s="6" t="str">
        <f>工事一般情報!B893</f>
        <v>JA邑楽館林 板倉A重油充填施設</v>
      </c>
      <c r="M893" s="2"/>
      <c r="N893" s="3"/>
    </row>
    <row r="894" spans="1:14">
      <c r="A894" s="1">
        <f>工事一般情報!A894</f>
        <v>170184</v>
      </c>
      <c r="B894" s="6" t="str">
        <f>工事一般情報!B894</f>
        <v>石狩ディストリビューションセンター</v>
      </c>
      <c r="M894" s="2"/>
      <c r="N894" s="3"/>
    </row>
    <row r="895" spans="1:14" ht="15" customHeight="1">
      <c r="A895" s="1">
        <f>工事一般情報!A895</f>
        <v>170185</v>
      </c>
      <c r="B895" s="6" t="str">
        <f>工事一般情報!B895</f>
        <v>バロー下恵土</v>
      </c>
      <c r="M895" s="2"/>
      <c r="N895" s="3"/>
    </row>
    <row r="896" spans="1:14">
      <c r="A896" s="1">
        <f>工事一般情報!A896</f>
        <v>170186</v>
      </c>
      <c r="B896" s="6" t="str">
        <f>工事一般情報!B896</f>
        <v>ダイレックス三原宮浦</v>
      </c>
      <c r="M896" s="2"/>
      <c r="N896" s="3"/>
    </row>
    <row r="897" spans="1:14" ht="15" customHeight="1">
      <c r="A897" s="1">
        <f>工事一般情報!A897</f>
        <v>170187</v>
      </c>
      <c r="B897" s="6" t="str">
        <f>工事一般情報!B897</f>
        <v>PCB一時払出設備製作・設置・撤去工事(某川崎案件)</v>
      </c>
      <c r="M897" s="2"/>
      <c r="N897" s="3"/>
    </row>
    <row r="898" spans="1:14">
      <c r="A898" s="1">
        <f>工事一般情報!A898</f>
        <v>170188</v>
      </c>
      <c r="B898" s="6" t="str">
        <f>工事一般情報!B898</f>
        <v>ほのか㈱共同利用穀類乾燥調整施設</v>
      </c>
      <c r="M898" s="2"/>
      <c r="N898" s="3"/>
    </row>
    <row r="899" spans="1:14" ht="15" customHeight="1">
      <c r="A899" s="1">
        <f>工事一般情報!A899</f>
        <v>170189</v>
      </c>
      <c r="B899" s="6" t="str">
        <f>工事一般情報!B899</f>
        <v>クリエイトエスディー足立綾瀬</v>
      </c>
      <c r="M899" s="2"/>
      <c r="N899" s="3"/>
    </row>
    <row r="900" spans="1:14">
      <c r="A900" s="1">
        <f>工事一般情報!A900</f>
        <v>170190</v>
      </c>
      <c r="B900" s="6" t="str">
        <f>工事一般情報!B900</f>
        <v>モダン・プロ本社 事務所・倉庫</v>
      </c>
      <c r="M900" s="2"/>
      <c r="N900" s="3"/>
    </row>
    <row r="901" spans="1:14" ht="15" customHeight="1">
      <c r="A901" s="1">
        <f>工事一般情報!A901</f>
        <v>170191</v>
      </c>
      <c r="B901" s="6" t="str">
        <f>工事一般情報!B901</f>
        <v>ﾊｶﾙﾌﾟﾗｽ株式会社 食堂・社員寮</v>
      </c>
      <c r="M901" s="2"/>
      <c r="N901" s="3"/>
    </row>
    <row r="902" spans="1:14">
      <c r="A902" s="1">
        <f>工事一般情報!A902</f>
        <v>170192</v>
      </c>
      <c r="B902" s="6" t="str">
        <f>工事一般情報!B902</f>
        <v>長府製作所 駐車場</v>
      </c>
      <c r="M902" s="2"/>
      <c r="N902" s="3"/>
    </row>
    <row r="903" spans="1:14" ht="15" customHeight="1">
      <c r="A903" s="1">
        <f>工事一般情報!A903</f>
        <v>170193</v>
      </c>
      <c r="B903" s="6" t="str">
        <f>工事一般情報!B903</f>
        <v>ホームセンターバロー久居インター</v>
      </c>
      <c r="M903" s="2"/>
      <c r="N903" s="3"/>
    </row>
    <row r="904" spans="1:14">
      <c r="A904" s="1">
        <f>工事一般情報!A904</f>
        <v>170194</v>
      </c>
      <c r="B904" s="6" t="str">
        <f>工事一般情報!B904</f>
        <v>栄光堂印刷所様事務所及び貸ﾃﾅﾝﾄﾋﾞﾙ</v>
      </c>
      <c r="M904" s="2"/>
      <c r="N904" s="3"/>
    </row>
    <row r="905" spans="1:14" ht="15" customHeight="1">
      <c r="A905" s="1">
        <f>工事一般情報!A905</f>
        <v>170196</v>
      </c>
      <c r="B905" s="6" t="str">
        <f>工事一般情報!B905</f>
        <v>ツルハドラッグ大河原</v>
      </c>
      <c r="M905" s="2"/>
      <c r="N905" s="3"/>
    </row>
    <row r="906" spans="1:14">
      <c r="A906" s="1">
        <f>工事一般情報!A906</f>
        <v>170197</v>
      </c>
      <c r="B906" s="6" t="str">
        <f>工事一般情報!B906</f>
        <v>ｾﾝﾄﾗﾙﾌｨｯﾄﾈｽｸﾗﾌﾞ名取仙台南</v>
      </c>
      <c r="M906" s="2"/>
      <c r="N906" s="3"/>
    </row>
    <row r="907" spans="1:14" ht="15" customHeight="1">
      <c r="A907" s="1" t="str">
        <f>工事一般情報!A907</f>
        <v>170199-1</v>
      </c>
      <c r="B907" s="6" t="str">
        <f>工事一般情報!B907</f>
        <v>バロー高辻 本体棟</v>
      </c>
      <c r="M907" s="2"/>
      <c r="N907" s="3"/>
    </row>
    <row r="908" spans="1:14">
      <c r="A908" s="1" t="str">
        <f>工事一般情報!A908</f>
        <v>170199-2</v>
      </c>
      <c r="B908" s="6" t="str">
        <f>工事一般情報!B908</f>
        <v>バロー高辻 テナント棟</v>
      </c>
      <c r="M908" s="2"/>
      <c r="N908" s="3"/>
    </row>
    <row r="909" spans="1:14" ht="15" customHeight="1">
      <c r="A909" s="1">
        <f>工事一般情報!A909</f>
        <v>170200</v>
      </c>
      <c r="B909" s="6" t="str">
        <f>工事一般情報!B909</f>
        <v>浅倉水道社屋</v>
      </c>
      <c r="M909" s="2"/>
      <c r="N909" s="3"/>
    </row>
    <row r="910" spans="1:14">
      <c r="A910" s="1">
        <f>工事一般情報!A910</f>
        <v>170201</v>
      </c>
      <c r="B910" s="6" t="str">
        <f>工事一般情報!B910</f>
        <v>オートバックス東雲</v>
      </c>
      <c r="M910" s="2"/>
      <c r="N910" s="3"/>
    </row>
    <row r="911" spans="1:14" ht="15" customHeight="1">
      <c r="A911" s="1">
        <f>工事一般情報!A911</f>
        <v>170202</v>
      </c>
      <c r="B911" s="6" t="str">
        <f>工事一般情報!B911</f>
        <v>ヤマザワ中の島(セリア)</v>
      </c>
      <c r="M911" s="2"/>
      <c r="N911" s="3"/>
    </row>
    <row r="912" spans="1:14">
      <c r="A912" s="1">
        <f>工事一般情報!A912</f>
        <v>170203</v>
      </c>
      <c r="B912" s="6" t="str">
        <f>工事一般情報!B912</f>
        <v>アイサワ工業 広島支店</v>
      </c>
      <c r="M912" s="2"/>
      <c r="N912" s="3"/>
    </row>
    <row r="913" spans="1:14" ht="15" customHeight="1">
      <c r="A913" s="1">
        <f>工事一般情報!A913</f>
        <v>170204</v>
      </c>
      <c r="B913" s="6" t="str">
        <f>工事一般情報!B913</f>
        <v>ビーンズプレス様吉川倉庫</v>
      </c>
      <c r="M913" s="2"/>
      <c r="N913" s="3"/>
    </row>
    <row r="914" spans="1:14">
      <c r="A914" s="1">
        <f>工事一般情報!A914</f>
        <v>170205</v>
      </c>
      <c r="B914" s="6" t="str">
        <f>工事一般情報!B914</f>
        <v>フレートサービス</v>
      </c>
      <c r="M914" s="2"/>
      <c r="N914" s="3"/>
    </row>
    <row r="915" spans="1:14" ht="15" customHeight="1">
      <c r="A915" s="1">
        <f>工事一般情報!A915</f>
        <v>170206</v>
      </c>
      <c r="B915" s="6" t="str">
        <f>工事一般情報!B915</f>
        <v>尻内保育園</v>
      </c>
      <c r="M915" s="2"/>
      <c r="N915" s="3"/>
    </row>
    <row r="916" spans="1:14">
      <c r="A916" s="1">
        <f>工事一般情報!A916</f>
        <v>170207</v>
      </c>
      <c r="B916" s="6" t="str">
        <f>工事一般情報!B916</f>
        <v>薬王堂富谷成田</v>
      </c>
      <c r="M916" s="2"/>
      <c r="N916" s="3"/>
    </row>
    <row r="917" spans="1:14" ht="15" customHeight="1">
      <c r="A917" s="1">
        <f>工事一般情報!A917</f>
        <v>170208</v>
      </c>
      <c r="B917" s="6" t="str">
        <f>工事一般情報!B917</f>
        <v>ツルハドラッグ新宮城山元</v>
      </c>
      <c r="M917" s="2"/>
      <c r="N917" s="3"/>
    </row>
    <row r="918" spans="1:14">
      <c r="A918" s="1">
        <f>工事一般情報!A918</f>
        <v>170209</v>
      </c>
      <c r="B918" s="6" t="str">
        <f>工事一般情報!B918</f>
        <v>松本邸</v>
      </c>
      <c r="M918" s="2"/>
      <c r="N918" s="3"/>
    </row>
    <row r="919" spans="1:14" ht="15" customHeight="1">
      <c r="A919" s="1">
        <f>工事一般情報!A919</f>
        <v>170210</v>
      </c>
      <c r="B919" s="6" t="str">
        <f>工事一般情報!B919</f>
        <v>V・drug港区宝神</v>
      </c>
      <c r="M919" s="2"/>
      <c r="N919" s="3"/>
    </row>
    <row r="920" spans="1:14">
      <c r="A920" s="1">
        <f>工事一般情報!A920</f>
        <v>170211</v>
      </c>
      <c r="B920" s="6" t="str">
        <f>工事一般情報!B920</f>
        <v>ダイナム山形天童</v>
      </c>
      <c r="M920" s="2"/>
      <c r="N920" s="3"/>
    </row>
    <row r="921" spans="1:14" ht="15" customHeight="1">
      <c r="A921" s="1">
        <f>工事一般情報!A921</f>
        <v>170212</v>
      </c>
      <c r="B921" s="6" t="str">
        <f>工事一般情報!B921</f>
        <v>共同冷蔵 大井物流センター</v>
      </c>
      <c r="M921" s="2"/>
      <c r="N921" s="3"/>
    </row>
    <row r="922" spans="1:14">
      <c r="A922" s="1">
        <f>工事一般情報!A922</f>
        <v>170213</v>
      </c>
      <c r="B922" s="6" t="str">
        <f>工事一般情報!B922</f>
        <v>ツルハドラッグ登米米山</v>
      </c>
      <c r="M922" s="2"/>
      <c r="N922" s="3"/>
    </row>
    <row r="923" spans="1:14" ht="15" customHeight="1">
      <c r="A923" s="1">
        <f>工事一般情報!A923</f>
        <v>170214</v>
      </c>
      <c r="B923" s="6" t="str">
        <f>工事一般情報!B923</f>
        <v>関西マツダ都島</v>
      </c>
      <c r="M923" s="2"/>
      <c r="N923" s="3"/>
    </row>
    <row r="924" spans="1:14">
      <c r="A924" s="1">
        <f>工事一般情報!A924</f>
        <v>170215</v>
      </c>
      <c r="B924" s="6" t="str">
        <f>工事一般情報!B924</f>
        <v>薬王堂柴田槻木</v>
      </c>
      <c r="M924" s="2"/>
      <c r="N924" s="3"/>
    </row>
    <row r="925" spans="1:14" ht="15" customHeight="1">
      <c r="A925" s="1">
        <f>工事一般情報!A925</f>
        <v>170216</v>
      </c>
      <c r="B925" s="6" t="str">
        <f>工事一般情報!B925</f>
        <v>コープさっぽろ元町</v>
      </c>
      <c r="M925" s="2"/>
      <c r="N925" s="3"/>
    </row>
    <row r="926" spans="1:14">
      <c r="A926" s="1">
        <f>工事一般情報!A926</f>
        <v>170217</v>
      </c>
      <c r="B926" s="6" t="str">
        <f>工事一般情報!B926</f>
        <v>太平洋ｾﾒﾝﾄ㈱ｻｰﾋﾞｽｽﾃｰｼｮﾝ</v>
      </c>
      <c r="M926" s="2"/>
      <c r="N926" s="3"/>
    </row>
    <row r="927" spans="1:14" ht="15" customHeight="1">
      <c r="A927" s="1">
        <f>工事一般情報!A927</f>
        <v>170218</v>
      </c>
      <c r="B927" s="6" t="str">
        <f>工事一般情報!B927</f>
        <v>釧路厚生社焼却炉</v>
      </c>
      <c r="M927" s="2"/>
      <c r="N927" s="3"/>
    </row>
    <row r="928" spans="1:14">
      <c r="A928" s="1">
        <f>工事一般情報!A928</f>
        <v>170219</v>
      </c>
      <c r="B928" s="6" t="str">
        <f>工事一般情報!B928</f>
        <v>カインズ幕張</v>
      </c>
      <c r="M928" s="2"/>
      <c r="N928" s="3"/>
    </row>
    <row r="929" spans="1:14" ht="15" customHeight="1">
      <c r="A929" s="1">
        <f>工事一般情報!A929</f>
        <v>170220</v>
      </c>
      <c r="B929" s="6" t="str">
        <f>工事一般情報!B929</f>
        <v>介護予防センターさくら</v>
      </c>
      <c r="M929" s="2"/>
      <c r="N929" s="3"/>
    </row>
    <row r="930" spans="1:14">
      <c r="A930" s="1">
        <f>工事一般情報!A930</f>
        <v>170221</v>
      </c>
      <c r="B930" s="6" t="str">
        <f>工事一般情報!B930</f>
        <v>まるか食品 本社工場</v>
      </c>
      <c r="M930" s="2"/>
      <c r="N930" s="3"/>
    </row>
    <row r="931" spans="1:14" ht="15" customHeight="1">
      <c r="A931" s="1">
        <f>工事一般情報!A931</f>
        <v>170222</v>
      </c>
      <c r="B931" s="6" t="str">
        <f>工事一般情報!B931</f>
        <v>キグチテクニクス切断センター</v>
      </c>
      <c r="M931" s="2"/>
      <c r="N931" s="3"/>
    </row>
    <row r="932" spans="1:14">
      <c r="A932" s="1">
        <f>工事一般情報!A932</f>
        <v>170223</v>
      </c>
      <c r="B932" s="6" t="str">
        <f>工事一般情報!B932</f>
        <v>南佃分譲マンション</v>
      </c>
      <c r="M932" s="2"/>
      <c r="N932" s="3"/>
    </row>
    <row r="933" spans="1:14" ht="15" customHeight="1">
      <c r="A933" s="1">
        <f>工事一般情報!A933</f>
        <v>170224</v>
      </c>
      <c r="B933" s="6" t="str">
        <f>工事一般情報!B933</f>
        <v>セイリン新社屋</v>
      </c>
      <c r="M933" s="2"/>
      <c r="N933" s="3"/>
    </row>
    <row r="934" spans="1:14">
      <c r="A934" s="1">
        <f>工事一般情報!A934</f>
        <v>170227</v>
      </c>
      <c r="B934" s="6" t="str">
        <f>工事一般情報!B934</f>
        <v>気仙沼 宮脇書店</v>
      </c>
      <c r="M934" s="2"/>
      <c r="N934" s="3"/>
    </row>
    <row r="935" spans="1:14" ht="15" customHeight="1">
      <c r="A935" s="1">
        <f>工事一般情報!A935</f>
        <v>170228</v>
      </c>
      <c r="B935" s="6" t="str">
        <f>工事一般情報!B935</f>
        <v>城陽加工場</v>
      </c>
      <c r="M935" s="2"/>
      <c r="N935" s="3"/>
    </row>
    <row r="936" spans="1:14">
      <c r="A936" s="1">
        <f>工事一般情報!A936</f>
        <v>170229</v>
      </c>
      <c r="B936" s="6" t="str">
        <f>工事一般情報!B936</f>
        <v>井口流通センター</v>
      </c>
      <c r="M936" s="2"/>
      <c r="N936" s="3"/>
    </row>
    <row r="937" spans="1:14" ht="15" customHeight="1">
      <c r="A937" s="1">
        <f>工事一般情報!A937</f>
        <v>170231</v>
      </c>
      <c r="B937" s="6" t="str">
        <f>工事一般情報!B937</f>
        <v>ツルハドラッグ新潟彩野</v>
      </c>
      <c r="M937" s="2"/>
      <c r="N937" s="3"/>
    </row>
    <row r="938" spans="1:14">
      <c r="A938" s="1">
        <f>工事一般情報!A938</f>
        <v>170232</v>
      </c>
      <c r="B938" s="6" t="str">
        <f>工事一般情報!B938</f>
        <v>オスカー技研</v>
      </c>
      <c r="M938" s="2"/>
      <c r="N938" s="3"/>
    </row>
    <row r="939" spans="1:14" ht="15" customHeight="1">
      <c r="A939" s="1">
        <f>工事一般情報!A939</f>
        <v>170234</v>
      </c>
      <c r="B939" s="6" t="str">
        <f>工事一般情報!B939</f>
        <v>キタセキ伊勢崎</v>
      </c>
      <c r="M939" s="2"/>
      <c r="N939" s="3"/>
    </row>
    <row r="940" spans="1:14">
      <c r="A940" s="1">
        <f>工事一般情報!A940</f>
        <v>170235</v>
      </c>
      <c r="B940" s="6" t="str">
        <f>工事一般情報!B940</f>
        <v>ジュンテンドー新安来</v>
      </c>
      <c r="M940" s="2"/>
      <c r="N940" s="3"/>
    </row>
    <row r="941" spans="1:14" ht="15" customHeight="1">
      <c r="A941" s="1" t="str">
        <f>工事一般情報!A941</f>
        <v>170236-1</v>
      </c>
      <c r="B941" s="6" t="str">
        <f>工事一般情報!B941</f>
        <v>西松屋Jモール西舞鶴</v>
      </c>
      <c r="M941" s="2"/>
      <c r="N941" s="3"/>
    </row>
    <row r="942" spans="1:14">
      <c r="A942" s="1" t="str">
        <f>工事一般情報!A942</f>
        <v>170236-2</v>
      </c>
      <c r="B942" s="6" t="str">
        <f>工事一般情報!B942</f>
        <v>ユニクロJモール西舞鶴</v>
      </c>
      <c r="M942" s="2"/>
      <c r="N942" s="3"/>
    </row>
    <row r="943" spans="1:14" ht="15" customHeight="1">
      <c r="A943" s="1" t="str">
        <f>工事一般情報!A943</f>
        <v>170236-3</v>
      </c>
      <c r="B943" s="6" t="str">
        <f>工事一般情報!B943</f>
        <v>大創Jモール西舞鶴</v>
      </c>
      <c r="M943" s="2"/>
      <c r="N943" s="3"/>
    </row>
    <row r="944" spans="1:14">
      <c r="A944" s="1">
        <f>工事一般情報!A944</f>
        <v>170238</v>
      </c>
      <c r="B944" s="6" t="str">
        <f>工事一般情報!B944</f>
        <v>HIヒロセSUC竹田</v>
      </c>
      <c r="M944" s="2"/>
      <c r="N944" s="3"/>
    </row>
    <row r="945" spans="1:14" ht="15" customHeight="1">
      <c r="A945" s="1">
        <f>工事一般情報!A945</f>
        <v>170239</v>
      </c>
      <c r="B945" s="6" t="str">
        <f>工事一般情報!B945</f>
        <v>大久保地区公共施設再生事業(習志野計画)</v>
      </c>
      <c r="M945" s="2"/>
      <c r="N945" s="3"/>
    </row>
    <row r="946" spans="1:14">
      <c r="A946" s="1">
        <f>工事一般情報!A946</f>
        <v>170240</v>
      </c>
      <c r="B946" s="6" t="str">
        <f>工事一般情報!B946</f>
        <v>ツルハドラッグ南気仙沼</v>
      </c>
      <c r="M946" s="2"/>
      <c r="N946" s="3"/>
    </row>
    <row r="947" spans="1:14" ht="15" customHeight="1">
      <c r="A947" s="1">
        <f>工事一般情報!A947</f>
        <v>180002</v>
      </c>
      <c r="B947" s="6" t="str">
        <f>工事一般情報!B947</f>
        <v>前田道路㈱福山営業所</v>
      </c>
      <c r="M947" s="2"/>
      <c r="N947" s="3"/>
    </row>
    <row r="948" spans="1:14">
      <c r="A948" s="1">
        <f>工事一般情報!A948</f>
        <v>180003</v>
      </c>
      <c r="B948" s="6" t="str">
        <f>工事一般情報!B948</f>
        <v>ツルハドラッグ男鹿船川</v>
      </c>
      <c r="M948" s="2"/>
      <c r="N948" s="3"/>
    </row>
    <row r="949" spans="1:14" ht="15" customHeight="1">
      <c r="A949" s="1">
        <f>工事一般情報!A949</f>
        <v>180124</v>
      </c>
      <c r="B949" s="6" t="str">
        <f>工事一般情報!B949</f>
        <v>春藤葬儀造花店 ｾﾚﾓﾆｰﾎｰﾙ</v>
      </c>
      <c r="M949" s="2"/>
      <c r="N949" s="3"/>
    </row>
    <row r="950" spans="1:14">
      <c r="A950" s="1">
        <f>工事一般情報!A950</f>
        <v>180013</v>
      </c>
      <c r="B950" s="6" t="str">
        <f>工事一般情報!B950</f>
        <v>T医薬物流倉庫計画</v>
      </c>
      <c r="M950" s="2"/>
      <c r="N950" s="3"/>
    </row>
    <row r="951" spans="1:14" ht="15" customHeight="1">
      <c r="A951" s="1">
        <f>工事一般情報!A951</f>
        <v>180014</v>
      </c>
      <c r="B951" s="6" t="str">
        <f>工事一般情報!B951</f>
        <v>大田クリニックデイケア</v>
      </c>
      <c r="M951" s="2"/>
      <c r="N951" s="3"/>
    </row>
    <row r="952" spans="1:14">
      <c r="A952" s="1">
        <f>工事一般情報!A952</f>
        <v>180015</v>
      </c>
      <c r="B952" s="6" t="str">
        <f>工事一般情報!B952</f>
        <v>V・drug三重川越</v>
      </c>
      <c r="M952" s="2"/>
      <c r="N952" s="3"/>
    </row>
    <row r="953" spans="1:14" ht="15" customHeight="1">
      <c r="A953" s="1">
        <f>工事一般情報!A953</f>
        <v>180016</v>
      </c>
      <c r="B953" s="6" t="str">
        <f>工事一般情報!B953</f>
        <v>正覚寺庫裏</v>
      </c>
      <c r="M953" s="2"/>
      <c r="N953" s="3"/>
    </row>
    <row r="954" spans="1:14">
      <c r="A954" s="1">
        <f>工事一般情報!A954</f>
        <v>180017</v>
      </c>
      <c r="B954" s="6" t="str">
        <f>工事一般情報!B954</f>
        <v>コアレックス道栄 倶知安</v>
      </c>
      <c r="M954" s="2"/>
      <c r="N954" s="3"/>
    </row>
    <row r="955" spans="1:14" ht="15" customHeight="1">
      <c r="A955" s="1">
        <f>工事一般情報!A955</f>
        <v>180018</v>
      </c>
      <c r="B955" s="6" t="str">
        <f>工事一般情報!B955</f>
        <v>中葛西7丁目28番 店舗(ｻﾝﾍﾞﾙｸｽ)</v>
      </c>
      <c r="M955" s="2"/>
      <c r="N955" s="3"/>
    </row>
    <row r="956" spans="1:14">
      <c r="A956" s="1">
        <f>工事一般情報!A956</f>
        <v>180019</v>
      </c>
      <c r="B956" s="6" t="str">
        <f>工事一般情報!B956</f>
        <v>コニーリョ西出雲(勝部マンションⅡ)</v>
      </c>
      <c r="M956" s="2"/>
      <c r="N956" s="3"/>
    </row>
    <row r="957" spans="1:14" ht="15" customHeight="1">
      <c r="A957" s="1" t="str">
        <f>工事一般情報!A957</f>
        <v>180020-1</v>
      </c>
      <c r="B957" s="6" t="str">
        <f>工事一般情報!B957</f>
        <v>秋田ﾄﾖﾀ由利本荘【洗車場】</v>
      </c>
      <c r="M957" s="2"/>
      <c r="N957" s="3"/>
    </row>
    <row r="958" spans="1:14">
      <c r="A958" s="1" t="str">
        <f>工事一般情報!A958</f>
        <v>180020-2</v>
      </c>
      <c r="B958" s="6" t="str">
        <f>工事一般情報!B958</f>
        <v>秋田ﾄﾖﾀ由利本荘【整備工場】</v>
      </c>
      <c r="M958" s="2"/>
      <c r="N958" s="3"/>
    </row>
    <row r="959" spans="1:14" ht="15" customHeight="1">
      <c r="A959" s="1" t="str">
        <f>工事一般情報!A959</f>
        <v>180020-3</v>
      </c>
      <c r="B959" s="6" t="str">
        <f>工事一般情報!B959</f>
        <v>秋田ﾄﾖﾀ由利本荘【ｼｮｰﾙｰﾑ】</v>
      </c>
      <c r="M959" s="2"/>
      <c r="N959" s="3"/>
    </row>
    <row r="960" spans="1:14">
      <c r="A960" s="1" t="str">
        <f>工事一般情報!A960</f>
        <v>180020-4</v>
      </c>
      <c r="B960" s="6" t="str">
        <f>工事一般情報!B960</f>
        <v>秋田ﾄﾖﾀ由利本荘【ﾌﾞｯｸｽﾓｱ】</v>
      </c>
      <c r="M960" s="2"/>
      <c r="N960" s="3"/>
    </row>
    <row r="961" spans="1:14" ht="15" customHeight="1">
      <c r="A961" s="1" t="str">
        <f>工事一般情報!A961</f>
        <v>180020-5</v>
      </c>
      <c r="B961" s="6" t="str">
        <f>工事一般情報!B961</f>
        <v>秋田ﾄﾖﾀ由利本荘【ﾊﾟｰｺﾞﾗ】</v>
      </c>
      <c r="M961" s="2"/>
      <c r="N961" s="3"/>
    </row>
    <row r="962" spans="1:14">
      <c r="A962" s="1">
        <f>工事一般情報!A962</f>
        <v>180021</v>
      </c>
      <c r="B962" s="6" t="str">
        <f>工事一般情報!B962</f>
        <v>東北マツダ大館</v>
      </c>
      <c r="M962" s="2"/>
      <c r="N962" s="3"/>
    </row>
    <row r="963" spans="1:14" ht="15" customHeight="1">
      <c r="A963" s="1">
        <f>工事一般情報!A963</f>
        <v>180022</v>
      </c>
      <c r="B963" s="6" t="str">
        <f>工事一般情報!B963</f>
        <v>JA山形おきたま低温米倉庫</v>
      </c>
      <c r="M963" s="2"/>
      <c r="N963" s="3"/>
    </row>
    <row r="964" spans="1:14">
      <c r="A964" s="1" t="str">
        <f>工事一般情報!A964</f>
        <v>180023
180039</v>
      </c>
      <c r="B964" s="6" t="str">
        <f>工事一般情報!B964</f>
        <v>前田運送㈱E棟倉庫</v>
      </c>
      <c r="M964" s="2"/>
      <c r="N964" s="3"/>
    </row>
    <row r="965" spans="1:14" ht="15" customHeight="1">
      <c r="A965" s="1">
        <f>工事一般情報!A965</f>
        <v>180024</v>
      </c>
      <c r="B965" s="6" t="str">
        <f>工事一般情報!B965</f>
        <v>月ヶ瀬みのり園 第二工場</v>
      </c>
      <c r="M965" s="2"/>
      <c r="N965" s="3"/>
    </row>
    <row r="966" spans="1:14">
      <c r="A966" s="1">
        <f>工事一般情報!A966</f>
        <v>180025</v>
      </c>
      <c r="B966" s="6" t="str">
        <f>工事一般情報!B966</f>
        <v>甲府国母(ドンキ甲府)</v>
      </c>
      <c r="M966" s="2"/>
      <c r="N966" s="3"/>
    </row>
    <row r="967" spans="1:14" ht="15" customHeight="1">
      <c r="A967" s="1">
        <f>工事一般情報!A967</f>
        <v>180026</v>
      </c>
      <c r="B967" s="6" t="str">
        <f>工事一般情報!B967</f>
        <v>日立建機日本(株)成田整備工場</v>
      </c>
      <c r="M967" s="2"/>
      <c r="N967" s="3"/>
    </row>
    <row r="968" spans="1:14">
      <c r="A968" s="1">
        <f>工事一般情報!A968</f>
        <v>180028</v>
      </c>
      <c r="B968" s="6" t="str">
        <f>工事一般情報!B968</f>
        <v>ツルハドラッグ青森桜川</v>
      </c>
      <c r="M968" s="2"/>
      <c r="N968" s="3"/>
    </row>
    <row r="969" spans="1:14" ht="15" customHeight="1">
      <c r="A969" s="1">
        <f>工事一般情報!A969</f>
        <v>180029</v>
      </c>
      <c r="B969" s="6" t="str">
        <f>工事一般情報!B969</f>
        <v>上塩冶マンション</v>
      </c>
      <c r="M969" s="2"/>
      <c r="N969" s="3"/>
    </row>
    <row r="970" spans="1:14">
      <c r="A970" s="1">
        <f>工事一般情報!A970</f>
        <v>180030</v>
      </c>
      <c r="B970" s="6" t="str">
        <f>工事一般情報!B970</f>
        <v>横浜川和町(クリエイトエスディー)</v>
      </c>
      <c r="M970" s="2"/>
      <c r="N970" s="3"/>
    </row>
    <row r="971" spans="1:14" ht="15" customHeight="1">
      <c r="A971" s="1">
        <f>工事一般情報!A971</f>
        <v>180031</v>
      </c>
      <c r="B971" s="6" t="str">
        <f>工事一般情報!B971</f>
        <v>水産鮮度処理施設整備事務所</v>
      </c>
      <c r="M971" s="2"/>
      <c r="N971" s="3"/>
    </row>
    <row r="972" spans="1:14">
      <c r="A972" s="1">
        <f>工事一般情報!A972</f>
        <v>180032</v>
      </c>
      <c r="B972" s="6" t="str">
        <f>工事一般情報!B972</f>
        <v>リードR3工場 増築工事</v>
      </c>
      <c r="M972" s="2"/>
      <c r="N972" s="3"/>
    </row>
    <row r="973" spans="1:14" ht="15" customHeight="1">
      <c r="A973" s="1">
        <f>工事一般情報!A973</f>
        <v>180033</v>
      </c>
      <c r="B973" s="6" t="str">
        <f>工事一般情報!B973</f>
        <v>薬王堂山形川西</v>
      </c>
      <c r="M973" s="2"/>
      <c r="N973" s="3"/>
    </row>
    <row r="974" spans="1:14">
      <c r="A974" s="1">
        <f>工事一般情報!A974</f>
        <v>180034</v>
      </c>
      <c r="B974" s="6" t="str">
        <f>工事一般情報!B974</f>
        <v>ツルハドラッグ伏古11条</v>
      </c>
      <c r="M974" s="2"/>
      <c r="N974" s="3"/>
    </row>
    <row r="975" spans="1:14" ht="15" customHeight="1">
      <c r="A975" s="1">
        <f>工事一般情報!A975</f>
        <v>0</v>
      </c>
      <c r="B975" s="6" t="str">
        <f>工事一般情報!B975</f>
        <v>竹内邸</v>
      </c>
      <c r="M975" s="2"/>
      <c r="N975" s="3"/>
    </row>
    <row r="976" spans="1:14">
      <c r="A976" s="1">
        <f>工事一般情報!A976</f>
        <v>180035</v>
      </c>
      <c r="B976" s="6" t="str">
        <f>工事一般情報!B976</f>
        <v>ツルハドラッグ函館湯川西</v>
      </c>
      <c r="M976" s="2"/>
      <c r="N976" s="3"/>
    </row>
    <row r="977" spans="1:14" ht="15" customHeight="1">
      <c r="A977" s="1">
        <f>工事一般情報!A977</f>
        <v>180036</v>
      </c>
      <c r="B977" s="6" t="str">
        <f>工事一般情報!B977</f>
        <v>矢野口自工福島 浜通り</v>
      </c>
      <c r="M977" s="2"/>
      <c r="N977" s="3"/>
    </row>
    <row r="978" spans="1:14">
      <c r="A978" s="1">
        <f>工事一般情報!A978</f>
        <v>180037</v>
      </c>
      <c r="B978" s="6" t="str">
        <f>工事一般情報!B978</f>
        <v>新高畠町立図書館</v>
      </c>
      <c r="M978" s="2"/>
      <c r="N978" s="3"/>
    </row>
    <row r="979" spans="1:14" ht="15" customHeight="1">
      <c r="A979" s="1">
        <f>工事一般情報!A979</f>
        <v>180038</v>
      </c>
      <c r="B979" s="6" t="str">
        <f>工事一般情報!B979</f>
        <v>奈良日産大安寺</v>
      </c>
      <c r="M979" s="2"/>
      <c r="N979" s="3"/>
    </row>
    <row r="980" spans="1:14">
      <c r="A980" s="1">
        <f>工事一般情報!A980</f>
        <v>180039</v>
      </c>
      <c r="B980" s="6" t="str">
        <f>工事一般情報!B980</f>
        <v>北陸マツダ金沢西</v>
      </c>
      <c r="M980" s="2"/>
      <c r="N980" s="3"/>
    </row>
    <row r="981" spans="1:14" ht="15" customHeight="1">
      <c r="A981" s="1">
        <f>工事一般情報!A981</f>
        <v>180041</v>
      </c>
      <c r="B981" s="6" t="str">
        <f>工事一般情報!B981</f>
        <v>ロジュマン松原</v>
      </c>
      <c r="M981" s="2"/>
      <c r="N981" s="3"/>
    </row>
    <row r="982" spans="1:14">
      <c r="A982" s="1">
        <f>工事一般情報!A982</f>
        <v>180042</v>
      </c>
      <c r="B982" s="6" t="str">
        <f>工事一般情報!B982</f>
        <v>県民生協 青森桜川</v>
      </c>
      <c r="M982" s="2"/>
      <c r="N982" s="3"/>
    </row>
    <row r="983" spans="1:14" ht="15" customHeight="1">
      <c r="A983" s="1">
        <f>工事一般情報!A983</f>
        <v>180043</v>
      </c>
      <c r="B983" s="6" t="str">
        <f>工事一般情報!B983</f>
        <v>豊頃農業共同組合 店舗兼資材事務所・肥料倉庫・外倉庫</v>
      </c>
      <c r="M983" s="2"/>
      <c r="N983" s="3"/>
    </row>
    <row r="984" spans="1:14">
      <c r="A984" s="1">
        <f>工事一般情報!A984</f>
        <v>180044</v>
      </c>
      <c r="B984" s="6" t="str">
        <f>工事一般情報!B984</f>
        <v>保育園 七色のみち</v>
      </c>
      <c r="M984" s="2"/>
      <c r="N984" s="3"/>
    </row>
    <row r="985" spans="1:14" ht="15" customHeight="1">
      <c r="A985" s="1">
        <f>工事一般情報!A985</f>
        <v>180045</v>
      </c>
      <c r="B985" s="6" t="str">
        <f>工事一般情報!B985</f>
        <v>アイダ本社</v>
      </c>
      <c r="M985" s="2"/>
      <c r="N985" s="3"/>
    </row>
    <row r="986" spans="1:14">
      <c r="A986" s="1">
        <f>工事一般情報!A986</f>
        <v>180047</v>
      </c>
      <c r="B986" s="6" t="str">
        <f>工事一般情報!B986</f>
        <v>横浜別所(ｸﾘｴｲﾄｴｽﾃﾞｨｰ)</v>
      </c>
      <c r="M986" s="2"/>
      <c r="N986" s="3"/>
    </row>
    <row r="987" spans="1:14" ht="15" customHeight="1">
      <c r="A987" s="1">
        <f>工事一般情報!A987</f>
        <v>180048</v>
      </c>
      <c r="B987" s="6" t="str">
        <f>工事一般情報!B987</f>
        <v>ダイレックス相生</v>
      </c>
      <c r="M987" s="2"/>
      <c r="N987" s="3"/>
    </row>
    <row r="988" spans="1:14">
      <c r="A988" s="1">
        <f>工事一般情報!A988</f>
        <v>180049</v>
      </c>
      <c r="B988" s="6" t="str">
        <f>工事一般情報!B988</f>
        <v>サンライズ産業㈱花巻 第二倉庫</v>
      </c>
      <c r="M988" s="2"/>
      <c r="N988" s="3"/>
    </row>
    <row r="989" spans="1:14" ht="15" customHeight="1">
      <c r="A989" s="1">
        <f>工事一般情報!A989</f>
        <v>180050</v>
      </c>
      <c r="B989" s="6" t="str">
        <f>工事一般情報!B989</f>
        <v>バロー各務原中央 SM棟増築</v>
      </c>
      <c r="M989" s="2"/>
      <c r="N989" s="3"/>
    </row>
    <row r="990" spans="1:14">
      <c r="A990" s="1">
        <f>工事一般情報!A990</f>
        <v>180051</v>
      </c>
      <c r="B990" s="6" t="str">
        <f>工事一般情報!B990</f>
        <v>ｲﾄﾊﾗ水産朝酌商品ｾｯﾄｾﾝﾀｰ</v>
      </c>
      <c r="M990" s="2"/>
      <c r="N990" s="3"/>
    </row>
    <row r="991" spans="1:14" ht="15" customHeight="1">
      <c r="A991" s="1">
        <f>工事一般情報!A991</f>
        <v>180055</v>
      </c>
      <c r="B991" s="6" t="str">
        <f>工事一般情報!B991</f>
        <v>株式会社 阿部 新社屋</v>
      </c>
      <c r="M991" s="2"/>
      <c r="N991" s="3"/>
    </row>
    <row r="992" spans="1:14">
      <c r="A992" s="1">
        <f>工事一般情報!A992</f>
        <v>180056</v>
      </c>
      <c r="B992" s="6" t="str">
        <f>工事一般情報!B992</f>
        <v>ツルハドラッグ仙台中田</v>
      </c>
      <c r="M992" s="2"/>
      <c r="N992" s="3"/>
    </row>
    <row r="993" spans="1:14" ht="15" customHeight="1">
      <c r="A993" s="1">
        <f>工事一般情報!A993</f>
        <v>180057</v>
      </c>
      <c r="B993" s="6" t="str">
        <f>工事一般情報!B993</f>
        <v>ベア・ロジコ株式会社 天童低温物流センター</v>
      </c>
      <c r="M993" s="2"/>
      <c r="N993" s="3"/>
    </row>
    <row r="994" spans="1:14">
      <c r="A994" s="1">
        <f>工事一般情報!A994</f>
        <v>180058</v>
      </c>
      <c r="B994" s="6" t="str">
        <f>工事一般情報!B994</f>
        <v>アリオンテック㈱本社</v>
      </c>
      <c r="M994" s="2"/>
      <c r="N994" s="3"/>
    </row>
    <row r="995" spans="1:14" ht="15" customHeight="1">
      <c r="A995" s="1">
        <f>工事一般情報!A995</f>
        <v>180059</v>
      </c>
      <c r="B995" s="6" t="str">
        <f>工事一般情報!B995</f>
        <v>キタセキ下妻</v>
      </c>
      <c r="M995" s="2"/>
      <c r="N995" s="3"/>
    </row>
    <row r="996" spans="1:14">
      <c r="A996" s="1">
        <f>工事一般情報!A996</f>
        <v>180063</v>
      </c>
      <c r="B996" s="6" t="str">
        <f>工事一般情報!B996</f>
        <v>日立建機日本 函館営業所 レンタル倉庫</v>
      </c>
      <c r="M996" s="2"/>
      <c r="N996" s="3"/>
    </row>
    <row r="997" spans="1:14" ht="15" customHeight="1">
      <c r="A997" s="1">
        <f>工事一般情報!A997</f>
        <v>180064</v>
      </c>
      <c r="B997" s="6" t="str">
        <f>工事一般情報!B997</f>
        <v>ヨンキュウ製氷施設</v>
      </c>
      <c r="M997" s="2"/>
      <c r="N997" s="3"/>
    </row>
    <row r="998" spans="1:14">
      <c r="A998" s="1">
        <f>工事一般情報!A998</f>
        <v>180065</v>
      </c>
      <c r="B998" s="6" t="str">
        <f>工事一般情報!B998</f>
        <v>秋田恵みキリスト教会</v>
      </c>
      <c r="M998" s="2"/>
      <c r="N998" s="3"/>
    </row>
    <row r="999" spans="1:14" ht="15" customHeight="1">
      <c r="A999" s="1">
        <f>工事一般情報!A999</f>
        <v>180066</v>
      </c>
      <c r="B999" s="6" t="str">
        <f>工事一般情報!B999</f>
        <v>ﾗﾝﾎﾞﾙｷﾞｰﾆ名古屋 外部整備場</v>
      </c>
      <c r="M999" s="2"/>
      <c r="N999" s="3"/>
    </row>
    <row r="1000" spans="1:14">
      <c r="A1000" s="1">
        <f>工事一般情報!A1000</f>
        <v>180067</v>
      </c>
      <c r="B1000" s="6" t="str">
        <f>工事一般情報!B1000</f>
        <v>マルコンデンソー</v>
      </c>
      <c r="M1000" s="2"/>
      <c r="N1000" s="3"/>
    </row>
    <row r="1001" spans="1:14" ht="15" customHeight="1">
      <c r="A1001" s="1">
        <f>工事一般情報!A1001</f>
        <v>180068</v>
      </c>
      <c r="B1001" s="6" t="str">
        <f>工事一般情報!B1001</f>
        <v>ユニクロ ル・パーク三川</v>
      </c>
      <c r="M1001" s="2"/>
      <c r="N1001" s="3"/>
    </row>
    <row r="1002" spans="1:14">
      <c r="A1002" s="1">
        <f>工事一般情報!A1002</f>
        <v>180069</v>
      </c>
      <c r="B1002" s="6" t="str">
        <f>工事一般情報!B1002</f>
        <v>やまみ３期 増築工事</v>
      </c>
      <c r="M1002" s="2"/>
      <c r="N1002" s="3"/>
    </row>
    <row r="1003" spans="1:14" ht="15" customHeight="1">
      <c r="A1003" s="1">
        <f>工事一般情報!A1003</f>
        <v>180071</v>
      </c>
      <c r="B1003" s="6" t="str">
        <f>工事一般情報!B1003</f>
        <v>栄鍛冶ヶ谷店(ｸﾘｴｲﾄｴｽﾃﾞｨｰ)</v>
      </c>
      <c r="M1003" s="2"/>
      <c r="N1003" s="3"/>
    </row>
    <row r="1004" spans="1:14">
      <c r="A1004" s="1">
        <f>工事一般情報!A1004</f>
        <v>180100</v>
      </c>
      <c r="B1004" s="6" t="str">
        <f>工事一般情報!B1004</f>
        <v>福岡県警航空隊【庁舎】</v>
      </c>
      <c r="M1004" s="2"/>
      <c r="N1004" s="3"/>
    </row>
    <row r="1005" spans="1:14" ht="15" customHeight="1">
      <c r="A1005" s="1" t="str">
        <f>工事一般情報!A1005</f>
        <v>180100-2</v>
      </c>
      <c r="B1005" s="6" t="str">
        <f>工事一般情報!B1005</f>
        <v>福岡県警航空隊【事務所】</v>
      </c>
      <c r="M1005" s="2"/>
      <c r="N1005" s="3"/>
    </row>
    <row r="1006" spans="1:14">
      <c r="A1006" s="1" t="str">
        <f>工事一般情報!A1006</f>
        <v>180100-3</v>
      </c>
      <c r="B1006" s="6" t="str">
        <f>工事一般情報!B1006</f>
        <v>福岡県警航空隊【増築棟】</v>
      </c>
      <c r="M1006" s="2"/>
      <c r="N1006" s="3"/>
    </row>
    <row r="1007" spans="1:14" ht="15" customHeight="1">
      <c r="A1007" s="1">
        <f>工事一般情報!A1007</f>
        <v>180101</v>
      </c>
      <c r="B1007" s="6" t="str">
        <f>工事一般情報!B1007</f>
        <v>犬猫専門病院併用住宅</v>
      </c>
      <c r="M1007" s="2"/>
      <c r="N1007" s="3"/>
    </row>
    <row r="1008" spans="1:14">
      <c r="A1008" s="1">
        <f>工事一般情報!A1008</f>
        <v>180102</v>
      </c>
      <c r="B1008" s="6" t="str">
        <f>工事一般情報!B1008</f>
        <v>JR海田市駅ＮＫビル開発</v>
      </c>
      <c r="M1008" s="2"/>
      <c r="N1008" s="3"/>
    </row>
    <row r="1009" spans="1:14" ht="15" customHeight="1">
      <c r="A1009" s="1">
        <f>工事一般情報!A1009</f>
        <v>180103</v>
      </c>
      <c r="B1009" s="6" t="str">
        <f>工事一般情報!B1009</f>
        <v>山中産業 八代倉庫</v>
      </c>
      <c r="M1009" s="2"/>
      <c r="N1009" s="3"/>
    </row>
    <row r="1010" spans="1:14">
      <c r="A1010" s="1">
        <f>工事一般情報!A1010</f>
        <v>180104</v>
      </c>
      <c r="B1010" s="6" t="str">
        <f>工事一般情報!B1010</f>
        <v>ホーマック菊水</v>
      </c>
      <c r="M1010" s="2"/>
      <c r="N1010" s="3"/>
    </row>
    <row r="1011" spans="1:14" ht="15" customHeight="1">
      <c r="A1011" s="1">
        <f>工事一般情報!A1011</f>
        <v>180105</v>
      </c>
      <c r="B1011" s="6" t="str">
        <f>工事一般情報!B1011</f>
        <v>関東マツダ溝の口</v>
      </c>
      <c r="M1011" s="2"/>
      <c r="N1011" s="3"/>
    </row>
    <row r="1012" spans="1:14">
      <c r="A1012" s="1">
        <f>工事一般情報!A1012</f>
        <v>180106</v>
      </c>
      <c r="B1012" s="6" t="str">
        <f>工事一般情報!B1012</f>
        <v>弘前倉庫㈱ 五所川原(旧 青森営業所)</v>
      </c>
      <c r="M1012" s="2"/>
      <c r="N1012" s="3"/>
    </row>
    <row r="1013" spans="1:14" ht="15" customHeight="1">
      <c r="A1013" s="1">
        <f>工事一般情報!A1013</f>
        <v>180107</v>
      </c>
      <c r="B1013" s="6" t="str">
        <f>工事一般情報!B1013</f>
        <v>バロー淡路</v>
      </c>
      <c r="M1013" s="2"/>
      <c r="N1013" s="3"/>
    </row>
    <row r="1014" spans="1:14">
      <c r="A1014" s="1">
        <f>工事一般情報!A1014</f>
        <v>180108</v>
      </c>
      <c r="B1014" s="6" t="str">
        <f>工事一般情報!B1014</f>
        <v>半田西工場内 整備工場</v>
      </c>
      <c r="M1014" s="2"/>
      <c r="N1014" s="3"/>
    </row>
    <row r="1015" spans="1:14" ht="15" customHeight="1">
      <c r="A1015" s="1">
        <f>工事一般情報!A1015</f>
        <v>180109</v>
      </c>
      <c r="B1015" s="6" t="str">
        <f>工事一般情報!B1015</f>
        <v>キタセキ所沢</v>
      </c>
      <c r="M1015" s="2"/>
      <c r="N1015" s="3"/>
    </row>
    <row r="1016" spans="1:14">
      <c r="A1016" s="1">
        <f>工事一般情報!A1016</f>
        <v>180110</v>
      </c>
      <c r="B1016" s="6" t="str">
        <f>工事一般情報!B1016</f>
        <v>城谷保育所</v>
      </c>
      <c r="M1016" s="2"/>
      <c r="N1016" s="3"/>
    </row>
    <row r="1017" spans="1:14" ht="15" customHeight="1">
      <c r="A1017" s="1">
        <f>工事一般情報!A1017</f>
        <v>180111</v>
      </c>
      <c r="B1017" s="6" t="str">
        <f>工事一般情報!B1017</f>
        <v>ｼﾝｸｽｺｰﾎﾟﾚｰｼｮﾝ神戸工場 工場棟</v>
      </c>
      <c r="M1017" s="2"/>
      <c r="N1017" s="3"/>
    </row>
    <row r="1018" spans="1:14">
      <c r="A1018" s="1" t="str">
        <f>工事一般情報!A1018</f>
        <v>180111-1</v>
      </c>
      <c r="B1018" s="6" t="str">
        <f>工事一般情報!B1018</f>
        <v>ｼﾝｸｽｺｰﾎﾟﾚｰｼｮﾝ神戸工場 事務所棟</v>
      </c>
      <c r="M1018" s="2"/>
      <c r="N1018" s="3"/>
    </row>
    <row r="1019" spans="1:14" ht="15" customHeight="1">
      <c r="A1019" s="1" t="str">
        <f>工事一般情報!A1019</f>
        <v>180111-2</v>
      </c>
      <c r="B1019" s="6" t="str">
        <f>工事一般情報!B1019</f>
        <v>ｼﾝｸｽｺｰﾎﾟﾚｰｼｮﾝ神戸工場 機械式駐車場</v>
      </c>
      <c r="M1019" s="2"/>
      <c r="N1019" s="3"/>
    </row>
    <row r="1020" spans="1:14">
      <c r="A1020" s="1">
        <f>工事一般情報!A1020</f>
        <v>180112</v>
      </c>
      <c r="B1020" s="6" t="str">
        <f>工事一般情報!B1020</f>
        <v>草加谷塚上町計画 A棟</v>
      </c>
      <c r="M1020" s="2"/>
      <c r="N1020" s="3"/>
    </row>
    <row r="1021" spans="1:14" ht="15" customHeight="1">
      <c r="A1021" s="1" t="str">
        <f>工事一般情報!A1021</f>
        <v>180112-1</v>
      </c>
      <c r="B1021" s="6" t="str">
        <f>工事一般情報!B1021</f>
        <v>草加谷塚上町計画 B棟</v>
      </c>
      <c r="M1021" s="2"/>
      <c r="N1021" s="3"/>
    </row>
    <row r="1022" spans="1:14">
      <c r="A1022" s="1" t="str">
        <f>工事一般情報!A1022</f>
        <v>180112-2</v>
      </c>
      <c r="B1022" s="6" t="str">
        <f>工事一般情報!B1022</f>
        <v>草加谷塚上町計画 C棟</v>
      </c>
      <c r="M1022" s="2"/>
      <c r="N1022" s="3"/>
    </row>
    <row r="1023" spans="1:14" ht="15" customHeight="1">
      <c r="A1023" s="1" t="str">
        <f>工事一般情報!A1023</f>
        <v>180112-3</v>
      </c>
      <c r="B1023" s="6" t="str">
        <f>工事一般情報!B1023</f>
        <v>草加谷塚上町計画 D棟</v>
      </c>
      <c r="M1023" s="2"/>
      <c r="N1023" s="3"/>
    </row>
    <row r="1024" spans="1:14">
      <c r="A1024" s="1">
        <f>工事一般情報!A1024</f>
        <v>180113</v>
      </c>
      <c r="B1024" s="6" t="str">
        <f>工事一般情報!B1024</f>
        <v>SF宇部太陽光発電所</v>
      </c>
      <c r="M1024" s="2"/>
      <c r="N1024" s="3"/>
    </row>
    <row r="1025" spans="1:14" ht="15" customHeight="1">
      <c r="A1025" s="1">
        <f>工事一般情報!A1025</f>
        <v>180114</v>
      </c>
      <c r="B1025" s="6" t="str">
        <f>工事一般情報!B1025</f>
        <v>バロー勝川 増築</v>
      </c>
      <c r="M1025" s="2"/>
      <c r="N1025" s="3"/>
    </row>
    <row r="1026" spans="1:14">
      <c r="A1026" s="1">
        <f>工事一般情報!A1026</f>
        <v>180115</v>
      </c>
      <c r="B1026" s="6" t="str">
        <f>工事一般情報!B1026</f>
        <v>ツルハドラッグひより台</v>
      </c>
      <c r="M1026" s="2"/>
      <c r="N1026" s="3"/>
    </row>
    <row r="1027" spans="1:14" ht="15" customHeight="1">
      <c r="A1027" s="1">
        <f>工事一般情報!A1027</f>
        <v>180116</v>
      </c>
      <c r="B1027" s="6" t="str">
        <f>工事一般情報!B1027</f>
        <v>大串定住住宅</v>
      </c>
      <c r="M1027" s="2"/>
      <c r="N1027" s="3"/>
    </row>
    <row r="1028" spans="1:14">
      <c r="A1028" s="1">
        <f>工事一般情報!A1028</f>
        <v>180117</v>
      </c>
      <c r="B1028" s="6" t="str">
        <f>工事一般情報!B1028</f>
        <v>ツルハドラッグ宮城村田</v>
      </c>
      <c r="M1028" s="2"/>
      <c r="N1028" s="3"/>
    </row>
    <row r="1029" spans="1:14" ht="15" customHeight="1">
      <c r="A1029" s="1">
        <f>工事一般情報!A1029</f>
        <v>180118</v>
      </c>
      <c r="B1029" s="6" t="str">
        <f>工事一般情報!B1029</f>
        <v>U350 第2工場計画 製造棟</v>
      </c>
      <c r="M1029" s="2"/>
      <c r="N1029" s="3"/>
    </row>
    <row r="1030" spans="1:14">
      <c r="A1030" s="1" t="str">
        <f>工事一般情報!A1030</f>
        <v>180118-2</v>
      </c>
      <c r="B1030" s="6" t="str">
        <f>工事一般情報!B1030</f>
        <v>U350 第2工場計画 充填・包装棟</v>
      </c>
      <c r="M1030" s="2"/>
      <c r="N1030" s="3"/>
    </row>
    <row r="1031" spans="1:14" ht="15" customHeight="1">
      <c r="A1031" s="1" t="str">
        <f>工事一般情報!A1031</f>
        <v>180118-3</v>
      </c>
      <c r="B1031" s="6" t="str">
        <f>工事一般情報!B1031</f>
        <v>U350 第2工場計画 ごま倉庫</v>
      </c>
      <c r="M1031" s="2"/>
      <c r="N1031" s="3"/>
    </row>
    <row r="1032" spans="1:14">
      <c r="A1032" s="1">
        <f>工事一般情報!A1032</f>
        <v>180119</v>
      </c>
      <c r="B1032" s="6" t="str">
        <f>工事一般情報!B1032</f>
        <v>㈱佐藤鋼材第二工場</v>
      </c>
      <c r="M1032" s="2"/>
      <c r="N1032" s="3"/>
    </row>
    <row r="1033" spans="1:14" ht="15" customHeight="1">
      <c r="A1033" s="1">
        <f>工事一般情報!A1033</f>
        <v>180120</v>
      </c>
      <c r="B1033" s="6" t="str">
        <f>工事一般情報!B1033</f>
        <v>島根ダイハツ販売㈱出雲</v>
      </c>
      <c r="M1033" s="2"/>
      <c r="N1033" s="3"/>
    </row>
    <row r="1034" spans="1:14">
      <c r="A1034" s="1">
        <f>工事一般情報!A1034</f>
        <v>180121</v>
      </c>
      <c r="B1034" s="6" t="str">
        <f>工事一般情報!B1034</f>
        <v>土谷特殊農機具製作所厚生棟</v>
      </c>
      <c r="M1034" s="2"/>
      <c r="N1034" s="3"/>
    </row>
    <row r="1035" spans="1:14" ht="15" customHeight="1">
      <c r="A1035" s="1">
        <f>工事一般情報!A1035</f>
        <v>180122</v>
      </c>
      <c r="B1035" s="6" t="str">
        <f>工事一般情報!B1035</f>
        <v>東京理科大学 学生寮</v>
      </c>
      <c r="M1035" s="2"/>
      <c r="N1035" s="3"/>
    </row>
    <row r="1036" spans="1:14">
      <c r="A1036" s="1">
        <f>工事一般情報!A1036</f>
        <v>180123</v>
      </c>
      <c r="B1036" s="6" t="str">
        <f>工事一般情報!B1036</f>
        <v>茂原工場 事務所棟</v>
      </c>
      <c r="M1036" s="2"/>
      <c r="N1036" s="3"/>
    </row>
    <row r="1037" spans="1:14" ht="15" customHeight="1">
      <c r="A1037" s="1">
        <f>工事一般情報!A1037</f>
        <v>180004</v>
      </c>
      <c r="B1037" s="6" t="str">
        <f>工事一般情報!B1037</f>
        <v>家族葬ホール一休館船岡(旧 ｾﾚﾓﾆｰﾎｰﾙ掬水苑船岡)</v>
      </c>
      <c r="M1037" s="2"/>
      <c r="N1037" s="3"/>
    </row>
    <row r="1038" spans="1:14">
      <c r="A1038" s="1">
        <f>工事一般情報!A1038</f>
        <v>180125</v>
      </c>
      <c r="B1038" s="6" t="str">
        <f>工事一般情報!B1038</f>
        <v>中川鋼管 倉庫棟</v>
      </c>
      <c r="M1038" s="2"/>
      <c r="N1038" s="3"/>
    </row>
    <row r="1039" spans="1:14" ht="15" customHeight="1">
      <c r="A1039" s="1" t="str">
        <f>工事一般情報!A1039</f>
        <v>180125-1</v>
      </c>
      <c r="B1039" s="6" t="str">
        <f>工事一般情報!B1039</f>
        <v>中川鋼管 事務所棟</v>
      </c>
      <c r="M1039" s="2"/>
      <c r="N1039" s="3"/>
    </row>
    <row r="1040" spans="1:14">
      <c r="A1040" s="1">
        <f>工事一般情報!A1040</f>
        <v>180126</v>
      </c>
      <c r="B1040" s="6" t="str">
        <f>工事一般情報!B1040</f>
        <v>沖縄サントリー株式会社 事務所棟</v>
      </c>
      <c r="M1040" s="2"/>
      <c r="N1040" s="3"/>
    </row>
    <row r="1041" spans="1:14" ht="15" customHeight="1">
      <c r="A1041" s="1">
        <f>工事一般情報!A1041</f>
        <v>180127</v>
      </c>
      <c r="B1041" s="6" t="str">
        <f>工事一般情報!B1041</f>
        <v>カンダ技工 未利用資源開発工場 殺菌加工棟</v>
      </c>
      <c r="M1041" s="2"/>
      <c r="N1041" s="3"/>
    </row>
    <row r="1042" spans="1:14">
      <c r="A1042" s="1">
        <f>工事一般情報!A1042</f>
        <v>180128</v>
      </c>
      <c r="B1042" s="6" t="str">
        <f>工事一般情報!B1042</f>
        <v>あすなろ第二保育園</v>
      </c>
      <c r="M1042" s="2"/>
      <c r="N1042" s="3"/>
    </row>
    <row r="1043" spans="1:14" ht="15" customHeight="1">
      <c r="A1043" s="1">
        <f>工事一般情報!A1043</f>
        <v>180129</v>
      </c>
      <c r="B1043" s="6" t="str">
        <f>工事一般情報!B1043</f>
        <v>工藤組 新社屋</v>
      </c>
      <c r="M1043" s="2"/>
      <c r="N1043" s="3"/>
    </row>
    <row r="1044" spans="1:14">
      <c r="A1044" s="1">
        <f>工事一般情報!A1044</f>
        <v>180130</v>
      </c>
      <c r="B1044" s="6" t="str">
        <f>工事一般情報!B1044</f>
        <v>株式会社カナエ 新包装技術開発ｾﾝﾀｰ</v>
      </c>
      <c r="M1044" s="2"/>
      <c r="N1044" s="3"/>
    </row>
    <row r="1045" spans="1:14" ht="15" customHeight="1">
      <c r="A1045" s="1">
        <f>工事一般情報!A1045</f>
        <v>180131</v>
      </c>
      <c r="B1045" s="6" t="str">
        <f>工事一般情報!B1045</f>
        <v>栃木県畜産公社新食肉ｾﾝﾀｰ</v>
      </c>
      <c r="M1045" s="2"/>
      <c r="N1045" s="3"/>
    </row>
    <row r="1046" spans="1:14">
      <c r="A1046" s="1">
        <f>工事一般情報!A1046</f>
        <v>180132</v>
      </c>
      <c r="B1046" s="6" t="str">
        <f>工事一般情報!B1046</f>
        <v>しおさい公園レストラン計画</v>
      </c>
      <c r="M1046" s="2"/>
      <c r="N1046" s="3"/>
    </row>
    <row r="1047" spans="1:14" ht="15" customHeight="1">
      <c r="A1047" s="1">
        <f>工事一般情報!A1047</f>
        <v>180133</v>
      </c>
      <c r="B1047" s="6" t="str">
        <f>工事一般情報!B1047</f>
        <v>ﾌｧｯｼｮﾝｾﾝﾀｰしまむら保木間</v>
      </c>
      <c r="M1047" s="2"/>
      <c r="N1047" s="3"/>
    </row>
    <row r="1048" spans="1:14">
      <c r="A1048" s="1">
        <f>工事一般情報!A1048</f>
        <v>180136</v>
      </c>
      <c r="B1048" s="6" t="str">
        <f>工事一般情報!B1048</f>
        <v>大船渡発電所／バイオマス発電設備</v>
      </c>
      <c r="M1048" s="2"/>
      <c r="N1048" s="3"/>
    </row>
    <row r="1049" spans="1:14" ht="15" customHeight="1">
      <c r="A1049" s="1">
        <f>工事一般情報!A1049</f>
        <v>180137</v>
      </c>
      <c r="B1049" s="6" t="str">
        <f>工事一般情報!B1049</f>
        <v>シマヤフーズ工場</v>
      </c>
      <c r="M1049" s="2"/>
      <c r="N1049" s="3"/>
    </row>
    <row r="1050" spans="1:14">
      <c r="A1050" s="1">
        <f>工事一般情報!A1050</f>
        <v>180138</v>
      </c>
      <c r="B1050" s="6" t="str">
        <f>工事一般情報!B1050</f>
        <v>浦幌デイリーファーム</v>
      </c>
      <c r="M1050" s="2"/>
      <c r="N1050" s="3"/>
    </row>
    <row r="1051" spans="1:14" ht="15" customHeight="1">
      <c r="A1051" s="1">
        <f>工事一般情報!A1051</f>
        <v>180139</v>
      </c>
      <c r="B1051" s="6" t="str">
        <f>工事一般情報!B1051</f>
        <v>堺製油所体感訓練設備の導入(旧 コスモ石油㈱訓練棟新築計画)</v>
      </c>
      <c r="M1051" s="2"/>
      <c r="N1051" s="3"/>
    </row>
    <row r="1052" spans="1:14">
      <c r="A1052" s="1">
        <f>工事一般情報!A1052</f>
        <v>180140</v>
      </c>
      <c r="B1052" s="6" t="str">
        <f>工事一般情報!B1052</f>
        <v>丸山ＨＤ倉庫</v>
      </c>
      <c r="M1052" s="2"/>
      <c r="N1052" s="3"/>
    </row>
    <row r="1053" spans="1:14" ht="15" customHeight="1">
      <c r="A1053" s="1">
        <f>工事一般情報!A1053</f>
        <v>180141</v>
      </c>
      <c r="B1053" s="6" t="str">
        <f>工事一般情報!B1053</f>
        <v>グリーンタウン甲府東ツルハドラッグ甲府向町</v>
      </c>
      <c r="M1053" s="2"/>
      <c r="N1053" s="3"/>
    </row>
    <row r="1054" spans="1:14">
      <c r="A1054" s="1">
        <f>工事一般情報!A1054</f>
        <v>180142</v>
      </c>
      <c r="B1054" s="6" t="str">
        <f>工事一般情報!B1054</f>
        <v>ホームセンターバロー名港</v>
      </c>
      <c r="M1054" s="2"/>
      <c r="N1054" s="3"/>
    </row>
    <row r="1055" spans="1:14" ht="15" customHeight="1">
      <c r="A1055" s="1">
        <f>工事一般情報!A1055</f>
        <v>180143</v>
      </c>
      <c r="B1055" s="6" t="str">
        <f>工事一般情報!B1055</f>
        <v>柳川冷凍食品(株)工場</v>
      </c>
      <c r="M1055" s="2"/>
      <c r="N1055" s="3"/>
    </row>
    <row r="1056" spans="1:14">
      <c r="A1056" s="1">
        <f>工事一般情報!A1056</f>
        <v>180144</v>
      </c>
      <c r="B1056" s="6" t="str">
        <f>工事一般情報!B1056</f>
        <v>スギ薬局 江戸川瑞江</v>
      </c>
      <c r="M1056" s="2"/>
      <c r="N1056" s="3"/>
    </row>
    <row r="1057" spans="1:14" ht="15" customHeight="1">
      <c r="A1057" s="1">
        <f>工事一般情報!A1057</f>
        <v>180145</v>
      </c>
      <c r="B1057" s="6" t="str">
        <f>工事一般情報!B1057</f>
        <v>日本ｼｰﾚｰｸ㈱東部支店 事務所棟</v>
      </c>
      <c r="M1057" s="2"/>
      <c r="N1057" s="3"/>
    </row>
    <row r="1058" spans="1:14">
      <c r="A1058" s="1" t="str">
        <f>工事一般情報!A1058</f>
        <v>180145-1</v>
      </c>
      <c r="B1058" s="6" t="str">
        <f>工事一般情報!B1058</f>
        <v>日本ｼｰﾚｰｸ㈱東部支店 検査室棟</v>
      </c>
      <c r="M1058" s="2"/>
      <c r="N1058" s="3"/>
    </row>
    <row r="1059" spans="1:14" ht="15" customHeight="1">
      <c r="A1059" s="1">
        <f>工事一般情報!A1059</f>
        <v>180146</v>
      </c>
      <c r="B1059" s="6" t="str">
        <f>工事一般情報!B1059</f>
        <v>東洋アイテック鳥取工場</v>
      </c>
      <c r="M1059" s="2"/>
      <c r="N1059" s="3"/>
    </row>
    <row r="1060" spans="1:14">
      <c r="A1060" s="1">
        <f>工事一般情報!A1060</f>
        <v>180147</v>
      </c>
      <c r="B1060" s="6" t="str">
        <f>工事一般情報!B1060</f>
        <v>上新電機 長田西</v>
      </c>
      <c r="M1060" s="2"/>
      <c r="N1060" s="3"/>
    </row>
    <row r="1061" spans="1:14" ht="15" customHeight="1">
      <c r="A1061" s="1">
        <f>工事一般情報!A1061</f>
        <v>180148</v>
      </c>
      <c r="B1061" s="6" t="str">
        <f>工事一般情報!B1061</f>
        <v>G-steps(荒川区PJ)</v>
      </c>
      <c r="M1061" s="2"/>
      <c r="N1061" s="3"/>
    </row>
    <row r="1062" spans="1:14">
      <c r="A1062" s="1">
        <f>工事一般情報!A1062</f>
        <v>180149</v>
      </c>
      <c r="B1062" s="6" t="str">
        <f>工事一般情報!B1062</f>
        <v>クレバハウス潮崎</v>
      </c>
      <c r="M1062" s="2"/>
      <c r="N1062" s="3"/>
    </row>
    <row r="1063" spans="1:14" ht="15" customHeight="1">
      <c r="A1063" s="1">
        <f>工事一般情報!A1063</f>
        <v>180150</v>
      </c>
      <c r="B1063" s="6" t="str">
        <f>工事一般情報!B1063</f>
        <v>エア・リキード蒲郡水素ステーション</v>
      </c>
      <c r="M1063" s="2"/>
      <c r="N1063" s="3"/>
    </row>
    <row r="1064" spans="1:14">
      <c r="A1064" s="1">
        <f>工事一般情報!A1064</f>
        <v>180151</v>
      </c>
      <c r="B1064" s="6" t="str">
        <f>工事一般情報!B1064</f>
        <v>ﾃｨ･ｴﾑ･ﾀｰﾐﾅﾙ㈱市原事業所 倉庫・事務所</v>
      </c>
      <c r="M1064" s="2"/>
      <c r="N1064" s="3"/>
    </row>
    <row r="1065" spans="1:14" ht="15" customHeight="1">
      <c r="A1065" s="1">
        <f>工事一般情報!A1065</f>
        <v>180152</v>
      </c>
      <c r="B1065" s="6" t="str">
        <f>工事一般情報!B1065</f>
        <v>安岡蒲鉾工場</v>
      </c>
      <c r="M1065" s="2"/>
      <c r="N1065" s="3"/>
    </row>
    <row r="1066" spans="1:14">
      <c r="A1066" s="1">
        <f>工事一般情報!A1066</f>
        <v>180153</v>
      </c>
      <c r="B1066" s="6" t="str">
        <f>工事一般情報!B1066</f>
        <v>JA会津よつば猪苗代 ライスターミナル</v>
      </c>
      <c r="M1066" s="2"/>
      <c r="N1066" s="3"/>
    </row>
    <row r="1067" spans="1:14" ht="15" customHeight="1">
      <c r="A1067" s="1">
        <f>工事一般情報!A1067</f>
        <v>180154</v>
      </c>
      <c r="B1067" s="6" t="str">
        <f>工事一般情報!B1067</f>
        <v>バロー中志段味</v>
      </c>
      <c r="M1067" s="2"/>
      <c r="N1067" s="3"/>
    </row>
    <row r="1068" spans="1:14">
      <c r="A1068" s="1">
        <f>工事一般情報!A1068</f>
        <v>180155</v>
      </c>
      <c r="B1068" s="6" t="str">
        <f>工事一般情報!B1068</f>
        <v>成澤鉄工所</v>
      </c>
      <c r="M1068" s="2"/>
      <c r="N1068" s="3"/>
    </row>
    <row r="1069" spans="1:14" ht="15" customHeight="1">
      <c r="A1069" s="1">
        <f>工事一般情報!A1069</f>
        <v>180156</v>
      </c>
      <c r="B1069" s="6" t="str">
        <f>工事一般情報!B1069</f>
        <v>イオンリテール美園三丁目</v>
      </c>
      <c r="M1069" s="2"/>
      <c r="N1069" s="3"/>
    </row>
    <row r="1070" spans="1:14">
      <c r="A1070" s="1">
        <f>工事一般情報!A1070</f>
        <v>180157</v>
      </c>
      <c r="B1070" s="6" t="str">
        <f>工事一般情報!B1070</f>
        <v>八幡浜幼稚園</v>
      </c>
      <c r="M1070" s="2"/>
      <c r="N1070" s="3"/>
    </row>
    <row r="1071" spans="1:14" ht="15" customHeight="1">
      <c r="A1071" s="1">
        <f>工事一般情報!A1071</f>
        <v>180158</v>
      </c>
      <c r="B1071" s="6" t="str">
        <f>工事一般情報!B1071</f>
        <v>黒川牧場 VMS牛舎</v>
      </c>
      <c r="M1071" s="2"/>
      <c r="N1071" s="3"/>
    </row>
    <row r="1072" spans="1:14">
      <c r="A1072" s="1">
        <f>工事一般情報!A1072</f>
        <v>180159</v>
      </c>
      <c r="B1072" s="6" t="str">
        <f>工事一般情報!B1072</f>
        <v>スーパーセンターオークワ掛川下垂木</v>
      </c>
      <c r="M1072" s="2"/>
      <c r="N1072" s="3"/>
    </row>
    <row r="1073" spans="1:14" ht="15" customHeight="1">
      <c r="A1073" s="1">
        <f>工事一般情報!A1073</f>
        <v>180160</v>
      </c>
      <c r="B1073" s="6" t="str">
        <f>工事一般情報!B1073</f>
        <v>ツルハドラッグ村上西</v>
      </c>
      <c r="M1073" s="2"/>
      <c r="N1073" s="3"/>
    </row>
    <row r="1074" spans="1:14">
      <c r="A1074" s="1">
        <f>工事一般情報!A1074</f>
        <v>180161</v>
      </c>
      <c r="B1074" s="6" t="str">
        <f>工事一般情報!B1074</f>
        <v>ホンダカーズ五所川原</v>
      </c>
      <c r="M1074" s="2"/>
      <c r="N1074" s="3"/>
    </row>
    <row r="1075" spans="1:14" ht="15" customHeight="1">
      <c r="A1075" s="1">
        <f>工事一般情報!A1075</f>
        <v>180162</v>
      </c>
      <c r="B1075" s="6" t="str">
        <f>工事一般情報!B1075</f>
        <v>Honda Cars埼玉中レイクタウン南店工場棟</v>
      </c>
      <c r="M1075" s="2"/>
      <c r="N1075" s="3"/>
    </row>
    <row r="1076" spans="1:14">
      <c r="A1076" s="1">
        <f>工事一般情報!A1076</f>
        <v>180163</v>
      </c>
      <c r="B1076" s="6" t="str">
        <f>工事一般情報!B1076</f>
        <v>Honda Cars埼玉中レイクタウン南店店舗棟</v>
      </c>
      <c r="M1076" s="2"/>
      <c r="N1076" s="3"/>
    </row>
    <row r="1077" spans="1:14" ht="15" customHeight="1">
      <c r="A1077" s="1">
        <f>工事一般情報!A1077</f>
        <v>180164</v>
      </c>
      <c r="B1077" s="6" t="str">
        <f>工事一般情報!B1077</f>
        <v>SVH四日市</v>
      </c>
      <c r="M1077" s="2"/>
      <c r="N1077" s="3"/>
    </row>
    <row r="1078" spans="1:14">
      <c r="A1078" s="1">
        <f>工事一般情報!A1078</f>
        <v>180165</v>
      </c>
      <c r="B1078" s="6" t="str">
        <f>工事一般情報!B1078</f>
        <v>るいけ温泉</v>
      </c>
      <c r="M1078" s="2"/>
      <c r="N1078" s="3"/>
    </row>
    <row r="1079" spans="1:14" ht="15" customHeight="1">
      <c r="A1079" s="1">
        <f>工事一般情報!A1079</f>
        <v>180166</v>
      </c>
      <c r="B1079" s="6" t="str">
        <f>工事一般情報!B1079</f>
        <v>ｾﾝﾄﾗﾙﾌｨｯﾄﾈｽｸﾗﾌﾞ蘇我</v>
      </c>
      <c r="M1079" s="2"/>
      <c r="N1079" s="3"/>
    </row>
    <row r="1080" spans="1:14">
      <c r="A1080" s="1">
        <f>工事一般情報!A1080</f>
        <v>180167</v>
      </c>
      <c r="B1080" s="6" t="str">
        <f>工事一般情報!B1080</f>
        <v>イズモホール山梨</v>
      </c>
      <c r="M1080" s="2"/>
      <c r="N1080" s="3"/>
    </row>
    <row r="1081" spans="1:14" ht="15" customHeight="1">
      <c r="A1081" s="1">
        <f>工事一般情報!A1081</f>
        <v>180168</v>
      </c>
      <c r="B1081" s="6" t="str">
        <f>工事一般情報!B1081</f>
        <v>海王食品ホタテ加工場</v>
      </c>
      <c r="M1081" s="2"/>
      <c r="N1081" s="3"/>
    </row>
    <row r="1082" spans="1:14">
      <c r="A1082" s="1">
        <f>工事一般情報!A1082</f>
        <v>180169</v>
      </c>
      <c r="B1082" s="6" t="str">
        <f>工事一般情報!B1082</f>
        <v>(株)アドバネクス埼玉工場 増築</v>
      </c>
      <c r="M1082" s="2"/>
      <c r="N1082" s="3"/>
    </row>
    <row r="1083" spans="1:14" ht="15" customHeight="1">
      <c r="A1083" s="1">
        <f>工事一般情報!A1083</f>
        <v>180170</v>
      </c>
      <c r="B1083" s="6" t="str">
        <f>工事一般情報!B1083</f>
        <v>MINI岡山整備工場</v>
      </c>
      <c r="M1083" s="2"/>
      <c r="N1083" s="3"/>
    </row>
    <row r="1084" spans="1:14">
      <c r="A1084" s="1">
        <f>工事一般情報!A1084</f>
        <v>180171</v>
      </c>
      <c r="B1084" s="6" t="str">
        <f>工事一般情報!B1084</f>
        <v>稲田建設社屋</v>
      </c>
      <c r="M1084" s="2"/>
      <c r="N1084" s="3"/>
    </row>
    <row r="1085" spans="1:14" ht="15" customHeight="1">
      <c r="A1085" s="1">
        <f>工事一般情報!A1085</f>
        <v>180172</v>
      </c>
      <c r="B1085" s="6" t="str">
        <f>工事一般情報!B1085</f>
        <v>整備管理所PCB保管庫</v>
      </c>
      <c r="M1085" s="2"/>
      <c r="N1085" s="3"/>
    </row>
    <row r="1086" spans="1:14">
      <c r="A1086" s="1">
        <f>工事一般情報!A1086</f>
        <v>180173</v>
      </c>
      <c r="B1086" s="6" t="str">
        <f>工事一般情報!B1086</f>
        <v>株式会社NIPPO足立合材工場 事務所</v>
      </c>
      <c r="M1086" s="2"/>
      <c r="N1086" s="3"/>
    </row>
    <row r="1087" spans="1:14" ht="15" customHeight="1">
      <c r="A1087" s="1">
        <f>工事一般情報!A1087</f>
        <v>180174</v>
      </c>
      <c r="B1087" s="6" t="str">
        <f>工事一般情報!B1087</f>
        <v>西新井6丁目商業施設(ｻﾝﾄﾞﾗｯｸﾞ)</v>
      </c>
      <c r="M1087" s="2"/>
      <c r="N1087" s="3"/>
    </row>
    <row r="1088" spans="1:14">
      <c r="A1088" s="1">
        <f>工事一般情報!A1088</f>
        <v>180175</v>
      </c>
      <c r="B1088" s="6" t="str">
        <f>工事一般情報!B1088</f>
        <v>ユニバース八戸食肉プロセスセンター</v>
      </c>
      <c r="M1088" s="2"/>
      <c r="N1088" s="3"/>
    </row>
    <row r="1089" spans="1:14" ht="15" customHeight="1">
      <c r="A1089" s="1">
        <f>工事一般情報!A1089</f>
        <v>180176</v>
      </c>
      <c r="B1089" s="6" t="str">
        <f>工事一般情報!B1089</f>
        <v>共和産業株式会社 鮮魚作業場</v>
      </c>
      <c r="M1089" s="2"/>
      <c r="N1089" s="3"/>
    </row>
    <row r="1090" spans="1:14">
      <c r="A1090" s="1">
        <f>工事一般情報!A1090</f>
        <v>180177</v>
      </c>
      <c r="B1090" s="6" t="str">
        <f>工事一般情報!B1090</f>
        <v>ナイス由利本荘</v>
      </c>
      <c r="M1090" s="2"/>
      <c r="N1090" s="3"/>
    </row>
    <row r="1091" spans="1:14" ht="15" customHeight="1">
      <c r="A1091" s="1">
        <f>工事一般情報!A1091</f>
        <v>180178</v>
      </c>
      <c r="B1091" s="6" t="str">
        <f>工事一般情報!B1091</f>
        <v>ベイシア潮来</v>
      </c>
      <c r="M1091" s="2"/>
      <c r="N1091" s="3"/>
    </row>
    <row r="1092" spans="1:14">
      <c r="A1092" s="1">
        <f>工事一般情報!A1092</f>
        <v>180179</v>
      </c>
      <c r="B1092" s="6" t="str">
        <f>工事一般情報!B1092</f>
        <v>青森港地方創生拠点施設(青森港新中央埠頭旅客ﾀｰﾐﾅﾙ)</v>
      </c>
      <c r="M1092" s="2"/>
      <c r="N1092" s="3"/>
    </row>
    <row r="1093" spans="1:14" ht="15" customHeight="1">
      <c r="A1093" s="1">
        <f>工事一般情報!A1093</f>
        <v>180180</v>
      </c>
      <c r="B1093" s="6" t="str">
        <f>工事一般情報!B1093</f>
        <v>JA全農山形 庄内南部ﾗｲｽｽﾃｰｼｮﾝ</v>
      </c>
      <c r="M1093" s="2"/>
      <c r="N1093" s="3"/>
    </row>
    <row r="1094" spans="1:14">
      <c r="A1094" s="1">
        <f>工事一般情報!A1094</f>
        <v>180181</v>
      </c>
      <c r="B1094" s="6" t="str">
        <f>工事一般情報!B1094</f>
        <v>株式会社 滋賀運送竜王物流ｾﾝﾀｰ 倉庫棟</v>
      </c>
      <c r="M1094" s="2"/>
      <c r="N1094" s="3"/>
    </row>
    <row r="1095" spans="1:14" ht="15" customHeight="1">
      <c r="A1095" s="1" t="str">
        <f>工事一般情報!A1095</f>
        <v>180181-1</v>
      </c>
      <c r="B1095" s="6" t="str">
        <f>工事一般情報!B1095</f>
        <v>株式会社 滋賀運送竜王物流ｾﾝﾀｰ 事務所棟</v>
      </c>
      <c r="M1095" s="2"/>
      <c r="N1095" s="3"/>
    </row>
    <row r="1096" spans="1:14">
      <c r="A1096" s="1" t="str">
        <f>工事一般情報!A1096</f>
        <v>180181-2</v>
      </c>
      <c r="B1096" s="6" t="str">
        <f>工事一般情報!B1096</f>
        <v>株式会社 滋賀運送竜王物流ｾﾝﾀｰ 休憩棟</v>
      </c>
      <c r="M1096" s="2"/>
      <c r="N1096" s="3"/>
    </row>
    <row r="1097" spans="1:14" ht="15" customHeight="1">
      <c r="A1097" s="1">
        <f>工事一般情報!A1097</f>
        <v>180182</v>
      </c>
      <c r="B1097" s="6" t="str">
        <f>工事一般情報!B1097</f>
        <v>SP工場</v>
      </c>
      <c r="M1097" s="2"/>
      <c r="N1097" s="3"/>
    </row>
    <row r="1098" spans="1:14">
      <c r="A1098" s="1">
        <f>工事一般情報!A1098</f>
        <v>180183</v>
      </c>
      <c r="B1098" s="6" t="str">
        <f>工事一般情報!B1098</f>
        <v>共同組合 ビジバークおらが事務所</v>
      </c>
      <c r="M1098" s="2"/>
      <c r="N1098" s="3"/>
    </row>
    <row r="1099" spans="1:14" ht="15" customHeight="1">
      <c r="A1099" s="1">
        <f>工事一般情報!A1099</f>
        <v>180184</v>
      </c>
      <c r="B1099" s="6" t="str">
        <f>工事一般情報!B1099</f>
        <v>北陸スバル福井開発 整備工場</v>
      </c>
      <c r="M1099" s="2"/>
      <c r="N1099" s="3"/>
    </row>
    <row r="1100" spans="1:14">
      <c r="A1100" s="1">
        <f>工事一般情報!A1100</f>
        <v>180185</v>
      </c>
      <c r="B1100" s="6" t="str">
        <f>工事一般情報!B1100</f>
        <v>本田興業 株式会社 本社ビル 事務所棟</v>
      </c>
      <c r="M1100" s="2"/>
      <c r="N1100" s="3"/>
    </row>
    <row r="1101" spans="1:14" ht="15" customHeight="1">
      <c r="A1101" s="1" t="str">
        <f>工事一般情報!A1101</f>
        <v>180185-1</v>
      </c>
      <c r="B1101" s="6" t="str">
        <f>工事一般情報!B1101</f>
        <v>本田興業 株式会社 本社ビル 倉庫棟</v>
      </c>
      <c r="M1101" s="2"/>
      <c r="N1101" s="3"/>
    </row>
    <row r="1102" spans="1:14">
      <c r="A1102" s="1" t="str">
        <f>工事一般情報!A1102</f>
        <v>180185-2</v>
      </c>
      <c r="B1102" s="6" t="str">
        <f>工事一般情報!B1102</f>
        <v>本田興業 株式会社 本社ビル 工場棟</v>
      </c>
      <c r="M1102" s="2"/>
      <c r="N1102" s="3"/>
    </row>
    <row r="1103" spans="1:14" ht="15" customHeight="1">
      <c r="A1103" s="1">
        <f>工事一般情報!A1103</f>
        <v>180186</v>
      </c>
      <c r="B1103" s="6" t="str">
        <f>工事一般情報!B1103</f>
        <v>大宮区天沼町一丁目計画</v>
      </c>
      <c r="M1103" s="2"/>
      <c r="N1103" s="3"/>
    </row>
    <row r="1104" spans="1:14">
      <c r="A1104" s="1">
        <f>工事一般情報!A1104</f>
        <v>180187</v>
      </c>
      <c r="B1104" s="6" t="str">
        <f>工事一般情報!B1104</f>
        <v>向島流通ｻｰﾋﾞｽ㈱広野倉庫</v>
      </c>
      <c r="M1104" s="2"/>
      <c r="N1104" s="3"/>
    </row>
    <row r="1105" spans="1:14" ht="15" customHeight="1">
      <c r="A1105" s="1">
        <f>工事一般情報!A1105</f>
        <v>180188</v>
      </c>
      <c r="B1105" s="6" t="str">
        <f>工事一般情報!B1105</f>
        <v>HTB駐車場</v>
      </c>
      <c r="M1105" s="2"/>
      <c r="N1105" s="3"/>
    </row>
    <row r="1106" spans="1:14">
      <c r="A1106" s="1">
        <f>工事一般情報!A1106</f>
        <v>180189</v>
      </c>
      <c r="B1106" s="6" t="str">
        <f>工事一般情報!B1106</f>
        <v>スズキ自販関西枚方新店</v>
      </c>
      <c r="M1106" s="2"/>
      <c r="N1106" s="3"/>
    </row>
    <row r="1107" spans="1:14" ht="15" customHeight="1">
      <c r="A1107" s="1">
        <f>工事一般情報!A1107</f>
        <v>180190</v>
      </c>
      <c r="B1107" s="6" t="str">
        <f>工事一般情報!B1107</f>
        <v>有料老人ホーム・デイサービスセンター</v>
      </c>
      <c r="M1107" s="2"/>
      <c r="N1107" s="3"/>
    </row>
    <row r="1108" spans="1:14">
      <c r="A1108" s="1">
        <f>工事一般情報!A1108</f>
        <v>180191</v>
      </c>
      <c r="B1108" s="6" t="str">
        <f>工事一般情報!B1108</f>
        <v>フーデリー霧島</v>
      </c>
      <c r="M1108" s="2"/>
      <c r="N1108" s="3"/>
    </row>
    <row r="1109" spans="1:14" ht="15" customHeight="1">
      <c r="A1109" s="1">
        <f>工事一般情報!A1109</f>
        <v>180192</v>
      </c>
      <c r="B1109" s="6" t="str">
        <f>工事一般情報!B1109</f>
        <v>鴨沢塗料㈱販売取扱所</v>
      </c>
      <c r="M1109" s="2"/>
      <c r="N1109" s="3"/>
    </row>
    <row r="1110" spans="1:14">
      <c r="A1110" s="1">
        <f>工事一般情報!A1110</f>
        <v>180193</v>
      </c>
      <c r="B1110" s="6" t="str">
        <f>工事一般情報!B1110</f>
        <v>MINI北大阪</v>
      </c>
      <c r="M1110" s="2"/>
      <c r="N1110" s="3"/>
    </row>
    <row r="1111" spans="1:14" ht="15" customHeight="1">
      <c r="A1111" s="1">
        <f>工事一般情報!A1111</f>
        <v>180194</v>
      </c>
      <c r="B1111" s="6" t="str">
        <f>工事一般情報!B1111</f>
        <v>ラムー新潟亀田</v>
      </c>
      <c r="M1111" s="2"/>
      <c r="N1111" s="3"/>
    </row>
    <row r="1112" spans="1:14">
      <c r="A1112" s="1">
        <f>工事一般情報!A1112</f>
        <v>180195</v>
      </c>
      <c r="B1112" s="6" t="str">
        <f>工事一般情報!B1112</f>
        <v>原町田6丁目駐車場</v>
      </c>
      <c r="M1112" s="2"/>
      <c r="N1112" s="3"/>
    </row>
    <row r="1113" spans="1:14" ht="15" customHeight="1">
      <c r="A1113" s="1">
        <f>工事一般情報!A1113</f>
        <v>180196</v>
      </c>
      <c r="B1113" s="6" t="str">
        <f>工事一般情報!B1113</f>
        <v>網岡マンション</v>
      </c>
      <c r="M1113" s="2"/>
      <c r="N1113" s="3"/>
    </row>
    <row r="1114" spans="1:14">
      <c r="A1114" s="1">
        <f>工事一般情報!A1114</f>
        <v>180197</v>
      </c>
      <c r="B1114" s="6" t="str">
        <f>工事一般情報!B1114</f>
        <v>金町Ⅱ計画 店舗棟</v>
      </c>
      <c r="M1114" s="2"/>
      <c r="N1114" s="3"/>
    </row>
    <row r="1115" spans="1:14" ht="15" customHeight="1">
      <c r="A1115" s="1">
        <f>工事一般情報!A1115</f>
        <v>180198</v>
      </c>
      <c r="B1115" s="6" t="str">
        <f>工事一般情報!B1115</f>
        <v>八木橋工業自社工場</v>
      </c>
      <c r="M1115" s="2"/>
      <c r="N1115" s="3"/>
    </row>
    <row r="1116" spans="1:14">
      <c r="A1116" s="1">
        <f>工事一般情報!A1116</f>
        <v>180199</v>
      </c>
      <c r="B1116" s="6" t="str">
        <f>工事一般情報!B1116</f>
        <v>東洋アイテック鳥取工場 学生寮</v>
      </c>
      <c r="M1116" s="2"/>
      <c r="N1116" s="3"/>
    </row>
    <row r="1117" spans="1:14" ht="15" customHeight="1">
      <c r="A1117" s="1">
        <f>工事一般情報!A1117</f>
        <v>180200</v>
      </c>
      <c r="B1117" s="6" t="str">
        <f>工事一般情報!B1117</f>
        <v>セルポール山形</v>
      </c>
      <c r="M1117" s="2"/>
      <c r="N1117" s="3"/>
    </row>
    <row r="1118" spans="1:14">
      <c r="A1118" s="1">
        <f>工事一般情報!A1118</f>
        <v>180201</v>
      </c>
      <c r="B1118" s="6" t="str">
        <f>工事一般情報!B1118</f>
        <v>広島バス㈱井口車庫事務所</v>
      </c>
      <c r="M1118" s="2"/>
      <c r="N1118" s="3"/>
    </row>
    <row r="1119" spans="1:14" ht="15" customHeight="1">
      <c r="A1119" s="1">
        <f>工事一般情報!A1119</f>
        <v>180202</v>
      </c>
      <c r="B1119" s="6" t="str">
        <f>工事一般情報!B1119</f>
        <v>㈱川健川村商店倉庫</v>
      </c>
      <c r="M1119" s="2"/>
      <c r="N1119" s="3"/>
    </row>
    <row r="1120" spans="1:14">
      <c r="A1120" s="1">
        <f>工事一般情報!A1120</f>
        <v>180203</v>
      </c>
      <c r="B1120" s="6" t="str">
        <f>工事一般情報!B1120</f>
        <v>MA-HOUSE</v>
      </c>
      <c r="M1120" s="2"/>
      <c r="N1120" s="3"/>
    </row>
    <row r="1121" spans="1:14" ht="15" customHeight="1">
      <c r="A1121" s="1">
        <f>工事一般情報!A1121</f>
        <v>180204</v>
      </c>
      <c r="B1121" s="6" t="str">
        <f>工事一般情報!B1121</f>
        <v>複合観光施設</v>
      </c>
      <c r="M1121" s="2"/>
      <c r="N1121" s="3"/>
    </row>
    <row r="1122" spans="1:14">
      <c r="A1122" s="1">
        <f>工事一般情報!A1122</f>
        <v>180205</v>
      </c>
      <c r="B1122" s="6" t="str">
        <f>工事一般情報!B1122</f>
        <v>CFC茂原</v>
      </c>
      <c r="M1122" s="2"/>
      <c r="N1122" s="3"/>
    </row>
    <row r="1123" spans="1:14" ht="15" customHeight="1">
      <c r="A1123" s="1">
        <f>工事一般情報!A1123</f>
        <v>180206</v>
      </c>
      <c r="B1123" s="6" t="str">
        <f>工事一般情報!B1123</f>
        <v>コメリ上越</v>
      </c>
      <c r="M1123" s="2"/>
      <c r="N1123" s="3"/>
    </row>
    <row r="1124" spans="1:14">
      <c r="A1124" s="1">
        <f>工事一般情報!A1124</f>
        <v>180207</v>
      </c>
      <c r="B1124" s="6" t="str">
        <f>工事一般情報!B1124</f>
        <v>関東マツダ墨田 店舗棟</v>
      </c>
      <c r="M1124" s="2"/>
      <c r="N1124" s="3"/>
    </row>
    <row r="1125" spans="1:14" ht="15" customHeight="1">
      <c r="A1125" s="1" t="str">
        <f>工事一般情報!A1125</f>
        <v>180207-2</v>
      </c>
      <c r="B1125" s="6" t="str">
        <f>工事一般情報!B1125</f>
        <v>関東マツダ墨田 工場棟</v>
      </c>
      <c r="M1125" s="2"/>
      <c r="N1125" s="3"/>
    </row>
    <row r="1126" spans="1:14">
      <c r="A1126" s="1">
        <f>工事一般情報!A1126</f>
        <v>180208</v>
      </c>
      <c r="B1126" s="6" t="str">
        <f>工事一般情報!B1126</f>
        <v>ソーデナガノ松本工場</v>
      </c>
      <c r="M1126" s="2"/>
      <c r="N1126" s="3"/>
    </row>
    <row r="1127" spans="1:14" ht="15" customHeight="1">
      <c r="A1127" s="1">
        <f>工事一般情報!A1127</f>
        <v>180209</v>
      </c>
      <c r="B1127" s="6" t="str">
        <f>工事一般情報!B1127</f>
        <v>竹原市立たけはら認定こども園</v>
      </c>
      <c r="M1127" s="2"/>
      <c r="N1127" s="3"/>
    </row>
    <row r="1128" spans="1:14">
      <c r="A1128" s="1">
        <f>工事一般情報!A1128</f>
        <v>180210</v>
      </c>
      <c r="B1128" s="6" t="str">
        <f>工事一般情報!B1128</f>
        <v>ドラッグセイムス上尾井戸木</v>
      </c>
      <c r="M1128" s="2"/>
      <c r="N1128" s="3"/>
    </row>
    <row r="1129" spans="1:14" ht="15" customHeight="1">
      <c r="A1129" s="1">
        <f>工事一般情報!A1129</f>
        <v>180211</v>
      </c>
      <c r="B1129" s="6" t="str">
        <f>工事一般情報!B1129</f>
        <v>スギヤマ紙業 倉庫</v>
      </c>
      <c r="M1129" s="2"/>
      <c r="N1129" s="3"/>
    </row>
    <row r="1130" spans="1:14">
      <c r="A1130" s="1">
        <f>工事一般情報!A1130</f>
        <v>180212</v>
      </c>
      <c r="B1130" s="6" t="str">
        <f>工事一般情報!B1130</f>
        <v>ｽｲﾐﾝｸﾞｽｸｰﾙﾋﾞｯｸﾞ･ｴｽ鶴見</v>
      </c>
      <c r="M1130" s="2"/>
      <c r="N1130" s="3"/>
    </row>
    <row r="1131" spans="1:14" ht="15" customHeight="1">
      <c r="A1131" s="1">
        <f>工事一般情報!A1131</f>
        <v>180213</v>
      </c>
      <c r="B1131" s="6" t="str">
        <f>工事一般情報!B1131</f>
        <v>ツルハドラッグ韮崎龍岡</v>
      </c>
      <c r="M1131" s="2"/>
      <c r="N1131" s="3"/>
    </row>
    <row r="1132" spans="1:14">
      <c r="A1132" s="1">
        <f>工事一般情報!A1132</f>
        <v>180214</v>
      </c>
      <c r="B1132" s="6" t="str">
        <f>工事一般情報!B1132</f>
        <v>サンフィッシュ新工場</v>
      </c>
      <c r="M1132" s="2"/>
      <c r="N1132" s="3"/>
    </row>
    <row r="1133" spans="1:14" ht="15" customHeight="1">
      <c r="A1133" s="1">
        <f>工事一般情報!A1133</f>
        <v>180215</v>
      </c>
      <c r="B1133" s="6" t="str">
        <f>工事一般情報!B1133</f>
        <v>BPS/MINI NEXT加古川</v>
      </c>
      <c r="M1133" s="2"/>
      <c r="N1133" s="3"/>
    </row>
    <row r="1134" spans="1:14">
      <c r="A1134" s="1">
        <f>工事一般情報!A1134</f>
        <v>180216</v>
      </c>
      <c r="B1134" s="6" t="str">
        <f>工事一般情報!B1134</f>
        <v>ツルハドラッグ新発田</v>
      </c>
      <c r="M1134" s="2"/>
      <c r="N1134" s="3"/>
    </row>
    <row r="1135" spans="1:14" ht="15" customHeight="1">
      <c r="A1135" s="1">
        <f>工事一般情報!A1135</f>
        <v>180217</v>
      </c>
      <c r="B1135" s="6" t="str">
        <f>工事一般情報!B1135</f>
        <v>HA-HOUSE</v>
      </c>
      <c r="M1135" s="2"/>
      <c r="N1135" s="3"/>
    </row>
    <row r="1136" spans="1:14">
      <c r="A1136" s="1">
        <f>工事一般情報!A1136</f>
        <v>180218</v>
      </c>
      <c r="B1136" s="6" t="str">
        <f>工事一般情報!B1136</f>
        <v>カナモト山梨営業所</v>
      </c>
      <c r="M1136" s="2"/>
      <c r="N1136" s="3"/>
    </row>
    <row r="1137" spans="1:14" ht="15" customHeight="1">
      <c r="A1137" s="1">
        <f>工事一般情報!A1137</f>
        <v>180219</v>
      </c>
      <c r="B1137" s="6" t="str">
        <f>工事一般情報!B1137</f>
        <v>ヤマザワ角田 SM棟</v>
      </c>
      <c r="M1137" s="2"/>
      <c r="N1137" s="3"/>
    </row>
    <row r="1138" spans="1:14">
      <c r="A1138" s="1" t="str">
        <f>工事一般情報!A1138</f>
        <v>180219-2</v>
      </c>
      <c r="B1138" s="6" t="str">
        <f>工事一般情報!B1138</f>
        <v>ヤマザワ角田 DR棟</v>
      </c>
      <c r="M1138" s="2"/>
      <c r="N1138" s="3"/>
    </row>
    <row r="1139" spans="1:14" ht="15" customHeight="1">
      <c r="A1139" s="1" t="str">
        <f>工事一般情報!A1139</f>
        <v>180219-3</v>
      </c>
      <c r="B1139" s="6" t="str">
        <f>工事一般情報!B1139</f>
        <v>ヤマザワ角田 100均棟</v>
      </c>
      <c r="M1139" s="2"/>
      <c r="N1139" s="3"/>
    </row>
    <row r="1140" spans="1:14">
      <c r="A1140" s="1">
        <f>工事一般情報!A1140</f>
        <v>180220</v>
      </c>
      <c r="B1140" s="6" t="str">
        <f>工事一般情報!B1140</f>
        <v>クスリのアオキ潟端</v>
      </c>
      <c r="M1140" s="2"/>
      <c r="N1140" s="3"/>
    </row>
    <row r="1141" spans="1:14" ht="15" customHeight="1">
      <c r="A1141" s="1">
        <f>工事一般情報!A1141</f>
        <v>180221</v>
      </c>
      <c r="B1141" s="6" t="str">
        <f>工事一般情報!B1141</f>
        <v>コーリツ笠岡工場</v>
      </c>
      <c r="M1141" s="2"/>
      <c r="N1141" s="3"/>
    </row>
    <row r="1142" spans="1:14">
      <c r="A1142" s="1">
        <f>工事一般情報!A1142</f>
        <v>180222</v>
      </c>
      <c r="B1142" s="6" t="str">
        <f>工事一般情報!B1142</f>
        <v>やまみ富士山麓工場</v>
      </c>
      <c r="M1142" s="2"/>
      <c r="N1142" s="3"/>
    </row>
    <row r="1143" spans="1:14" ht="15" customHeight="1">
      <c r="A1143" s="1">
        <f>工事一般情報!A1143</f>
        <v>180223</v>
      </c>
      <c r="B1143" s="6" t="str">
        <f>工事一般情報!B1143</f>
        <v>ナルス直江津東</v>
      </c>
      <c r="M1143" s="2"/>
      <c r="N1143" s="3"/>
    </row>
    <row r="1144" spans="1:14">
      <c r="A1144" s="1">
        <f>工事一般情報!A1144</f>
        <v>180224</v>
      </c>
      <c r="B1144" s="6" t="str">
        <f>工事一般情報!B1144</f>
        <v>小林精機 新工場</v>
      </c>
      <c r="M1144" s="2"/>
      <c r="N1144" s="3"/>
    </row>
    <row r="1145" spans="1:14" ht="15" customHeight="1">
      <c r="A1145" s="1">
        <f>工事一般情報!A1145</f>
        <v>180225</v>
      </c>
      <c r="B1145" s="6" t="str">
        <f>工事一般情報!B1145</f>
        <v>房州CCクラブハウス</v>
      </c>
      <c r="M1145" s="2"/>
      <c r="N1145" s="3"/>
    </row>
    <row r="1146" spans="1:14">
      <c r="A1146" s="1">
        <f>工事一般情報!A1146</f>
        <v>180226</v>
      </c>
      <c r="B1146" s="6" t="str">
        <f>工事一般情報!B1146</f>
        <v>ホクガン冷凍立体駐車場</v>
      </c>
      <c r="M1146" s="2"/>
      <c r="N1146" s="3"/>
    </row>
    <row r="1147" spans="1:14" ht="15" customHeight="1">
      <c r="A1147" s="1">
        <f>工事一般情報!A1147</f>
        <v>180227</v>
      </c>
      <c r="B1147" s="6" t="str">
        <f>工事一般情報!B1147</f>
        <v>一柳運送倉庫</v>
      </c>
      <c r="M1147" s="2"/>
      <c r="N1147" s="3"/>
    </row>
    <row r="1148" spans="1:14">
      <c r="A1148" s="1">
        <f>工事一般情報!A1148</f>
        <v>180228</v>
      </c>
      <c r="B1148" s="6" t="str">
        <f>工事一般情報!B1148</f>
        <v>佐々木酒造店 工場及び店舗</v>
      </c>
      <c r="M1148" s="2"/>
      <c r="N1148" s="3"/>
    </row>
    <row r="1149" spans="1:14" ht="15" customHeight="1">
      <c r="A1149" s="1">
        <f>工事一般情報!A1149</f>
        <v>180229</v>
      </c>
      <c r="B1149" s="6" t="str">
        <f>工事一般情報!B1149</f>
        <v>七蔵複合商業施設 ｽｰﾊﾟｰﾏｰｹｯﾄ棟(公正屋下九沢)</v>
      </c>
      <c r="M1149" s="2"/>
      <c r="N1149" s="3"/>
    </row>
    <row r="1150" spans="1:14">
      <c r="A1150" s="1">
        <f>工事一般情報!A1150</f>
        <v>180230</v>
      </c>
      <c r="B1150" s="6" t="str">
        <f>工事一般情報!B1150</f>
        <v>薬王堂にかほ象潟</v>
      </c>
      <c r="M1150" s="2"/>
      <c r="N1150" s="3"/>
    </row>
    <row r="1151" spans="1:14" ht="15" customHeight="1">
      <c r="A1151" s="1">
        <f>工事一般情報!A1151</f>
        <v>180231</v>
      </c>
      <c r="B1151" s="6" t="str">
        <f>工事一般情報!B1151</f>
        <v>東北臨海興業㈱事務所</v>
      </c>
      <c r="M1151" s="2"/>
      <c r="N1151" s="3"/>
    </row>
    <row r="1152" spans="1:14">
      <c r="A1152" s="1">
        <f>工事一般情報!A1152</f>
        <v>180232</v>
      </c>
      <c r="B1152" s="6" t="str">
        <f>工事一般情報!B1152</f>
        <v>株式会社 十勝大福本舗 東京工場 事務所棟</v>
      </c>
      <c r="M1152" s="2"/>
      <c r="N1152" s="3"/>
    </row>
    <row r="1153" spans="1:14" ht="15" customHeight="1">
      <c r="A1153" s="1">
        <f>工事一般情報!A1153</f>
        <v>180233</v>
      </c>
      <c r="B1153" s="6" t="str">
        <f>工事一般情報!B1153</f>
        <v>㈱柳川合同 西蒲池センター</v>
      </c>
      <c r="M1153" s="2"/>
      <c r="N1153" s="3"/>
    </row>
    <row r="1154" spans="1:14">
      <c r="A1154" s="1">
        <f>工事一般情報!A1154</f>
        <v>180234</v>
      </c>
      <c r="B1154" s="6" t="str">
        <f>工事一般情報!B1154</f>
        <v>㈱ケイ・エム環境(車庫)</v>
      </c>
      <c r="M1154" s="2"/>
      <c r="N1154" s="3"/>
    </row>
    <row r="1155" spans="1:14" ht="15" customHeight="1">
      <c r="A1155" s="1">
        <f>工事一般情報!A1155</f>
        <v>180235</v>
      </c>
      <c r="B1155" s="6" t="str">
        <f>工事一般情報!B1155</f>
        <v>太平洋ｾﾒﾝﾄ和歌山SS倉庫</v>
      </c>
      <c r="M1155" s="2"/>
      <c r="N1155" s="3"/>
    </row>
    <row r="1156" spans="1:14">
      <c r="A1156" s="1">
        <f>工事一般情報!A1156</f>
        <v>180236</v>
      </c>
      <c r="B1156" s="6" t="str">
        <f>工事一般情報!B1156</f>
        <v>V・drug千種公園北</v>
      </c>
      <c r="M1156" s="2"/>
      <c r="N1156" s="3"/>
    </row>
    <row r="1157" spans="1:14" ht="15" customHeight="1">
      <c r="A1157" s="1">
        <f>工事一般情報!A1157</f>
        <v>180237</v>
      </c>
      <c r="B1157" s="6" t="str">
        <f>工事一般情報!B1157</f>
        <v>つり具センター手稲富丘(旧 アイビック富丘)</v>
      </c>
      <c r="M1157" s="2"/>
      <c r="N1157" s="3"/>
    </row>
    <row r="1158" spans="1:14">
      <c r="A1158" s="1">
        <f>工事一般情報!A1158</f>
        <v>180238</v>
      </c>
      <c r="B1158" s="6" t="str">
        <f>工事一般情報!B1158</f>
        <v>モダン・プロ 店舗</v>
      </c>
      <c r="M1158" s="2"/>
      <c r="N1158" s="3"/>
    </row>
    <row r="1159" spans="1:14" ht="15" customHeight="1">
      <c r="A1159" s="1">
        <f>工事一般情報!A1159</f>
        <v>180239</v>
      </c>
      <c r="B1159" s="6" t="str">
        <f>工事一般情報!B1159</f>
        <v>かりや愛知中央生活協同組合新物流センター</v>
      </c>
      <c r="M1159" s="2"/>
      <c r="N1159" s="3"/>
    </row>
    <row r="1160" spans="1:14">
      <c r="A1160" s="1">
        <f>工事一般情報!A1160</f>
        <v>180240</v>
      </c>
      <c r="B1160" s="6" t="str">
        <f>工事一般情報!B1160</f>
        <v>関東マツダ吉野町 リフレッシュセンター</v>
      </c>
      <c r="M1160" s="2"/>
      <c r="N1160" s="3"/>
    </row>
    <row r="1161" spans="1:14" ht="15" customHeight="1">
      <c r="A1161" s="1">
        <f>工事一般情報!A1161</f>
        <v>180241</v>
      </c>
      <c r="B1161" s="6" t="str">
        <f>工事一般情報!B1161</f>
        <v>倉岡紙工新工場</v>
      </c>
      <c r="M1161" s="2"/>
      <c r="N1161" s="3"/>
    </row>
    <row r="1162" spans="1:14">
      <c r="A1162" s="1">
        <f>工事一般情報!A1162</f>
        <v>180242</v>
      </c>
      <c r="B1162" s="6" t="str">
        <f>工事一般情報!B1162</f>
        <v>デンソー山形Ⅱ期工事</v>
      </c>
      <c r="M1162" s="2"/>
      <c r="N1162" s="3"/>
    </row>
    <row r="1163" spans="1:14" ht="15" customHeight="1">
      <c r="A1163" s="1">
        <f>工事一般情報!A1163</f>
        <v>180243</v>
      </c>
      <c r="B1163" s="6" t="str">
        <f>工事一般情報!B1163</f>
        <v>コナズ珈琲幕張</v>
      </c>
      <c r="M1163" s="2"/>
      <c r="N1163" s="3"/>
    </row>
    <row r="1164" spans="1:14">
      <c r="A1164" s="1">
        <f>工事一般情報!A1164</f>
        <v>180244</v>
      </c>
      <c r="B1164" s="6" t="str">
        <f>工事一般情報!B1164</f>
        <v>マルエーミニ金石</v>
      </c>
      <c r="M1164" s="2"/>
      <c r="N1164" s="3"/>
    </row>
    <row r="1165" spans="1:14" ht="15" customHeight="1">
      <c r="A1165" s="1">
        <f>工事一般情報!A1165</f>
        <v>180245</v>
      </c>
      <c r="B1165" s="6" t="str">
        <f>工事一般情報!B1165</f>
        <v>米山電導機 社屋 増築</v>
      </c>
      <c r="M1165" s="2"/>
      <c r="N1165" s="3"/>
    </row>
    <row r="1166" spans="1:14">
      <c r="A1166" s="1">
        <f>工事一般情報!A1166</f>
        <v>180246</v>
      </c>
      <c r="B1166" s="6" t="str">
        <f>工事一般情報!B1166</f>
        <v>コメリPW札幌発寒</v>
      </c>
      <c r="M1166" s="2"/>
      <c r="N1166" s="3"/>
    </row>
    <row r="1167" spans="1:14" ht="15" customHeight="1">
      <c r="A1167" s="1">
        <f>工事一般情報!A1167</f>
        <v>180247</v>
      </c>
      <c r="B1167" s="6" t="str">
        <f>工事一般情報!B1167</f>
        <v>アルビス笠舞</v>
      </c>
      <c r="M1167" s="2"/>
      <c r="N1167" s="3"/>
    </row>
    <row r="1168" spans="1:14">
      <c r="A1168" s="1">
        <f>工事一般情報!A1168</f>
        <v>180248</v>
      </c>
      <c r="B1168" s="6" t="str">
        <f>工事一般情報!B1168</f>
        <v>イエローハット利府</v>
      </c>
      <c r="M1168" s="2"/>
      <c r="N1168" s="3"/>
    </row>
    <row r="1169" spans="1:14" ht="15" customHeight="1">
      <c r="A1169" s="1">
        <f>工事一般情報!A1169</f>
        <v>180249</v>
      </c>
      <c r="B1169" s="6" t="str">
        <f>工事一般情報!B1169</f>
        <v>TSUTAYA利府</v>
      </c>
      <c r="M1169" s="2"/>
      <c r="N1169" s="3"/>
    </row>
    <row r="1170" spans="1:14">
      <c r="A1170" s="1">
        <f>工事一般情報!A1170</f>
        <v>180250</v>
      </c>
      <c r="B1170" s="6" t="str">
        <f>工事一般情報!B1170</f>
        <v>ツルハドラック大河原小島</v>
      </c>
      <c r="M1170" s="2"/>
      <c r="N1170" s="3"/>
    </row>
    <row r="1171" spans="1:14" ht="15" customHeight="1">
      <c r="A1171" s="1">
        <f>工事一般情報!A1171</f>
        <v>180251</v>
      </c>
      <c r="B1171" s="6" t="str">
        <f>工事一般情報!B1171</f>
        <v>大丸防音㈱茨城機材ｾﾝﾀｰ倉庫</v>
      </c>
      <c r="M1171" s="2"/>
      <c r="N1171" s="3"/>
    </row>
    <row r="1172" spans="1:14">
      <c r="A1172" s="1">
        <f>工事一般情報!A1172</f>
        <v>180252</v>
      </c>
      <c r="B1172" s="6" t="str">
        <f>工事一般情報!B1172</f>
        <v>日幸産業運輸石狩第二配送センター</v>
      </c>
      <c r="M1172" s="2"/>
      <c r="N1172" s="3"/>
    </row>
    <row r="1173" spans="1:14" ht="15" customHeight="1">
      <c r="A1173" s="1">
        <f>工事一般情報!A1173</f>
        <v>180253</v>
      </c>
      <c r="B1173" s="6" t="str">
        <f>工事一般情報!B1173</f>
        <v>コープながのｺｰﾌﾟﾃﾞﾘ諏訪ｾﾝﾀｰ</v>
      </c>
      <c r="M1173" s="2"/>
      <c r="N1173" s="3"/>
    </row>
    <row r="1174" spans="1:14">
      <c r="A1174" s="1">
        <f>工事一般情報!A1174</f>
        <v>180254</v>
      </c>
      <c r="B1174" s="6" t="str">
        <f>工事一般情報!B1174</f>
        <v>ツルハドラッグ百合が原</v>
      </c>
      <c r="M1174" s="2"/>
      <c r="N1174" s="3"/>
    </row>
    <row r="1175" spans="1:14" ht="15" customHeight="1">
      <c r="A1175" s="1">
        <f>工事一般情報!A1175</f>
        <v>180255</v>
      </c>
      <c r="B1175" s="6" t="str">
        <f>工事一般情報!B1175</f>
        <v>東京精密器具製作所</v>
      </c>
      <c r="M1175" s="2"/>
      <c r="N1175" s="3"/>
    </row>
    <row r="1176" spans="1:14">
      <c r="A1176" s="1">
        <f>工事一般情報!A1176</f>
        <v>180256</v>
      </c>
      <c r="B1176" s="6" t="str">
        <f>工事一般情報!B1176</f>
        <v>トラストシステム</v>
      </c>
      <c r="M1176" s="2"/>
      <c r="N1176" s="3"/>
    </row>
    <row r="1177" spans="1:14" ht="15" customHeight="1">
      <c r="A1177" s="1">
        <f>工事一般情報!A1177</f>
        <v>180257</v>
      </c>
      <c r="B1177" s="6" t="str">
        <f>工事一般情報!B1177</f>
        <v>KAPAS広島支店</v>
      </c>
      <c r="M1177" s="2"/>
      <c r="N1177" s="3"/>
    </row>
    <row r="1178" spans="1:14">
      <c r="A1178" s="1">
        <f>工事一般情報!A1178</f>
        <v>180258</v>
      </c>
      <c r="B1178" s="6" t="str">
        <f>工事一般情報!B1178</f>
        <v>与那原商業施設(ｽｰﾊﾟｰ棟)</v>
      </c>
      <c r="M1178" s="2"/>
      <c r="N1178" s="3"/>
    </row>
    <row r="1179" spans="1:14" ht="15" customHeight="1">
      <c r="A1179" s="1">
        <f>工事一般情報!A1179</f>
        <v>180259</v>
      </c>
      <c r="B1179" s="6" t="str">
        <f>工事一般情報!B1179</f>
        <v>クレタ北広島 事務所棟、工場棟</v>
      </c>
      <c r="M1179" s="2"/>
      <c r="N1179" s="3"/>
    </row>
    <row r="1180" spans="1:14">
      <c r="A1180" s="1">
        <f>工事一般情報!A1180</f>
        <v>180260</v>
      </c>
      <c r="B1180" s="6" t="str">
        <f>工事一般情報!B1180</f>
        <v>丸力運送㈱倉庫</v>
      </c>
      <c r="M1180" s="2"/>
      <c r="N1180" s="3"/>
    </row>
    <row r="1181" spans="1:14" ht="15" customHeight="1">
      <c r="A1181" s="1">
        <f>工事一般情報!A1181</f>
        <v>180261</v>
      </c>
      <c r="B1181" s="6" t="str">
        <f>工事一般情報!B1181</f>
        <v>ハローズ大林</v>
      </c>
      <c r="M1181" s="2"/>
      <c r="N1181" s="3"/>
    </row>
    <row r="1182" spans="1:14">
      <c r="A1182" s="1">
        <f>工事一般情報!A1182</f>
        <v>180262</v>
      </c>
      <c r="B1182" s="6" t="str">
        <f>工事一般情報!B1182</f>
        <v>レント中京管理センター 倉庫棟</v>
      </c>
      <c r="M1182" s="2"/>
      <c r="N1182" s="3"/>
    </row>
    <row r="1183" spans="1:14" ht="15" customHeight="1">
      <c r="A1183" s="1">
        <f>工事一般情報!A1183</f>
        <v>180263</v>
      </c>
      <c r="B1183" s="6" t="str">
        <f>工事一般情報!B1183</f>
        <v>福祉協同サービス移転</v>
      </c>
      <c r="M1183" s="2"/>
      <c r="N1183" s="3"/>
    </row>
    <row r="1184" spans="1:14">
      <c r="A1184" s="1">
        <f>工事一般情報!A1184</f>
        <v>180264</v>
      </c>
      <c r="B1184" s="6" t="str">
        <f>工事一般情報!B1184</f>
        <v>北綾瀬高架下店舗</v>
      </c>
      <c r="M1184" s="2"/>
      <c r="N1184" s="3"/>
    </row>
    <row r="1185" spans="1:14" ht="15" customHeight="1">
      <c r="A1185" s="1">
        <f>工事一般情報!A1185</f>
        <v>180265</v>
      </c>
      <c r="B1185" s="6" t="str">
        <f>工事一般情報!B1185</f>
        <v>V・drug蘇原</v>
      </c>
      <c r="M1185" s="2"/>
      <c r="N1185" s="3"/>
    </row>
    <row r="1186" spans="1:14">
      <c r="A1186" s="1">
        <f>工事一般情報!A1186</f>
        <v>180266</v>
      </c>
      <c r="B1186" s="6" t="str">
        <f>工事一般情報!B1186</f>
        <v>株式会社 かねせん 新社屋</v>
      </c>
      <c r="M1186" s="2"/>
      <c r="N1186" s="3"/>
    </row>
    <row r="1187" spans="1:14" ht="15" customHeight="1">
      <c r="A1187" s="1">
        <f>工事一般情報!A1187</f>
        <v>180267</v>
      </c>
      <c r="B1187" s="6" t="str">
        <f>工事一般情報!B1187</f>
        <v>ネッツトヨタ東都 株式会社 水元</v>
      </c>
      <c r="M1187" s="2"/>
      <c r="N1187" s="3"/>
    </row>
    <row r="1188" spans="1:14">
      <c r="A1188" s="1">
        <f>工事一般情報!A1188</f>
        <v>180268</v>
      </c>
      <c r="B1188" s="6" t="str">
        <f>工事一般情報!B1188</f>
        <v>サテライト八代</v>
      </c>
      <c r="M1188" s="2"/>
      <c r="N1188" s="3"/>
    </row>
    <row r="1189" spans="1:14" ht="15" customHeight="1">
      <c r="A1189" s="1">
        <f>工事一般情報!A1189</f>
        <v>180269</v>
      </c>
      <c r="B1189" s="6" t="str">
        <f>工事一般情報!B1189</f>
        <v>与那原商業施設(ﾃﾅﾝﾄ棟)</v>
      </c>
      <c r="M1189" s="2"/>
      <c r="N1189" s="3"/>
    </row>
    <row r="1190" spans="1:14">
      <c r="A1190" s="1">
        <f>工事一般情報!A1190</f>
        <v>180270</v>
      </c>
      <c r="B1190" s="6" t="str">
        <f>工事一般情報!B1190</f>
        <v>薬王堂多賀城</v>
      </c>
      <c r="M1190" s="2"/>
      <c r="N1190" s="3"/>
    </row>
    <row r="1191" spans="1:14" ht="15" customHeight="1">
      <c r="A1191" s="1">
        <f>工事一般情報!A1191</f>
        <v>180271</v>
      </c>
      <c r="B1191" s="6" t="str">
        <f>工事一般情報!B1191</f>
        <v>岩田産業㈱南熊本支店</v>
      </c>
      <c r="M1191" s="2"/>
      <c r="N1191" s="3"/>
    </row>
    <row r="1192" spans="1:14">
      <c r="A1192" s="1">
        <f>工事一般情報!A1192</f>
        <v>180272</v>
      </c>
      <c r="B1192" s="6" t="str">
        <f>工事一般情報!B1192</f>
        <v>株式会社 清水製作所工場</v>
      </c>
      <c r="M1192" s="2"/>
      <c r="N1192" s="3"/>
    </row>
    <row r="1193" spans="1:14" ht="15" customHeight="1">
      <c r="A1193" s="1">
        <f>工事一般情報!A1193</f>
        <v>180273</v>
      </c>
      <c r="B1193" s="6" t="str">
        <f>工事一般情報!B1193</f>
        <v>大阪マツダ菱江(基本設計)</v>
      </c>
      <c r="M1193" s="2"/>
      <c r="N1193" s="3"/>
    </row>
    <row r="1194" spans="1:14">
      <c r="A1194" s="1">
        <f>工事一般情報!A1194</f>
        <v>180274</v>
      </c>
      <c r="B1194" s="6" t="str">
        <f>工事一般情報!B1194</f>
        <v>ツルハドラッグ五所川原広田</v>
      </c>
      <c r="M1194" s="2"/>
      <c r="N1194" s="3"/>
    </row>
    <row r="1195" spans="1:14" ht="15" customHeight="1">
      <c r="A1195" s="1">
        <f>工事一般情報!A1195</f>
        <v>180275</v>
      </c>
      <c r="B1195" s="6" t="str">
        <f>工事一般情報!B1195</f>
        <v>薬王堂山形遊佐</v>
      </c>
      <c r="M1195" s="2"/>
      <c r="N1195" s="3"/>
    </row>
    <row r="1196" spans="1:14">
      <c r="A1196" s="1">
        <f>工事一般情報!A1196</f>
        <v>180276</v>
      </c>
      <c r="B1196" s="6" t="str">
        <f>工事一般情報!B1196</f>
        <v>桜山テラス</v>
      </c>
      <c r="M1196" s="2"/>
      <c r="N1196" s="3"/>
    </row>
    <row r="1197" spans="1:14" ht="15" customHeight="1">
      <c r="A1197" s="1">
        <f>工事一般情報!A1197</f>
        <v>180277</v>
      </c>
      <c r="B1197" s="6" t="str">
        <f>工事一般情報!B1197</f>
        <v>宮崎駅東2丁目事務所</v>
      </c>
      <c r="M1197" s="2"/>
      <c r="N1197" s="3"/>
    </row>
    <row r="1198" spans="1:14">
      <c r="A1198" s="1">
        <f>工事一般情報!A1198</f>
        <v>180278</v>
      </c>
      <c r="B1198" s="6" t="str">
        <f>工事一般情報!B1198</f>
        <v>Av・Br伊万里</v>
      </c>
      <c r="M1198" s="2"/>
      <c r="N1198" s="3"/>
    </row>
    <row r="1199" spans="1:14" ht="15" customHeight="1">
      <c r="A1199" s="1">
        <f>工事一般情報!A1199</f>
        <v>180279</v>
      </c>
      <c r="B1199" s="6" t="str">
        <f>工事一般情報!B1199</f>
        <v>つくば市学園の森(日本郵便)</v>
      </c>
      <c r="M1199" s="2"/>
      <c r="N1199" s="3"/>
    </row>
    <row r="1200" spans="1:14">
      <c r="A1200" s="1">
        <f>工事一般情報!A1200</f>
        <v>180280</v>
      </c>
      <c r="B1200" s="6" t="str">
        <f>工事一般情報!B1200</f>
        <v>みちのくクボタ稲垣</v>
      </c>
      <c r="M1200" s="2"/>
      <c r="N1200" s="3"/>
    </row>
    <row r="1201" spans="1:14" ht="15" customHeight="1">
      <c r="A1201" s="1">
        <f>工事一般情報!A1201</f>
        <v>180281</v>
      </c>
      <c r="B1201" s="6" t="str">
        <f>工事一般情報!B1201</f>
        <v>ドラッグコスモス西浜</v>
      </c>
      <c r="M1201" s="2"/>
      <c r="N1201" s="3"/>
    </row>
    <row r="1202" spans="1:14">
      <c r="A1202" s="1">
        <f>工事一般情報!A1202</f>
        <v>180282</v>
      </c>
      <c r="B1202" s="6" t="str">
        <f>工事一般情報!B1202</f>
        <v>吾郷税理士事務所社屋</v>
      </c>
      <c r="M1202" s="2"/>
      <c r="N1202" s="3"/>
    </row>
    <row r="1203" spans="1:14" ht="15" customHeight="1">
      <c r="A1203" s="1">
        <f>工事一般情報!A1203</f>
        <v>180283</v>
      </c>
      <c r="B1203" s="6" t="str">
        <f>工事一般情報!B1203</f>
        <v>丸三食品株式会社</v>
      </c>
      <c r="M1203" s="2"/>
      <c r="N1203" s="3"/>
    </row>
    <row r="1204" spans="1:14">
      <c r="A1204" s="1">
        <f>工事一般情報!A1204</f>
        <v>180284</v>
      </c>
      <c r="B1204" s="6" t="str">
        <f>工事一般情報!B1204</f>
        <v>浪田商事農産物一時保管倉庫</v>
      </c>
      <c r="M1204" s="2"/>
      <c r="N1204" s="3"/>
    </row>
    <row r="1205" spans="1:14" ht="15" customHeight="1">
      <c r="A1205" s="1">
        <f>工事一般情報!A1205</f>
        <v>180285</v>
      </c>
      <c r="B1205" s="6" t="str">
        <f>工事一般情報!B1205</f>
        <v>南国殖産殿(仮称)鹿児島南港水素ステーション</v>
      </c>
      <c r="M1205" s="2"/>
      <c r="N1205" s="3"/>
    </row>
    <row r="1206" spans="1:14">
      <c r="A1206" s="1">
        <f>工事一般情報!A1206</f>
        <v>180286</v>
      </c>
      <c r="B1206" s="6" t="str">
        <f>工事一般情報!B1206</f>
        <v>株式会社 右門 第二工場</v>
      </c>
      <c r="M1206" s="2"/>
      <c r="N1206" s="3"/>
    </row>
    <row r="1207" spans="1:14" ht="15" customHeight="1">
      <c r="A1207" s="1">
        <f>工事一般情報!A1207</f>
        <v>180287</v>
      </c>
      <c r="B1207" s="6" t="str">
        <f>工事一般情報!B1207</f>
        <v>ハマイ大多喜工場 第7号棟</v>
      </c>
      <c r="M1207" s="2"/>
      <c r="N1207" s="3"/>
    </row>
    <row r="1208" spans="1:14">
      <c r="A1208" s="1">
        <f>工事一般情報!A1208</f>
        <v>180288</v>
      </c>
      <c r="B1208" s="6" t="str">
        <f>工事一般情報!B1208</f>
        <v>ハローズ佐古</v>
      </c>
      <c r="M1208" s="2"/>
      <c r="N1208" s="3"/>
    </row>
    <row r="1209" spans="1:14" ht="15" customHeight="1">
      <c r="A1209" s="1">
        <f>工事一般情報!A1209</f>
        <v>180289</v>
      </c>
      <c r="B1209" s="6" t="str">
        <f>工事一般情報!B1209</f>
        <v>弘前倉庫㈱五所川原倉庫増築</v>
      </c>
      <c r="M1209" s="2"/>
      <c r="N1209" s="3"/>
    </row>
    <row r="1210" spans="1:14">
      <c r="A1210" s="1">
        <f>工事一般情報!A1210</f>
        <v>180290</v>
      </c>
      <c r="B1210" s="6" t="str">
        <f>工事一般情報!B1210</f>
        <v>関根様 自動車整備工場</v>
      </c>
      <c r="M1210" s="2"/>
      <c r="N1210" s="3"/>
    </row>
    <row r="1211" spans="1:14" ht="15" customHeight="1">
      <c r="A1211" s="1">
        <f>工事一般情報!A1211</f>
        <v>180291</v>
      </c>
      <c r="B1211" s="6" t="str">
        <f>工事一般情報!B1211</f>
        <v>フェイス田川</v>
      </c>
      <c r="M1211" s="2"/>
      <c r="N1211" s="3"/>
    </row>
    <row r="1212" spans="1:14">
      <c r="A1212" s="1">
        <f>工事一般情報!A1212</f>
        <v>180292</v>
      </c>
      <c r="B1212" s="6" t="str">
        <f>工事一般情報!B1212</f>
        <v>岩田産業(株)北九州支店</v>
      </c>
      <c r="M1212" s="2"/>
      <c r="N1212" s="3"/>
    </row>
    <row r="1213" spans="1:14" ht="15" customHeight="1">
      <c r="A1213" s="1">
        <f>工事一般情報!A1213</f>
        <v>180293</v>
      </c>
      <c r="B1213" s="6" t="str">
        <f>工事一般情報!B1213</f>
        <v>日照電機製作所</v>
      </c>
      <c r="M1213" s="2"/>
      <c r="N1213" s="3"/>
    </row>
    <row r="1214" spans="1:14">
      <c r="A1214" s="1">
        <f>工事一般情報!A1214</f>
        <v>180294</v>
      </c>
      <c r="B1214" s="6" t="str">
        <f>工事一般情報!B1214</f>
        <v>アルバック東北㈱加工部事務所</v>
      </c>
      <c r="M1214" s="2"/>
      <c r="N1214" s="3"/>
    </row>
    <row r="1215" spans="1:14" ht="15" customHeight="1">
      <c r="A1215" s="1">
        <f>工事一般情報!A1215</f>
        <v>180295</v>
      </c>
      <c r="B1215" s="6" t="str">
        <f>工事一般情報!B1215</f>
        <v>ジュンテンドー大竹</v>
      </c>
      <c r="M1215" s="2"/>
      <c r="N1215" s="3"/>
    </row>
    <row r="1216" spans="1:14">
      <c r="A1216" s="1">
        <f>工事一般情報!A1216</f>
        <v>180296</v>
      </c>
      <c r="B1216" s="6" t="str">
        <f>工事一般情報!B1216</f>
        <v>日本海冷凍魚 冷蔵庫</v>
      </c>
      <c r="M1216" s="2"/>
      <c r="N1216" s="3"/>
    </row>
    <row r="1217" spans="1:14" ht="15" customHeight="1">
      <c r="A1217" s="1">
        <f>工事一般情報!A1217</f>
        <v>180297</v>
      </c>
      <c r="B1217" s="6" t="str">
        <f>工事一般情報!B1217</f>
        <v>JA全農中四国広域物流センター農薬危険物貯蔵施設</v>
      </c>
      <c r="M1217" s="2"/>
      <c r="N1217" s="3"/>
    </row>
    <row r="1218" spans="1:14">
      <c r="A1218" s="1">
        <f>工事一般情報!A1218</f>
        <v>180298</v>
      </c>
      <c r="B1218" s="6" t="str">
        <f>工事一般情報!B1218</f>
        <v>(株)倉田技研 竜王工場</v>
      </c>
      <c r="M1218" s="2"/>
      <c r="N1218" s="3"/>
    </row>
    <row r="1219" spans="1:14" ht="15" customHeight="1">
      <c r="A1219" s="1">
        <f>工事一般情報!A1219</f>
        <v>180299</v>
      </c>
      <c r="B1219" s="6" t="str">
        <f>工事一般情報!B1219</f>
        <v>ネッツトヨタ東都㈱おおたかの森</v>
      </c>
      <c r="M1219" s="2"/>
      <c r="N1219" s="3"/>
    </row>
    <row r="1220" spans="1:14">
      <c r="A1220" s="1">
        <f>工事一般情報!A1220</f>
        <v>180300</v>
      </c>
      <c r="B1220" s="6" t="str">
        <f>工事一般情報!B1220</f>
        <v>ツルハドラッグ高知若松</v>
      </c>
      <c r="M1220" s="2"/>
      <c r="N1220" s="3"/>
    </row>
    <row r="1221" spans="1:14" ht="15" customHeight="1">
      <c r="A1221" s="1">
        <f>工事一般情報!A1221</f>
        <v>180301</v>
      </c>
      <c r="B1221" s="6" t="str">
        <f>工事一般情報!B1221</f>
        <v>大京新工場従業員宿舎</v>
      </c>
      <c r="M1221" s="2"/>
      <c r="N1221" s="3"/>
    </row>
    <row r="1222" spans="1:14">
      <c r="A1222" s="1">
        <f>工事一般情報!A1222</f>
        <v>180302</v>
      </c>
      <c r="B1222" s="6" t="str">
        <f>工事一般情報!B1222</f>
        <v>スギ薬局 八王子別所</v>
      </c>
      <c r="M1222" s="2"/>
      <c r="N1222" s="3"/>
    </row>
    <row r="1223" spans="1:14" ht="15" customHeight="1">
      <c r="A1223" s="1">
        <f>工事一般情報!A1223</f>
        <v>180303</v>
      </c>
      <c r="B1223" s="6" t="str">
        <f>工事一般情報!B1223</f>
        <v>スギ薬局 練馬豊玉</v>
      </c>
      <c r="M1223" s="2"/>
      <c r="N1223" s="3"/>
    </row>
    <row r="1224" spans="1:14">
      <c r="A1224" s="1">
        <f>工事一般情報!A1224</f>
        <v>180304</v>
      </c>
      <c r="B1224" s="6" t="str">
        <f>工事一般情報!B1224</f>
        <v>元気市場たかはし元木</v>
      </c>
      <c r="M1224" s="2"/>
      <c r="N1224" s="3"/>
    </row>
    <row r="1225" spans="1:14" ht="15" customHeight="1">
      <c r="A1225" s="1">
        <f>工事一般情報!A1225</f>
        <v>180305</v>
      </c>
      <c r="B1225" s="6" t="str">
        <f>工事一般情報!B1225</f>
        <v>K幼保連携型認定こども園</v>
      </c>
      <c r="M1225" s="2"/>
      <c r="N1225" s="3"/>
    </row>
    <row r="1226" spans="1:14">
      <c r="A1226" s="1">
        <f>工事一般情報!A1226</f>
        <v>180306</v>
      </c>
      <c r="B1226" s="6" t="str">
        <f>工事一般情報!B1226</f>
        <v>玄海農場鶏舎</v>
      </c>
      <c r="M1226" s="2"/>
      <c r="N1226" s="3"/>
    </row>
    <row r="1227" spans="1:14" ht="15" customHeight="1">
      <c r="A1227" s="1">
        <f>工事一般情報!A1227</f>
        <v>180307</v>
      </c>
      <c r="B1227" s="6" t="str">
        <f>工事一般情報!B1227</f>
        <v>Audi青森ショールーム</v>
      </c>
      <c r="M1227" s="2"/>
      <c r="N1227" s="3"/>
    </row>
    <row r="1228" spans="1:14">
      <c r="A1228" s="1">
        <f>工事一般情報!A1228</f>
        <v>180308</v>
      </c>
      <c r="B1228" s="6" t="str">
        <f>工事一般情報!B1228</f>
        <v>TPかねひで東江市場</v>
      </c>
      <c r="M1228" s="2"/>
      <c r="N1228" s="3"/>
    </row>
    <row r="1229" spans="1:14" ht="15" customHeight="1">
      <c r="A1229" s="1">
        <f>工事一般情報!A1229</f>
        <v>180309</v>
      </c>
      <c r="B1229" s="6" t="str">
        <f>工事一般情報!B1229</f>
        <v>エア・リキード北名古屋水素ステーション</v>
      </c>
      <c r="M1229" s="2"/>
      <c r="N1229" s="3"/>
    </row>
    <row r="1230" spans="1:14">
      <c r="A1230" s="1">
        <f>工事一般情報!A1230</f>
        <v>180310</v>
      </c>
      <c r="B1230" s="6" t="str">
        <f>工事一般情報!B1230</f>
        <v>中越エコプロダクツ MAPKA製造工場</v>
      </c>
      <c r="M1230" s="2"/>
      <c r="N1230" s="3"/>
    </row>
    <row r="1231" spans="1:14" ht="15" customHeight="1">
      <c r="A1231" s="1">
        <f>工事一般情報!A1231</f>
        <v>180311</v>
      </c>
      <c r="B1231" s="6" t="str">
        <f>工事一般情報!B1231</f>
        <v>高橋ふとん大松</v>
      </c>
      <c r="M1231" s="2"/>
      <c r="N1231" s="3"/>
    </row>
    <row r="1232" spans="1:14">
      <c r="A1232" s="1">
        <f>工事一般情報!A1232</f>
        <v>180312</v>
      </c>
      <c r="B1232" s="6" t="str">
        <f>工事一般情報!B1232</f>
        <v>朝日ヶ丘産業株式会社本地物流センター</v>
      </c>
      <c r="M1232" s="2"/>
      <c r="N1232" s="3"/>
    </row>
    <row r="1233" spans="1:14" ht="15" customHeight="1">
      <c r="A1233" s="1">
        <f>工事一般情報!A1233</f>
        <v>180313</v>
      </c>
      <c r="B1233" s="6" t="str">
        <f>工事一般情報!B1233</f>
        <v>アピア静岡 店舗棟</v>
      </c>
      <c r="M1233" s="2"/>
      <c r="N1233" s="3"/>
    </row>
    <row r="1234" spans="1:14">
      <c r="A1234" s="1" t="str">
        <f>工事一般情報!A1234</f>
        <v>180313-2</v>
      </c>
      <c r="B1234" s="6" t="str">
        <f>工事一般情報!B1234</f>
        <v>アピア静岡 駐車場棟</v>
      </c>
      <c r="M1234" s="2"/>
      <c r="N1234" s="3"/>
    </row>
    <row r="1235" spans="1:14" ht="15" customHeight="1">
      <c r="A1235" s="1">
        <f>工事一般情報!A1235</f>
        <v>180314</v>
      </c>
      <c r="B1235" s="6" t="str">
        <f>工事一般情報!B1235</f>
        <v>協栄倉庫㈱F棟 危険物倉庫</v>
      </c>
      <c r="M1235" s="2"/>
      <c r="N1235" s="3"/>
    </row>
    <row r="1236" spans="1:14">
      <c r="A1236" s="1">
        <f>工事一般情報!A1236</f>
        <v>180315</v>
      </c>
      <c r="B1236" s="6" t="str">
        <f>工事一般情報!B1236</f>
        <v>無添くら寿司 戸田駅前</v>
      </c>
      <c r="M1236" s="2"/>
      <c r="N1236" s="3"/>
    </row>
    <row r="1237" spans="1:14" ht="15" customHeight="1">
      <c r="A1237" s="1">
        <f>工事一般情報!A1237</f>
        <v>180316</v>
      </c>
      <c r="B1237" s="6" t="str">
        <f>工事一般情報!B1237</f>
        <v>ゲンキー羽昨大田</v>
      </c>
      <c r="M1237" s="2"/>
      <c r="N1237" s="3"/>
    </row>
    <row r="1238" spans="1:14">
      <c r="A1238" s="1">
        <f>工事一般情報!A1238</f>
        <v>180317</v>
      </c>
      <c r="B1238" s="6" t="str">
        <f>工事一般情報!B1238</f>
        <v>神田橋工業 工場</v>
      </c>
      <c r="M1238" s="2"/>
      <c r="N1238" s="3"/>
    </row>
    <row r="1239" spans="1:14" ht="15" customHeight="1">
      <c r="A1239" s="1">
        <f>工事一般情報!A1239</f>
        <v>180318</v>
      </c>
      <c r="B1239" s="6" t="str">
        <f>工事一般情報!B1239</f>
        <v>旗艦長門</v>
      </c>
      <c r="M1239" s="2"/>
      <c r="N1239" s="3"/>
    </row>
    <row r="1240" spans="1:14">
      <c r="A1240" s="1">
        <f>工事一般情報!A1240</f>
        <v>180319</v>
      </c>
      <c r="B1240" s="6" t="str">
        <f>工事一般情報!B1240</f>
        <v>イーグルアクアパーク稚内</v>
      </c>
      <c r="M1240" s="2"/>
      <c r="N1240" s="3"/>
    </row>
    <row r="1241" spans="1:14" ht="15" customHeight="1">
      <c r="A1241" s="1">
        <f>工事一般情報!A1241</f>
        <v>180320</v>
      </c>
      <c r="B1241" s="6" t="str">
        <f>工事一般情報!B1241</f>
        <v>東方町倉庫</v>
      </c>
      <c r="M1241" s="2"/>
      <c r="N1241" s="3"/>
    </row>
    <row r="1242" spans="1:14">
      <c r="A1242" s="1">
        <f>工事一般情報!A1242</f>
        <v>180321</v>
      </c>
      <c r="B1242" s="6" t="str">
        <f>工事一般情報!B1242</f>
        <v>カインズ羽生</v>
      </c>
      <c r="M1242" s="2"/>
      <c r="N1242" s="3"/>
    </row>
    <row r="1243" spans="1:14" ht="15" customHeight="1">
      <c r="A1243" s="1">
        <f>工事一般情報!A1243</f>
        <v>190001</v>
      </c>
      <c r="B1243" s="6" t="str">
        <f>工事一般情報!B1243</f>
        <v>新琴似1条12丁目商業施設 保育所・学童保育所</v>
      </c>
      <c r="M1243" s="2"/>
      <c r="N1243" s="3"/>
    </row>
    <row r="1244" spans="1:14">
      <c r="A1244" s="1">
        <f>工事一般情報!A1244</f>
        <v>190002</v>
      </c>
      <c r="B1244" s="6" t="str">
        <f>工事一般情報!B1244</f>
        <v>ハローズ大林 ﾃﾅﾝﾄF棟</v>
      </c>
      <c r="M1244" s="2"/>
      <c r="N1244" s="3"/>
    </row>
    <row r="1245" spans="1:14" ht="15" customHeight="1">
      <c r="A1245" s="1">
        <f>工事一般情報!A1245</f>
        <v>190003</v>
      </c>
      <c r="B1245" s="6" t="str">
        <f>工事一般情報!B1245</f>
        <v>ｼﾞｬﾑﾌﾚﾝﾄﾞｸﾗﾌﾞAむつ十二林</v>
      </c>
      <c r="M1245" s="2"/>
      <c r="N1245" s="3"/>
    </row>
    <row r="1246" spans="1:14">
      <c r="A1246" s="1">
        <f>工事一般情報!A1246</f>
        <v>190004</v>
      </c>
      <c r="B1246" s="6" t="str">
        <f>工事一般情報!B1246</f>
        <v>はやま農場田村若雌農場 事務所棟</v>
      </c>
      <c r="M1246" s="2"/>
      <c r="N1246" s="3"/>
    </row>
    <row r="1247" spans="1:14" ht="15" customHeight="1">
      <c r="A1247" s="1">
        <f>工事一般情報!A1247</f>
        <v>190005</v>
      </c>
      <c r="B1247" s="6" t="str">
        <f>工事一般情報!B1247</f>
        <v>日本ペイント防食コーティングス(株)</v>
      </c>
      <c r="M1247" s="2"/>
      <c r="N1247" s="3"/>
    </row>
    <row r="1248" spans="1:14">
      <c r="A1248" s="1">
        <f>工事一般情報!A1248</f>
        <v>190006</v>
      </c>
      <c r="B1248" s="6" t="str">
        <f>工事一般情報!B1248</f>
        <v>高萩自動車工業 大型塗装工場</v>
      </c>
      <c r="M1248" s="2"/>
      <c r="N1248" s="3"/>
    </row>
    <row r="1249" spans="1:14" ht="15" customHeight="1">
      <c r="A1249" s="1">
        <f>工事一般情報!A1249</f>
        <v>190007</v>
      </c>
      <c r="B1249" s="6" t="str">
        <f>工事一般情報!B1249</f>
        <v>アルビス小松幸</v>
      </c>
      <c r="M1249" s="2"/>
      <c r="N1249" s="3"/>
    </row>
    <row r="1250" spans="1:14">
      <c r="A1250" s="1">
        <f>工事一般情報!A1250</f>
        <v>190008</v>
      </c>
      <c r="B1250" s="6" t="str">
        <f>工事一般情報!B1250</f>
        <v>伊方町観光交流拠点施設</v>
      </c>
      <c r="M1250" s="2"/>
      <c r="N1250" s="3"/>
    </row>
    <row r="1251" spans="1:14" ht="15" customHeight="1">
      <c r="A1251" s="1">
        <f>工事一般情報!A1251</f>
        <v>190009</v>
      </c>
      <c r="B1251" s="6" t="str">
        <f>工事一般情報!B1251</f>
        <v>㈱堀内機械工場</v>
      </c>
      <c r="M1251" s="2"/>
      <c r="N1251" s="3"/>
    </row>
    <row r="1252" spans="1:14">
      <c r="A1252" s="1">
        <f>工事一般情報!A1252</f>
        <v>190010</v>
      </c>
      <c r="B1252" s="6" t="str">
        <f>工事一般情報!B1252</f>
        <v>岩田醸造株式会社 千歳工場</v>
      </c>
      <c r="M1252" s="2"/>
      <c r="N1252" s="3"/>
    </row>
    <row r="1253" spans="1:14" ht="15" customHeight="1">
      <c r="A1253" s="1">
        <f>工事一般情報!A1253</f>
        <v>190011</v>
      </c>
      <c r="B1253" s="6" t="str">
        <f>工事一般情報!B1253</f>
        <v>バロー領下</v>
      </c>
      <c r="M1253" s="2"/>
      <c r="N1253" s="3"/>
    </row>
    <row r="1254" spans="1:14">
      <c r="A1254" s="1">
        <f>工事一般情報!A1254</f>
        <v>190012</v>
      </c>
      <c r="B1254" s="6" t="str">
        <f>工事一般情報!B1254</f>
        <v>ｱｲｱｲﾃｰ石狩第2物流ｾﾝﾀｰA棟</v>
      </c>
      <c r="M1254" s="2"/>
      <c r="N1254" s="3"/>
    </row>
    <row r="1255" spans="1:14" ht="15" customHeight="1">
      <c r="A1255" s="1">
        <f>工事一般情報!A1255</f>
        <v>190013</v>
      </c>
      <c r="B1255" s="6" t="str">
        <f>工事一般情報!B1255</f>
        <v>JAごしょつがる米穀低温倉庫</v>
      </c>
      <c r="M1255" s="2"/>
      <c r="N1255" s="3"/>
    </row>
    <row r="1256" spans="1:14">
      <c r="A1256" s="1">
        <f>工事一般情報!A1256</f>
        <v>190014</v>
      </c>
      <c r="B1256" s="6" t="str">
        <f>工事一般情報!B1256</f>
        <v>ゆきのこ保育園</v>
      </c>
      <c r="M1256" s="2"/>
      <c r="N1256" s="3"/>
    </row>
    <row r="1257" spans="1:14" ht="15" customHeight="1">
      <c r="A1257" s="1">
        <f>工事一般情報!A1257</f>
        <v>190015</v>
      </c>
      <c r="B1257" s="6" t="str">
        <f>工事一般情報!B1257</f>
        <v>ヤマザワ鶴岡茅原 食料品棟</v>
      </c>
      <c r="M1257" s="2"/>
      <c r="N1257" s="3"/>
    </row>
    <row r="1258" spans="1:14">
      <c r="A1258" s="1" t="str">
        <f>工事一般情報!A1258</f>
        <v>190015-1</v>
      </c>
      <c r="B1258" s="6" t="str">
        <f>工事一般情報!B1258</f>
        <v>ヤマザワ鶴岡茅原 ドラッグ棟</v>
      </c>
      <c r="M1258" s="2"/>
      <c r="N1258" s="3"/>
    </row>
    <row r="1259" spans="1:14" ht="15" customHeight="1">
      <c r="A1259" s="1">
        <f>工事一般情報!A1259</f>
        <v>190016</v>
      </c>
      <c r="B1259" s="6" t="str">
        <f>工事一般情報!B1259</f>
        <v>BMW姫路</v>
      </c>
      <c r="M1259" s="2"/>
      <c r="N1259" s="3"/>
    </row>
    <row r="1260" spans="1:14">
      <c r="A1260" s="1">
        <f>工事一般情報!A1260</f>
        <v>190017</v>
      </c>
      <c r="B1260" s="6" t="str">
        <f>工事一般情報!B1260</f>
        <v>階上保育園</v>
      </c>
      <c r="M1260" s="2"/>
      <c r="N1260" s="3"/>
    </row>
    <row r="1261" spans="1:14" ht="15" customHeight="1">
      <c r="A1261" s="1">
        <f>工事一般情報!A1261</f>
        <v>190018</v>
      </c>
      <c r="B1261" s="6" t="str">
        <f>工事一般情報!B1261</f>
        <v>寺西化学工業(株)出雲工場</v>
      </c>
      <c r="M1261" s="2"/>
      <c r="N1261" s="3"/>
    </row>
    <row r="1262" spans="1:14">
      <c r="A1262" s="1">
        <f>工事一般情報!A1262</f>
        <v>190019</v>
      </c>
      <c r="B1262" s="6" t="str">
        <f>工事一般情報!B1262</f>
        <v>中央物産株式会社 伊勢原LC危険物倉庫</v>
      </c>
      <c r="M1262" s="2"/>
      <c r="N1262" s="3"/>
    </row>
    <row r="1263" spans="1:14" ht="15" customHeight="1">
      <c r="A1263" s="1">
        <f>工事一般情報!A1263</f>
        <v>190020</v>
      </c>
      <c r="B1263" s="6" t="str">
        <f>工事一般情報!B1263</f>
        <v>北茨城精密加工関本第６工場</v>
      </c>
      <c r="M1263" s="2"/>
      <c r="N1263" s="3"/>
    </row>
    <row r="1264" spans="1:14">
      <c r="A1264" s="1">
        <f>工事一般情報!A1264</f>
        <v>190021</v>
      </c>
      <c r="B1264" s="6" t="str">
        <f>工事一般情報!B1264</f>
        <v>弘前倉庫㈱五所川原倉庫増築３期</v>
      </c>
      <c r="M1264" s="2"/>
      <c r="N1264" s="3"/>
    </row>
    <row r="1265" spans="1:14" ht="15" customHeight="1">
      <c r="A1265" s="1">
        <f>工事一般情報!A1265</f>
        <v>190022</v>
      </c>
      <c r="B1265" s="6" t="str">
        <f>工事一般情報!B1265</f>
        <v>エフピコホーム</v>
      </c>
      <c r="M1265" s="2"/>
      <c r="N1265" s="3"/>
    </row>
    <row r="1266" spans="1:14">
      <c r="A1266" s="1">
        <f>工事一般情報!A1266</f>
        <v>190023</v>
      </c>
      <c r="B1266" s="6" t="str">
        <f>工事一般情報!B1266</f>
        <v>正木眼科</v>
      </c>
      <c r="M1266" s="2"/>
      <c r="N1266" s="3"/>
    </row>
    <row r="1267" spans="1:14" ht="15" customHeight="1">
      <c r="A1267" s="1">
        <f>工事一般情報!A1267</f>
        <v>190024</v>
      </c>
      <c r="B1267" s="6" t="str">
        <f>工事一般情報!B1267</f>
        <v>オートバックス三原</v>
      </c>
      <c r="M1267" s="2"/>
      <c r="N1267" s="3"/>
    </row>
    <row r="1268" spans="1:14">
      <c r="A1268" s="1">
        <f>工事一般情報!A1268</f>
        <v>190025</v>
      </c>
      <c r="B1268" s="6" t="str">
        <f>工事一般情報!B1268</f>
        <v>ユニクロ羽生</v>
      </c>
      <c r="M1268" s="2"/>
      <c r="N1268" s="3"/>
    </row>
    <row r="1269" spans="1:14" ht="15" customHeight="1">
      <c r="A1269" s="1">
        <f>工事一般情報!A1269</f>
        <v>190026</v>
      </c>
      <c r="B1269" s="6" t="str">
        <f>工事一般情報!B1269</f>
        <v>ながいも・にんにくＣＡ冷蔵貯蔵施設</v>
      </c>
      <c r="M1269" s="2"/>
      <c r="N1269" s="3"/>
    </row>
    <row r="1270" spans="1:14">
      <c r="A1270" s="1">
        <f>工事一般情報!A1270</f>
        <v>0</v>
      </c>
      <c r="B1270" s="6" t="str">
        <f>工事一般情報!B1270</f>
        <v>ありあけ幼稚園</v>
      </c>
      <c r="M1270" s="2"/>
      <c r="N1270" s="3"/>
    </row>
    <row r="1271" spans="1:14" ht="15" customHeight="1">
      <c r="A1271" s="1">
        <f>工事一般情報!A1271</f>
        <v>190027</v>
      </c>
      <c r="B1271" s="6" t="str">
        <f>工事一般情報!B1271</f>
        <v>グローバルロジスティクス PC棟</v>
      </c>
      <c r="M1271" s="2"/>
      <c r="N1271" s="3"/>
    </row>
    <row r="1272" spans="1:14">
      <c r="A1272" s="1" t="str">
        <f>工事一般情報!A1272</f>
        <v>190027-1</v>
      </c>
      <c r="B1272" s="6" t="str">
        <f>工事一般情報!B1272</f>
        <v>グローバルロジスティクス ドライ倉庫棟</v>
      </c>
      <c r="M1272" s="2"/>
      <c r="N1272" s="3"/>
    </row>
    <row r="1273" spans="1:14" ht="15" customHeight="1">
      <c r="A1273" s="1" t="str">
        <f>工事一般情報!A1273</f>
        <v>190027-2</v>
      </c>
      <c r="B1273" s="6" t="str">
        <f>工事一般情報!B1273</f>
        <v>グローバルロジスティクス センター棟</v>
      </c>
      <c r="M1273" s="2"/>
      <c r="N1273" s="3"/>
    </row>
    <row r="1274" spans="1:14">
      <c r="A1274" s="1">
        <f>工事一般情報!A1274</f>
        <v>190028</v>
      </c>
      <c r="B1274" s="6" t="str">
        <f>工事一般情報!B1274</f>
        <v>那覇バス具志営業所</v>
      </c>
      <c r="M1274" s="2"/>
      <c r="N1274" s="3"/>
    </row>
    <row r="1275" spans="1:14" ht="15" customHeight="1">
      <c r="A1275" s="1">
        <f>工事一般情報!A1275</f>
        <v>190029</v>
      </c>
      <c r="B1275" s="6" t="str">
        <f>工事一般情報!B1275</f>
        <v>SNP工場</v>
      </c>
      <c r="M1275" s="2"/>
      <c r="N1275" s="3"/>
    </row>
    <row r="1276" spans="1:14">
      <c r="A1276" s="1">
        <f>工事一般情報!A1276</f>
        <v>190030</v>
      </c>
      <c r="B1276" s="6" t="str">
        <f>工事一般情報!B1276</f>
        <v>大麻元町 Ａ工区(特養・看護小多機・老健)(旧:江別)</v>
      </c>
      <c r="M1276" s="2"/>
      <c r="N1276" s="3"/>
    </row>
    <row r="1277" spans="1:14" ht="15" customHeight="1">
      <c r="A1277" s="1">
        <f>工事一般情報!A1277</f>
        <v>190031</v>
      </c>
      <c r="B1277" s="6" t="str">
        <f>工事一般情報!B1277</f>
        <v>リュウテック工場棟</v>
      </c>
      <c r="M1277" s="2"/>
      <c r="N1277" s="3"/>
    </row>
    <row r="1278" spans="1:14">
      <c r="A1278" s="1" t="str">
        <f>工事一般情報!A1278</f>
        <v>190031-2</v>
      </c>
      <c r="B1278" s="6" t="str">
        <f>工事一般情報!B1278</f>
        <v>リュウテック事務所棟</v>
      </c>
      <c r="M1278" s="2"/>
      <c r="N1278" s="3"/>
    </row>
    <row r="1279" spans="1:14" ht="15" customHeight="1">
      <c r="A1279" s="1">
        <f>工事一般情報!A1279</f>
        <v>190032</v>
      </c>
      <c r="B1279" s="6" t="str">
        <f>工事一般情報!B1279</f>
        <v>千葉北水素ステーション</v>
      </c>
      <c r="M1279" s="2"/>
      <c r="N1279" s="3"/>
    </row>
    <row r="1280" spans="1:14">
      <c r="A1280" s="1">
        <f>工事一般情報!A1280</f>
        <v>190033</v>
      </c>
      <c r="B1280" s="6" t="str">
        <f>工事一般情報!B1280</f>
        <v>大野ピッチング練習場</v>
      </c>
      <c r="M1280" s="2"/>
      <c r="N1280" s="3"/>
    </row>
    <row r="1281" spans="1:14" ht="15" customHeight="1">
      <c r="A1281" s="1">
        <f>工事一般情報!A1281</f>
        <v>190034</v>
      </c>
      <c r="B1281" s="6" t="str">
        <f>工事一般情報!B1281</f>
        <v>ギオン相模原A棟</v>
      </c>
      <c r="M1281" s="2"/>
      <c r="N1281" s="3"/>
    </row>
    <row r="1282" spans="1:14">
      <c r="A1282" s="1" t="str">
        <f>工事一般情報!A1282</f>
        <v>190034-2</v>
      </c>
      <c r="B1282" s="6" t="str">
        <f>工事一般情報!B1282</f>
        <v>ギオン相模原B棟</v>
      </c>
      <c r="M1282" s="2"/>
      <c r="N1282" s="3"/>
    </row>
    <row r="1283" spans="1:14" ht="15" customHeight="1">
      <c r="A1283" s="1">
        <f>工事一般情報!A1283</f>
        <v>190035</v>
      </c>
      <c r="B1283" s="6" t="str">
        <f>工事一般情報!B1283</f>
        <v>V・drug半田乙川</v>
      </c>
      <c r="M1283" s="2"/>
      <c r="N1283" s="3"/>
    </row>
    <row r="1284" spans="1:14">
      <c r="A1284" s="1">
        <f>工事一般情報!A1284</f>
        <v>190036</v>
      </c>
      <c r="B1284" s="6" t="str">
        <f>工事一般情報!B1284</f>
        <v>センコン物流㈱新潟新倉庫</v>
      </c>
      <c r="M1284" s="2"/>
      <c r="N1284" s="3"/>
    </row>
    <row r="1285" spans="1:14" ht="15" customHeight="1">
      <c r="A1285" s="1">
        <f>工事一般情報!A1285</f>
        <v>190037</v>
      </c>
      <c r="B1285" s="6" t="str">
        <f>工事一般情報!B1285</f>
        <v>ホームプラザナフコ直方</v>
      </c>
      <c r="M1285" s="2"/>
      <c r="N1285" s="3"/>
    </row>
    <row r="1286" spans="1:14">
      <c r="A1286" s="1">
        <f>工事一般情報!A1286</f>
        <v>190038</v>
      </c>
      <c r="B1286" s="6" t="str">
        <f>工事一般情報!B1286</f>
        <v>酒田福祉会 地域密着型介護老人福祉施設・歯科ｸﾘﾆｯｸ</v>
      </c>
      <c r="M1286" s="2"/>
      <c r="N1286" s="3"/>
    </row>
    <row r="1287" spans="1:14" ht="15" customHeight="1">
      <c r="A1287" s="1">
        <f>工事一般情報!A1287</f>
        <v>190039</v>
      </c>
      <c r="B1287" s="6" t="str">
        <f>工事一般情報!B1287</f>
        <v>TCN安来</v>
      </c>
      <c r="M1287" s="2"/>
      <c r="N1287" s="3"/>
    </row>
    <row r="1288" spans="1:14">
      <c r="A1288" s="1">
        <f>工事一般情報!A1288</f>
        <v>190040</v>
      </c>
      <c r="B1288" s="6" t="str">
        <f>工事一般情報!B1288</f>
        <v>島根中央炊飯センター</v>
      </c>
      <c r="M1288" s="2"/>
      <c r="N1288" s="3"/>
    </row>
    <row r="1289" spans="1:14" ht="15" customHeight="1">
      <c r="A1289" s="1">
        <f>工事一般情報!A1289</f>
        <v>190041</v>
      </c>
      <c r="B1289" s="6" t="str">
        <f>工事一般情報!B1289</f>
        <v>ﾎﾟｰﾄｱｲﾗﾝﾄﾞﾃｸﾆｶﾙｾﾝﾀｰ 整備工場</v>
      </c>
      <c r="M1289" s="2"/>
      <c r="N1289" s="3"/>
    </row>
    <row r="1290" spans="1:14">
      <c r="A1290" s="1" t="str">
        <f>工事一般情報!A1290</f>
        <v>190041-1</v>
      </c>
      <c r="B1290" s="6" t="str">
        <f>工事一般情報!B1290</f>
        <v>ﾎﾟｰﾄｱｲﾗﾝﾄﾞﾃｸﾆｶﾙｾﾝﾀｰ 立体駐車場</v>
      </c>
      <c r="M1290" s="2"/>
      <c r="N1290" s="3"/>
    </row>
    <row r="1291" spans="1:14" ht="15" customHeight="1">
      <c r="A1291" s="1">
        <f>工事一般情報!A1291</f>
        <v>190042</v>
      </c>
      <c r="B1291" s="6" t="str">
        <f>工事一般情報!B1291</f>
        <v>エス・アイ・シー工場</v>
      </c>
      <c r="M1291" s="2"/>
      <c r="N1291" s="3"/>
    </row>
    <row r="1292" spans="1:14">
      <c r="A1292" s="1">
        <f>工事一般情報!A1292</f>
        <v>190043</v>
      </c>
      <c r="B1292" s="6" t="str">
        <f>工事一般情報!B1292</f>
        <v>エスラインギフ川口</v>
      </c>
      <c r="M1292" s="2"/>
      <c r="N1292" s="3"/>
    </row>
    <row r="1293" spans="1:14" ht="15" customHeight="1">
      <c r="A1293" s="1">
        <f>工事一般情報!A1293</f>
        <v>190044</v>
      </c>
      <c r="B1293" s="6" t="str">
        <f>工事一般情報!B1293</f>
        <v>マクドナルド与那原</v>
      </c>
      <c r="M1293" s="2"/>
      <c r="N1293" s="3"/>
    </row>
    <row r="1294" spans="1:14">
      <c r="A1294" s="1">
        <f>工事一般情報!A1294</f>
        <v>190045</v>
      </c>
      <c r="B1294" s="6" t="str">
        <f>工事一般情報!B1294</f>
        <v>菅原眼科</v>
      </c>
      <c r="M1294" s="2"/>
      <c r="N1294" s="3"/>
    </row>
    <row r="1295" spans="1:14" ht="15" customHeight="1">
      <c r="A1295" s="1">
        <f>工事一般情報!A1295</f>
        <v>190046</v>
      </c>
      <c r="B1295" s="6" t="str">
        <f>工事一般情報!B1295</f>
        <v>東京国際空港リサイクルセンター リサイクル棟</v>
      </c>
      <c r="M1295" s="2"/>
      <c r="N1295" s="3"/>
    </row>
    <row r="1296" spans="1:14">
      <c r="A1296" s="1" t="str">
        <f>工事一般情報!A1296</f>
        <v>190046-1</v>
      </c>
      <c r="B1296" s="6" t="str">
        <f>工事一般情報!B1296</f>
        <v>東京国際空港リサイクルセンター ストックヤード棟</v>
      </c>
      <c r="M1296" s="2"/>
      <c r="N1296" s="3"/>
    </row>
    <row r="1297" spans="1:14" ht="15" customHeight="1">
      <c r="A1297" s="1">
        <f>工事一般情報!A1297</f>
        <v>190047</v>
      </c>
      <c r="B1297" s="6" t="str">
        <f>工事一般情報!B1297</f>
        <v>カジレーネ新工場</v>
      </c>
      <c r="M1297" s="2"/>
      <c r="N1297" s="3"/>
    </row>
    <row r="1298" spans="1:14">
      <c r="A1298" s="1">
        <f>工事一般情報!A1298</f>
        <v>190048</v>
      </c>
      <c r="B1298" s="6" t="str">
        <f>工事一般情報!B1298</f>
        <v>沖縄トヨペット豊見城(旧 サザン)</v>
      </c>
      <c r="M1298" s="2"/>
      <c r="N1298" s="3"/>
    </row>
    <row r="1299" spans="1:14" ht="15" customHeight="1">
      <c r="A1299" s="1">
        <f>工事一般情報!A1299</f>
        <v>190049</v>
      </c>
      <c r="B1299" s="6" t="str">
        <f>工事一般情報!B1299</f>
        <v>カインズ羽生 テナント棟</v>
      </c>
      <c r="M1299" s="2"/>
      <c r="N1299" s="3"/>
    </row>
    <row r="1300" spans="1:14">
      <c r="A1300" s="1">
        <f>工事一般情報!A1300</f>
        <v>190050</v>
      </c>
      <c r="B1300" s="6" t="str">
        <f>工事一般情報!B1300</f>
        <v>エディオン岸和田</v>
      </c>
      <c r="M1300" s="2"/>
      <c r="N1300" s="3"/>
    </row>
    <row r="1301" spans="1:14" ht="15" customHeight="1">
      <c r="A1301" s="1">
        <f>工事一般情報!A1301</f>
        <v>190051</v>
      </c>
      <c r="B1301" s="6" t="str">
        <f>工事一般情報!B1301</f>
        <v>クリエイトエス・ディ－厚木旭町</v>
      </c>
      <c r="M1301" s="2"/>
      <c r="N1301" s="3"/>
    </row>
    <row r="1302" spans="1:14">
      <c r="A1302" s="1">
        <f>工事一般情報!A1302</f>
        <v>190052</v>
      </c>
      <c r="B1302" s="6" t="str">
        <f>工事一般情報!B1302</f>
        <v>大阪屋ショップ豊田</v>
      </c>
      <c r="M1302" s="2"/>
      <c r="N1302" s="3"/>
    </row>
    <row r="1303" spans="1:14" ht="15" customHeight="1">
      <c r="A1303" s="1">
        <f>工事一般情報!A1303</f>
        <v>190053</v>
      </c>
      <c r="B1303" s="6" t="str">
        <f>工事一般情報!B1303</f>
        <v>日立建機(株)土浦工場事務所管理棟</v>
      </c>
      <c r="M1303" s="2"/>
      <c r="N1303" s="3"/>
    </row>
    <row r="1304" spans="1:14">
      <c r="A1304" s="1">
        <f>工事一般情報!A1304</f>
        <v>190054</v>
      </c>
      <c r="B1304" s="6" t="str">
        <f>工事一般情報!B1304</f>
        <v>小名浜港東港地区石炭ターミナル</v>
      </c>
      <c r="M1304" s="2"/>
      <c r="N1304" s="3"/>
    </row>
    <row r="1305" spans="1:14" ht="15" customHeight="1">
      <c r="A1305" s="1">
        <f>工事一般情報!A1305</f>
        <v>190055</v>
      </c>
      <c r="B1305" s="6" t="str">
        <f>工事一般情報!B1305</f>
        <v>jeep岡山</v>
      </c>
      <c r="M1305" s="2"/>
      <c r="N1305" s="3"/>
    </row>
    <row r="1306" spans="1:14">
      <c r="A1306" s="1">
        <f>工事一般情報!A1306</f>
        <v>190056</v>
      </c>
      <c r="B1306" s="6" t="str">
        <f>工事一般情報!B1306</f>
        <v>ヤマト運輸株式会社 秋田広面センター</v>
      </c>
      <c r="M1306" s="2"/>
      <c r="N1306" s="3"/>
    </row>
    <row r="1307" spans="1:14" ht="15" customHeight="1">
      <c r="A1307" s="1">
        <f>工事一般情報!A1307</f>
        <v>190057</v>
      </c>
      <c r="B1307" s="6" t="str">
        <f>工事一般情報!B1307</f>
        <v>池伝㈱名古屋支店新事務所</v>
      </c>
      <c r="M1307" s="2"/>
      <c r="N1307" s="3"/>
    </row>
    <row r="1308" spans="1:14">
      <c r="A1308" s="1">
        <f>工事一般情報!A1308</f>
        <v>190058</v>
      </c>
      <c r="B1308" s="6" t="str">
        <f>工事一般情報!B1308</f>
        <v>山陽海運株式会社 倉庫棟</v>
      </c>
      <c r="M1308" s="2"/>
      <c r="N1308" s="3"/>
    </row>
    <row r="1309" spans="1:14" ht="15" customHeight="1">
      <c r="A1309" s="1">
        <f>工事一般情報!A1309</f>
        <v>190059</v>
      </c>
      <c r="B1309" s="6" t="str">
        <f>工事一般情報!B1309</f>
        <v>Honda Cars 埼玉中 白岡</v>
      </c>
      <c r="M1309" s="2"/>
      <c r="N1309" s="3"/>
    </row>
    <row r="1310" spans="1:14">
      <c r="A1310" s="1">
        <f>工事一般情報!A1310</f>
        <v>190060</v>
      </c>
      <c r="B1310" s="6" t="str">
        <f>工事一般情報!B1310</f>
        <v>ホリコーポレーション倉庫増築</v>
      </c>
      <c r="M1310" s="2"/>
      <c r="N1310" s="3"/>
    </row>
    <row r="1311" spans="1:14" ht="15" customHeight="1">
      <c r="A1311" s="1">
        <f>工事一般情報!A1311</f>
        <v>190061</v>
      </c>
      <c r="B1311" s="6" t="str">
        <f>工事一般情報!B1311</f>
        <v>㈱白馬物流菊陽物流ｾﾝﾀｰ営業所</v>
      </c>
      <c r="M1311" s="2"/>
      <c r="N1311" s="3"/>
    </row>
    <row r="1312" spans="1:14">
      <c r="A1312" s="1">
        <f>工事一般情報!A1312</f>
        <v>190062</v>
      </c>
      <c r="B1312" s="6" t="str">
        <f>工事一般情報!B1312</f>
        <v>バロー岡崎駅南 SM棟</v>
      </c>
      <c r="M1312" s="2"/>
      <c r="N1312" s="3"/>
    </row>
    <row r="1313" spans="1:14" ht="15" customHeight="1">
      <c r="A1313" s="1" t="str">
        <f>工事一般情報!A1313</f>
        <v>190062-2</v>
      </c>
      <c r="B1313" s="6" t="str">
        <f>工事一般情報!B1313</f>
        <v>バロー岡崎駅南 ﾃﾅﾝﾄ棟</v>
      </c>
      <c r="M1313" s="2"/>
      <c r="N1313" s="3"/>
    </row>
    <row r="1314" spans="1:14">
      <c r="A1314" s="1">
        <f>工事一般情報!A1314</f>
        <v>190063</v>
      </c>
      <c r="B1314" s="6" t="str">
        <f>工事一般情報!B1314</f>
        <v>山陽自動車運送</v>
      </c>
      <c r="M1314" s="2"/>
      <c r="N1314" s="3"/>
    </row>
    <row r="1315" spans="1:14" ht="15" customHeight="1">
      <c r="A1315" s="1">
        <f>工事一般情報!A1315</f>
        <v>190064</v>
      </c>
      <c r="B1315" s="6" t="str">
        <f>工事一般情報!B1315</f>
        <v>若柳地区こども園</v>
      </c>
      <c r="M1315" s="2"/>
      <c r="N1315" s="3"/>
    </row>
    <row r="1316" spans="1:14">
      <c r="A1316" s="1">
        <f>工事一般情報!A1316</f>
        <v>190065</v>
      </c>
      <c r="B1316" s="6" t="str">
        <f>工事一般情報!B1316</f>
        <v>堅展実業株式会社厚岸蒸留所製麦棟</v>
      </c>
      <c r="M1316" s="2"/>
      <c r="N1316" s="3"/>
    </row>
    <row r="1317" spans="1:14" ht="15" customHeight="1">
      <c r="A1317" s="1">
        <f>工事一般情報!A1317</f>
        <v>190066</v>
      </c>
      <c r="B1317" s="6" t="str">
        <f>工事一般情報!B1317</f>
        <v>フードD365見山</v>
      </c>
      <c r="M1317" s="2"/>
      <c r="N1317" s="3"/>
    </row>
    <row r="1318" spans="1:14">
      <c r="A1318" s="1">
        <f>工事一般情報!A1318</f>
        <v>190067</v>
      </c>
      <c r="B1318" s="6" t="str">
        <f>工事一般情報!B1318</f>
        <v>新英エコライフ</v>
      </c>
      <c r="M1318" s="2"/>
      <c r="N1318" s="3"/>
    </row>
    <row r="1319" spans="1:14" ht="15" customHeight="1">
      <c r="A1319" s="1">
        <f>工事一般情報!A1319</f>
        <v>190068</v>
      </c>
      <c r="B1319" s="6" t="str">
        <f>工事一般情報!B1319</f>
        <v>ツルハ長沼下</v>
      </c>
      <c r="M1319" s="2"/>
      <c r="N1319" s="3"/>
    </row>
    <row r="1320" spans="1:14">
      <c r="A1320" s="1">
        <f>工事一般情報!A1320</f>
        <v>190069</v>
      </c>
      <c r="B1320" s="6" t="str">
        <f>工事一般情報!B1320</f>
        <v>サンデーペットショップ城下</v>
      </c>
      <c r="M1320" s="2"/>
      <c r="N1320" s="3"/>
    </row>
    <row r="1321" spans="1:14" ht="15" customHeight="1">
      <c r="A1321" s="1">
        <f>工事一般情報!A1321</f>
        <v>190070</v>
      </c>
      <c r="B1321" s="6" t="str">
        <f>工事一般情報!B1321</f>
        <v>ヤマウ鳥谷部倉庫</v>
      </c>
      <c r="M1321" s="2"/>
      <c r="N1321" s="3"/>
    </row>
    <row r="1322" spans="1:14">
      <c r="A1322" s="1">
        <f>工事一般情報!A1322</f>
        <v>190071</v>
      </c>
      <c r="B1322" s="6" t="str">
        <f>工事一般情報!B1322</f>
        <v>バロー穂積</v>
      </c>
      <c r="M1322" s="2"/>
      <c r="N1322" s="3"/>
    </row>
    <row r="1323" spans="1:14" ht="15" customHeight="1">
      <c r="A1323" s="1">
        <f>工事一般情報!A1323</f>
        <v>190072</v>
      </c>
      <c r="B1323" s="6" t="str">
        <f>工事一般情報!B1323</f>
        <v>弘前倉庫五所川原４期</v>
      </c>
      <c r="M1323" s="2"/>
      <c r="N1323" s="3"/>
    </row>
    <row r="1324" spans="1:14">
      <c r="A1324" s="1">
        <f>工事一般情報!A1324</f>
        <v>190073</v>
      </c>
      <c r="B1324" s="6" t="str">
        <f>工事一般情報!B1324</f>
        <v>V・drug岡崎医療センター前薬局</v>
      </c>
      <c r="M1324" s="2"/>
      <c r="N1324" s="3"/>
    </row>
    <row r="1325" spans="1:14" ht="15" customHeight="1">
      <c r="A1325" s="1">
        <f>工事一般情報!A1325</f>
        <v>190074</v>
      </c>
      <c r="B1325" s="6" t="str">
        <f>工事一般情報!B1325</f>
        <v>薬王堂 三種森岳</v>
      </c>
      <c r="M1325" s="2"/>
      <c r="N1325" s="3"/>
    </row>
    <row r="1326" spans="1:14">
      <c r="A1326" s="1">
        <f>工事一般情報!A1326</f>
        <v>190075</v>
      </c>
      <c r="B1326" s="6" t="str">
        <f>工事一般情報!B1326</f>
        <v>JA新潟みらい亀田･横越地区店舗 倉庫棟＋横越支店棟</v>
      </c>
      <c r="M1326" s="2"/>
      <c r="N1326" s="3"/>
    </row>
    <row r="1327" spans="1:14" ht="15" customHeight="1">
      <c r="A1327" s="1">
        <f>工事一般情報!A1327</f>
        <v>190076</v>
      </c>
      <c r="B1327" s="6" t="str">
        <f>工事一般情報!B1327</f>
        <v>斐川サンホーム</v>
      </c>
      <c r="M1327" s="2"/>
      <c r="N1327" s="3"/>
    </row>
    <row r="1328" spans="1:14">
      <c r="A1328" s="1">
        <f>工事一般情報!A1328</f>
        <v>190077</v>
      </c>
      <c r="B1328" s="6" t="str">
        <f>工事一般情報!B1328</f>
        <v>バースデイ洲本</v>
      </c>
      <c r="M1328" s="2"/>
      <c r="N1328" s="3"/>
    </row>
    <row r="1329" spans="1:14" ht="15" customHeight="1">
      <c r="A1329" s="1">
        <f>工事一般情報!A1329</f>
        <v>199911</v>
      </c>
      <c r="B1329" s="6" t="str">
        <f>工事一般情報!B1329</f>
        <v>薬王堂 角館下菅沢</v>
      </c>
      <c r="M1329" s="2"/>
      <c r="N1329" s="3"/>
    </row>
    <row r="1330" spans="1:14">
      <c r="A1330" s="1">
        <f>工事一般情報!A1330</f>
        <v>190079</v>
      </c>
      <c r="B1330" s="6" t="str">
        <f>工事一般情報!B1330</f>
        <v>ハローズ西条大町</v>
      </c>
      <c r="M1330" s="2"/>
      <c r="N1330" s="3"/>
    </row>
    <row r="1331" spans="1:14" ht="15" customHeight="1">
      <c r="A1331" s="1">
        <f>工事一般情報!A1331</f>
        <v>190080</v>
      </c>
      <c r="B1331" s="6" t="str">
        <f>工事一般情報!B1331</f>
        <v>東北マツダ名取</v>
      </c>
      <c r="M1331" s="2"/>
      <c r="N1331" s="3"/>
    </row>
    <row r="1332" spans="1:14">
      <c r="A1332" s="1">
        <f>工事一般情報!A1332</f>
        <v>190081</v>
      </c>
      <c r="B1332" s="6" t="str">
        <f>工事一般情報!B1332</f>
        <v>VM美原南インター</v>
      </c>
      <c r="M1332" s="2"/>
      <c r="N1332" s="3"/>
    </row>
    <row r="1333" spans="1:14" ht="15" customHeight="1">
      <c r="A1333" s="1">
        <f>工事一般情報!A1333</f>
        <v>190082</v>
      </c>
      <c r="B1333" s="6" t="str">
        <f>工事一般情報!B1333</f>
        <v>キョーユー(株)新工場棟</v>
      </c>
      <c r="M1333" s="2"/>
      <c r="N1333" s="3"/>
    </row>
    <row r="1334" spans="1:14">
      <c r="A1334" s="1">
        <f>工事一般情報!A1334</f>
        <v>190083</v>
      </c>
      <c r="B1334" s="6" t="str">
        <f>工事一般情報!B1334</f>
        <v>JA全農福島 福島パッケージステーション</v>
      </c>
      <c r="M1334" s="2"/>
      <c r="N1334" s="3"/>
    </row>
    <row r="1335" spans="1:14" ht="15" customHeight="1">
      <c r="A1335" s="1">
        <f>工事一般情報!A1335</f>
        <v>190084</v>
      </c>
      <c r="B1335" s="6" t="str">
        <f>工事一般情報!B1335</f>
        <v>丸善運輸関西 株式会社 深江浜倉庫</v>
      </c>
      <c r="M1335" s="2"/>
      <c r="N1335" s="3"/>
    </row>
    <row r="1336" spans="1:14">
      <c r="A1336" s="1">
        <f>工事一般情報!A1336</f>
        <v>190085</v>
      </c>
      <c r="B1336" s="6" t="str">
        <f>工事一般情報!B1336</f>
        <v>農事組合法人和久楽MRC</v>
      </c>
      <c r="M1336" s="2"/>
      <c r="N1336" s="3"/>
    </row>
    <row r="1337" spans="1:14" ht="15" customHeight="1">
      <c r="A1337" s="1">
        <f>工事一般情報!A1337</f>
        <v>190086</v>
      </c>
      <c r="B1337" s="6" t="str">
        <f>工事一般情報!B1337</f>
        <v>鴻池運輸</v>
      </c>
      <c r="M1337" s="2"/>
      <c r="N1337" s="3"/>
    </row>
    <row r="1338" spans="1:14">
      <c r="A1338" s="1">
        <f>工事一般情報!A1338</f>
        <v>190087</v>
      </c>
      <c r="B1338" s="6" t="str">
        <f>工事一般情報!B1338</f>
        <v>石巻物流センター</v>
      </c>
      <c r="M1338" s="2"/>
      <c r="N1338" s="3"/>
    </row>
    <row r="1339" spans="1:14" ht="15" customHeight="1">
      <c r="A1339" s="1">
        <f>工事一般情報!A1339</f>
        <v>190088</v>
      </c>
      <c r="B1339" s="6" t="str">
        <f>工事一般情報!B1339</f>
        <v>東北陸運(株)様気仙沼事業所</v>
      </c>
      <c r="M1339" s="2"/>
      <c r="N1339" s="3"/>
    </row>
    <row r="1340" spans="1:14">
      <c r="A1340" s="1">
        <f>工事一般情報!A1340</f>
        <v>190089</v>
      </c>
      <c r="B1340" s="6" t="str">
        <f>工事一般情報!B1340</f>
        <v>Vdrug豊田東山</v>
      </c>
      <c r="M1340" s="2"/>
      <c r="N1340" s="3"/>
    </row>
    <row r="1341" spans="1:14" ht="15" customHeight="1">
      <c r="A1341" s="1">
        <f>工事一般情報!A1341</f>
        <v>190090</v>
      </c>
      <c r="B1341" s="6" t="str">
        <f>工事一般情報!B1341</f>
        <v>ツルハドラッグ大槌</v>
      </c>
      <c r="M1341" s="2"/>
      <c r="N1341" s="3"/>
    </row>
    <row r="1342" spans="1:14">
      <c r="A1342" s="1">
        <f>工事一般情報!A1342</f>
        <v>190091</v>
      </c>
      <c r="B1342" s="6" t="str">
        <f>工事一般情報!B1342</f>
        <v>熊本スバル自動車 本社</v>
      </c>
      <c r="M1342" s="2"/>
      <c r="N1342" s="3"/>
    </row>
    <row r="1343" spans="1:14" ht="15" customHeight="1">
      <c r="A1343" s="1">
        <f>工事一般情報!A1343</f>
        <v>190092</v>
      </c>
      <c r="B1343" s="6" t="str">
        <f>工事一般情報!B1343</f>
        <v>ダイハツ北海道販売㈱岩見沢</v>
      </c>
      <c r="M1343" s="2"/>
      <c r="N1343" s="3"/>
    </row>
    <row r="1344" spans="1:14">
      <c r="A1344" s="1">
        <f>工事一般情報!A1344</f>
        <v>190093</v>
      </c>
      <c r="B1344" s="6" t="str">
        <f>工事一般情報!B1344</f>
        <v>MA-HOUSE</v>
      </c>
      <c r="M1344" s="2"/>
      <c r="N1344" s="3"/>
    </row>
    <row r="1345" spans="1:14" ht="15" customHeight="1">
      <c r="A1345" s="1">
        <f>工事一般情報!A1345</f>
        <v>190094</v>
      </c>
      <c r="B1345" s="6" t="str">
        <f>工事一般情報!B1345</f>
        <v>ホテルグランビュー高崎 駐車場計画</v>
      </c>
      <c r="M1345" s="2"/>
      <c r="N1345" s="3"/>
    </row>
    <row r="1346" spans="1:14">
      <c r="A1346" s="1">
        <f>工事一般情報!A1346</f>
        <v>190095</v>
      </c>
      <c r="B1346" s="6" t="str">
        <f>工事一般情報!B1346</f>
        <v>横河システム建築 茂原工場 厚生棟</v>
      </c>
      <c r="M1346" s="2"/>
      <c r="N1346" s="3"/>
    </row>
    <row r="1347" spans="1:14" ht="15" customHeight="1">
      <c r="A1347" s="1">
        <f>工事一般情報!A1347</f>
        <v>190096</v>
      </c>
      <c r="B1347" s="6" t="str">
        <f>工事一般情報!B1347</f>
        <v>ＪＡみちのく村山 大石田低温倉庫</v>
      </c>
      <c r="M1347" s="2"/>
      <c r="N1347" s="3"/>
    </row>
    <row r="1348" spans="1:14">
      <c r="A1348" s="1">
        <f>工事一般情報!A1348</f>
        <v>190097</v>
      </c>
      <c r="B1348" s="6" t="str">
        <f>工事一般情報!B1348</f>
        <v>オート化学工業株式会社 北茨城工場 倉庫</v>
      </c>
      <c r="M1348" s="2"/>
      <c r="N1348" s="3"/>
    </row>
    <row r="1349" spans="1:14" ht="15" customHeight="1">
      <c r="A1349" s="1">
        <f>工事一般情報!A1349</f>
        <v>190098</v>
      </c>
      <c r="B1349" s="6" t="str">
        <f>工事一般情報!B1349</f>
        <v>芹澤様共同住宅</v>
      </c>
      <c r="M1349" s="2"/>
      <c r="N1349" s="3"/>
    </row>
    <row r="1350" spans="1:14">
      <c r="A1350" s="1">
        <f>工事一般情報!A1350</f>
        <v>190099</v>
      </c>
      <c r="B1350" s="6" t="str">
        <f>工事一般情報!B1350</f>
        <v>松岡 大阪南港第二物流センター</v>
      </c>
      <c r="M1350" s="2"/>
      <c r="N1350" s="3"/>
    </row>
    <row r="1351" spans="1:14" ht="15" customHeight="1">
      <c r="A1351" s="1">
        <f>工事一般情報!A1351</f>
        <v>190100</v>
      </c>
      <c r="B1351" s="6" t="str">
        <f>工事一般情報!B1351</f>
        <v>カインズ宇都宮テクノポリス</v>
      </c>
      <c r="M1351" s="2"/>
      <c r="N1351" s="3"/>
    </row>
    <row r="1352" spans="1:14">
      <c r="A1352" s="1">
        <f>工事一般情報!A1352</f>
        <v>190101</v>
      </c>
      <c r="B1352" s="6" t="str">
        <f>工事一般情報!B1352</f>
        <v>大麻元町 D工区(特養・看護小多機・老健)(旧:江別)</v>
      </c>
      <c r="M1352" s="2"/>
      <c r="N1352" s="3"/>
    </row>
    <row r="1353" spans="1:14" ht="15" customHeight="1">
      <c r="A1353" s="1">
        <f>工事一般情報!A1353</f>
        <v>190102</v>
      </c>
      <c r="B1353" s="6" t="str">
        <f>工事一般情報!B1353</f>
        <v>扶桑商会倉庫</v>
      </c>
      <c r="M1353" s="2"/>
      <c r="N1353" s="3"/>
    </row>
    <row r="1354" spans="1:14">
      <c r="A1354" s="1">
        <f>工事一般情報!A1354</f>
        <v>199002</v>
      </c>
      <c r="B1354" s="6" t="str">
        <f>工事一般情報!B1354</f>
        <v>守山テナントビル</v>
      </c>
      <c r="M1354" s="2"/>
      <c r="N1354" s="3"/>
    </row>
    <row r="1355" spans="1:14" ht="15" customHeight="1">
      <c r="A1355" s="1">
        <f>工事一般情報!A1355</f>
        <v>189002</v>
      </c>
      <c r="B1355" s="6" t="str">
        <f>工事一般情報!B1355</f>
        <v>プジョー千里</v>
      </c>
      <c r="M1355" s="2"/>
      <c r="N1355" s="3"/>
    </row>
    <row r="1356" spans="1:14">
      <c r="A1356" s="1">
        <f>工事一般情報!A1356</f>
        <v>189005</v>
      </c>
      <c r="B1356" s="6" t="str">
        <f>工事一般情報!B1356</f>
        <v>DS京都</v>
      </c>
      <c r="M1356" s="2"/>
      <c r="N1356" s="3"/>
    </row>
    <row r="1357" spans="1:14" ht="15" customHeight="1">
      <c r="A1357" s="1">
        <f>工事一般情報!A1357</f>
        <v>189006</v>
      </c>
      <c r="B1357" s="6" t="str">
        <f>工事一般情報!B1357</f>
        <v>プジョーシトロエン京都</v>
      </c>
      <c r="M1357" s="2"/>
      <c r="N1357" s="3"/>
    </row>
    <row r="1358" spans="1:14">
      <c r="A1358" s="1">
        <f>工事一般情報!A1358</f>
        <v>0</v>
      </c>
      <c r="B1358" s="6">
        <f>工事一般情報!B1358</f>
        <v>0</v>
      </c>
      <c r="M1358" s="2"/>
      <c r="N1358" s="3"/>
    </row>
    <row r="1359" spans="1:14" ht="15" customHeight="1">
      <c r="A1359" s="1">
        <f>工事一般情報!A1359</f>
        <v>0</v>
      </c>
      <c r="B1359" s="6">
        <f>工事一般情報!B1359</f>
        <v>0</v>
      </c>
      <c r="M1359" s="2"/>
      <c r="N1359" s="3"/>
    </row>
    <row r="1360" spans="1:14">
      <c r="A1360" s="1">
        <f>工事一般情報!A1360</f>
        <v>0</v>
      </c>
      <c r="B1360" s="6">
        <f>工事一般情報!B1360</f>
        <v>0</v>
      </c>
      <c r="M1360" s="2"/>
      <c r="N1360" s="3"/>
    </row>
    <row r="1361" spans="1:14" ht="15" customHeight="1">
      <c r="A1361" s="1">
        <f>工事一般情報!A1361</f>
        <v>0</v>
      </c>
      <c r="B1361" s="6">
        <f>工事一般情報!B1361</f>
        <v>0</v>
      </c>
      <c r="M1361" s="2"/>
      <c r="N1361" s="3"/>
    </row>
    <row r="1362" spans="1:14">
      <c r="A1362" s="1">
        <f>工事一般情報!A1362</f>
        <v>0</v>
      </c>
      <c r="B1362" s="6">
        <f>工事一般情報!B1362</f>
        <v>0</v>
      </c>
      <c r="M1362" s="2"/>
      <c r="N1362" s="3"/>
    </row>
    <row r="1363" spans="1:14" ht="15" customHeight="1">
      <c r="A1363" s="1">
        <f>工事一般情報!A1363</f>
        <v>0</v>
      </c>
      <c r="B1363" s="6">
        <f>工事一般情報!B1363</f>
        <v>0</v>
      </c>
      <c r="M1363" s="2"/>
      <c r="N1363" s="3"/>
    </row>
    <row r="1364" spans="1:14">
      <c r="A1364" s="1">
        <f>工事一般情報!A1364</f>
        <v>0</v>
      </c>
      <c r="B1364" s="6">
        <f>工事一般情報!B1364</f>
        <v>0</v>
      </c>
      <c r="M1364" s="2"/>
      <c r="N1364" s="3"/>
    </row>
    <row r="1365" spans="1:14" ht="15" customHeight="1">
      <c r="A1365" s="1">
        <f>工事一般情報!A1365</f>
        <v>0</v>
      </c>
      <c r="B1365" s="6">
        <f>工事一般情報!B1365</f>
        <v>0</v>
      </c>
      <c r="M1365" s="2"/>
      <c r="N1365" s="3"/>
    </row>
    <row r="1366" spans="1:14">
      <c r="A1366" s="1">
        <f>工事一般情報!A1366</f>
        <v>0</v>
      </c>
      <c r="B1366" s="6">
        <f>工事一般情報!B1366</f>
        <v>0</v>
      </c>
      <c r="M1366" s="2"/>
      <c r="N1366" s="3"/>
    </row>
    <row r="1367" spans="1:14" ht="15" customHeight="1">
      <c r="A1367" s="1">
        <f>工事一般情報!A1367</f>
        <v>0</v>
      </c>
      <c r="B1367" s="6">
        <f>工事一般情報!B1367</f>
        <v>0</v>
      </c>
      <c r="M1367" s="2"/>
      <c r="N1367" s="3"/>
    </row>
    <row r="1368" spans="1:14">
      <c r="A1368" s="1">
        <f>工事一般情報!A1368</f>
        <v>0</v>
      </c>
      <c r="B1368" s="6">
        <f>工事一般情報!B1368</f>
        <v>0</v>
      </c>
      <c r="M1368" s="2"/>
      <c r="N1368" s="3"/>
    </row>
    <row r="1369" spans="1:14" ht="15" customHeight="1">
      <c r="A1369" s="1">
        <f>工事一般情報!A1369</f>
        <v>0</v>
      </c>
      <c r="B1369" s="6">
        <f>工事一般情報!B1369</f>
        <v>0</v>
      </c>
      <c r="M1369" s="2"/>
      <c r="N1369" s="3"/>
    </row>
    <row r="1370" spans="1:14">
      <c r="A1370" s="1">
        <f>工事一般情報!A1370</f>
        <v>0</v>
      </c>
      <c r="B1370" s="6">
        <f>工事一般情報!B1370</f>
        <v>0</v>
      </c>
      <c r="M1370" s="2"/>
      <c r="N1370" s="3"/>
    </row>
    <row r="1371" spans="1:14" ht="15" customHeight="1">
      <c r="A1371" s="1">
        <f>工事一般情報!A1371</f>
        <v>0</v>
      </c>
      <c r="B1371" s="6">
        <f>工事一般情報!B1371</f>
        <v>0</v>
      </c>
      <c r="M1371" s="2"/>
      <c r="N1371" s="3"/>
    </row>
    <row r="1372" spans="1:14">
      <c r="A1372" s="1">
        <f>工事一般情報!A1372</f>
        <v>0</v>
      </c>
      <c r="B1372" s="6">
        <f>工事一般情報!B1372</f>
        <v>0</v>
      </c>
      <c r="M1372" s="2"/>
      <c r="N1372" s="3"/>
    </row>
    <row r="1373" spans="1:14" ht="15" customHeight="1">
      <c r="A1373" s="1">
        <f>工事一般情報!A1373</f>
        <v>0</v>
      </c>
      <c r="B1373" s="6">
        <f>工事一般情報!B1373</f>
        <v>0</v>
      </c>
      <c r="M1373" s="2"/>
      <c r="N1373" s="3"/>
    </row>
    <row r="1374" spans="1:14">
      <c r="A1374" s="1">
        <f>工事一般情報!A1374</f>
        <v>0</v>
      </c>
      <c r="B1374" s="6">
        <f>工事一般情報!B1374</f>
        <v>0</v>
      </c>
      <c r="M1374" s="2"/>
      <c r="N1374" s="3"/>
    </row>
    <row r="1375" spans="1:14" ht="15" customHeight="1">
      <c r="A1375" s="1">
        <f>工事一般情報!A1375</f>
        <v>0</v>
      </c>
      <c r="B1375" s="6">
        <f>工事一般情報!B1375</f>
        <v>0</v>
      </c>
      <c r="M1375" s="2"/>
      <c r="N1375" s="3"/>
    </row>
    <row r="1376" spans="1:14">
      <c r="A1376" s="1">
        <f>工事一般情報!A1376</f>
        <v>0</v>
      </c>
      <c r="B1376" s="6">
        <f>工事一般情報!B1376</f>
        <v>0</v>
      </c>
      <c r="M1376" s="2"/>
      <c r="N1376" s="3"/>
    </row>
    <row r="1377" spans="1:14" ht="15" customHeight="1">
      <c r="A1377" s="1">
        <f>工事一般情報!A1377</f>
        <v>0</v>
      </c>
      <c r="B1377" s="6">
        <f>工事一般情報!B1377</f>
        <v>0</v>
      </c>
      <c r="M1377" s="2"/>
      <c r="N1377" s="3"/>
    </row>
    <row r="1378" spans="1:14">
      <c r="A1378" s="1">
        <f>工事一般情報!A1378</f>
        <v>0</v>
      </c>
      <c r="B1378" s="6">
        <f>工事一般情報!B1378</f>
        <v>0</v>
      </c>
      <c r="M1378" s="2"/>
      <c r="N1378" s="3"/>
    </row>
    <row r="1379" spans="1:14" ht="15" customHeight="1">
      <c r="A1379" s="1">
        <f>工事一般情報!A1379</f>
        <v>0</v>
      </c>
      <c r="B1379" s="6">
        <f>工事一般情報!B1379</f>
        <v>0</v>
      </c>
      <c r="M1379" s="2"/>
      <c r="N1379" s="3"/>
    </row>
    <row r="1380" spans="1:14">
      <c r="A1380" s="1">
        <f>工事一般情報!A1380</f>
        <v>0</v>
      </c>
      <c r="B1380" s="6">
        <f>工事一般情報!B1380</f>
        <v>0</v>
      </c>
      <c r="M1380" s="2"/>
      <c r="N1380" s="3"/>
    </row>
    <row r="1381" spans="1:14" ht="15" customHeight="1">
      <c r="A1381" s="1">
        <f>工事一般情報!A1381</f>
        <v>0</v>
      </c>
      <c r="B1381" s="6">
        <f>工事一般情報!B1381</f>
        <v>0</v>
      </c>
      <c r="M1381" s="2"/>
      <c r="N1381" s="3"/>
    </row>
    <row r="1382" spans="1:14">
      <c r="A1382" s="1">
        <f>工事一般情報!A1382</f>
        <v>0</v>
      </c>
      <c r="B1382" s="6">
        <f>工事一般情報!B1382</f>
        <v>0</v>
      </c>
      <c r="M1382" s="2"/>
      <c r="N1382" s="3"/>
    </row>
    <row r="1383" spans="1:14" ht="15" customHeight="1">
      <c r="A1383" s="1">
        <f>工事一般情報!A1383</f>
        <v>0</v>
      </c>
      <c r="B1383" s="6">
        <f>工事一般情報!B1383</f>
        <v>0</v>
      </c>
      <c r="M1383" s="2"/>
      <c r="N1383" s="3"/>
    </row>
    <row r="1384" spans="1:14">
      <c r="A1384" s="1">
        <f>工事一般情報!A1384</f>
        <v>0</v>
      </c>
      <c r="B1384" s="6">
        <f>工事一般情報!B1384</f>
        <v>0</v>
      </c>
      <c r="M1384" s="2"/>
      <c r="N1384" s="3"/>
    </row>
    <row r="1385" spans="1:14" ht="15" customHeight="1">
      <c r="A1385" s="1">
        <f>工事一般情報!A1385</f>
        <v>0</v>
      </c>
      <c r="B1385" s="6">
        <f>工事一般情報!B1385</f>
        <v>0</v>
      </c>
      <c r="M1385" s="2"/>
      <c r="N1385" s="3"/>
    </row>
    <row r="1386" spans="1:14">
      <c r="A1386" s="1">
        <f>工事一般情報!A1386</f>
        <v>0</v>
      </c>
      <c r="B1386" s="6">
        <f>工事一般情報!B1386</f>
        <v>0</v>
      </c>
      <c r="M1386" s="2"/>
      <c r="N1386" s="3"/>
    </row>
    <row r="1387" spans="1:14" ht="15" customHeight="1">
      <c r="A1387" s="1">
        <f>工事一般情報!A1387</f>
        <v>0</v>
      </c>
      <c r="B1387" s="6">
        <f>工事一般情報!B1387</f>
        <v>0</v>
      </c>
      <c r="M1387" s="2"/>
      <c r="N1387" s="3"/>
    </row>
    <row r="1388" spans="1:14">
      <c r="A1388" s="1">
        <f>工事一般情報!A1388</f>
        <v>0</v>
      </c>
      <c r="B1388" s="6">
        <f>工事一般情報!B1388</f>
        <v>0</v>
      </c>
      <c r="M1388" s="2"/>
      <c r="N1388" s="3"/>
    </row>
    <row r="1389" spans="1:14" ht="15" customHeight="1">
      <c r="A1389" s="1">
        <f>工事一般情報!A1389</f>
        <v>0</v>
      </c>
      <c r="B1389" s="6">
        <f>工事一般情報!B1389</f>
        <v>0</v>
      </c>
      <c r="M1389" s="2"/>
      <c r="N1389" s="3"/>
    </row>
    <row r="1390" spans="1:14">
      <c r="A1390" s="1">
        <f>工事一般情報!A1390</f>
        <v>0</v>
      </c>
      <c r="B1390" s="6">
        <f>工事一般情報!B1390</f>
        <v>0</v>
      </c>
      <c r="M1390" s="2"/>
      <c r="N1390" s="3"/>
    </row>
    <row r="1391" spans="1:14" ht="15" customHeight="1">
      <c r="A1391" s="1">
        <f>工事一般情報!A1391</f>
        <v>0</v>
      </c>
      <c r="B1391" s="6">
        <f>工事一般情報!B1391</f>
        <v>0</v>
      </c>
      <c r="M1391" s="2"/>
      <c r="N1391" s="3"/>
    </row>
    <row r="1392" spans="1:14">
      <c r="A1392" s="1">
        <f>工事一般情報!A1392</f>
        <v>0</v>
      </c>
      <c r="B1392" s="6">
        <f>工事一般情報!B1392</f>
        <v>0</v>
      </c>
      <c r="M1392" s="2"/>
      <c r="N1392" s="3"/>
    </row>
    <row r="1393" spans="1:14" ht="15" customHeight="1">
      <c r="A1393" s="1">
        <f>工事一般情報!A1393</f>
        <v>0</v>
      </c>
      <c r="B1393" s="6">
        <f>工事一般情報!B1393</f>
        <v>0</v>
      </c>
      <c r="M1393" s="2"/>
      <c r="N1393" s="3"/>
    </row>
    <row r="1394" spans="1:14">
      <c r="A1394" s="1">
        <f>工事一般情報!A1394</f>
        <v>0</v>
      </c>
      <c r="B1394" s="6">
        <f>工事一般情報!B1394</f>
        <v>0</v>
      </c>
      <c r="M1394" s="2"/>
      <c r="N1394" s="3"/>
    </row>
    <row r="1395" spans="1:14" ht="15" customHeight="1">
      <c r="A1395" s="1">
        <f>工事一般情報!A1395</f>
        <v>0</v>
      </c>
      <c r="B1395" s="6">
        <f>工事一般情報!B1395</f>
        <v>0</v>
      </c>
      <c r="M1395" s="2"/>
      <c r="N1395" s="3"/>
    </row>
    <row r="1396" spans="1:14">
      <c r="A1396" s="1">
        <f>工事一般情報!A1396</f>
        <v>0</v>
      </c>
      <c r="B1396" s="6">
        <f>工事一般情報!B1396</f>
        <v>0</v>
      </c>
      <c r="M1396" s="2"/>
      <c r="N1396" s="3"/>
    </row>
    <row r="1397" spans="1:14" ht="15" customHeight="1">
      <c r="A1397" s="1">
        <f>工事一般情報!A1397</f>
        <v>0</v>
      </c>
      <c r="B1397" s="6">
        <f>工事一般情報!B1397</f>
        <v>0</v>
      </c>
      <c r="M1397" s="2"/>
      <c r="N1397" s="3"/>
    </row>
    <row r="1398" spans="1:14">
      <c r="A1398" s="1">
        <f>工事一般情報!A1398</f>
        <v>0</v>
      </c>
      <c r="B1398" s="6">
        <f>工事一般情報!B1398</f>
        <v>0</v>
      </c>
      <c r="M1398" s="2"/>
      <c r="N1398" s="3"/>
    </row>
    <row r="1399" spans="1:14" ht="15" customHeight="1">
      <c r="A1399" s="1">
        <f>工事一般情報!A1399</f>
        <v>0</v>
      </c>
      <c r="B1399" s="6">
        <f>工事一般情報!B1399</f>
        <v>0</v>
      </c>
      <c r="M1399" s="2"/>
      <c r="N1399" s="3"/>
    </row>
    <row r="1400" spans="1:14">
      <c r="A1400" s="1">
        <f>工事一般情報!A1400</f>
        <v>0</v>
      </c>
      <c r="B1400" s="6">
        <f>工事一般情報!B1400</f>
        <v>0</v>
      </c>
      <c r="M1400" s="2"/>
      <c r="N1400" s="3"/>
    </row>
    <row r="1401" spans="1:14" ht="15" customHeight="1">
      <c r="A1401" s="1">
        <f>工事一般情報!A1401</f>
        <v>0</v>
      </c>
      <c r="B1401" s="6">
        <f>工事一般情報!B1401</f>
        <v>0</v>
      </c>
      <c r="M1401" s="2"/>
      <c r="N1401" s="3"/>
    </row>
    <row r="1402" spans="1:14">
      <c r="A1402" s="1">
        <f>工事一般情報!A1402</f>
        <v>0</v>
      </c>
      <c r="B1402" s="6">
        <f>工事一般情報!B1402</f>
        <v>0</v>
      </c>
      <c r="M1402" s="2"/>
      <c r="N1402" s="3"/>
    </row>
    <row r="1403" spans="1:14" ht="15" customHeight="1">
      <c r="A1403" s="1">
        <f>工事一般情報!A1403</f>
        <v>0</v>
      </c>
      <c r="B1403" s="6">
        <f>工事一般情報!B1403</f>
        <v>0</v>
      </c>
      <c r="M1403" s="2"/>
      <c r="N1403" s="3"/>
    </row>
    <row r="1404" spans="1:14">
      <c r="A1404" s="1">
        <f>工事一般情報!A1404</f>
        <v>0</v>
      </c>
      <c r="B1404" s="6">
        <f>工事一般情報!B1404</f>
        <v>0</v>
      </c>
      <c r="M1404" s="2"/>
      <c r="N1404" s="3"/>
    </row>
    <row r="1405" spans="1:14" ht="15" customHeight="1">
      <c r="A1405" s="1">
        <f>工事一般情報!A1405</f>
        <v>0</v>
      </c>
      <c r="B1405" s="6">
        <f>工事一般情報!B1405</f>
        <v>0</v>
      </c>
      <c r="M1405" s="2"/>
      <c r="N1405" s="3"/>
    </row>
    <row r="1406" spans="1:14">
      <c r="A1406" s="1">
        <f>工事一般情報!A1406</f>
        <v>0</v>
      </c>
      <c r="B1406" s="6">
        <f>工事一般情報!B1406</f>
        <v>0</v>
      </c>
      <c r="M1406" s="2"/>
      <c r="N1406" s="3"/>
    </row>
    <row r="1407" spans="1:14" ht="15" customHeight="1">
      <c r="A1407" s="1">
        <f>工事一般情報!A1407</f>
        <v>0</v>
      </c>
      <c r="B1407" s="6">
        <f>工事一般情報!B1407</f>
        <v>0</v>
      </c>
      <c r="M1407" s="2"/>
      <c r="N1407" s="3"/>
    </row>
    <row r="1408" spans="1:14">
      <c r="A1408" s="1">
        <f>工事一般情報!A1408</f>
        <v>0</v>
      </c>
      <c r="B1408" s="6">
        <f>工事一般情報!B1408</f>
        <v>0</v>
      </c>
      <c r="M1408" s="2"/>
      <c r="N1408" s="3"/>
    </row>
    <row r="1409" spans="1:14" ht="15" customHeight="1">
      <c r="A1409" s="1">
        <f>工事一般情報!A1409</f>
        <v>0</v>
      </c>
      <c r="B1409" s="6">
        <f>工事一般情報!B1409</f>
        <v>0</v>
      </c>
      <c r="M1409" s="2"/>
      <c r="N1409" s="3"/>
    </row>
    <row r="1410" spans="1:14">
      <c r="A1410" s="1">
        <f>工事一般情報!A1410</f>
        <v>0</v>
      </c>
      <c r="B1410" s="6">
        <f>工事一般情報!B1410</f>
        <v>0</v>
      </c>
      <c r="M1410" s="2"/>
      <c r="N1410" s="3"/>
    </row>
    <row r="1411" spans="1:14" ht="15" customHeight="1">
      <c r="A1411" s="1">
        <f>工事一般情報!A1411</f>
        <v>0</v>
      </c>
      <c r="B1411" s="6">
        <f>工事一般情報!B1411</f>
        <v>0</v>
      </c>
      <c r="M1411" s="2"/>
      <c r="N1411" s="3"/>
    </row>
    <row r="1412" spans="1:14">
      <c r="A1412" s="1">
        <f>工事一般情報!A1412</f>
        <v>0</v>
      </c>
      <c r="B1412" s="6">
        <f>工事一般情報!B1412</f>
        <v>0</v>
      </c>
      <c r="M1412" s="2"/>
      <c r="N1412" s="3"/>
    </row>
    <row r="1413" spans="1:14" ht="15" customHeight="1">
      <c r="A1413" s="1">
        <f>工事一般情報!A1413</f>
        <v>0</v>
      </c>
      <c r="B1413" s="6">
        <f>工事一般情報!B1413</f>
        <v>0</v>
      </c>
      <c r="M1413" s="2"/>
      <c r="N1413" s="3"/>
    </row>
    <row r="1414" spans="1:14">
      <c r="A1414" s="1">
        <f>工事一般情報!A1414</f>
        <v>0</v>
      </c>
      <c r="B1414" s="6">
        <f>工事一般情報!B1414</f>
        <v>0</v>
      </c>
      <c r="M1414" s="2"/>
      <c r="N1414" s="3"/>
    </row>
    <row r="1415" spans="1:14" ht="15" customHeight="1">
      <c r="A1415" s="1">
        <f>工事一般情報!A1415</f>
        <v>0</v>
      </c>
      <c r="B1415" s="6">
        <f>工事一般情報!B1415</f>
        <v>0</v>
      </c>
      <c r="M1415" s="2"/>
      <c r="N1415" s="3"/>
    </row>
    <row r="1416" spans="1:14">
      <c r="A1416" s="1">
        <f>工事一般情報!A1416</f>
        <v>0</v>
      </c>
      <c r="B1416" s="6">
        <f>工事一般情報!B1416</f>
        <v>0</v>
      </c>
      <c r="M1416" s="2"/>
      <c r="N1416" s="3"/>
    </row>
    <row r="1417" spans="1:14" ht="15" customHeight="1">
      <c r="A1417" s="1">
        <f>工事一般情報!A1417</f>
        <v>0</v>
      </c>
      <c r="B1417" s="6">
        <f>工事一般情報!B1417</f>
        <v>0</v>
      </c>
      <c r="M1417" s="2"/>
      <c r="N1417" s="3"/>
    </row>
    <row r="1418" spans="1:14">
      <c r="A1418" s="1">
        <f>工事一般情報!A1418</f>
        <v>0</v>
      </c>
      <c r="B1418" s="6">
        <f>工事一般情報!B1418</f>
        <v>0</v>
      </c>
      <c r="M1418" s="2"/>
      <c r="N1418" s="3"/>
    </row>
    <row r="1419" spans="1:14" ht="15" customHeight="1">
      <c r="A1419" s="1">
        <f>工事一般情報!A1419</f>
        <v>0</v>
      </c>
      <c r="B1419" s="6">
        <f>工事一般情報!B1419</f>
        <v>0</v>
      </c>
      <c r="M1419" s="2"/>
      <c r="N1419" s="3"/>
    </row>
    <row r="1420" spans="1:14">
      <c r="A1420" s="1">
        <f>工事一般情報!A1420</f>
        <v>0</v>
      </c>
      <c r="B1420" s="6">
        <f>工事一般情報!B1420</f>
        <v>0</v>
      </c>
      <c r="M1420" s="2"/>
      <c r="N1420" s="3"/>
    </row>
    <row r="1421" spans="1:14" ht="15" customHeight="1">
      <c r="A1421" s="1">
        <f>工事一般情報!A1421</f>
        <v>0</v>
      </c>
      <c r="B1421" s="6">
        <f>工事一般情報!B1421</f>
        <v>0</v>
      </c>
      <c r="M1421" s="2"/>
      <c r="N1421" s="3"/>
    </row>
    <row r="1422" spans="1:14">
      <c r="A1422" s="1">
        <f>工事一般情報!A1422</f>
        <v>0</v>
      </c>
      <c r="B1422" s="6">
        <f>工事一般情報!B1422</f>
        <v>0</v>
      </c>
      <c r="M1422" s="2"/>
      <c r="N1422" s="3"/>
    </row>
    <row r="1423" spans="1:14" ht="15" customHeight="1">
      <c r="A1423" s="1">
        <f>工事一般情報!A1423</f>
        <v>0</v>
      </c>
      <c r="B1423" s="6">
        <f>工事一般情報!B1423</f>
        <v>0</v>
      </c>
      <c r="M1423" s="2"/>
      <c r="N1423" s="3"/>
    </row>
    <row r="1424" spans="1:14">
      <c r="A1424" s="1">
        <f>工事一般情報!A1424</f>
        <v>0</v>
      </c>
      <c r="B1424" s="6">
        <f>工事一般情報!B1424</f>
        <v>0</v>
      </c>
      <c r="M1424" s="2"/>
      <c r="N1424" s="3"/>
    </row>
    <row r="1425" spans="1:14" ht="15" customHeight="1">
      <c r="A1425" s="1">
        <f>工事一般情報!A1425</f>
        <v>0</v>
      </c>
      <c r="B1425" s="6">
        <f>工事一般情報!B1425</f>
        <v>0</v>
      </c>
      <c r="M1425" s="2"/>
      <c r="N1425" s="3"/>
    </row>
    <row r="1426" spans="1:14">
      <c r="A1426" s="1">
        <f>工事一般情報!A1426</f>
        <v>0</v>
      </c>
      <c r="B1426" s="6">
        <f>工事一般情報!B1426</f>
        <v>0</v>
      </c>
      <c r="M1426" s="2"/>
      <c r="N1426" s="3"/>
    </row>
    <row r="1427" spans="1:14" ht="15" customHeight="1">
      <c r="A1427" s="1">
        <f>工事一般情報!A1427</f>
        <v>0</v>
      </c>
      <c r="B1427" s="6">
        <f>工事一般情報!B1427</f>
        <v>0</v>
      </c>
      <c r="M1427" s="2"/>
      <c r="N1427" s="3"/>
    </row>
    <row r="1428" spans="1:14">
      <c r="A1428" s="1">
        <f>工事一般情報!A1428</f>
        <v>0</v>
      </c>
      <c r="B1428" s="6">
        <f>工事一般情報!B1428</f>
        <v>0</v>
      </c>
      <c r="M1428" s="2"/>
      <c r="N1428" s="3"/>
    </row>
    <row r="1429" spans="1:14" ht="15" customHeight="1">
      <c r="A1429" s="1">
        <f>工事一般情報!A1429</f>
        <v>0</v>
      </c>
      <c r="B1429" s="6">
        <f>工事一般情報!B1429</f>
        <v>0</v>
      </c>
      <c r="M1429" s="2"/>
      <c r="N1429" s="3"/>
    </row>
    <row r="1430" spans="1:14">
      <c r="A1430" s="1">
        <f>工事一般情報!A1430</f>
        <v>0</v>
      </c>
      <c r="B1430" s="6">
        <f>工事一般情報!B1430</f>
        <v>0</v>
      </c>
      <c r="M1430" s="2"/>
      <c r="N1430" s="3"/>
    </row>
    <row r="1431" spans="1:14" ht="15" customHeight="1">
      <c r="A1431" s="1">
        <f>工事一般情報!A1431</f>
        <v>0</v>
      </c>
      <c r="B1431" s="6">
        <f>工事一般情報!B1431</f>
        <v>0</v>
      </c>
      <c r="M1431" s="2"/>
      <c r="N1431" s="3"/>
    </row>
    <row r="1432" spans="1:14">
      <c r="A1432" s="1">
        <f>工事一般情報!A1432</f>
        <v>0</v>
      </c>
      <c r="B1432" s="6">
        <f>工事一般情報!B1432</f>
        <v>0</v>
      </c>
      <c r="M1432" s="2"/>
      <c r="N1432" s="3"/>
    </row>
    <row r="1433" spans="1:14" ht="15" customHeight="1">
      <c r="A1433" s="1">
        <f>工事一般情報!A1433</f>
        <v>0</v>
      </c>
      <c r="B1433" s="6">
        <f>工事一般情報!B1433</f>
        <v>0</v>
      </c>
      <c r="M1433" s="2"/>
      <c r="N1433" s="3"/>
    </row>
    <row r="1434" spans="1:14">
      <c r="A1434" s="1">
        <f>工事一般情報!A1434</f>
        <v>0</v>
      </c>
      <c r="B1434" s="6">
        <f>工事一般情報!B1434</f>
        <v>0</v>
      </c>
      <c r="M1434" s="2"/>
      <c r="N1434" s="3"/>
    </row>
    <row r="1435" spans="1:14" ht="15" customHeight="1">
      <c r="A1435" s="1">
        <f>工事一般情報!A1435</f>
        <v>0</v>
      </c>
      <c r="B1435" s="6">
        <f>工事一般情報!B1435</f>
        <v>0</v>
      </c>
      <c r="M1435" s="2"/>
      <c r="N1435" s="3"/>
    </row>
    <row r="1436" spans="1:14">
      <c r="A1436" s="1">
        <f>工事一般情報!A1436</f>
        <v>0</v>
      </c>
      <c r="B1436" s="6">
        <f>工事一般情報!B1436</f>
        <v>0</v>
      </c>
      <c r="M1436" s="2"/>
      <c r="N1436" s="3"/>
    </row>
    <row r="1437" spans="1:14" ht="15" customHeight="1">
      <c r="A1437" s="1">
        <f>工事一般情報!A1437</f>
        <v>0</v>
      </c>
      <c r="B1437" s="6">
        <f>工事一般情報!B1437</f>
        <v>0</v>
      </c>
      <c r="M1437" s="2"/>
      <c r="N1437" s="3"/>
    </row>
    <row r="1438" spans="1:14">
      <c r="A1438" s="1">
        <f>工事一般情報!A1438</f>
        <v>0</v>
      </c>
      <c r="B1438" s="6">
        <f>工事一般情報!B1438</f>
        <v>0</v>
      </c>
      <c r="M1438" s="2"/>
      <c r="N1438" s="3"/>
    </row>
    <row r="1439" spans="1:14" ht="15" customHeight="1">
      <c r="A1439" s="1">
        <f>工事一般情報!A1439</f>
        <v>0</v>
      </c>
      <c r="B1439" s="6">
        <f>工事一般情報!B1439</f>
        <v>0</v>
      </c>
      <c r="M1439" s="2"/>
      <c r="N1439" s="3"/>
    </row>
    <row r="1440" spans="1:14">
      <c r="A1440" s="1">
        <f>工事一般情報!A1440</f>
        <v>0</v>
      </c>
      <c r="B1440" s="6">
        <f>工事一般情報!B1440</f>
        <v>0</v>
      </c>
      <c r="M1440" s="2"/>
      <c r="N1440" s="3"/>
    </row>
    <row r="1441" spans="1:14" ht="15" customHeight="1">
      <c r="A1441" s="1">
        <f>工事一般情報!A1441</f>
        <v>0</v>
      </c>
      <c r="B1441" s="6">
        <f>工事一般情報!B1441</f>
        <v>0</v>
      </c>
      <c r="M1441" s="2"/>
      <c r="N1441" s="3"/>
    </row>
    <row r="1442" spans="1:14">
      <c r="A1442" s="1">
        <f>工事一般情報!A1442</f>
        <v>0</v>
      </c>
      <c r="B1442" s="6">
        <f>工事一般情報!B1442</f>
        <v>0</v>
      </c>
      <c r="M1442" s="2"/>
      <c r="N1442" s="3"/>
    </row>
    <row r="1443" spans="1:14" ht="15" customHeight="1">
      <c r="A1443" s="1">
        <f>工事一般情報!A1443</f>
        <v>0</v>
      </c>
      <c r="B1443" s="6">
        <f>工事一般情報!B1443</f>
        <v>0</v>
      </c>
      <c r="M1443" s="2"/>
      <c r="N1443" s="3"/>
    </row>
    <row r="1444" spans="1:14">
      <c r="A1444" s="1">
        <f>工事一般情報!A1444</f>
        <v>0</v>
      </c>
      <c r="B1444" s="6">
        <f>工事一般情報!B1444</f>
        <v>0</v>
      </c>
      <c r="M1444" s="2"/>
      <c r="N1444" s="3"/>
    </row>
    <row r="1445" spans="1:14" ht="15" customHeight="1">
      <c r="A1445" s="1">
        <f>工事一般情報!A1445</f>
        <v>0</v>
      </c>
      <c r="B1445" s="6">
        <f>工事一般情報!B1445</f>
        <v>0</v>
      </c>
      <c r="M1445" s="2"/>
      <c r="N1445" s="3"/>
    </row>
    <row r="1446" spans="1:14">
      <c r="A1446" s="1">
        <f>工事一般情報!A1446</f>
        <v>0</v>
      </c>
      <c r="B1446" s="6">
        <f>工事一般情報!B1446</f>
        <v>0</v>
      </c>
      <c r="M1446" s="2"/>
      <c r="N1446" s="3"/>
    </row>
    <row r="1447" spans="1:14" ht="15" customHeight="1">
      <c r="A1447" s="1">
        <f>工事一般情報!A1447</f>
        <v>0</v>
      </c>
      <c r="B1447" s="6">
        <f>工事一般情報!B1447</f>
        <v>0</v>
      </c>
      <c r="M1447" s="2"/>
      <c r="N1447" s="3"/>
    </row>
    <row r="1448" spans="1:14">
      <c r="A1448" s="1">
        <f>工事一般情報!A1448</f>
        <v>0</v>
      </c>
      <c r="B1448" s="6">
        <f>工事一般情報!B1448</f>
        <v>0</v>
      </c>
      <c r="M1448" s="2"/>
      <c r="N1448" s="3"/>
    </row>
    <row r="1449" spans="1:14" ht="15" customHeight="1">
      <c r="A1449" s="1">
        <f>工事一般情報!A1449</f>
        <v>0</v>
      </c>
      <c r="B1449" s="6">
        <f>工事一般情報!B1449</f>
        <v>0</v>
      </c>
      <c r="M1449" s="2"/>
      <c r="N1449" s="3"/>
    </row>
    <row r="1450" spans="1:14">
      <c r="A1450" s="1">
        <f>工事一般情報!A1450</f>
        <v>0</v>
      </c>
      <c r="B1450" s="6">
        <f>工事一般情報!B1450</f>
        <v>0</v>
      </c>
      <c r="M1450" s="2"/>
      <c r="N1450" s="3"/>
    </row>
    <row r="1451" spans="1:14" ht="15" customHeight="1">
      <c r="A1451" s="1">
        <f>工事一般情報!A1451</f>
        <v>0</v>
      </c>
      <c r="B1451" s="6">
        <f>工事一般情報!B1451</f>
        <v>0</v>
      </c>
      <c r="M1451" s="2"/>
      <c r="N1451" s="3"/>
    </row>
    <row r="1452" spans="1:14">
      <c r="A1452" s="1">
        <f>工事一般情報!A1452</f>
        <v>0</v>
      </c>
      <c r="B1452" s="6">
        <f>工事一般情報!B1452</f>
        <v>0</v>
      </c>
      <c r="M1452" s="2"/>
      <c r="N1452" s="3"/>
    </row>
    <row r="1453" spans="1:14" ht="15" customHeight="1">
      <c r="A1453" s="1">
        <f>工事一般情報!A1453</f>
        <v>0</v>
      </c>
      <c r="B1453" s="6">
        <f>工事一般情報!B1453</f>
        <v>0</v>
      </c>
      <c r="M1453" s="2"/>
      <c r="N1453" s="3"/>
    </row>
    <row r="1454" spans="1:14">
      <c r="A1454" s="1">
        <f>工事一般情報!A1454</f>
        <v>0</v>
      </c>
      <c r="B1454" s="6">
        <f>工事一般情報!B1454</f>
        <v>0</v>
      </c>
      <c r="M1454" s="2"/>
      <c r="N1454" s="3"/>
    </row>
    <row r="1455" spans="1:14" ht="15" customHeight="1">
      <c r="A1455" s="1">
        <f>工事一般情報!A1455</f>
        <v>0</v>
      </c>
      <c r="B1455" s="6">
        <f>工事一般情報!B1455</f>
        <v>0</v>
      </c>
      <c r="M1455" s="2"/>
      <c r="N1455" s="3"/>
    </row>
    <row r="1456" spans="1:14">
      <c r="A1456" s="1">
        <f>工事一般情報!A1456</f>
        <v>0</v>
      </c>
      <c r="B1456" s="6">
        <f>工事一般情報!B1456</f>
        <v>0</v>
      </c>
      <c r="M1456" s="2"/>
      <c r="N1456" s="3"/>
    </row>
    <row r="1457" spans="1:14" ht="15" customHeight="1">
      <c r="A1457" s="1">
        <f>工事一般情報!A1457</f>
        <v>0</v>
      </c>
      <c r="B1457" s="6">
        <f>工事一般情報!B1457</f>
        <v>0</v>
      </c>
      <c r="M1457" s="2"/>
      <c r="N1457" s="3"/>
    </row>
    <row r="1458" spans="1:14">
      <c r="A1458" s="1">
        <f>工事一般情報!A1458</f>
        <v>0</v>
      </c>
      <c r="B1458" s="6">
        <f>工事一般情報!B1458</f>
        <v>0</v>
      </c>
      <c r="M1458" s="2"/>
      <c r="N1458" s="3"/>
    </row>
    <row r="1459" spans="1:14" ht="15" customHeight="1">
      <c r="A1459" s="1">
        <f>工事一般情報!A1459</f>
        <v>0</v>
      </c>
      <c r="B1459" s="6">
        <f>工事一般情報!B1459</f>
        <v>0</v>
      </c>
      <c r="M1459" s="2"/>
      <c r="N1459" s="3"/>
    </row>
    <row r="1460" spans="1:14">
      <c r="A1460" s="1">
        <f>工事一般情報!A1460</f>
        <v>0</v>
      </c>
      <c r="B1460" s="6">
        <f>工事一般情報!B1460</f>
        <v>0</v>
      </c>
      <c r="M1460" s="2"/>
      <c r="N1460" s="3"/>
    </row>
    <row r="1461" spans="1:14" ht="15" customHeight="1">
      <c r="A1461" s="1">
        <f>工事一般情報!A1461</f>
        <v>0</v>
      </c>
      <c r="B1461" s="6">
        <f>工事一般情報!B1461</f>
        <v>0</v>
      </c>
      <c r="M1461" s="2"/>
      <c r="N1461" s="3"/>
    </row>
    <row r="1462" spans="1:14">
      <c r="A1462" s="1">
        <f>工事一般情報!A1462</f>
        <v>0</v>
      </c>
      <c r="B1462" s="6">
        <f>工事一般情報!B1462</f>
        <v>0</v>
      </c>
      <c r="M1462" s="2"/>
      <c r="N1462" s="3"/>
    </row>
    <row r="1463" spans="1:14" ht="15" customHeight="1">
      <c r="A1463" s="1">
        <f>工事一般情報!A1463</f>
        <v>0</v>
      </c>
      <c r="B1463" s="6">
        <f>工事一般情報!B1463</f>
        <v>0</v>
      </c>
      <c r="M1463" s="2"/>
      <c r="N1463" s="3"/>
    </row>
    <row r="1464" spans="1:14">
      <c r="A1464" s="1">
        <f>工事一般情報!A1464</f>
        <v>0</v>
      </c>
      <c r="B1464" s="6">
        <f>工事一般情報!B1464</f>
        <v>0</v>
      </c>
      <c r="M1464" s="2"/>
      <c r="N1464" s="3"/>
    </row>
    <row r="1465" spans="1:14" ht="15" customHeight="1">
      <c r="A1465" s="1">
        <f>工事一般情報!A1465</f>
        <v>0</v>
      </c>
      <c r="B1465" s="6">
        <f>工事一般情報!B1465</f>
        <v>0</v>
      </c>
      <c r="M1465" s="2"/>
      <c r="N1465" s="3"/>
    </row>
    <row r="1466" spans="1:14">
      <c r="A1466" s="1">
        <f>工事一般情報!A1466</f>
        <v>0</v>
      </c>
      <c r="B1466" s="6">
        <f>工事一般情報!B1466</f>
        <v>0</v>
      </c>
      <c r="M1466" s="2"/>
      <c r="N1466" s="3"/>
    </row>
    <row r="1467" spans="1:14" ht="15" customHeight="1">
      <c r="A1467" s="1">
        <f>工事一般情報!A1467</f>
        <v>0</v>
      </c>
      <c r="B1467" s="6">
        <f>工事一般情報!B1467</f>
        <v>0</v>
      </c>
      <c r="M1467" s="2"/>
      <c r="N1467" s="3"/>
    </row>
    <row r="1468" spans="1:14">
      <c r="A1468" s="1">
        <f>工事一般情報!A1468</f>
        <v>0</v>
      </c>
      <c r="B1468" s="6">
        <f>工事一般情報!B1468</f>
        <v>0</v>
      </c>
      <c r="M1468" s="2"/>
      <c r="N1468" s="3"/>
    </row>
    <row r="1469" spans="1:14" ht="15" customHeight="1">
      <c r="A1469" s="1">
        <f>工事一般情報!A1469</f>
        <v>0</v>
      </c>
      <c r="B1469" s="6">
        <f>工事一般情報!B1469</f>
        <v>0</v>
      </c>
      <c r="M1469" s="2"/>
      <c r="N1469" s="3"/>
    </row>
    <row r="1470" spans="1:14">
      <c r="A1470" s="1">
        <f>工事一般情報!A1470</f>
        <v>0</v>
      </c>
      <c r="B1470" s="6">
        <f>工事一般情報!B1470</f>
        <v>0</v>
      </c>
      <c r="M1470" s="2"/>
      <c r="N1470" s="3"/>
    </row>
    <row r="1471" spans="1:14" ht="15" customHeight="1">
      <c r="A1471" s="1">
        <f>工事一般情報!A1471</f>
        <v>0</v>
      </c>
      <c r="B1471" s="6">
        <f>工事一般情報!B1471</f>
        <v>0</v>
      </c>
      <c r="M1471" s="2"/>
      <c r="N1471" s="3"/>
    </row>
    <row r="1472" spans="1:14">
      <c r="A1472" s="1">
        <f>工事一般情報!A1472</f>
        <v>0</v>
      </c>
      <c r="B1472" s="6">
        <f>工事一般情報!B1472</f>
        <v>0</v>
      </c>
      <c r="M1472" s="2"/>
      <c r="N1472" s="3"/>
    </row>
    <row r="1473" spans="1:14" ht="15" customHeight="1">
      <c r="A1473" s="1">
        <f>工事一般情報!A1473</f>
        <v>0</v>
      </c>
      <c r="B1473" s="6">
        <f>工事一般情報!B1473</f>
        <v>0</v>
      </c>
      <c r="M1473" s="2"/>
      <c r="N1473" s="3"/>
    </row>
    <row r="1474" spans="1:14">
      <c r="A1474" s="1">
        <f>工事一般情報!A1474</f>
        <v>0</v>
      </c>
      <c r="B1474" s="6">
        <f>工事一般情報!B1474</f>
        <v>0</v>
      </c>
      <c r="M1474" s="2"/>
      <c r="N1474" s="3"/>
    </row>
    <row r="1475" spans="1:14" ht="15" customHeight="1">
      <c r="A1475" s="1">
        <f>工事一般情報!A1475</f>
        <v>0</v>
      </c>
      <c r="B1475" s="6">
        <f>工事一般情報!B1475</f>
        <v>0</v>
      </c>
      <c r="M1475" s="2"/>
      <c r="N1475" s="3"/>
    </row>
    <row r="1476" spans="1:14">
      <c r="A1476" s="1">
        <f>工事一般情報!A1476</f>
        <v>0</v>
      </c>
      <c r="B1476" s="6">
        <f>工事一般情報!B1476</f>
        <v>0</v>
      </c>
      <c r="M1476" s="2"/>
      <c r="N1476" s="3"/>
    </row>
    <row r="1477" spans="1:14" ht="15" customHeight="1">
      <c r="A1477" s="1">
        <f>工事一般情報!A1477</f>
        <v>0</v>
      </c>
      <c r="B1477" s="6">
        <f>工事一般情報!B1477</f>
        <v>0</v>
      </c>
      <c r="M1477" s="2"/>
      <c r="N1477" s="3"/>
    </row>
    <row r="1478" spans="1:14">
      <c r="A1478" s="1">
        <f>工事一般情報!A1478</f>
        <v>0</v>
      </c>
      <c r="B1478" s="6">
        <f>工事一般情報!B1478</f>
        <v>0</v>
      </c>
      <c r="M1478" s="2"/>
      <c r="N1478" s="3"/>
    </row>
    <row r="1479" spans="1:14" ht="15" customHeight="1">
      <c r="A1479" s="1">
        <f>工事一般情報!A1479</f>
        <v>0</v>
      </c>
      <c r="B1479" s="6">
        <f>工事一般情報!B1479</f>
        <v>0</v>
      </c>
      <c r="M1479" s="2"/>
      <c r="N1479" s="3"/>
    </row>
    <row r="1480" spans="1:14">
      <c r="A1480" s="1">
        <f>工事一般情報!A1480</f>
        <v>0</v>
      </c>
      <c r="B1480" s="6">
        <f>工事一般情報!B1480</f>
        <v>0</v>
      </c>
      <c r="M1480" s="2"/>
      <c r="N1480" s="3"/>
    </row>
    <row r="1481" spans="1:14" ht="15" customHeight="1">
      <c r="A1481" s="1">
        <f>工事一般情報!A1481</f>
        <v>0</v>
      </c>
      <c r="B1481" s="6">
        <f>工事一般情報!B1481</f>
        <v>0</v>
      </c>
      <c r="M1481" s="2"/>
      <c r="N1481" s="3"/>
    </row>
    <row r="1482" spans="1:14">
      <c r="A1482" s="1">
        <f>工事一般情報!A1482</f>
        <v>0</v>
      </c>
      <c r="B1482" s="6">
        <f>工事一般情報!B1482</f>
        <v>0</v>
      </c>
      <c r="M1482" s="2"/>
      <c r="N1482" s="3"/>
    </row>
    <row r="1483" spans="1:14" ht="15" customHeight="1">
      <c r="A1483" s="1">
        <f>工事一般情報!A1483</f>
        <v>0</v>
      </c>
      <c r="B1483" s="6">
        <f>工事一般情報!B1483</f>
        <v>0</v>
      </c>
      <c r="M1483" s="2"/>
      <c r="N1483" s="3"/>
    </row>
    <row r="1484" spans="1:14">
      <c r="A1484" s="1">
        <f>工事一般情報!A1484</f>
        <v>0</v>
      </c>
      <c r="B1484" s="6">
        <f>工事一般情報!B1484</f>
        <v>0</v>
      </c>
      <c r="M1484" s="2"/>
      <c r="N1484" s="3"/>
    </row>
    <row r="1485" spans="1:14" ht="15" customHeight="1">
      <c r="A1485" s="1">
        <f>工事一般情報!A1485</f>
        <v>0</v>
      </c>
      <c r="B1485" s="6">
        <f>工事一般情報!B1485</f>
        <v>0</v>
      </c>
      <c r="M1485" s="2"/>
      <c r="N1485" s="3"/>
    </row>
    <row r="1486" spans="1:14">
      <c r="A1486" s="1">
        <f>工事一般情報!A1486</f>
        <v>0</v>
      </c>
      <c r="B1486" s="6">
        <f>工事一般情報!B1486</f>
        <v>0</v>
      </c>
      <c r="M1486" s="2"/>
      <c r="N1486" s="3"/>
    </row>
    <row r="1487" spans="1:14" ht="15" customHeight="1">
      <c r="A1487" s="1">
        <f>工事一般情報!A1487</f>
        <v>0</v>
      </c>
      <c r="B1487" s="6">
        <f>工事一般情報!B1487</f>
        <v>0</v>
      </c>
      <c r="M1487" s="2"/>
      <c r="N1487" s="3"/>
    </row>
    <row r="1488" spans="1:14">
      <c r="A1488" s="1">
        <f>工事一般情報!A1488</f>
        <v>0</v>
      </c>
      <c r="B1488" s="6">
        <f>工事一般情報!B1488</f>
        <v>0</v>
      </c>
      <c r="M1488" s="2"/>
      <c r="N1488" s="3"/>
    </row>
    <row r="1489" spans="1:14" ht="15" customHeight="1">
      <c r="A1489" s="1">
        <f>工事一般情報!A1489</f>
        <v>0</v>
      </c>
      <c r="B1489" s="6">
        <f>工事一般情報!B1489</f>
        <v>0</v>
      </c>
      <c r="M1489" s="2"/>
      <c r="N1489" s="3"/>
    </row>
    <row r="1490" spans="1:14">
      <c r="A1490" s="1">
        <f>工事一般情報!A1490</f>
        <v>0</v>
      </c>
      <c r="B1490" s="6">
        <f>工事一般情報!B1490</f>
        <v>0</v>
      </c>
      <c r="M1490" s="2"/>
      <c r="N1490" s="3"/>
    </row>
    <row r="1491" spans="1:14" ht="15" customHeight="1">
      <c r="A1491" s="1">
        <f>工事一般情報!A1491</f>
        <v>0</v>
      </c>
      <c r="B1491" s="6">
        <f>工事一般情報!B1491</f>
        <v>0</v>
      </c>
      <c r="M1491" s="2"/>
      <c r="N1491" s="3"/>
    </row>
    <row r="1492" spans="1:14">
      <c r="A1492" s="1">
        <f>工事一般情報!A1492</f>
        <v>0</v>
      </c>
      <c r="B1492" s="6">
        <f>工事一般情報!B1492</f>
        <v>0</v>
      </c>
      <c r="M1492" s="2"/>
      <c r="N1492" s="3"/>
    </row>
    <row r="1493" spans="1:14" ht="15" customHeight="1">
      <c r="A1493" s="1">
        <f>工事一般情報!A1493</f>
        <v>0</v>
      </c>
      <c r="B1493" s="6">
        <f>工事一般情報!B1493</f>
        <v>0</v>
      </c>
      <c r="M1493" s="2"/>
      <c r="N1493" s="3"/>
    </row>
    <row r="1494" spans="1:14">
      <c r="A1494" s="1">
        <f>工事一般情報!A1494</f>
        <v>0</v>
      </c>
      <c r="B1494" s="6">
        <f>工事一般情報!B1494</f>
        <v>0</v>
      </c>
      <c r="M1494" s="2"/>
      <c r="N1494" s="3"/>
    </row>
    <row r="1495" spans="1:14" ht="15" customHeight="1">
      <c r="A1495" s="1">
        <f>工事一般情報!A1495</f>
        <v>0</v>
      </c>
      <c r="B1495" s="6">
        <f>工事一般情報!B1495</f>
        <v>0</v>
      </c>
      <c r="M1495" s="2"/>
      <c r="N1495" s="3"/>
    </row>
    <row r="1496" spans="1:14">
      <c r="A1496" s="1">
        <f>工事一般情報!A1496</f>
        <v>0</v>
      </c>
      <c r="B1496" s="6">
        <f>工事一般情報!B1496</f>
        <v>0</v>
      </c>
      <c r="M1496" s="2"/>
      <c r="N1496" s="3"/>
    </row>
    <row r="1497" spans="1:14" ht="15" customHeight="1">
      <c r="A1497" s="1">
        <f>工事一般情報!A1497</f>
        <v>0</v>
      </c>
      <c r="B1497" s="6">
        <f>工事一般情報!B1497</f>
        <v>0</v>
      </c>
      <c r="M1497" s="2"/>
      <c r="N1497" s="3"/>
    </row>
    <row r="1498" spans="1:14">
      <c r="A1498" s="1">
        <f>工事一般情報!A1498</f>
        <v>0</v>
      </c>
      <c r="B1498" s="6">
        <f>工事一般情報!B1498</f>
        <v>0</v>
      </c>
      <c r="M1498" s="2"/>
      <c r="N1498" s="3"/>
    </row>
    <row r="1499" spans="1:14" ht="15" customHeight="1">
      <c r="A1499" s="1">
        <f>工事一般情報!A1499</f>
        <v>0</v>
      </c>
      <c r="B1499" s="6">
        <f>工事一般情報!B1499</f>
        <v>0</v>
      </c>
      <c r="M1499" s="2"/>
      <c r="N1499" s="3"/>
    </row>
    <row r="1500" spans="1:14">
      <c r="A1500" s="1">
        <f>工事一般情報!A1500</f>
        <v>0</v>
      </c>
      <c r="B1500" s="6">
        <f>工事一般情報!B1500</f>
        <v>0</v>
      </c>
      <c r="M1500" s="2"/>
      <c r="N1500" s="3"/>
    </row>
  </sheetData>
  <mergeCells count="6">
    <mergeCell ref="P1:U2"/>
    <mergeCell ref="A1:A2"/>
    <mergeCell ref="B1:B2"/>
    <mergeCell ref="C1:C2"/>
    <mergeCell ref="D1:H1"/>
    <mergeCell ref="I1:M1"/>
  </mergeCells>
  <phoneticPr fontId="6"/>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J1500"/>
  <sheetViews>
    <sheetView workbookViewId="0">
      <pane xSplit="2" ySplit="2" topLeftCell="C9" activePane="bottomRight" state="frozen"/>
      <selection pane="topRight" activeCell="C1" sqref="C1"/>
      <selection pane="bottomLeft" activeCell="A3" sqref="A3"/>
      <selection pane="bottomRight" activeCell="F5" sqref="F5"/>
    </sheetView>
  </sheetViews>
  <sheetFormatPr defaultRowHeight="15"/>
  <cols>
    <col min="1" max="1" width="15.42578125" customWidth="1"/>
    <col min="2" max="2" width="49" customWidth="1"/>
    <col min="5" max="5" width="19.7109375" style="56" customWidth="1"/>
    <col min="6" max="6" width="21.42578125" customWidth="1"/>
    <col min="7" max="7" width="14.7109375" customWidth="1"/>
    <col min="8" max="8" width="18.42578125" customWidth="1"/>
    <col min="9" max="9" width="23.42578125" customWidth="1"/>
    <col min="10" max="10" width="9.140625" style="55"/>
  </cols>
  <sheetData>
    <row r="1" spans="1:9" ht="35.25" customHeight="1">
      <c r="A1" s="202" t="str">
        <f>工事一般情報!A1</f>
        <v>ﾀｹｳﾁWAO
業務番号</v>
      </c>
      <c r="B1" s="203" t="str">
        <f>工事一般情報!B1</f>
        <v>物件名</v>
      </c>
      <c r="C1" s="215" t="s">
        <v>1914</v>
      </c>
      <c r="D1" s="216"/>
      <c r="E1" s="216" t="s">
        <v>1922</v>
      </c>
      <c r="F1" s="216"/>
      <c r="G1" s="216"/>
      <c r="H1" s="216"/>
      <c r="I1" s="216"/>
    </row>
    <row r="2" spans="1:9" ht="42" customHeight="1">
      <c r="A2" s="202"/>
      <c r="B2" s="203"/>
      <c r="C2" s="53" t="s">
        <v>1915</v>
      </c>
      <c r="D2" s="53" t="s">
        <v>1916</v>
      </c>
      <c r="E2" s="34" t="s">
        <v>1917</v>
      </c>
      <c r="F2" s="54" t="s">
        <v>1918</v>
      </c>
      <c r="G2" s="54" t="s">
        <v>1919</v>
      </c>
      <c r="H2" s="54" t="s">
        <v>1920</v>
      </c>
      <c r="I2" s="54" t="s">
        <v>1921</v>
      </c>
    </row>
    <row r="3" spans="1:9">
      <c r="A3" s="37">
        <f>工事一般情報!A3</f>
        <v>1</v>
      </c>
      <c r="B3" s="5" t="str">
        <f>工事一般情報!B3</f>
        <v>ハローズ西大寺店</v>
      </c>
    </row>
    <row r="4" spans="1:9">
      <c r="A4" s="37">
        <f>工事一般情報!A4</f>
        <v>2</v>
      </c>
      <c r="B4" s="5" t="str">
        <f>工事一般情報!B4</f>
        <v>ウォンツ西大寺店</v>
      </c>
    </row>
    <row r="5" spans="1:9">
      <c r="A5" s="37">
        <f>工事一般情報!A5</f>
        <v>3</v>
      </c>
      <c r="B5" s="5" t="str">
        <f>工事一般情報!B5</f>
        <v>ハローズ西大寺店テナント棟</v>
      </c>
    </row>
    <row r="6" spans="1:9">
      <c r="A6" s="37">
        <f>工事一般情報!A6</f>
        <v>4</v>
      </c>
      <c r="B6" s="5" t="str">
        <f>工事一般情報!B6</f>
        <v>アイスタ矢野</v>
      </c>
    </row>
    <row r="7" spans="1:9">
      <c r="A7" s="37">
        <f>工事一般情報!A7</f>
        <v>5</v>
      </c>
      <c r="B7" s="5" t="str">
        <f>工事一般情報!B7</f>
        <v>サン工業</v>
      </c>
    </row>
    <row r="8" spans="1:9">
      <c r="A8" s="37">
        <f>工事一般情報!A8</f>
        <v>6</v>
      </c>
      <c r="B8" s="5" t="str">
        <f>工事一般情報!B8</f>
        <v>万治モータース（工場）</v>
      </c>
    </row>
    <row r="9" spans="1:9">
      <c r="A9" s="37">
        <f>工事一般情報!A9</f>
        <v>7</v>
      </c>
      <c r="B9" s="5" t="str">
        <f>工事一般情報!B9</f>
        <v>万治モータース（ｼｮｰﾙｰﾑ）</v>
      </c>
    </row>
    <row r="10" spans="1:9">
      <c r="A10" s="37">
        <f>工事一般情報!A10</f>
        <v>8</v>
      </c>
      <c r="B10" s="5" t="str">
        <f>工事一般情報!B10</f>
        <v>ハピッシュ国府市場店</v>
      </c>
    </row>
    <row r="11" spans="1:9">
      <c r="A11" s="37">
        <f>工事一般情報!A11</f>
        <v>9</v>
      </c>
      <c r="B11" s="5" t="str">
        <f>工事一般情報!B11</f>
        <v>ハローズ乙島店テナント棟</v>
      </c>
    </row>
    <row r="12" spans="1:9">
      <c r="A12" s="37">
        <f>工事一般情報!A12</f>
        <v>10</v>
      </c>
      <c r="B12" s="5" t="str">
        <f>工事一般情報!B12</f>
        <v>東武運輸 一般倉庫棟</v>
      </c>
    </row>
    <row r="13" spans="1:9">
      <c r="A13" s="37">
        <f>工事一般情報!A13</f>
        <v>11</v>
      </c>
      <c r="B13" s="5" t="str">
        <f>工事一般情報!B13</f>
        <v>東武運輸 テント倉庫棟</v>
      </c>
    </row>
    <row r="14" spans="1:9">
      <c r="A14" s="37">
        <f>工事一般情報!A14</f>
        <v>12</v>
      </c>
      <c r="B14" s="5" t="str">
        <f>工事一般情報!B14</f>
        <v>コスモス薬品西大寺</v>
      </c>
    </row>
    <row r="15" spans="1:9">
      <c r="A15" s="37">
        <f>工事一般情報!A15</f>
        <v>13</v>
      </c>
      <c r="B15" s="5" t="str">
        <f>工事一般情報!B15</f>
        <v>ジュンテンドー南岩国</v>
      </c>
    </row>
    <row r="16" spans="1:9">
      <c r="A16" s="37">
        <f>工事一般情報!A16</f>
        <v>14</v>
      </c>
      <c r="B16" s="5" t="str">
        <f>工事一般情報!B16</f>
        <v>田中種苗社屋建設 事務所棟</v>
      </c>
    </row>
    <row r="17" spans="1:2">
      <c r="A17" s="37">
        <f>工事一般情報!A17</f>
        <v>15</v>
      </c>
      <c r="B17" s="5" t="str">
        <f>工事一般情報!B17</f>
        <v>田中種苗社屋建設 倉庫棟</v>
      </c>
    </row>
    <row r="18" spans="1:2">
      <c r="A18" s="37">
        <f>工事一般情報!A18</f>
        <v>16</v>
      </c>
      <c r="B18" s="5" t="str">
        <f>工事一般情報!B18</f>
        <v>広島醤油㈱工場</v>
      </c>
    </row>
    <row r="19" spans="1:2">
      <c r="A19" s="37">
        <f>工事一般情報!A19</f>
        <v>17</v>
      </c>
      <c r="B19" s="5" t="str">
        <f>工事一般情報!B19</f>
        <v>ジュンテンドー岡山神崎</v>
      </c>
    </row>
    <row r="20" spans="1:2">
      <c r="A20" s="37">
        <f>工事一般情報!A20</f>
        <v>18</v>
      </c>
      <c r="B20" s="5" t="str">
        <f>工事一般情報!B20</f>
        <v>ジュンテンドー大崎</v>
      </c>
    </row>
    <row r="21" spans="1:2">
      <c r="A21" s="37">
        <f>工事一般情報!A21</f>
        <v>19</v>
      </c>
      <c r="B21" s="5" t="str">
        <f>工事一般情報!B21</f>
        <v>ジュンテンドー廿日市</v>
      </c>
    </row>
    <row r="22" spans="1:2">
      <c r="A22" s="37">
        <f>工事一般情報!A22</f>
        <v>20</v>
      </c>
      <c r="B22" s="5" t="str">
        <f>工事一般情報!B22</f>
        <v>コスモス薬品備中高松</v>
      </c>
    </row>
    <row r="23" spans="1:2">
      <c r="A23" s="37">
        <f>工事一般情報!A23</f>
        <v>21</v>
      </c>
      <c r="B23" s="5" t="str">
        <f>工事一般情報!B23</f>
        <v>山口地域鉄道部乗務員センター外新設</v>
      </c>
    </row>
    <row r="24" spans="1:2">
      <c r="A24" s="37">
        <f>工事一般情報!A24</f>
        <v>22</v>
      </c>
      <c r="B24" s="5" t="str">
        <f>工事一般情報!B24</f>
        <v>ハローズ花尻 テナント棟</v>
      </c>
    </row>
    <row r="25" spans="1:2">
      <c r="A25" s="37">
        <f>工事一般情報!A25</f>
        <v>23</v>
      </c>
      <c r="B25" s="5" t="str">
        <f>工事一般情報!B25</f>
        <v>ハローズ花尻店</v>
      </c>
    </row>
    <row r="26" spans="1:2">
      <c r="A26" s="37">
        <f>工事一般情報!A26</f>
        <v>24</v>
      </c>
      <c r="B26" s="5" t="str">
        <f>工事一般情報!B26</f>
        <v>百済駅</v>
      </c>
    </row>
    <row r="27" spans="1:2">
      <c r="A27" s="37">
        <f>工事一般情報!A27</f>
        <v>25</v>
      </c>
      <c r="B27" s="5" t="str">
        <f>工事一般情報!B27</f>
        <v>カインズモール大利根（ベイシア電器棟）</v>
      </c>
    </row>
    <row r="28" spans="1:2">
      <c r="A28" s="37">
        <f>工事一般情報!A28</f>
        <v>26</v>
      </c>
      <c r="B28" s="5" t="str">
        <f>工事一般情報!B28</f>
        <v>カインズモール大利根（オートアールズ棟）</v>
      </c>
    </row>
    <row r="29" spans="1:2">
      <c r="A29" s="37">
        <f>工事一般情報!A29</f>
        <v>200108</v>
      </c>
      <c r="B29" s="5" t="str">
        <f>工事一般情報!B29</f>
        <v>ハローズ十日市店</v>
      </c>
    </row>
    <row r="30" spans="1:2">
      <c r="A30" s="37">
        <f>工事一般情報!A30</f>
        <v>200108</v>
      </c>
      <c r="B30" s="5" t="str">
        <f>工事一般情報!B30</f>
        <v>バロー浜松有玉店(A棟)</v>
      </c>
    </row>
    <row r="31" spans="1:2">
      <c r="A31" s="37">
        <f>工事一般情報!A31</f>
        <v>200108</v>
      </c>
      <c r="B31" s="5" t="str">
        <f>工事一般情報!B31</f>
        <v>バロー浜松有玉店(B棟)</v>
      </c>
    </row>
    <row r="32" spans="1:2">
      <c r="A32" s="37">
        <f>工事一般情報!A32</f>
        <v>200113</v>
      </c>
      <c r="B32" s="5" t="str">
        <f>工事一般情報!B32</f>
        <v>バロー碧南</v>
      </c>
    </row>
    <row r="33" spans="1:2">
      <c r="A33" s="37">
        <f>工事一般情報!A33</f>
        <v>200113</v>
      </c>
      <c r="B33" s="5" t="str">
        <f>工事一般情報!B33</f>
        <v>あかのれん碧南</v>
      </c>
    </row>
    <row r="34" spans="1:2">
      <c r="A34" s="37">
        <f>工事一般情報!A34</f>
        <v>200115</v>
      </c>
      <c r="B34" s="5" t="str">
        <f>工事一般情報!B34</f>
        <v>カインズ玉造</v>
      </c>
    </row>
    <row r="35" spans="1:2">
      <c r="A35" s="37">
        <f>工事一般情報!A35</f>
        <v>200116</v>
      </c>
      <c r="B35" s="5" t="str">
        <f>工事一般情報!B35</f>
        <v>ハローズ岡南店</v>
      </c>
    </row>
    <row r="36" spans="1:2">
      <c r="A36" s="37">
        <f>工事一般情報!A36</f>
        <v>200117</v>
      </c>
      <c r="B36" s="5" t="str">
        <f>工事一般情報!B36</f>
        <v>カインズモール大利根（カインズ棟）</v>
      </c>
    </row>
    <row r="37" spans="1:2">
      <c r="A37" s="37">
        <f>工事一般情報!A37</f>
        <v>200117</v>
      </c>
      <c r="B37" s="5" t="str">
        <f>工事一般情報!B37</f>
        <v>カインズモール大利根（ベイシア棟）</v>
      </c>
    </row>
    <row r="38" spans="1:2">
      <c r="A38" s="37">
        <f>工事一般情報!A38</f>
        <v>200118</v>
      </c>
      <c r="B38" s="5" t="str">
        <f>工事一般情報!B38</f>
        <v>イズミヤ広陵</v>
      </c>
    </row>
    <row r="39" spans="1:2">
      <c r="A39" s="37">
        <f>工事一般情報!A39</f>
        <v>200119</v>
      </c>
      <c r="B39" s="5" t="str">
        <f>工事一般情報!B39</f>
        <v>ジュンテンドー中庄</v>
      </c>
    </row>
    <row r="40" spans="1:2">
      <c r="A40" s="37">
        <f>工事一般情報!A40</f>
        <v>200122</v>
      </c>
      <c r="B40" s="5" t="str">
        <f>工事一般情報!B40</f>
        <v>ワンダーグー玉造</v>
      </c>
    </row>
    <row r="41" spans="1:2">
      <c r="A41" s="37">
        <f>工事一般情報!A41</f>
        <v>200124</v>
      </c>
      <c r="B41" s="5" t="str">
        <f>工事一般情報!B41</f>
        <v>日吉製菓</v>
      </c>
    </row>
    <row r="42" spans="1:2">
      <c r="A42" s="37">
        <f>工事一般情報!A42</f>
        <v>200129</v>
      </c>
      <c r="B42" s="5" t="str">
        <f>工事一般情報!B42</f>
        <v>バロー高浜</v>
      </c>
    </row>
    <row r="43" spans="1:2">
      <c r="A43" s="37">
        <f>工事一般情報!A43</f>
        <v>200130</v>
      </c>
      <c r="B43" s="5" t="str">
        <f>工事一般情報!B43</f>
        <v>ベイシア電器玉造</v>
      </c>
    </row>
    <row r="44" spans="1:2">
      <c r="A44" s="37">
        <f>工事一般情報!A44</f>
        <v>200145</v>
      </c>
      <c r="B44" s="5" t="str">
        <f>工事一般情報!B44</f>
        <v>ニトリ大崎</v>
      </c>
    </row>
    <row r="45" spans="1:2">
      <c r="A45" s="37">
        <f>工事一般情報!A45</f>
        <v>200146</v>
      </c>
      <c r="B45" s="5" t="str">
        <f>工事一般情報!B45</f>
        <v>バロー静波</v>
      </c>
    </row>
    <row r="46" spans="1:2">
      <c r="A46" s="37">
        <f>工事一般情報!A46</f>
        <v>200148</v>
      </c>
      <c r="B46" s="5" t="str">
        <f>工事一般情報!B46</f>
        <v>ニトリ大仙</v>
      </c>
    </row>
    <row r="47" spans="1:2">
      <c r="A47" s="37">
        <f>工事一般情報!A47</f>
        <v>200149</v>
      </c>
      <c r="B47" s="5" t="str">
        <f>工事一般情報!B47</f>
        <v>タチヤ木曽岬</v>
      </c>
    </row>
    <row r="48" spans="1:2">
      <c r="A48" s="37">
        <f>工事一般情報!A48</f>
        <v>200150</v>
      </c>
      <c r="B48" s="5" t="str">
        <f>工事一般情報!B48</f>
        <v>ケーズデンキ仙台太白</v>
      </c>
    </row>
    <row r="49" spans="1:2">
      <c r="A49" s="37">
        <f>工事一般情報!A49</f>
        <v>210001</v>
      </c>
      <c r="B49" s="5" t="str">
        <f>工事一般情報!B49</f>
        <v>JRB矢賀ハイツ</v>
      </c>
    </row>
    <row r="50" spans="1:2">
      <c r="A50" s="37">
        <f>工事一般情報!A50</f>
        <v>210101</v>
      </c>
      <c r="B50" s="5" t="str">
        <f>工事一般情報!B50</f>
        <v>バロー堀越</v>
      </c>
    </row>
    <row r="51" spans="1:2">
      <c r="A51" s="37">
        <f>工事一般情報!A51</f>
        <v>210102</v>
      </c>
      <c r="B51" s="5" t="str">
        <f>工事一般情報!B51</f>
        <v>ニトリ上越</v>
      </c>
    </row>
    <row r="52" spans="1:2">
      <c r="A52" s="37">
        <f>工事一般情報!A52</f>
        <v>210103</v>
      </c>
      <c r="B52" s="5" t="str">
        <f>工事一般情報!B52</f>
        <v>ニトリ木更津</v>
      </c>
    </row>
    <row r="53" spans="1:2">
      <c r="A53" s="37">
        <f>工事一般情報!A53</f>
        <v>210105</v>
      </c>
      <c r="B53" s="5" t="str">
        <f>工事一般情報!B53</f>
        <v>ファミリーマート和田岬</v>
      </c>
    </row>
    <row r="54" spans="1:2">
      <c r="A54" s="37">
        <f>工事一般情報!A54</f>
        <v>210106</v>
      </c>
      <c r="B54" s="5" t="str">
        <f>工事一般情報!B54</f>
        <v>ニトリ仙台新港</v>
      </c>
    </row>
    <row r="55" spans="1:2">
      <c r="A55" s="37">
        <f>工事一般情報!A55</f>
        <v>210107</v>
      </c>
      <c r="B55" s="5" t="str">
        <f>工事一般情報!B55</f>
        <v>オリンピック西尾久</v>
      </c>
    </row>
    <row r="56" spans="1:2">
      <c r="A56" s="37">
        <f>工事一般情報!A56</f>
        <v>210108</v>
      </c>
      <c r="B56" s="5" t="str">
        <f>工事一般情報!B56</f>
        <v>あかのれん東海名和</v>
      </c>
    </row>
    <row r="57" spans="1:2">
      <c r="A57" s="37">
        <f>工事一般情報!A57</f>
        <v>210108</v>
      </c>
      <c r="B57" s="5" t="str">
        <f>工事一般情報!B57</f>
        <v>バロー東海名和</v>
      </c>
    </row>
    <row r="58" spans="1:2">
      <c r="A58" s="37">
        <f>工事一般情報!A58</f>
        <v>210109</v>
      </c>
      <c r="B58" s="5" t="str">
        <f>工事一般情報!B58</f>
        <v>吹田(信)荷捌上屋他建築設計</v>
      </c>
    </row>
    <row r="59" spans="1:2">
      <c r="A59" s="37">
        <f>工事一般情報!A59</f>
        <v>210110</v>
      </c>
      <c r="B59" s="5" t="str">
        <f>工事一般情報!B59</f>
        <v>ケーズデンキ本巣</v>
      </c>
    </row>
    <row r="60" spans="1:2">
      <c r="A60" s="37">
        <f>工事一般情報!A60</f>
        <v>210112</v>
      </c>
      <c r="B60" s="5" t="str">
        <f>工事一般情報!B60</f>
        <v>河辺モール 本棟</v>
      </c>
    </row>
    <row r="61" spans="1:2">
      <c r="A61" s="37">
        <f>工事一般情報!A61</f>
        <v>210112</v>
      </c>
      <c r="B61" s="5" t="str">
        <f>工事一般情報!B61</f>
        <v>河辺モール B棟</v>
      </c>
    </row>
    <row r="62" spans="1:2">
      <c r="A62" s="37">
        <f>工事一般情報!A62</f>
        <v>210113</v>
      </c>
      <c r="B62" s="5" t="str">
        <f>工事一般情報!B62</f>
        <v>バロー上田秋和</v>
      </c>
    </row>
    <row r="63" spans="1:2">
      <c r="A63" s="37">
        <f>工事一般情報!A63</f>
        <v>210114</v>
      </c>
      <c r="B63" s="5" t="str">
        <f>工事一般情報!B63</f>
        <v>共立クリニック</v>
      </c>
    </row>
    <row r="64" spans="1:2">
      <c r="A64" s="37">
        <f>工事一般情報!A64</f>
        <v>210115</v>
      </c>
      <c r="B64" s="5" t="str">
        <f>工事一般情報!B64</f>
        <v>河内永和</v>
      </c>
    </row>
    <row r="65" spans="1:2">
      <c r="A65" s="37">
        <f>工事一般情報!A65</f>
        <v>210118</v>
      </c>
      <c r="B65" s="5" t="str">
        <f>工事一般情報!B65</f>
        <v>ナルス上越インター</v>
      </c>
    </row>
    <row r="66" spans="1:2">
      <c r="A66" s="37">
        <f>工事一般情報!A66</f>
        <v>210119</v>
      </c>
      <c r="B66" s="5" t="str">
        <f>工事一般情報!B66</f>
        <v>ウエルシア薬局新潟さつき野店</v>
      </c>
    </row>
    <row r="67" spans="1:2">
      <c r="A67" s="37">
        <f>工事一般情報!A67</f>
        <v>210120</v>
      </c>
      <c r="B67" s="5" t="str">
        <f>工事一般情報!B67</f>
        <v>ウエルシア薬局川口峯</v>
      </c>
    </row>
    <row r="68" spans="1:2">
      <c r="A68" s="37">
        <f>工事一般情報!A68</f>
        <v>210123</v>
      </c>
      <c r="B68" s="5" t="str">
        <f>工事一般情報!B68</f>
        <v>JR阪和線長居駅北高架下店舗開発</v>
      </c>
    </row>
    <row r="69" spans="1:2">
      <c r="A69" s="37">
        <f>工事一般情報!A69</f>
        <v>210124</v>
      </c>
      <c r="B69" s="5" t="str">
        <f>工事一般情報!B69</f>
        <v>ウエルシア松本高宮西</v>
      </c>
    </row>
    <row r="70" spans="1:2">
      <c r="A70" s="37">
        <f>工事一般情報!A70</f>
        <v>210125</v>
      </c>
      <c r="B70" s="5" t="str">
        <f>工事一般情報!B70</f>
        <v>ウエルシア薬局山武成東店</v>
      </c>
    </row>
    <row r="71" spans="1:2">
      <c r="A71" s="37">
        <f>工事一般情報!A71</f>
        <v>210126</v>
      </c>
      <c r="B71" s="5" t="str">
        <f>工事一般情報!B71</f>
        <v>バロー常滑陶郷店</v>
      </c>
    </row>
    <row r="72" spans="1:2">
      <c r="A72" s="37">
        <f>工事一般情報!A72</f>
        <v>210127</v>
      </c>
      <c r="B72" s="5" t="str">
        <f>工事一般情報!B72</f>
        <v>カインズ宇都宮</v>
      </c>
    </row>
    <row r="73" spans="1:2">
      <c r="A73" s="37">
        <f>工事一般情報!A73</f>
        <v>210128</v>
      </c>
      <c r="B73" s="5" t="str">
        <f>工事一般情報!B73</f>
        <v>ウエルシア東川口</v>
      </c>
    </row>
    <row r="74" spans="1:2">
      <c r="A74" s="37">
        <f>工事一般情報!A74</f>
        <v>210129</v>
      </c>
      <c r="B74" s="5" t="str">
        <f>工事一般情報!B74</f>
        <v>清水駒越SC</v>
      </c>
    </row>
    <row r="75" spans="1:2">
      <c r="A75" s="37">
        <f>工事一般情報!A75</f>
        <v>210130</v>
      </c>
      <c r="B75" s="5" t="str">
        <f>工事一般情報!B75</f>
        <v>秋田物流倉庫</v>
      </c>
    </row>
    <row r="76" spans="1:2">
      <c r="A76" s="37">
        <f>工事一般情報!A76</f>
        <v>210131</v>
      </c>
      <c r="B76" s="5" t="str">
        <f>工事一般情報!B76</f>
        <v>寺島薬局下妻田下店</v>
      </c>
    </row>
    <row r="77" spans="1:2">
      <c r="A77" s="37">
        <f>工事一般情報!A77</f>
        <v>210132</v>
      </c>
      <c r="B77" s="5" t="str">
        <f>工事一般情報!B77</f>
        <v>寺島薬局土浦田中店</v>
      </c>
    </row>
    <row r="78" spans="1:2">
      <c r="A78" s="37">
        <f>工事一般情報!A78</f>
        <v>210133</v>
      </c>
      <c r="B78" s="5" t="str">
        <f>工事一般情報!B78</f>
        <v>バロー豊川</v>
      </c>
    </row>
    <row r="79" spans="1:2">
      <c r="A79" s="37">
        <f>工事一般情報!A79</f>
        <v>210134</v>
      </c>
      <c r="B79" s="5" t="str">
        <f>工事一般情報!B79</f>
        <v>ジャンボエンチョー豊橋店</v>
      </c>
    </row>
    <row r="80" spans="1:2">
      <c r="A80" s="37">
        <f>工事一般情報!A80</f>
        <v>220101</v>
      </c>
      <c r="B80" s="5" t="str">
        <f>工事一般情報!B80</f>
        <v>バロー富木島店</v>
      </c>
    </row>
    <row r="81" spans="1:2">
      <c r="A81" s="37">
        <f>工事一般情報!A81</f>
        <v>220102</v>
      </c>
      <c r="B81" s="5" t="str">
        <f>工事一般情報!B81</f>
        <v>ユース北日野</v>
      </c>
    </row>
    <row r="82" spans="1:2">
      <c r="A82" s="37">
        <f>工事一般情報!A82</f>
        <v>220103</v>
      </c>
      <c r="B82" s="5" t="str">
        <f>工事一般情報!B82</f>
        <v>ウエルシア薬局八千代大和田店</v>
      </c>
    </row>
    <row r="83" spans="1:2">
      <c r="A83" s="37">
        <f>工事一般情報!A83</f>
        <v>220104</v>
      </c>
      <c r="B83" s="5" t="str">
        <f>工事一般情報!B83</f>
        <v>ウエルシア千葉土気</v>
      </c>
    </row>
    <row r="84" spans="1:2">
      <c r="A84" s="37">
        <f>工事一般情報!A84</f>
        <v>220105</v>
      </c>
      <c r="B84" s="5" t="str">
        <f>工事一般情報!B84</f>
        <v>ウインク倉庫</v>
      </c>
    </row>
    <row r="85" spans="1:2">
      <c r="A85" s="37">
        <f>工事一般情報!A85</f>
        <v>220105</v>
      </c>
      <c r="B85" s="5" t="str">
        <f>工事一般情報!B85</f>
        <v>ウインク事務所</v>
      </c>
    </row>
    <row r="86" spans="1:2">
      <c r="A86" s="37">
        <f>工事一般情報!A86</f>
        <v>220106</v>
      </c>
      <c r="B86" s="5" t="str">
        <f>工事一般情報!B86</f>
        <v>ハローズ高松春日</v>
      </c>
    </row>
    <row r="87" spans="1:2">
      <c r="A87" s="37">
        <f>工事一般情報!A87</f>
        <v>220107</v>
      </c>
      <c r="B87" s="5" t="str">
        <f>工事一般情報!B87</f>
        <v>特養ひまわり園</v>
      </c>
    </row>
    <row r="88" spans="1:2">
      <c r="A88" s="37">
        <f>工事一般情報!A88</f>
        <v>220108</v>
      </c>
      <c r="B88" s="5" t="str">
        <f>工事一般情報!B88</f>
        <v>三洋堂書店　当知店</v>
      </c>
    </row>
    <row r="89" spans="1:2">
      <c r="A89" s="37">
        <f>工事一般情報!A89</f>
        <v>220109</v>
      </c>
      <c r="B89" s="5" t="str">
        <f>工事一般情報!B89</f>
        <v>ひまわり第一保育園</v>
      </c>
    </row>
    <row r="90" spans="1:2">
      <c r="A90" s="37">
        <f>工事一般情報!A90</f>
        <v>220110</v>
      </c>
      <c r="B90" s="5" t="str">
        <f>工事一般情報!B90</f>
        <v>ウエルシア薬局君津西坂田店</v>
      </c>
    </row>
    <row r="91" spans="1:2">
      <c r="A91" s="37">
        <f>工事一般情報!A91</f>
        <v>220111</v>
      </c>
      <c r="B91" s="5" t="str">
        <f>工事一般情報!B91</f>
        <v>ロジネットサポート藤枝倉庫</v>
      </c>
    </row>
    <row r="92" spans="1:2">
      <c r="A92" s="37">
        <f>工事一般情報!A92</f>
        <v>220112</v>
      </c>
      <c r="B92" s="5" t="str">
        <f>工事一般情報!B92</f>
        <v>フォレストモール河口湖A</v>
      </c>
    </row>
    <row r="93" spans="1:2">
      <c r="A93" s="37">
        <f>工事一般情報!A93</f>
        <v>220112</v>
      </c>
      <c r="B93" s="5" t="str">
        <f>工事一般情報!B93</f>
        <v>フォレストモール河口湖B</v>
      </c>
    </row>
    <row r="94" spans="1:2">
      <c r="A94" s="37">
        <f>工事一般情報!A94</f>
        <v>220112</v>
      </c>
      <c r="B94" s="5" t="str">
        <f>工事一般情報!B94</f>
        <v>フォレストモール河口湖C</v>
      </c>
    </row>
    <row r="95" spans="1:2">
      <c r="A95" s="37">
        <f>工事一般情報!A95</f>
        <v>220112</v>
      </c>
      <c r="B95" s="5" t="str">
        <f>工事一般情報!B95</f>
        <v>フォレストモール河口湖D</v>
      </c>
    </row>
    <row r="96" spans="1:2">
      <c r="A96" s="37">
        <f>工事一般情報!A96</f>
        <v>220113</v>
      </c>
      <c r="B96" s="5" t="str">
        <f>工事一般情報!B96</f>
        <v>コープ大野辻</v>
      </c>
    </row>
    <row r="97" spans="1:2">
      <c r="A97" s="37">
        <f>工事一般情報!A97</f>
        <v>220114</v>
      </c>
      <c r="B97" s="5" t="str">
        <f>工事一般情報!B97</f>
        <v>北川精機スライシング工場</v>
      </c>
    </row>
    <row r="98" spans="1:2">
      <c r="A98" s="37">
        <f>工事一般情報!A98</f>
        <v>220115</v>
      </c>
      <c r="B98" s="5" t="str">
        <f>工事一般情報!B98</f>
        <v>ベリー藤里</v>
      </c>
    </row>
    <row r="99" spans="1:2">
      <c r="A99" s="37">
        <f>工事一般情報!A99</f>
        <v>220116</v>
      </c>
      <c r="B99" s="5" t="str">
        <f>工事一般情報!B99</f>
        <v>クレストホール印田</v>
      </c>
    </row>
    <row r="100" spans="1:2">
      <c r="A100" s="37">
        <f>工事一般情報!A100</f>
        <v>220117</v>
      </c>
      <c r="B100" s="5" t="str">
        <f>工事一般情報!B100</f>
        <v>鳩山鉄工</v>
      </c>
    </row>
    <row r="101" spans="1:2">
      <c r="A101" s="37">
        <f>工事一般情報!A101</f>
        <v>220118</v>
      </c>
      <c r="B101" s="5" t="str">
        <f>工事一般情報!B101</f>
        <v>ZAGZAG高松春日店</v>
      </c>
    </row>
    <row r="102" spans="1:2">
      <c r="A102" s="37">
        <f>工事一般情報!A102</f>
        <v>220119</v>
      </c>
      <c r="B102" s="5" t="str">
        <f>工事一般情報!B102</f>
        <v>市川市田尻商業施設計画</v>
      </c>
    </row>
    <row r="103" spans="1:2">
      <c r="A103" s="37">
        <f>工事一般情報!A103</f>
        <v>220120</v>
      </c>
      <c r="B103" s="5" t="str">
        <f>工事一般情報!B103</f>
        <v>杉山テスター</v>
      </c>
    </row>
    <row r="104" spans="1:2">
      <c r="A104" s="37">
        <f>工事一般情報!A104</f>
        <v>220120</v>
      </c>
      <c r="B104" s="5" t="str">
        <f>工事一般情報!B104</f>
        <v>ジュンテンドー熊野</v>
      </c>
    </row>
    <row r="105" spans="1:2">
      <c r="A105" s="37">
        <f>工事一般情報!A105</f>
        <v>220123</v>
      </c>
      <c r="B105" s="5" t="str">
        <f>工事一般情報!B105</f>
        <v>配送センター冷凍庫等</v>
      </c>
    </row>
    <row r="106" spans="1:2">
      <c r="A106" s="37">
        <f>工事一般情報!A106</f>
        <v>220124</v>
      </c>
      <c r="B106" s="5" t="str">
        <f>工事一般情報!B106</f>
        <v>いちやまマート諏訪</v>
      </c>
    </row>
    <row r="107" spans="1:2">
      <c r="A107" s="37">
        <f>工事一般情報!A107</f>
        <v>220125</v>
      </c>
      <c r="B107" s="5" t="str">
        <f>工事一般情報!B107</f>
        <v>とりせん新井</v>
      </c>
    </row>
    <row r="108" spans="1:2">
      <c r="A108" s="37">
        <f>工事一般情報!A108</f>
        <v>220126</v>
      </c>
      <c r="B108" s="5" t="str">
        <f>工事一般情報!B108</f>
        <v>洋服の青山亜松井山手店</v>
      </c>
    </row>
    <row r="109" spans="1:2">
      <c r="A109" s="37">
        <f>工事一般情報!A109</f>
        <v>220126</v>
      </c>
      <c r="B109" s="5" t="str">
        <f>工事一般情報!B109</f>
        <v>カメラのキタムラ 松井山手店</v>
      </c>
    </row>
    <row r="110" spans="1:2">
      <c r="A110" s="37">
        <f>工事一般情報!A110</f>
        <v>220127</v>
      </c>
      <c r="B110" s="5" t="str">
        <f>工事一般情報!B110</f>
        <v>森ノ宮駅</v>
      </c>
    </row>
    <row r="111" spans="1:2">
      <c r="A111" s="37">
        <f>工事一般情報!A111</f>
        <v>220128</v>
      </c>
      <c r="B111" s="5" t="str">
        <f>工事一般情報!B111</f>
        <v>俊徳道駅高架下店舗開発</v>
      </c>
    </row>
    <row r="112" spans="1:2">
      <c r="A112" s="37">
        <f>工事一般情報!A112</f>
        <v>220129</v>
      </c>
      <c r="B112" s="5" t="str">
        <f>工事一般情報!B112</f>
        <v>バロー飯田</v>
      </c>
    </row>
    <row r="113" spans="1:2">
      <c r="A113" s="37">
        <f>工事一般情報!A113</f>
        <v>220130</v>
      </c>
      <c r="B113" s="5" t="str">
        <f>工事一般情報!B113</f>
        <v>西遠丸百農業協同組合事務所</v>
      </c>
    </row>
    <row r="114" spans="1:2">
      <c r="A114" s="37">
        <f>工事一般情報!A114</f>
        <v>220131</v>
      </c>
      <c r="B114" s="5" t="str">
        <f>工事一般情報!B114</f>
        <v>ケーズデンキ大河原</v>
      </c>
    </row>
    <row r="115" spans="1:2">
      <c r="A115" s="37">
        <f>工事一般情報!A115</f>
        <v>220132</v>
      </c>
      <c r="B115" s="5" t="str">
        <f>工事一般情報!B115</f>
        <v>ケーズデンキ幸手</v>
      </c>
    </row>
    <row r="116" spans="1:2">
      <c r="A116" s="37">
        <f>工事一般情報!A116</f>
        <v>220133</v>
      </c>
      <c r="B116" s="5" t="str">
        <f>工事一般情報!B116</f>
        <v>ウエルシア薬局甲府富竹</v>
      </c>
    </row>
    <row r="117" spans="1:2">
      <c r="A117" s="37">
        <f>工事一般情報!A117</f>
        <v>220135</v>
      </c>
      <c r="B117" s="5" t="str">
        <f>工事一般情報!B117</f>
        <v>琉球大学</v>
      </c>
    </row>
    <row r="118" spans="1:2">
      <c r="A118" s="37">
        <f>工事一般情報!A118</f>
        <v>220137</v>
      </c>
      <c r="B118" s="5" t="str">
        <f>工事一般情報!B118</f>
        <v>ウエルシア薬局我孫子若松</v>
      </c>
    </row>
    <row r="119" spans="1:2">
      <c r="A119" s="37">
        <f>工事一般情報!A119</f>
        <v>220139</v>
      </c>
      <c r="B119" s="5" t="str">
        <f>工事一般情報!B119</f>
        <v>ウィズ諏訪</v>
      </c>
    </row>
    <row r="120" spans="1:2">
      <c r="A120" s="37">
        <f>工事一般情報!A120</f>
        <v>220140</v>
      </c>
      <c r="B120" s="5" t="str">
        <f>工事一般情報!B120</f>
        <v>ウエルシア新潟大学前</v>
      </c>
    </row>
    <row r="121" spans="1:2">
      <c r="A121" s="37">
        <f>工事一般情報!A121</f>
        <v>220141</v>
      </c>
      <c r="B121" s="5" t="str">
        <f>工事一般情報!B121</f>
        <v>ドラッグてらしま かすみがうら大和田店</v>
      </c>
    </row>
    <row r="122" spans="1:2">
      <c r="A122" s="37">
        <f>工事一般情報!A122</f>
        <v>220142</v>
      </c>
      <c r="B122" s="5" t="str">
        <f>工事一般情報!B122</f>
        <v>バロー浜松中島</v>
      </c>
    </row>
    <row r="123" spans="1:2">
      <c r="A123" s="37">
        <f>工事一般情報!A123</f>
        <v>220143</v>
      </c>
      <c r="B123" s="5" t="str">
        <f>工事一般情報!B123</f>
        <v>ハローズ高松春日 ﾃﾅﾝﾄ2棟</v>
      </c>
    </row>
    <row r="124" spans="1:2">
      <c r="A124" s="37">
        <f>工事一般情報!A124</f>
        <v>220144</v>
      </c>
      <c r="B124" s="5" t="str">
        <f>工事一般情報!B124</f>
        <v>天王南SC</v>
      </c>
    </row>
    <row r="125" spans="1:2">
      <c r="A125" s="37">
        <f>工事一般情報!A125</f>
        <v>220146</v>
      </c>
      <c r="B125" s="5" t="str">
        <f>工事一般情報!B125</f>
        <v>バロー栗東</v>
      </c>
    </row>
    <row r="126" spans="1:2">
      <c r="A126" s="37">
        <f>工事一般情報!A126</f>
        <v>220147</v>
      </c>
      <c r="B126" s="5" t="str">
        <f>工事一般情報!B126</f>
        <v>ドラッグてらしまつくば研究学園店</v>
      </c>
    </row>
    <row r="127" spans="1:2">
      <c r="A127" s="37">
        <f>工事一般情報!A127</f>
        <v>220148</v>
      </c>
      <c r="B127" s="5" t="str">
        <f>工事一般情報!B127</f>
        <v>協和エクシオ</v>
      </c>
    </row>
    <row r="128" spans="1:2">
      <c r="A128" s="37">
        <f>工事一般情報!A128</f>
        <v>220149</v>
      </c>
      <c r="B128" s="5" t="str">
        <f>工事一般情報!B128</f>
        <v>諏訪2丁目住宅マンション建替事業 A棟</v>
      </c>
    </row>
    <row r="129" spans="1:2">
      <c r="A129" s="37">
        <f>工事一般情報!A129</f>
        <v>220149</v>
      </c>
      <c r="B129" s="5" t="str">
        <f>工事一般情報!B129</f>
        <v>諏訪3丁目住宅マンション建替事業 B棟</v>
      </c>
    </row>
    <row r="130" spans="1:2">
      <c r="A130" s="37">
        <f>工事一般情報!A130</f>
        <v>220149</v>
      </c>
      <c r="B130" s="5" t="str">
        <f>工事一般情報!B130</f>
        <v>諏訪4丁目住宅マンション建替事業 C棟</v>
      </c>
    </row>
    <row r="131" spans="1:2">
      <c r="A131" s="37">
        <f>工事一般情報!A131</f>
        <v>220150</v>
      </c>
      <c r="B131" s="5" t="str">
        <f>工事一般情報!B131</f>
        <v>神宮寺公民館</v>
      </c>
    </row>
    <row r="132" spans="1:2">
      <c r="A132" s="37">
        <f>工事一般情報!A132</f>
        <v>220151</v>
      </c>
      <c r="B132" s="5" t="str">
        <f>工事一般情報!B132</f>
        <v>バロー各務原HC</v>
      </c>
    </row>
    <row r="133" spans="1:2">
      <c r="A133" s="37">
        <f>工事一般情報!A133</f>
        <v>220152</v>
      </c>
      <c r="B133" s="5" t="str">
        <f>工事一般情報!B133</f>
        <v>バロー各務原SM</v>
      </c>
    </row>
    <row r="134" spans="1:2">
      <c r="A134" s="37">
        <f>工事一般情報!A134</f>
        <v>220153</v>
      </c>
      <c r="B134" s="5" t="str">
        <f>工事一般情報!B134</f>
        <v>東亜紙業㈱三郷工場計画</v>
      </c>
    </row>
    <row r="135" spans="1:2">
      <c r="A135" s="37">
        <f>工事一般情報!A135</f>
        <v>220154</v>
      </c>
      <c r="B135" s="5" t="str">
        <f>工事一般情報!B135</f>
        <v>コープ伊豆センター</v>
      </c>
    </row>
    <row r="136" spans="1:2">
      <c r="A136" s="37">
        <f>工事一般情報!A136</f>
        <v>220155</v>
      </c>
      <c r="B136" s="5" t="str">
        <f>工事一般情報!B136</f>
        <v>㈱信ナカ　ビーエスセンター資材置場</v>
      </c>
    </row>
    <row r="137" spans="1:2">
      <c r="A137" s="37">
        <f>工事一般情報!A137</f>
        <v>220158</v>
      </c>
      <c r="B137" s="5" t="str">
        <f>工事一般情報!B137</f>
        <v>本道の街サービスセンター</v>
      </c>
    </row>
    <row r="138" spans="1:2">
      <c r="A138" s="37">
        <f>工事一般情報!A138</f>
        <v>220159</v>
      </c>
      <c r="B138" s="5" t="str">
        <f>工事一般情報!B138</f>
        <v>九州児湯フーズ大分支店　建替計画</v>
      </c>
    </row>
    <row r="139" spans="1:2">
      <c r="A139" s="37">
        <f>工事一般情報!A139</f>
        <v>220160</v>
      </c>
      <c r="B139" s="5" t="str">
        <f>工事一般情報!B139</f>
        <v>柿崎セレモニーホールへいあん</v>
      </c>
    </row>
    <row r="140" spans="1:2">
      <c r="A140" s="37">
        <f>工事一般情報!A140</f>
        <v>230102</v>
      </c>
      <c r="B140" s="5" t="str">
        <f>工事一般情報!B140</f>
        <v>AO京都白川</v>
      </c>
    </row>
    <row r="141" spans="1:2">
      <c r="A141" s="37">
        <f>工事一般情報!A141</f>
        <v>230103</v>
      </c>
      <c r="B141" s="5" t="str">
        <f>工事一般情報!B141</f>
        <v>ケーズデンキ鷹巣</v>
      </c>
    </row>
    <row r="142" spans="1:2">
      <c r="A142" s="37">
        <f>工事一般情報!A142</f>
        <v>230104</v>
      </c>
      <c r="B142" s="5" t="str">
        <f>工事一般情報!B142</f>
        <v>新三田PCB保管庫</v>
      </c>
    </row>
    <row r="143" spans="1:2">
      <c r="A143" s="37">
        <f>工事一般情報!A143</f>
        <v>230105</v>
      </c>
      <c r="B143" s="5" t="str">
        <f>工事一般情報!B143</f>
        <v>ゴルフクラブ大樹・大府</v>
      </c>
    </row>
    <row r="144" spans="1:2">
      <c r="A144" s="37">
        <f>工事一般情報!A144</f>
        <v>230106</v>
      </c>
      <c r="B144" s="5" t="str">
        <f>工事一般情報!B144</f>
        <v>ヤマザワ古川北店</v>
      </c>
    </row>
    <row r="145" spans="1:2">
      <c r="A145" s="37">
        <f>工事一般情報!A145</f>
        <v>230107</v>
      </c>
      <c r="B145" s="5" t="str">
        <f>工事一般情報!B145</f>
        <v>ハローズ西条 テナント1棟</v>
      </c>
    </row>
    <row r="146" spans="1:2">
      <c r="A146" s="37">
        <f>工事一般情報!A146</f>
        <v>230108</v>
      </c>
      <c r="B146" s="5" t="str">
        <f>工事一般情報!B146</f>
        <v>V・drug各務原</v>
      </c>
    </row>
    <row r="147" spans="1:2">
      <c r="A147" s="37">
        <f>工事一般情報!A147</f>
        <v>230109</v>
      </c>
      <c r="B147" s="5" t="str">
        <f>工事一般情報!B147</f>
        <v>カミタケモータース(店舗棟)</v>
      </c>
    </row>
    <row r="148" spans="1:2">
      <c r="A148" s="37">
        <f>工事一般情報!A148</f>
        <v>230109</v>
      </c>
      <c r="B148" s="5" t="str">
        <f>工事一般情報!B148</f>
        <v>カミタケモータース(工場棟)</v>
      </c>
    </row>
    <row r="149" spans="1:2">
      <c r="A149" s="37">
        <f>工事一般情報!A149</f>
        <v>230110</v>
      </c>
      <c r="B149" s="5" t="str">
        <f>工事一般情報!B149</f>
        <v>新加美駅</v>
      </c>
    </row>
    <row r="150" spans="1:2">
      <c r="A150" s="37">
        <f>工事一般情報!A150</f>
        <v>230112</v>
      </c>
      <c r="B150" s="5" t="str">
        <f>工事一般情報!B150</f>
        <v>勝山様ぶなしめじ生産施設</v>
      </c>
    </row>
    <row r="151" spans="1:2">
      <c r="A151" s="37">
        <f>工事一般情報!A151</f>
        <v>230113</v>
      </c>
      <c r="B151" s="5" t="str">
        <f>工事一般情報!B151</f>
        <v>SHIMA SEIKI</v>
      </c>
    </row>
    <row r="152" spans="1:2">
      <c r="A152" s="37">
        <f>工事一般情報!A152</f>
        <v>230115</v>
      </c>
      <c r="B152" s="5" t="str">
        <f>工事一般情報!B152</f>
        <v>マックスバリュ江戸川区松島</v>
      </c>
    </row>
    <row r="153" spans="1:2">
      <c r="A153" s="37">
        <f>工事一般情報!A153</f>
        <v>230116</v>
      </c>
      <c r="B153" s="5" t="str">
        <f>工事一般情報!B153</f>
        <v>バロー坂本</v>
      </c>
    </row>
    <row r="154" spans="1:2">
      <c r="A154" s="37">
        <f>工事一般情報!A154</f>
        <v>230117</v>
      </c>
      <c r="B154" s="5" t="str">
        <f>工事一般情報!B154</f>
        <v>中部薬品大垣東店</v>
      </c>
    </row>
    <row r="155" spans="1:2">
      <c r="A155" s="37">
        <f>工事一般情報!A155</f>
        <v>230118</v>
      </c>
      <c r="B155" s="5" t="str">
        <f>工事一般情報!B155</f>
        <v>豚舎計画 排水処理</v>
      </c>
    </row>
    <row r="156" spans="1:2">
      <c r="A156" s="37">
        <f>工事一般情報!A156</f>
        <v>230118</v>
      </c>
      <c r="B156" s="5" t="str">
        <f>工事一般情報!B156</f>
        <v>豚舎計画 堆肥舎</v>
      </c>
    </row>
    <row r="157" spans="1:2">
      <c r="A157" s="37">
        <f>工事一般情報!A157</f>
        <v>230118</v>
      </c>
      <c r="B157" s="5" t="str">
        <f>工事一般情報!B157</f>
        <v>豚舎計画 野菜作業所</v>
      </c>
    </row>
    <row r="158" spans="1:2">
      <c r="A158" s="37">
        <f>工事一般情報!A158</f>
        <v>230119</v>
      </c>
      <c r="B158" s="5" t="str">
        <f>工事一般情報!B158</f>
        <v>大阪大学（医）自走式立体駐車場</v>
      </c>
    </row>
    <row r="159" spans="1:2">
      <c r="A159" s="37">
        <f>工事一般情報!A159</f>
        <v>230120</v>
      </c>
      <c r="B159" s="5" t="str">
        <f>工事一般情報!B159</f>
        <v>えんとく培養センター廃培地リサイクル施設</v>
      </c>
    </row>
    <row r="160" spans="1:2">
      <c r="A160" s="37">
        <f>工事一般情報!A160</f>
        <v>230121</v>
      </c>
      <c r="B160" s="5" t="str">
        <f>工事一般情報!B160</f>
        <v>下条町4丁目マンション</v>
      </c>
    </row>
    <row r="161" spans="1:2">
      <c r="A161" s="37">
        <f>工事一般情報!A161</f>
        <v>230122</v>
      </c>
      <c r="B161" s="5" t="str">
        <f>工事一般情報!B161</f>
        <v>ハピッシュ新小田中</v>
      </c>
    </row>
    <row r="162" spans="1:2">
      <c r="A162" s="37">
        <f>工事一般情報!A162</f>
        <v>230123</v>
      </c>
      <c r="B162" s="5" t="str">
        <f>工事一般情報!B162</f>
        <v>バロー東起</v>
      </c>
    </row>
    <row r="163" spans="1:2">
      <c r="A163" s="37">
        <f>工事一般情報!A163</f>
        <v>230124</v>
      </c>
      <c r="B163" s="5" t="str">
        <f>工事一般情報!B163</f>
        <v>ルネサンス野田</v>
      </c>
    </row>
    <row r="164" spans="1:2">
      <c r="A164" s="37">
        <f>工事一般情報!A164</f>
        <v>230125</v>
      </c>
      <c r="B164" s="5" t="str">
        <f>工事一般情報!B164</f>
        <v>ジュンテンドー大柿</v>
      </c>
    </row>
    <row r="165" spans="1:2">
      <c r="A165" s="37">
        <f>工事一般情報!A165</f>
        <v>230126</v>
      </c>
      <c r="B165" s="5" t="str">
        <f>工事一般情報!B165</f>
        <v>JAめぐみの可児地域通所介護施設建設工事</v>
      </c>
    </row>
    <row r="166" spans="1:2">
      <c r="A166" s="37">
        <f>工事一般情報!A166</f>
        <v>230127</v>
      </c>
      <c r="B166" s="5" t="str">
        <f>工事一般情報!B166</f>
        <v>マックスバリュ竹の塚</v>
      </c>
    </row>
    <row r="167" spans="1:2">
      <c r="A167" s="37">
        <f>工事一般情報!A167</f>
        <v>230128</v>
      </c>
      <c r="B167" s="5" t="str">
        <f>工事一般情報!B167</f>
        <v>バロー焼津 事務所倉庫</v>
      </c>
    </row>
    <row r="168" spans="1:2">
      <c r="A168" s="37">
        <f>工事一般情報!A168</f>
        <v>230128</v>
      </c>
      <c r="B168" s="5" t="str">
        <f>工事一般情報!B168</f>
        <v>バロー焼津 食品スーパー棟</v>
      </c>
    </row>
    <row r="169" spans="1:2">
      <c r="A169" s="37">
        <f>工事一般情報!A169</f>
        <v>230129</v>
      </c>
      <c r="B169" s="5" t="str">
        <f>工事一般情報!B169</f>
        <v>グリーンライフ商品倉庫</v>
      </c>
    </row>
    <row r="170" spans="1:2">
      <c r="A170" s="37">
        <f>工事一般情報!A170</f>
        <v>230131</v>
      </c>
      <c r="B170" s="5" t="str">
        <f>工事一般情報!B170</f>
        <v>カインズホーム佐倉</v>
      </c>
    </row>
    <row r="171" spans="1:2">
      <c r="A171" s="37">
        <f>工事一般情報!A171</f>
        <v>230132</v>
      </c>
      <c r="B171" s="5" t="str">
        <f>工事一般情報!B171</f>
        <v>ヤマザワ宮町</v>
      </c>
    </row>
    <row r="172" spans="1:2">
      <c r="A172" s="37">
        <f>工事一般情報!A172</f>
        <v>230134</v>
      </c>
      <c r="B172" s="5" t="str">
        <f>工事一般情報!B172</f>
        <v>カインズ半田</v>
      </c>
    </row>
    <row r="173" spans="1:2">
      <c r="A173" s="37">
        <f>工事一般情報!A173</f>
        <v>230135</v>
      </c>
      <c r="B173" s="5" t="str">
        <f>工事一般情報!B173</f>
        <v>ホーマック広面</v>
      </c>
    </row>
    <row r="174" spans="1:2">
      <c r="A174" s="37">
        <f>工事一般情報!A174</f>
        <v>230137</v>
      </c>
      <c r="B174" s="5" t="str">
        <f>工事一般情報!B174</f>
        <v>バロー伊勢上地</v>
      </c>
    </row>
    <row r="175" spans="1:2">
      <c r="A175" s="37">
        <f>工事一般情報!A175</f>
        <v>230138</v>
      </c>
      <c r="B175" s="5" t="str">
        <f>工事一般情報!B175</f>
        <v>丸中ゴム</v>
      </c>
    </row>
    <row r="176" spans="1:2">
      <c r="A176" s="37">
        <f>工事一般情報!A176</f>
        <v>230139</v>
      </c>
      <c r="B176" s="5" t="str">
        <f>工事一般情報!B176</f>
        <v>ドンキホーテ岐阜</v>
      </c>
    </row>
    <row r="177" spans="1:2">
      <c r="A177" s="37">
        <f>工事一般情報!A177</f>
        <v>230140</v>
      </c>
      <c r="B177" s="5" t="str">
        <f>工事一般情報!B177</f>
        <v>カインズホーム高坂</v>
      </c>
    </row>
    <row r="178" spans="1:2">
      <c r="A178" s="37">
        <f>工事一般情報!A178</f>
        <v>230141</v>
      </c>
      <c r="B178" s="5" t="str">
        <f>工事一般情報!B178</f>
        <v>ご縁横町</v>
      </c>
    </row>
    <row r="179" spans="1:2">
      <c r="A179" s="37">
        <f>工事一般情報!A179</f>
        <v>230142</v>
      </c>
      <c r="B179" s="5" t="str">
        <f>工事一般情報!B179</f>
        <v>ヤマザワ新川西</v>
      </c>
    </row>
    <row r="180" spans="1:2">
      <c r="A180" s="37">
        <f>工事一般情報!A180</f>
        <v>230143</v>
      </c>
      <c r="B180" s="5" t="str">
        <f>工事一般情報!B180</f>
        <v>バロー掛川成滝</v>
      </c>
    </row>
    <row r="181" spans="1:2">
      <c r="A181" s="37">
        <f>工事一般情報!A181</f>
        <v>230144</v>
      </c>
      <c r="B181" s="5" t="str">
        <f>工事一般情報!B181</f>
        <v>ドラッグセイムス高知宝永</v>
      </c>
    </row>
    <row r="182" spans="1:2">
      <c r="A182" s="37">
        <f>工事一般情報!A182</f>
        <v>230145</v>
      </c>
      <c r="B182" s="5" t="str">
        <f>工事一般情報!B182</f>
        <v>マルハンつくば</v>
      </c>
    </row>
    <row r="183" spans="1:2">
      <c r="A183" s="37">
        <f>工事一般情報!A183</f>
        <v>230146</v>
      </c>
      <c r="B183" s="5" t="str">
        <f>工事一般情報!B183</f>
        <v>流山老人ホーム</v>
      </c>
    </row>
    <row r="184" spans="1:2">
      <c r="A184" s="37">
        <f>工事一般情報!A184</f>
        <v>230148</v>
      </c>
      <c r="B184" s="5" t="str">
        <f>工事一般情報!B184</f>
        <v>宜野湾店舗</v>
      </c>
    </row>
    <row r="185" spans="1:2">
      <c r="A185" s="37">
        <f>工事一般情報!A185</f>
        <v>230149</v>
      </c>
      <c r="B185" s="5" t="str">
        <f>工事一般情報!B185</f>
        <v>望月工業　佐賀工場</v>
      </c>
    </row>
    <row r="186" spans="1:2">
      <c r="A186" s="37">
        <f>工事一般情報!A186</f>
        <v>230150</v>
      </c>
      <c r="B186" s="5" t="str">
        <f>工事一般情報!B186</f>
        <v>クリエイト寒川倉見</v>
      </c>
    </row>
    <row r="187" spans="1:2">
      <c r="A187" s="37">
        <f>工事一般情報!A187</f>
        <v>230151</v>
      </c>
      <c r="B187" s="5" t="str">
        <f>工事一般情報!B187</f>
        <v>SVH岩槻店</v>
      </c>
    </row>
    <row r="188" spans="1:2">
      <c r="A188" s="37">
        <f>工事一般情報!A188</f>
        <v>230152</v>
      </c>
      <c r="B188" s="5" t="str">
        <f>工事一般情報!B188</f>
        <v>大越マテックス三郷事業所</v>
      </c>
    </row>
    <row r="189" spans="1:2">
      <c r="A189" s="37">
        <f>工事一般情報!A189</f>
        <v>230153</v>
      </c>
      <c r="B189" s="5" t="str">
        <f>工事一般情報!B189</f>
        <v>バロー北浜田</v>
      </c>
    </row>
    <row r="190" spans="1:2">
      <c r="A190" s="37">
        <f>工事一般情報!A190</f>
        <v>230154</v>
      </c>
      <c r="B190" s="5" t="str">
        <f>工事一般情報!B190</f>
        <v>イエローハット広面店南</v>
      </c>
    </row>
    <row r="191" spans="1:2">
      <c r="A191" s="37">
        <f>工事一般情報!A191</f>
        <v>230155</v>
      </c>
      <c r="B191" s="5" t="str">
        <f>工事一般情報!B191</f>
        <v>武里総合貸店舗</v>
      </c>
    </row>
    <row r="192" spans="1:2">
      <c r="A192" s="37">
        <f>工事一般情報!A192</f>
        <v>230157</v>
      </c>
      <c r="B192" s="5" t="str">
        <f>工事一般情報!B192</f>
        <v>三重三菱自動車販売㈱　桑名江場</v>
      </c>
    </row>
    <row r="193" spans="1:2">
      <c r="A193" s="37">
        <f>工事一般情報!A193</f>
        <v>230158</v>
      </c>
      <c r="B193" s="5" t="str">
        <f>工事一般情報!B193</f>
        <v>オーロラ・ホール南浦和</v>
      </c>
    </row>
    <row r="194" spans="1:2">
      <c r="A194" s="37">
        <f>工事一般情報!A194</f>
        <v>230160</v>
      </c>
      <c r="B194" s="5" t="str">
        <f>工事一般情報!B194</f>
        <v>バロー蟹江</v>
      </c>
    </row>
    <row r="195" spans="1:2">
      <c r="A195" s="37">
        <f>工事一般情報!A195</f>
        <v>230161</v>
      </c>
      <c r="B195" s="5" t="str">
        <f>工事一般情報!B195</f>
        <v>バロー伊那境</v>
      </c>
    </row>
    <row r="196" spans="1:2">
      <c r="A196" s="37">
        <f>工事一般情報!A196</f>
        <v>230163</v>
      </c>
      <c r="B196" s="5" t="str">
        <f>工事一般情報!B196</f>
        <v>勝部マンション</v>
      </c>
    </row>
    <row r="197" spans="1:2">
      <c r="A197" s="37">
        <f>工事一般情報!A197</f>
        <v>230164</v>
      </c>
      <c r="B197" s="5" t="str">
        <f>工事一般情報!B197</f>
        <v>三島フルーツパーク</v>
      </c>
    </row>
    <row r="198" spans="1:2">
      <c r="A198" s="37">
        <f>工事一般情報!A198</f>
        <v>230165</v>
      </c>
      <c r="B198" s="5" t="str">
        <f>工事一般情報!B198</f>
        <v>ヤマザワ新松見町</v>
      </c>
    </row>
    <row r="199" spans="1:2">
      <c r="A199" s="37">
        <f>工事一般情報!A199</f>
        <v>230166</v>
      </c>
      <c r="B199" s="5" t="str">
        <f>工事一般情報!B199</f>
        <v>山陰一畑クッキング</v>
      </c>
    </row>
    <row r="200" spans="1:2">
      <c r="A200" s="37">
        <f>工事一般情報!A200</f>
        <v>230167</v>
      </c>
      <c r="B200" s="5" t="str">
        <f>工事一般情報!B200</f>
        <v>バロー上越門前</v>
      </c>
    </row>
    <row r="201" spans="1:2">
      <c r="A201" s="37">
        <f>工事一般情報!A201</f>
        <v>230168</v>
      </c>
      <c r="B201" s="5" t="str">
        <f>工事一般情報!B201</f>
        <v>バロー浜松中野</v>
      </c>
    </row>
    <row r="202" spans="1:2">
      <c r="A202" s="37">
        <f>工事一般情報!A202</f>
        <v>230169</v>
      </c>
      <c r="B202" s="5" t="str">
        <f>工事一般情報!B202</f>
        <v>キタセキ酒田</v>
      </c>
    </row>
    <row r="203" spans="1:2">
      <c r="A203" s="37">
        <f>工事一般情報!A203</f>
        <v>230170</v>
      </c>
      <c r="B203" s="5" t="str">
        <f>工事一般情報!B203</f>
        <v>リョービ東倉庫</v>
      </c>
    </row>
    <row r="204" spans="1:2">
      <c r="A204" s="37">
        <f>工事一般情報!A204</f>
        <v>230171</v>
      </c>
      <c r="B204" s="5" t="str">
        <f>工事一般情報!B204</f>
        <v>あさの冷蔵庫</v>
      </c>
    </row>
    <row r="205" spans="1:2">
      <c r="A205" s="37">
        <f>工事一般情報!A205</f>
        <v>230172</v>
      </c>
      <c r="B205" s="5" t="str">
        <f>工事一般情報!B205</f>
        <v>スーパーベルクス七光台</v>
      </c>
    </row>
    <row r="206" spans="1:2">
      <c r="A206" s="37">
        <f>工事一般情報!A206</f>
        <v>230173</v>
      </c>
      <c r="B206" s="5" t="str">
        <f>工事一般情報!B206</f>
        <v>上牧医療モール 新築工事</v>
      </c>
    </row>
    <row r="207" spans="1:2">
      <c r="A207" s="37">
        <f>工事一般情報!A207</f>
        <v>230175</v>
      </c>
      <c r="B207" s="5" t="str">
        <f>工事一般情報!B207</f>
        <v>宮城ダイハツ 気仙沼</v>
      </c>
    </row>
    <row r="208" spans="1:2">
      <c r="A208" s="37">
        <f>工事一般情報!A208</f>
        <v>230176</v>
      </c>
      <c r="B208" s="5" t="str">
        <f>工事一般情報!B208</f>
        <v>インドアゴルフサロン</v>
      </c>
    </row>
    <row r="209" spans="1:2">
      <c r="A209" s="37">
        <f>工事一般情報!A209</f>
        <v>230177</v>
      </c>
      <c r="B209" s="5" t="str">
        <f>工事一般情報!B209</f>
        <v>佐藤鋼材第二工場</v>
      </c>
    </row>
    <row r="210" spans="1:2">
      <c r="A210" s="37">
        <f>工事一般情報!A210</f>
        <v>230178</v>
      </c>
      <c r="B210" s="5" t="str">
        <f>工事一般情報!B210</f>
        <v>ヤマザワ古川北貸店舗（美容室ロゼッタ様）</v>
      </c>
    </row>
    <row r="211" spans="1:2">
      <c r="A211" s="37">
        <f>工事一般情報!A211</f>
        <v>230180</v>
      </c>
      <c r="B211" s="5" t="str">
        <f>工事一般情報!B211</f>
        <v>マルハン宮崎</v>
      </c>
    </row>
    <row r="212" spans="1:2">
      <c r="A212" s="37">
        <f>工事一般情報!A212</f>
        <v>230181</v>
      </c>
      <c r="B212" s="5" t="str">
        <f>工事一般情報!B212</f>
        <v>ニシムラ鶴岡</v>
      </c>
    </row>
    <row r="213" spans="1:2">
      <c r="A213" s="37">
        <f>工事一般情報!A213</f>
        <v>230182</v>
      </c>
      <c r="B213" s="5" t="str">
        <f>工事一般情報!B213</f>
        <v>スギコ産業</v>
      </c>
    </row>
    <row r="214" spans="1:2">
      <c r="A214" s="37">
        <f>工事一般情報!A214</f>
        <v>230184</v>
      </c>
      <c r="B214" s="5" t="str">
        <f>工事一般情報!B214</f>
        <v>浦和すみれ幼稚園</v>
      </c>
    </row>
    <row r="215" spans="1:2">
      <c r="A215" s="37">
        <f>工事一般情報!A215</f>
        <v>240101</v>
      </c>
      <c r="B215" s="5" t="str">
        <f>工事一般情報!B215</f>
        <v>ドラッグヤマザワ旭新町</v>
      </c>
    </row>
    <row r="216" spans="1:2">
      <c r="A216" s="37">
        <f>工事一般情報!A216</f>
        <v>240102</v>
      </c>
      <c r="B216" s="5" t="str">
        <f>工事一般情報!B216</f>
        <v>ウェルネス出雲ドーム北</v>
      </c>
    </row>
    <row r="217" spans="1:2">
      <c r="A217" s="37">
        <f>工事一般情報!A217</f>
        <v>240103</v>
      </c>
      <c r="B217" s="5" t="str">
        <f>工事一般情報!B217</f>
        <v>ひまわり第2保育園</v>
      </c>
    </row>
    <row r="218" spans="1:2">
      <c r="A218" s="37">
        <f>工事一般情報!A218</f>
        <v>240104</v>
      </c>
      <c r="B218" s="5" t="str">
        <f>工事一般情報!B218</f>
        <v>韓国広場倉庫</v>
      </c>
    </row>
    <row r="219" spans="1:2">
      <c r="A219" s="37">
        <f>工事一般情報!A219</f>
        <v>240105</v>
      </c>
      <c r="B219" s="5" t="str">
        <f>工事一般情報!B219</f>
        <v>西長柄マンション</v>
      </c>
    </row>
    <row r="220" spans="1:2">
      <c r="A220" s="37">
        <f>工事一般情報!A220</f>
        <v>240106</v>
      </c>
      <c r="B220" s="5" t="str">
        <f>工事一般情報!B220</f>
        <v>ZAGZAG福山山手</v>
      </c>
    </row>
    <row r="221" spans="1:2">
      <c r="A221" s="37">
        <f>工事一般情報!A221</f>
        <v>240107</v>
      </c>
      <c r="B221" s="5" t="str">
        <f>工事一般情報!B221</f>
        <v>ケーズデンキ喜多方</v>
      </c>
    </row>
    <row r="222" spans="1:2">
      <c r="A222" s="37">
        <f>工事一般情報!A222</f>
        <v>240108</v>
      </c>
      <c r="B222" s="5" t="str">
        <f>工事一般情報!B222</f>
        <v>七十七銀行内脇支店</v>
      </c>
    </row>
    <row r="223" spans="1:2">
      <c r="A223" s="37">
        <f>工事一般情報!A223</f>
        <v>240109</v>
      </c>
      <c r="B223" s="5" t="str">
        <f>工事一般情報!B223</f>
        <v>バロー焼津石津</v>
      </c>
    </row>
    <row r="224" spans="1:2">
      <c r="A224" s="37">
        <f>工事一般情報!A224</f>
        <v>240110</v>
      </c>
      <c r="B224" s="5" t="str">
        <f>工事一般情報!B224</f>
        <v>マルハン橿原北</v>
      </c>
    </row>
    <row r="225" spans="1:2">
      <c r="A225" s="37">
        <f>工事一般情報!A225</f>
        <v>240112</v>
      </c>
      <c r="B225" s="5" t="str">
        <f>工事一般情報!B225</f>
        <v>オービシ東大阪物流センター倉庫</v>
      </c>
    </row>
    <row r="226" spans="1:2">
      <c r="A226" s="37">
        <f>工事一般情報!A226</f>
        <v>240113</v>
      </c>
      <c r="B226" s="5" t="str">
        <f>工事一般情報!B226</f>
        <v>ジェイアールバス周防・岡山</v>
      </c>
    </row>
    <row r="227" spans="1:2">
      <c r="A227" s="37">
        <f>工事一般情報!A227</f>
        <v>240114</v>
      </c>
      <c r="B227" s="5" t="str">
        <f>工事一般情報!B227</f>
        <v>浪速区塩草店舗新築工事</v>
      </c>
    </row>
    <row r="228" spans="1:2">
      <c r="A228" s="37">
        <f>工事一般情報!A228</f>
        <v>240115</v>
      </c>
      <c r="B228" s="5" t="str">
        <f>工事一般情報!B228</f>
        <v>治田の里小規模特別養護老人ホーム</v>
      </c>
    </row>
    <row r="229" spans="1:2">
      <c r="A229" s="37">
        <f>工事一般情報!A229</f>
        <v>240116</v>
      </c>
      <c r="B229" s="5" t="str">
        <f>工事一般情報!B229</f>
        <v>バロー鏡島</v>
      </c>
    </row>
    <row r="230" spans="1:2">
      <c r="A230" s="37">
        <f>工事一般情報!A230</f>
        <v>240117</v>
      </c>
      <c r="B230" s="5" t="str">
        <f>工事一般情報!B230</f>
        <v>ドラッグセイムス安芸矢ノ丸</v>
      </c>
    </row>
    <row r="231" spans="1:2">
      <c r="A231" s="37">
        <f>工事一般情報!A231</f>
        <v>240118</v>
      </c>
      <c r="B231" s="5" t="str">
        <f>工事一般情報!B231</f>
        <v>バロー大津ショッピングセンター</v>
      </c>
    </row>
    <row r="232" spans="1:2">
      <c r="A232" s="37">
        <f>工事一般情報!A232</f>
        <v>240119</v>
      </c>
      <c r="B232" s="5" t="str">
        <f>工事一般情報!B232</f>
        <v>沖縄ブライダル計画</v>
      </c>
    </row>
    <row r="233" spans="1:2">
      <c r="A233" s="37">
        <f>工事一般情報!A233</f>
        <v>240120</v>
      </c>
      <c r="B233" s="5" t="str">
        <f>工事一般情報!B233</f>
        <v>業務スーパー磐田</v>
      </c>
    </row>
    <row r="234" spans="1:2">
      <c r="A234" s="37">
        <f>工事一般情報!A234</f>
        <v>240121</v>
      </c>
      <c r="B234" s="5" t="str">
        <f>工事一般情報!B234</f>
        <v>セリア古川</v>
      </c>
    </row>
    <row r="235" spans="1:2">
      <c r="A235" s="37">
        <f>工事一般情報!A235</f>
        <v>240122</v>
      </c>
      <c r="B235" s="5" t="str">
        <f>工事一般情報!B235</f>
        <v>新竹原信号機器室</v>
      </c>
    </row>
    <row r="236" spans="1:2">
      <c r="A236" s="37">
        <f>工事一般情報!A236</f>
        <v>240123</v>
      </c>
      <c r="B236" s="5" t="str">
        <f>工事一般情報!B236</f>
        <v>ジュンテンドー深溝</v>
      </c>
    </row>
    <row r="237" spans="1:2">
      <c r="A237" s="37">
        <f>工事一般情報!A237</f>
        <v>240124</v>
      </c>
      <c r="B237" s="5" t="str">
        <f>工事一般情報!B237</f>
        <v>なないろ保育園</v>
      </c>
    </row>
    <row r="238" spans="1:2">
      <c r="A238" s="37">
        <f>工事一般情報!A238</f>
        <v>240125</v>
      </c>
      <c r="B238" s="5" t="str">
        <f>工事一般情報!B238</f>
        <v>鈴木邸</v>
      </c>
    </row>
    <row r="239" spans="1:2">
      <c r="A239" s="37">
        <f>工事一般情報!A239</f>
        <v>240126</v>
      </c>
      <c r="B239" s="5" t="str">
        <f>工事一般情報!B239</f>
        <v>ドラッグトップス</v>
      </c>
    </row>
    <row r="240" spans="1:2">
      <c r="A240" s="37">
        <f>工事一般情報!A240</f>
        <v>240127</v>
      </c>
      <c r="B240" s="5" t="str">
        <f>工事一般情報!B240</f>
        <v>日通トランスポート</v>
      </c>
    </row>
    <row r="241" spans="1:2">
      <c r="A241" s="37">
        <f>工事一般情報!A241</f>
        <v>240128</v>
      </c>
      <c r="B241" s="5" t="str">
        <f>工事一般情報!B241</f>
        <v>JA東西しらかわ矢吹総合支店</v>
      </c>
    </row>
    <row r="242" spans="1:2">
      <c r="A242" s="37">
        <f>工事一般情報!A242</f>
        <v>240129</v>
      </c>
      <c r="B242" s="5" t="str">
        <f>工事一般情報!B242</f>
        <v>岩本工業㈱倉庫</v>
      </c>
    </row>
    <row r="243" spans="1:2">
      <c r="A243" s="37">
        <f>工事一般情報!A243</f>
        <v>240130</v>
      </c>
      <c r="B243" s="5" t="str">
        <f>工事一般情報!B243</f>
        <v>ユース安曇川</v>
      </c>
    </row>
    <row r="244" spans="1:2">
      <c r="A244" s="37">
        <f>工事一般情報!A244</f>
        <v>240132</v>
      </c>
      <c r="B244" s="5" t="str">
        <f>工事一般情報!B244</f>
        <v>富士香料化工</v>
      </c>
    </row>
    <row r="245" spans="1:2">
      <c r="A245" s="37">
        <f>工事一般情報!A245</f>
        <v>240133</v>
      </c>
      <c r="B245" s="5" t="str">
        <f>工事一般情報!B245</f>
        <v>アイエス総合倉庫</v>
      </c>
    </row>
    <row r="246" spans="1:2">
      <c r="A246" s="37">
        <f>工事一般情報!A246</f>
        <v>240134</v>
      </c>
      <c r="B246" s="5" t="str">
        <f>工事一般情報!B246</f>
        <v>させぼ五番街</v>
      </c>
    </row>
    <row r="247" spans="1:2">
      <c r="A247" s="37">
        <f>工事一般情報!A247</f>
        <v>240135</v>
      </c>
      <c r="B247" s="5" t="str">
        <f>工事一般情報!B247</f>
        <v>バロー津藤方</v>
      </c>
    </row>
    <row r="248" spans="1:2">
      <c r="A248" s="37">
        <f>工事一般情報!A248</f>
        <v>240136</v>
      </c>
      <c r="B248" s="5" t="str">
        <f>工事一般情報!B248</f>
        <v>サンドラッグ鏡島</v>
      </c>
    </row>
    <row r="249" spans="1:2">
      <c r="A249" s="37">
        <f>工事一般情報!A249</f>
        <v>240137</v>
      </c>
      <c r="B249" s="5" t="str">
        <f>工事一般情報!B249</f>
        <v>中部薬品北区中切</v>
      </c>
    </row>
    <row r="250" spans="1:2">
      <c r="A250" s="37">
        <f>工事一般情報!A250</f>
        <v>240138</v>
      </c>
      <c r="B250" s="5" t="str">
        <f>工事一般情報!B250</f>
        <v>七福の湯 習志野店</v>
      </c>
    </row>
    <row r="251" spans="1:2">
      <c r="A251" s="37">
        <f>工事一般情報!A251</f>
        <v>240139</v>
      </c>
      <c r="B251" s="5" t="str">
        <f>工事一般情報!B251</f>
        <v>アクティブ三郷中間処理場</v>
      </c>
    </row>
    <row r="252" spans="1:2">
      <c r="A252" s="37">
        <f>工事一般情報!A252</f>
        <v>240140</v>
      </c>
      <c r="B252" s="5" t="str">
        <f>工事一般情報!B252</f>
        <v>ドンキホーテ弘前高田</v>
      </c>
    </row>
    <row r="253" spans="1:2">
      <c r="A253" s="37">
        <f>工事一般情報!A253</f>
        <v>240141</v>
      </c>
      <c r="B253" s="5" t="str">
        <f>工事一般情報!B253</f>
        <v>日立物流大黒センター</v>
      </c>
    </row>
    <row r="254" spans="1:2">
      <c r="A254" s="37">
        <f>工事一般情報!A254</f>
        <v>240142</v>
      </c>
      <c r="B254" s="5" t="str">
        <f>工事一般情報!B254</f>
        <v>若松ホール</v>
      </c>
    </row>
    <row r="255" spans="1:2">
      <c r="A255" s="37">
        <f>工事一般情報!A255</f>
        <v>240143</v>
      </c>
      <c r="B255" s="5" t="str">
        <f>工事一般情報!B255</f>
        <v>ユニバース青柳店</v>
      </c>
    </row>
    <row r="256" spans="1:2">
      <c r="A256" s="37">
        <f>工事一般情報!A256</f>
        <v>240144</v>
      </c>
      <c r="B256" s="5" t="str">
        <f>工事一般情報!B256</f>
        <v>新日鉄 北九州寮駐車場</v>
      </c>
    </row>
    <row r="257" spans="1:2">
      <c r="A257" s="37">
        <f>工事一般情報!A257</f>
        <v>240146</v>
      </c>
      <c r="B257" s="5" t="str">
        <f>工事一般情報!B257</f>
        <v>ナイス飯島</v>
      </c>
    </row>
    <row r="258" spans="1:2">
      <c r="A258" s="37">
        <f>工事一般情報!A258</f>
        <v>240147</v>
      </c>
      <c r="B258" s="5" t="str">
        <f>工事一般情報!B258</f>
        <v>熊本光の森店舗</v>
      </c>
    </row>
    <row r="259" spans="1:2">
      <c r="A259" s="37">
        <f>工事一般情報!A259</f>
        <v>240148</v>
      </c>
      <c r="B259" s="5" t="str">
        <f>工事一般情報!B259</f>
        <v>うるま店舗</v>
      </c>
    </row>
    <row r="260" spans="1:2">
      <c r="A260" s="37">
        <f>工事一般情報!A260</f>
        <v>240149</v>
      </c>
      <c r="B260" s="5" t="str">
        <f>工事一般情報!B260</f>
        <v>メゾンヴェールいずも</v>
      </c>
    </row>
    <row r="261" spans="1:2">
      <c r="A261" s="37">
        <f>工事一般情報!A261</f>
        <v>240150</v>
      </c>
      <c r="B261" s="5" t="str">
        <f>工事一般情報!B261</f>
        <v>シバ工芸</v>
      </c>
    </row>
    <row r="262" spans="1:2">
      <c r="A262" s="37">
        <f>工事一般情報!A262</f>
        <v>240151</v>
      </c>
      <c r="B262" s="5" t="str">
        <f>工事一般情報!B262</f>
        <v>バロー大垣中ノ江</v>
      </c>
    </row>
    <row r="263" spans="1:2">
      <c r="A263" s="37">
        <f>工事一般情報!A263</f>
        <v>240152</v>
      </c>
      <c r="B263" s="5" t="str">
        <f>工事一般情報!B263</f>
        <v>ZAGZAG津山小原</v>
      </c>
    </row>
    <row r="264" spans="1:2">
      <c r="A264" s="37">
        <f>工事一般情報!A264</f>
        <v>240153</v>
      </c>
      <c r="B264" s="5" t="str">
        <f>工事一般情報!B264</f>
        <v>中金子公民館</v>
      </c>
    </row>
    <row r="265" spans="1:2">
      <c r="A265" s="37">
        <f>工事一般情報!A265</f>
        <v>240154</v>
      </c>
      <c r="B265" s="5" t="str">
        <f>工事一般情報!B265</f>
        <v>イズモホール桜丘</v>
      </c>
    </row>
    <row r="266" spans="1:2">
      <c r="A266" s="37">
        <f>工事一般情報!A266</f>
        <v>240155</v>
      </c>
      <c r="B266" s="5" t="str">
        <f>工事一般情報!B266</f>
        <v>キリン堂 助任橋店</v>
      </c>
    </row>
    <row r="267" spans="1:2">
      <c r="A267" s="37">
        <f>工事一般情報!A267</f>
        <v>240156</v>
      </c>
      <c r="B267" s="5" t="str">
        <f>工事一般情報!B267</f>
        <v>若草保育園</v>
      </c>
    </row>
    <row r="268" spans="1:2">
      <c r="A268" s="37">
        <f>工事一般情報!A268</f>
        <v>240157</v>
      </c>
      <c r="B268" s="5" t="str">
        <f>工事一般情報!B268</f>
        <v>カインズ浦和御園</v>
      </c>
    </row>
    <row r="269" spans="1:2">
      <c r="A269" s="37">
        <f>工事一般情報!A269</f>
        <v>240158</v>
      </c>
      <c r="B269" s="5" t="str">
        <f>工事一般情報!B269</f>
        <v>バロー水口</v>
      </c>
    </row>
    <row r="270" spans="1:2">
      <c r="A270" s="37">
        <f>工事一般情報!A270</f>
        <v>240159</v>
      </c>
      <c r="B270" s="5" t="str">
        <f>工事一般情報!B270</f>
        <v>JA山口大島小松支店</v>
      </c>
    </row>
    <row r="271" spans="1:2">
      <c r="A271" s="37">
        <f>工事一般情報!A271</f>
        <v>240160</v>
      </c>
      <c r="B271" s="5" t="str">
        <f>工事一般情報!B271</f>
        <v>マルハン上小田井</v>
      </c>
    </row>
    <row r="272" spans="1:2">
      <c r="A272" s="37">
        <f>工事一般情報!A272</f>
        <v>240161</v>
      </c>
      <c r="B272" s="5" t="str">
        <f>工事一般情報!B272</f>
        <v>ベルクス西船橋</v>
      </c>
    </row>
    <row r="273" spans="1:2">
      <c r="A273" s="37">
        <f>工事一般情報!A273</f>
        <v>240162</v>
      </c>
      <c r="B273" s="5" t="str">
        <f>工事一般情報!B273</f>
        <v>なんじゃ村上越インター</v>
      </c>
    </row>
    <row r="274" spans="1:2">
      <c r="A274" s="37">
        <f>工事一般情報!A274</f>
        <v>240163</v>
      </c>
      <c r="B274" s="5" t="str">
        <f>工事一般情報!B274</f>
        <v>バロー松本</v>
      </c>
    </row>
    <row r="275" spans="1:2">
      <c r="A275" s="37">
        <f>工事一般情報!A275</f>
        <v>240164</v>
      </c>
      <c r="B275" s="5" t="str">
        <f>工事一般情報!B275</f>
        <v>山新土浦店</v>
      </c>
    </row>
    <row r="276" spans="1:2">
      <c r="A276" s="37">
        <f>工事一般情報!A276</f>
        <v>240165</v>
      </c>
      <c r="B276" s="5" t="str">
        <f>工事一般情報!B276</f>
        <v>越谷保育専門学校附属認定こども園</v>
      </c>
    </row>
    <row r="277" spans="1:2">
      <c r="A277" s="37">
        <f>工事一般情報!A277</f>
        <v>240166</v>
      </c>
      <c r="B277" s="5" t="str">
        <f>工事一般情報!B277</f>
        <v>ベルクス墨田(ダイソー棟)</v>
      </c>
    </row>
    <row r="278" spans="1:2">
      <c r="A278" s="37">
        <f>工事一般情報!A278</f>
        <v>240166</v>
      </c>
      <c r="B278" s="5" t="str">
        <f>工事一般情報!B278</f>
        <v>ベルクス墨田(パシオス棟)</v>
      </c>
    </row>
    <row r="279" spans="1:2">
      <c r="A279" s="37">
        <f>工事一般情報!A279</f>
        <v>240167</v>
      </c>
      <c r="B279" s="5" t="str">
        <f>工事一般情報!B279</f>
        <v>P-ARK竹の塚プロジェクト</v>
      </c>
    </row>
    <row r="280" spans="1:2">
      <c r="A280" s="37">
        <f>工事一般情報!A280</f>
        <v>240169</v>
      </c>
      <c r="B280" s="5" t="str">
        <f>工事一般情報!B280</f>
        <v>原商鳥取支店</v>
      </c>
    </row>
    <row r="281" spans="1:2">
      <c r="A281" s="37">
        <f>工事一般情報!A281</f>
        <v>240170</v>
      </c>
      <c r="B281" s="5" t="str">
        <f>工事一般情報!B281</f>
        <v>フレイン大分</v>
      </c>
    </row>
    <row r="282" spans="1:2">
      <c r="A282" s="37">
        <f>工事一般情報!A282</f>
        <v>240171</v>
      </c>
      <c r="B282" s="5" t="str">
        <f>工事一般情報!B282</f>
        <v>サンタウンプラザ立体駐車場</v>
      </c>
    </row>
    <row r="283" spans="1:2">
      <c r="A283" s="37">
        <f>工事一般情報!A283</f>
        <v>240172</v>
      </c>
      <c r="B283" s="5" t="str">
        <f>工事一般情報!B283</f>
        <v>バロー竜南</v>
      </c>
    </row>
    <row r="284" spans="1:2">
      <c r="A284" s="37">
        <f>工事一般情報!A284</f>
        <v>240173</v>
      </c>
      <c r="B284" s="5" t="str">
        <f>工事一般情報!B284</f>
        <v>HIひろせスーパーコンボ菊陽</v>
      </c>
    </row>
    <row r="285" spans="1:2">
      <c r="A285" s="37">
        <f>工事一般情報!A285</f>
        <v>240174</v>
      </c>
      <c r="B285" s="5" t="str">
        <f>工事一般情報!B285</f>
        <v>春日部市・大場・増田神田</v>
      </c>
    </row>
    <row r="286" spans="1:2">
      <c r="A286" s="37">
        <f>工事一般情報!A286</f>
        <v>240175</v>
      </c>
      <c r="B286" s="5" t="str">
        <f>工事一般情報!B286</f>
        <v>守口MV計画</v>
      </c>
    </row>
    <row r="287" spans="1:2">
      <c r="A287" s="37">
        <f>工事一般情報!A287</f>
        <v>240176</v>
      </c>
      <c r="B287" s="5" t="str">
        <f>工事一般情報!B287</f>
        <v>ライフコミュニティプラザ</v>
      </c>
    </row>
    <row r="288" spans="1:2">
      <c r="A288" s="37">
        <f>工事一般情報!A288</f>
        <v>240177</v>
      </c>
      <c r="B288" s="5" t="str">
        <f>工事一般情報!B288</f>
        <v>マナベインテリアハーツ</v>
      </c>
    </row>
    <row r="289" spans="1:2">
      <c r="A289" s="37">
        <f>工事一般情報!A289</f>
        <v>240178</v>
      </c>
      <c r="B289" s="5" t="str">
        <f>工事一般情報!B289</f>
        <v>KT.INTHENSE PARK二期工事(SVH春日部)</v>
      </c>
    </row>
    <row r="290" spans="1:2">
      <c r="A290" s="37">
        <f>工事一般情報!A290</f>
        <v>240179</v>
      </c>
      <c r="B290" s="5" t="str">
        <f>工事一般情報!B290</f>
        <v>八潮市物販店舗</v>
      </c>
    </row>
    <row r="291" spans="1:2">
      <c r="A291" s="37">
        <f>工事一般情報!A291</f>
        <v>240180</v>
      </c>
      <c r="B291" s="5" t="str">
        <f>工事一般情報!B291</f>
        <v>吉本内科・外科クリニック</v>
      </c>
    </row>
    <row r="292" spans="1:2">
      <c r="A292" s="37">
        <f>工事一般情報!A292</f>
        <v>240181</v>
      </c>
      <c r="B292" s="5" t="str">
        <f>工事一般情報!B292</f>
        <v>カネキチ阿部源</v>
      </c>
    </row>
    <row r="293" spans="1:2">
      <c r="A293" s="37">
        <f>工事一般情報!A293</f>
        <v>250101</v>
      </c>
      <c r="B293" s="5" t="str">
        <f>工事一般情報!B293</f>
        <v>ツルハドラッグ鶴岡新海店</v>
      </c>
    </row>
    <row r="294" spans="1:2">
      <c r="A294" s="37">
        <f>工事一般情報!A294</f>
        <v>250102</v>
      </c>
      <c r="B294" s="5" t="str">
        <f>工事一般情報!B294</f>
        <v>カインズ下妻</v>
      </c>
    </row>
    <row r="295" spans="1:2">
      <c r="A295" s="37">
        <f>工事一般情報!A295</f>
        <v>250103</v>
      </c>
      <c r="B295" s="5" t="str">
        <f>工事一般情報!B295</f>
        <v>三栄商事 営業倉庫</v>
      </c>
    </row>
    <row r="296" spans="1:2">
      <c r="A296" s="37">
        <f>工事一般情報!A296</f>
        <v>250104</v>
      </c>
      <c r="B296" s="5" t="str">
        <f>工事一般情報!B296</f>
        <v>ホームセンターバロー松阪松ヶ崎</v>
      </c>
    </row>
    <row r="297" spans="1:2">
      <c r="A297" s="37">
        <f>工事一般情報!A297</f>
        <v>250107</v>
      </c>
      <c r="B297" s="5" t="str">
        <f>工事一般情報!B297</f>
        <v>南東北クボタ庄内</v>
      </c>
    </row>
    <row r="298" spans="1:2">
      <c r="A298" s="37">
        <f>工事一般情報!A298</f>
        <v>250108</v>
      </c>
      <c r="B298" s="5" t="str">
        <f>工事一般情報!B298</f>
        <v>高齢者向け住宅東津田</v>
      </c>
    </row>
    <row r="299" spans="1:2">
      <c r="A299" s="37">
        <f>工事一般情報!A299</f>
        <v>250109</v>
      </c>
      <c r="B299" s="5" t="str">
        <f>工事一般情報!B299</f>
        <v>津軽西北地区葬祭ホール</v>
      </c>
    </row>
    <row r="300" spans="1:2">
      <c r="A300" s="37">
        <f>工事一般情報!A300</f>
        <v>250110</v>
      </c>
      <c r="B300" s="5" t="str">
        <f>工事一般情報!B300</f>
        <v>西松屋 赤磐高屋</v>
      </c>
    </row>
    <row r="301" spans="1:2">
      <c r="A301" s="37">
        <f>工事一般情報!A301</f>
        <v>250111</v>
      </c>
      <c r="B301" s="5" t="str">
        <f>工事一般情報!B301</f>
        <v>軽井沢ゴルフ</v>
      </c>
    </row>
    <row r="302" spans="1:2">
      <c r="A302" s="37">
        <f>工事一般情報!A302</f>
        <v>250112</v>
      </c>
      <c r="B302" s="5" t="str">
        <f>工事一般情報!B302</f>
        <v>スズキショールーム鹿の子台</v>
      </c>
    </row>
    <row r="303" spans="1:2">
      <c r="A303" s="37">
        <f>工事一般情報!A303</f>
        <v>250113</v>
      </c>
      <c r="B303" s="5" t="str">
        <f>工事一般情報!B303</f>
        <v>軽井沢プリンスショッピングセンター</v>
      </c>
    </row>
    <row r="304" spans="1:2">
      <c r="A304" s="37">
        <f>工事一般情報!A304</f>
        <v>250114</v>
      </c>
      <c r="B304" s="5" t="str">
        <f>工事一般情報!B304</f>
        <v>宏和工業㈱本社・倉庫</v>
      </c>
    </row>
    <row r="305" spans="1:2">
      <c r="A305" s="37">
        <f>工事一般情報!A305</f>
        <v>250115</v>
      </c>
      <c r="B305" s="5" t="str">
        <f>工事一般情報!B305</f>
        <v>積村不動産事務所</v>
      </c>
    </row>
    <row r="306" spans="1:2">
      <c r="A306" s="37">
        <f>工事一般情報!A306</f>
        <v>250116</v>
      </c>
      <c r="B306" s="5" t="str">
        <f>工事一般情報!B306</f>
        <v>くぼたクリニック</v>
      </c>
    </row>
    <row r="307" spans="1:2">
      <c r="A307" s="37">
        <f>工事一般情報!A307</f>
        <v>250117</v>
      </c>
      <c r="B307" s="5" t="str">
        <f>工事一般情報!B307</f>
        <v>稲和ファーム</v>
      </c>
    </row>
    <row r="308" spans="1:2">
      <c r="A308" s="37">
        <f>工事一般情報!A308</f>
        <v>250118</v>
      </c>
      <c r="B308" s="5" t="str">
        <f>工事一般情報!B308</f>
        <v>新大阪　味の街</v>
      </c>
    </row>
    <row r="309" spans="1:2">
      <c r="A309" s="37">
        <f>工事一般情報!A309</f>
        <v>250119</v>
      </c>
      <c r="B309" s="5" t="str">
        <f>工事一般情報!B309</f>
        <v>羽鳥市高齢者計画</v>
      </c>
    </row>
    <row r="310" spans="1:2">
      <c r="A310" s="37">
        <f>工事一般情報!A310</f>
        <v>250121</v>
      </c>
      <c r="B310" s="5" t="str">
        <f>工事一般情報!B310</f>
        <v>協伸建材興業</v>
      </c>
    </row>
    <row r="311" spans="1:2">
      <c r="A311" s="37">
        <f>工事一般情報!A311</f>
        <v>250122</v>
      </c>
      <c r="B311" s="5" t="str">
        <f>工事一般情報!B311</f>
        <v>佐野製作所</v>
      </c>
    </row>
    <row r="312" spans="1:2">
      <c r="A312" s="37">
        <f>工事一般情報!A312</f>
        <v>250123</v>
      </c>
      <c r="B312" s="5" t="str">
        <f>工事一般情報!B312</f>
        <v>三郷市立新和小学校</v>
      </c>
    </row>
    <row r="313" spans="1:2">
      <c r="A313" s="37">
        <f>工事一般情報!A313</f>
        <v>250124</v>
      </c>
      <c r="B313" s="5" t="str">
        <f>工事一般情報!B313</f>
        <v>仁愛幼育園</v>
      </c>
    </row>
    <row r="314" spans="1:2">
      <c r="A314" s="37">
        <f>工事一般情報!A314</f>
        <v>250125</v>
      </c>
      <c r="B314" s="5" t="str">
        <f>工事一般情報!B314</f>
        <v>東北マツダ多賀城</v>
      </c>
    </row>
    <row r="315" spans="1:2">
      <c r="A315" s="37">
        <f>工事一般情報!A315</f>
        <v>250126</v>
      </c>
      <c r="B315" s="5" t="str">
        <f>工事一般情報!B315</f>
        <v>カインズ船橋南習志野</v>
      </c>
    </row>
    <row r="316" spans="1:2">
      <c r="A316" s="37">
        <f>工事一般情報!A316</f>
        <v>250127</v>
      </c>
      <c r="B316" s="5" t="str">
        <f>工事一般情報!B316</f>
        <v>ツルハドラッグ天童芳賀</v>
      </c>
    </row>
    <row r="317" spans="1:2">
      <c r="A317" s="37">
        <f>工事一般情報!A317</f>
        <v>250128</v>
      </c>
      <c r="B317" s="5" t="str">
        <f>工事一般情報!B317</f>
        <v>KOA株式会社水戸営業所</v>
      </c>
    </row>
    <row r="318" spans="1:2">
      <c r="A318" s="37">
        <f>工事一般情報!A318</f>
        <v>250129</v>
      </c>
      <c r="B318" s="5" t="str">
        <f>工事一般情報!B318</f>
        <v>緑２丁目計画</v>
      </c>
    </row>
    <row r="319" spans="1:2">
      <c r="A319" s="37">
        <f>工事一般情報!A319</f>
        <v>250130</v>
      </c>
      <c r="B319" s="5" t="str">
        <f>工事一般情報!B319</f>
        <v>阪急オアシス宝塚中筋</v>
      </c>
    </row>
    <row r="320" spans="1:2">
      <c r="A320" s="37">
        <f>工事一般情報!A320</f>
        <v>250131</v>
      </c>
      <c r="B320" s="5" t="str">
        <f>工事一般情報!B320</f>
        <v>花畑団地F 街区商業施設計画</v>
      </c>
    </row>
    <row r="321" spans="1:2">
      <c r="A321" s="37">
        <f>工事一般情報!A321</f>
        <v>250132</v>
      </c>
      <c r="B321" s="5" t="str">
        <f>工事一般情報!B321</f>
        <v>ファミリー大型新店舗</v>
      </c>
    </row>
    <row r="322" spans="1:2">
      <c r="A322" s="37">
        <f>工事一般情報!A322</f>
        <v>250134</v>
      </c>
      <c r="B322" s="5" t="str">
        <f>工事一般情報!B322</f>
        <v>六甲アイランドフェラーリ</v>
      </c>
    </row>
    <row r="323" spans="1:2">
      <c r="A323" s="37">
        <f>工事一般情報!A323</f>
        <v>250135</v>
      </c>
      <c r="B323" s="5" t="str">
        <f>工事一般情報!B323</f>
        <v>シートス本社工場</v>
      </c>
    </row>
    <row r="324" spans="1:2">
      <c r="A324" s="37">
        <f>工事一般情報!A324</f>
        <v>250136</v>
      </c>
      <c r="B324" s="5" t="str">
        <f>工事一般情報!B324</f>
        <v>カインズ信州中野</v>
      </c>
    </row>
    <row r="325" spans="1:2">
      <c r="A325" s="37">
        <f>工事一般情報!A325</f>
        <v>250137</v>
      </c>
      <c r="B325" s="5" t="str">
        <f>工事一般情報!B325</f>
        <v>あおぞらクリニックみさわ</v>
      </c>
    </row>
    <row r="326" spans="1:2">
      <c r="A326" s="37">
        <f>工事一般情報!A326</f>
        <v>250138</v>
      </c>
      <c r="B326" s="5" t="str">
        <f>工事一般情報!B326</f>
        <v>池伝㈱　大阪支店移転計画</v>
      </c>
    </row>
    <row r="327" spans="1:2">
      <c r="A327" s="37">
        <f>工事一般情報!A327</f>
        <v>250140</v>
      </c>
      <c r="B327" s="5" t="str">
        <f>工事一般情報!B327</f>
        <v>さくらの里</v>
      </c>
    </row>
    <row r="328" spans="1:2">
      <c r="A328" s="37">
        <f>工事一般情報!A328</f>
        <v>250141</v>
      </c>
      <c r="B328" s="5" t="str">
        <f>工事一般情報!B328</f>
        <v>Audiりんくうショールーム</v>
      </c>
    </row>
    <row r="329" spans="1:2">
      <c r="A329" s="37">
        <f>工事一般情報!A329</f>
        <v>250142</v>
      </c>
      <c r="B329" s="5" t="str">
        <f>工事一般情報!B329</f>
        <v>バロー岡崎福岡</v>
      </c>
    </row>
    <row r="330" spans="1:2">
      <c r="A330" s="37">
        <f>工事一般情報!A330</f>
        <v>250143</v>
      </c>
      <c r="B330" s="5" t="str">
        <f>工事一般情報!B330</f>
        <v>富田薬品㈱本社 製品倉庫</v>
      </c>
    </row>
    <row r="331" spans="1:2">
      <c r="A331" s="37">
        <f>工事一般情報!A331</f>
        <v>250144</v>
      </c>
      <c r="B331" s="5" t="str">
        <f>工事一般情報!B331</f>
        <v>草加市栄町3丁目ビル</v>
      </c>
    </row>
    <row r="332" spans="1:2">
      <c r="A332" s="37">
        <f>工事一般情報!A332</f>
        <v>250145</v>
      </c>
      <c r="B332" s="5" t="str">
        <f>工事一般情報!B332</f>
        <v>大阪運輸㈱大阪港事務所</v>
      </c>
    </row>
    <row r="333" spans="1:2">
      <c r="A333" s="37">
        <f>工事一般情報!A333</f>
        <v>250146</v>
      </c>
      <c r="B333" s="5" t="str">
        <f>工事一般情報!B333</f>
        <v>ラ・カーサ天童</v>
      </c>
    </row>
    <row r="334" spans="1:2">
      <c r="A334" s="37">
        <f>工事一般情報!A334</f>
        <v>250148</v>
      </c>
      <c r="B334" s="5" t="str">
        <f>工事一般情報!B334</f>
        <v>ドラッグセイムス足立保木間</v>
      </c>
    </row>
    <row r="335" spans="1:2">
      <c r="A335" s="37">
        <f>工事一般情報!A335</f>
        <v>250149</v>
      </c>
      <c r="B335" s="5" t="str">
        <f>工事一般情報!B335</f>
        <v>特別養護老人ホーム 天神(小山園)</v>
      </c>
    </row>
    <row r="336" spans="1:2">
      <c r="A336" s="37">
        <f>工事一般情報!A336</f>
        <v>250150</v>
      </c>
      <c r="B336" s="5" t="str">
        <f>工事一般情報!B336</f>
        <v>藤久運輸倉庫株式会社・倉庫棟</v>
      </c>
    </row>
    <row r="337" spans="1:2">
      <c r="A337" s="37">
        <f>工事一般情報!A337</f>
        <v>250151</v>
      </c>
      <c r="B337" s="5" t="str">
        <f>工事一般情報!B337</f>
        <v>ダイユーエイト寺内</v>
      </c>
    </row>
    <row r="338" spans="1:2">
      <c r="A338" s="37">
        <f>工事一般情報!A338</f>
        <v>250152</v>
      </c>
      <c r="B338" s="5" t="str">
        <f>工事一般情報!B338</f>
        <v>FG跡地計画</v>
      </c>
    </row>
    <row r="339" spans="1:2">
      <c r="A339" s="37">
        <f>工事一般情報!A339</f>
        <v>250153</v>
      </c>
      <c r="B339" s="5" t="str">
        <f>工事一般情報!B339</f>
        <v>ドラッグセイムス川口天神橋</v>
      </c>
    </row>
    <row r="340" spans="1:2">
      <c r="A340" s="37">
        <f>工事一般情報!A340</f>
        <v>250154</v>
      </c>
      <c r="B340" s="5" t="str">
        <f>工事一般情報!B340</f>
        <v>ミヤカン新工場</v>
      </c>
    </row>
    <row r="341" spans="1:2">
      <c r="A341" s="37">
        <f>工事一般情報!A341</f>
        <v>250155</v>
      </c>
      <c r="B341" s="5" t="str">
        <f>工事一般情報!B341</f>
        <v>大分銀行しきど支店</v>
      </c>
    </row>
    <row r="342" spans="1:2">
      <c r="A342" s="37">
        <f>工事一般情報!A342</f>
        <v>250156</v>
      </c>
      <c r="B342" s="5" t="str">
        <f>工事一般情報!B342</f>
        <v>ホンダカーズ明舞 学園南</v>
      </c>
    </row>
    <row r="343" spans="1:2">
      <c r="A343" s="37">
        <f>工事一般情報!A343</f>
        <v>250157</v>
      </c>
      <c r="B343" s="5" t="str">
        <f>工事一般情報!B343</f>
        <v>シュテルン広島</v>
      </c>
    </row>
    <row r="344" spans="1:2">
      <c r="A344" s="37">
        <f>工事一般情報!A344</f>
        <v>250158</v>
      </c>
      <c r="B344" s="5" t="str">
        <f>工事一般情報!B344</f>
        <v>ドラッグコスモス阿南</v>
      </c>
    </row>
    <row r="345" spans="1:2">
      <c r="A345" s="37">
        <f>工事一般情報!A345</f>
        <v>250159</v>
      </c>
      <c r="B345" s="5" t="str">
        <f>工事一般情報!B345</f>
        <v>東北クボタ東根営業所</v>
      </c>
    </row>
    <row r="346" spans="1:2">
      <c r="A346" s="37">
        <f>工事一般情報!A346</f>
        <v>250160</v>
      </c>
      <c r="B346" s="5" t="str">
        <f>工事一般情報!B346</f>
        <v>イエローハット加美</v>
      </c>
    </row>
    <row r="347" spans="1:2">
      <c r="A347" s="37">
        <f>工事一般情報!A347</f>
        <v>250161</v>
      </c>
      <c r="B347" s="5" t="str">
        <f>工事一般情報!B347</f>
        <v>京滋マツダ大津 A棟</v>
      </c>
    </row>
    <row r="348" spans="1:2">
      <c r="A348" s="37">
        <f>工事一般情報!A348</f>
        <v>250162</v>
      </c>
      <c r="B348" s="5" t="str">
        <f>工事一般情報!B348</f>
        <v>伊野福祉会ケアハウス</v>
      </c>
    </row>
    <row r="349" spans="1:2">
      <c r="A349" s="37">
        <f>工事一般情報!A349</f>
        <v>250163</v>
      </c>
      <c r="B349" s="5" t="str">
        <f>工事一般情報!B349</f>
        <v>主婦の店新南</v>
      </c>
    </row>
    <row r="350" spans="1:2">
      <c r="A350" s="37">
        <f>工事一般情報!A350</f>
        <v>250164</v>
      </c>
      <c r="B350" s="5" t="str">
        <f>工事一般情報!B350</f>
        <v>中部薬品美浜</v>
      </c>
    </row>
    <row r="351" spans="1:2">
      <c r="A351" s="37">
        <f>工事一般情報!A351</f>
        <v>250165</v>
      </c>
      <c r="B351" s="5" t="str">
        <f>工事一般情報!B351</f>
        <v>福島公民館</v>
      </c>
    </row>
    <row r="352" spans="1:2">
      <c r="A352" s="37">
        <f>工事一般情報!A352</f>
        <v>250166</v>
      </c>
      <c r="B352" s="5" t="str">
        <f>工事一般情報!B352</f>
        <v>紀の川ボード艇庫</v>
      </c>
    </row>
    <row r="353" spans="1:2">
      <c r="A353" s="37">
        <f>工事一般情報!A353</f>
        <v>250167</v>
      </c>
      <c r="B353" s="5" t="str">
        <f>工事一般情報!B353</f>
        <v>越谷某葬祭ホール</v>
      </c>
    </row>
    <row r="354" spans="1:2">
      <c r="A354" s="37">
        <f>工事一般情報!A354</f>
        <v>250168</v>
      </c>
      <c r="B354" s="5" t="str">
        <f>工事一般情報!B354</f>
        <v>MV京橋</v>
      </c>
    </row>
    <row r="355" spans="1:2">
      <c r="A355" s="37">
        <f>工事一般情報!A355</f>
        <v>250169</v>
      </c>
      <c r="B355" s="5" t="str">
        <f>工事一般情報!B355</f>
        <v>ホンダカーズ斐川(中古車棟)</v>
      </c>
    </row>
    <row r="356" spans="1:2">
      <c r="A356" s="37">
        <f>工事一般情報!A356</f>
        <v>250170</v>
      </c>
      <c r="B356" s="5" t="str">
        <f>工事一般情報!B356</f>
        <v>ホンダカーズ斐川(ショールーム棟)</v>
      </c>
    </row>
    <row r="357" spans="1:2">
      <c r="A357" s="37">
        <f>工事一般情報!A357</f>
        <v>250171</v>
      </c>
      <c r="B357" s="5" t="str">
        <f>工事一般情報!B357</f>
        <v>バロー西尾平坂</v>
      </c>
    </row>
    <row r="358" spans="1:2">
      <c r="A358" s="37">
        <f>工事一般情報!A358</f>
        <v>250172</v>
      </c>
      <c r="B358" s="5" t="str">
        <f>工事一般情報!B358</f>
        <v>イオンビッグ玉城</v>
      </c>
    </row>
    <row r="359" spans="1:2">
      <c r="A359" s="37">
        <f>工事一般情報!A359</f>
        <v>250173</v>
      </c>
      <c r="B359" s="5" t="str">
        <f>工事一般情報!B359</f>
        <v>大剛新工場</v>
      </c>
    </row>
    <row r="360" spans="1:2">
      <c r="A360" s="37">
        <f>工事一般情報!A360</f>
        <v>250174</v>
      </c>
      <c r="B360" s="5" t="str">
        <f>工事一般情報!B360</f>
        <v>バロー四日市別名</v>
      </c>
    </row>
    <row r="361" spans="1:2">
      <c r="A361" s="37">
        <f>工事一般情報!A361</f>
        <v>250175</v>
      </c>
      <c r="B361" s="5" t="str">
        <f>工事一般情報!B361</f>
        <v>水口邸</v>
      </c>
    </row>
    <row r="362" spans="1:2">
      <c r="A362" s="37">
        <f>工事一般情報!A362</f>
        <v>250176</v>
      </c>
      <c r="B362" s="5" t="str">
        <f>工事一般情報!B362</f>
        <v>ジョーシン高岡蓮花寺</v>
      </c>
    </row>
    <row r="363" spans="1:2">
      <c r="A363" s="37">
        <f>工事一般情報!A363</f>
        <v>250177</v>
      </c>
      <c r="B363" s="5" t="str">
        <f>工事一般情報!B363</f>
        <v>京滋マツダ大津 B棟</v>
      </c>
    </row>
    <row r="364" spans="1:2">
      <c r="A364" s="37">
        <f>工事一般情報!A364</f>
        <v>250178</v>
      </c>
      <c r="B364" s="5" t="str">
        <f>工事一般情報!B364</f>
        <v>京滋マツダ大津 C棟</v>
      </c>
    </row>
    <row r="365" spans="1:2">
      <c r="A365" s="37">
        <f>工事一般情報!A365</f>
        <v>250179</v>
      </c>
      <c r="B365" s="5" t="str">
        <f>工事一般情報!B365</f>
        <v>京滋マツダ大津 D棟</v>
      </c>
    </row>
    <row r="366" spans="1:2">
      <c r="A366" s="37">
        <f>工事一般情報!A366</f>
        <v>250180</v>
      </c>
      <c r="B366" s="5" t="str">
        <f>工事一般情報!B366</f>
        <v>京滋マツダ大津 E棟</v>
      </c>
    </row>
    <row r="367" spans="1:2">
      <c r="A367" s="37">
        <f>工事一般情報!A367</f>
        <v>250181</v>
      </c>
      <c r="B367" s="5" t="str">
        <f>工事一般情報!B367</f>
        <v>中部薬品高岡蓮花寺</v>
      </c>
    </row>
    <row r="368" spans="1:2">
      <c r="A368" s="37">
        <f>工事一般情報!A368</f>
        <v>250182</v>
      </c>
      <c r="B368" s="5" t="str">
        <f>工事一般情報!B368</f>
        <v>市立寺津公民館</v>
      </c>
    </row>
    <row r="369" spans="1:2">
      <c r="A369" s="37">
        <f>工事一般情報!A369</f>
        <v>250183</v>
      </c>
      <c r="B369" s="5" t="str">
        <f>工事一般情報!B369</f>
        <v>ドラッグヤマザワ花沢</v>
      </c>
    </row>
    <row r="370" spans="1:2">
      <c r="A370" s="37">
        <f>工事一般情報!A370</f>
        <v>250184</v>
      </c>
      <c r="B370" s="5" t="str">
        <f>工事一般情報!B370</f>
        <v>新鎌ヶ谷駅</v>
      </c>
    </row>
    <row r="371" spans="1:2">
      <c r="A371" s="37">
        <f>工事一般情報!A371</f>
        <v>250185</v>
      </c>
      <c r="B371" s="5" t="str">
        <f>工事一般情報!B371</f>
        <v>てらお八千代</v>
      </c>
    </row>
    <row r="372" spans="1:2">
      <c r="A372" s="37">
        <f>工事一般情報!A372</f>
        <v>250186</v>
      </c>
      <c r="B372" s="5" t="str">
        <f>工事一般情報!B372</f>
        <v>いちやまマート岡谷</v>
      </c>
    </row>
    <row r="373" spans="1:2">
      <c r="A373" s="37">
        <f>工事一般情報!A373</f>
        <v>250187</v>
      </c>
      <c r="B373" s="5" t="str">
        <f>工事一般情報!B373</f>
        <v>ワークオフィス滝井Ⅰ</v>
      </c>
    </row>
    <row r="374" spans="1:2">
      <c r="A374" s="37">
        <f>工事一般情報!A374</f>
        <v>250188</v>
      </c>
      <c r="B374" s="5" t="str">
        <f>工事一般情報!B374</f>
        <v>ロピア希望ヶ丘</v>
      </c>
    </row>
    <row r="375" spans="1:2">
      <c r="A375" s="37">
        <f>工事一般情報!A375</f>
        <v>250189</v>
      </c>
      <c r="B375" s="5" t="str">
        <f>工事一般情報!B375</f>
        <v>都城店舗(ドンキホーテ)</v>
      </c>
    </row>
    <row r="376" spans="1:2">
      <c r="A376" s="37">
        <f>工事一般情報!A376</f>
        <v>250190</v>
      </c>
      <c r="B376" s="5" t="str">
        <f>工事一般情報!B376</f>
        <v>川崎事業所工場見学施設(味の素)</v>
      </c>
    </row>
    <row r="377" spans="1:2">
      <c r="A377" s="37">
        <f>工事一般情報!A377</f>
        <v>250191</v>
      </c>
      <c r="B377" s="5" t="str">
        <f>工事一般情報!B377</f>
        <v>JSSスイミングスクール鶴見中央</v>
      </c>
    </row>
    <row r="378" spans="1:2">
      <c r="A378" s="37">
        <f>工事一般情報!A378</f>
        <v>250192</v>
      </c>
      <c r="B378" s="5" t="str">
        <f>工事一般情報!B378</f>
        <v>佛所護念会教団　青森教会</v>
      </c>
    </row>
    <row r="379" spans="1:2">
      <c r="A379" s="37">
        <f>工事一般情報!A379</f>
        <v>250193</v>
      </c>
      <c r="B379" s="5" t="str">
        <f>工事一般情報!B379</f>
        <v>ニラク渋川白井</v>
      </c>
    </row>
    <row r="380" spans="1:2">
      <c r="A380" s="37">
        <f>工事一般情報!A380</f>
        <v>250194</v>
      </c>
      <c r="B380" s="5" t="str">
        <f>工事一般情報!B380</f>
        <v>赤レンガ倉庫</v>
      </c>
    </row>
    <row r="381" spans="1:2">
      <c r="A381" s="37">
        <f>工事一般情報!A381</f>
        <v>250195</v>
      </c>
      <c r="B381" s="5" t="str">
        <f>工事一般情報!B381</f>
        <v>ユニバース湊高台</v>
      </c>
    </row>
    <row r="382" spans="1:2">
      <c r="A382" s="37">
        <f>工事一般情報!A382</f>
        <v>250196</v>
      </c>
      <c r="B382" s="5" t="str">
        <f>工事一般情報!B382</f>
        <v>グループホームほのぼの苑光南</v>
      </c>
    </row>
    <row r="383" spans="1:2">
      <c r="A383" s="37">
        <f>工事一般情報!A383</f>
        <v>250197</v>
      </c>
      <c r="B383" s="5" t="str">
        <f>工事一般情報!B383</f>
        <v>さいたま市内谷ビル(ベルクス)</v>
      </c>
    </row>
    <row r="384" spans="1:2">
      <c r="A384" s="37">
        <f>工事一般情報!A384</f>
        <v>250198</v>
      </c>
      <c r="B384" s="5" t="str">
        <f>工事一般情報!B384</f>
        <v>バロー松任東</v>
      </c>
    </row>
    <row r="385" spans="1:2">
      <c r="A385" s="37">
        <f>工事一般情報!A385</f>
        <v>250199</v>
      </c>
      <c r="B385" s="5" t="str">
        <f>工事一般情報!B385</f>
        <v>マルイ上井</v>
      </c>
    </row>
    <row r="386" spans="1:2">
      <c r="A386" s="37">
        <f>工事一般情報!A386</f>
        <v>250200</v>
      </c>
      <c r="B386" s="5" t="str">
        <f>工事一般情報!B386</f>
        <v>越谷保育園 さくらの森</v>
      </c>
    </row>
    <row r="387" spans="1:2">
      <c r="A387" s="37">
        <f>工事一般情報!A387</f>
        <v>250203</v>
      </c>
      <c r="B387" s="5" t="str">
        <f>工事一般情報!B387</f>
        <v>佐賀あかつき保育園</v>
      </c>
    </row>
    <row r="388" spans="1:2">
      <c r="A388" s="37">
        <f>工事一般情報!A388</f>
        <v>250204</v>
      </c>
      <c r="B388" s="5" t="str">
        <f>工事一般情報!B388</f>
        <v>新鋭工業㈱広島支店</v>
      </c>
    </row>
    <row r="389" spans="1:2">
      <c r="A389" s="37">
        <f>工事一般情報!A389</f>
        <v>260101</v>
      </c>
      <c r="B389" s="5" t="str">
        <f>工事一般情報!B389</f>
        <v>地域密着型特別養護老人ホーム 朝霞苑</v>
      </c>
    </row>
    <row r="390" spans="1:2">
      <c r="A390" s="37">
        <f>工事一般情報!A390</f>
        <v>260102</v>
      </c>
      <c r="B390" s="5" t="str">
        <f>工事一般情報!B390</f>
        <v>弓ヶ浜水産株式会社 加工工場</v>
      </c>
    </row>
    <row r="391" spans="1:2">
      <c r="A391" s="37">
        <f>工事一般情報!A391</f>
        <v>260103</v>
      </c>
      <c r="B391" s="5" t="str">
        <f>工事一般情報!B391</f>
        <v>南牧村基幹集落センター</v>
      </c>
    </row>
    <row r="392" spans="1:2">
      <c r="A392" s="37">
        <f>工事一般情報!A392</f>
        <v>260104</v>
      </c>
      <c r="B392" s="5" t="str">
        <f>工事一般情報!B392</f>
        <v>ホームセンターバロー各務原店 タイヤ市場</v>
      </c>
    </row>
    <row r="393" spans="1:2">
      <c r="A393" s="37">
        <f>工事一般情報!A393</f>
        <v>260105</v>
      </c>
      <c r="B393" s="5" t="str">
        <f>工事一般情報!B393</f>
        <v>ささめ保育園</v>
      </c>
    </row>
    <row r="394" spans="1:2">
      <c r="A394" s="37">
        <f>工事一般情報!A394</f>
        <v>260106</v>
      </c>
      <c r="B394" s="5" t="str">
        <f>工事一般情報!B394</f>
        <v>ラ・ムー和歌山西浜</v>
      </c>
    </row>
    <row r="395" spans="1:2">
      <c r="A395" s="37">
        <f>工事一般情報!A395</f>
        <v>260107</v>
      </c>
      <c r="B395" s="5" t="str">
        <f>工事一般情報!B395</f>
        <v>MV栗東</v>
      </c>
    </row>
    <row r="396" spans="1:2">
      <c r="A396" s="37">
        <f>工事一般情報!A396</f>
        <v>260108</v>
      </c>
      <c r="B396" s="5" t="str">
        <f>工事一般情報!B396</f>
        <v>カインズホーム名古屋当知</v>
      </c>
    </row>
    <row r="397" spans="1:2">
      <c r="A397" s="37">
        <f>工事一般情報!A397</f>
        <v>260109</v>
      </c>
      <c r="B397" s="5" t="str">
        <f>工事一般情報!B397</f>
        <v>ビーアイケー社屋</v>
      </c>
    </row>
    <row r="398" spans="1:2">
      <c r="A398" s="37">
        <f>工事一般情報!A398</f>
        <v>260110</v>
      </c>
      <c r="B398" s="5" t="str">
        <f>工事一般情報!B398</f>
        <v>庄交SC・A棟</v>
      </c>
    </row>
    <row r="399" spans="1:2">
      <c r="A399" s="37">
        <f>工事一般情報!A399</f>
        <v>260111</v>
      </c>
      <c r="B399" s="5" t="str">
        <f>工事一般情報!B399</f>
        <v>ビッグモーター守山</v>
      </c>
    </row>
    <row r="400" spans="1:2">
      <c r="A400" s="37">
        <f>工事一般情報!A400</f>
        <v>260112</v>
      </c>
      <c r="B400" s="5" t="str">
        <f>工事一般情報!B400</f>
        <v>ドラッグセイムス稲葉</v>
      </c>
    </row>
    <row r="401" spans="1:2">
      <c r="A401" s="37">
        <f>工事一般情報!A401</f>
        <v>260113</v>
      </c>
      <c r="B401" s="5" t="str">
        <f>工事一般情報!B401</f>
        <v>向島1丁目倉庫</v>
      </c>
    </row>
    <row r="402" spans="1:2">
      <c r="A402" s="37">
        <f>工事一般情報!A402</f>
        <v>260114</v>
      </c>
      <c r="B402" s="5" t="str">
        <f>工事一般情報!B402</f>
        <v>日産登美ケ丘</v>
      </c>
    </row>
    <row r="403" spans="1:2">
      <c r="A403" s="37">
        <f>工事一般情報!A403</f>
        <v>260115</v>
      </c>
      <c r="B403" s="5" t="str">
        <f>工事一般情報!B403</f>
        <v>中部薬品松任東店</v>
      </c>
    </row>
    <row r="404" spans="1:2">
      <c r="A404" s="37">
        <f>工事一般情報!A404</f>
        <v>260116</v>
      </c>
      <c r="B404" s="5" t="str">
        <f>工事一般情報!B404</f>
        <v>ディサービスまちなか</v>
      </c>
    </row>
    <row r="405" spans="1:2">
      <c r="A405" s="37">
        <f>工事一般情報!A405</f>
        <v>260117</v>
      </c>
      <c r="B405" s="5" t="str">
        <f>工事一般情報!B405</f>
        <v>鳥繁産業本社工場</v>
      </c>
    </row>
    <row r="406" spans="1:2">
      <c r="A406" s="37">
        <f>工事一般情報!A406</f>
        <v>260118</v>
      </c>
      <c r="B406" s="5" t="str">
        <f>工事一般情報!B406</f>
        <v>こだましめじ工場</v>
      </c>
    </row>
    <row r="407" spans="1:2">
      <c r="A407" s="37">
        <f>工事一般情報!A407</f>
        <v>260119</v>
      </c>
      <c r="B407" s="5" t="str">
        <f>工事一般情報!B407</f>
        <v>戸田市新曽有料老人ホーム</v>
      </c>
    </row>
    <row r="408" spans="1:2">
      <c r="A408" s="37">
        <f>工事一般情報!A408</f>
        <v>260120</v>
      </c>
      <c r="B408" s="5" t="str">
        <f>工事一般情報!B408</f>
        <v>三重三菱自動車販売 津岩田</v>
      </c>
    </row>
    <row r="409" spans="1:2">
      <c r="A409" s="37">
        <f>工事一般情報!A409</f>
        <v>260122</v>
      </c>
      <c r="B409" s="5" t="str">
        <f>工事一般情報!B409</f>
        <v>ドコモショップ藤代</v>
      </c>
    </row>
    <row r="410" spans="1:2">
      <c r="A410" s="37">
        <f>工事一般情報!A410</f>
        <v>260123</v>
      </c>
      <c r="B410" s="5" t="str">
        <f>工事一般情報!B410</f>
        <v>平和堂大河端</v>
      </c>
    </row>
    <row r="411" spans="1:2">
      <c r="A411" s="37">
        <f>工事一般情報!A411</f>
        <v>260124</v>
      </c>
      <c r="B411" s="5" t="str">
        <f>工事一般情報!B411</f>
        <v>こと京都</v>
      </c>
    </row>
    <row r="412" spans="1:2">
      <c r="A412" s="37">
        <f>工事一般情報!A412</f>
        <v>260126</v>
      </c>
      <c r="B412" s="5" t="str">
        <f>工事一般情報!B412</f>
        <v>ケアタウンいの</v>
      </c>
    </row>
    <row r="413" spans="1:2">
      <c r="A413" s="37">
        <f>工事一般情報!A413</f>
        <v>260127</v>
      </c>
      <c r="B413" s="5" t="str">
        <f>工事一般情報!B413</f>
        <v>マセラティ神戸</v>
      </c>
    </row>
    <row r="414" spans="1:2">
      <c r="A414" s="37">
        <f>工事一般情報!A414</f>
        <v>260128</v>
      </c>
      <c r="B414" s="5" t="str">
        <f>工事一般情報!B414</f>
        <v>関東マツダ朝霞</v>
      </c>
    </row>
    <row r="415" spans="1:2">
      <c r="A415" s="37">
        <f>工事一般情報!A415</f>
        <v>260129</v>
      </c>
      <c r="B415" s="5" t="str">
        <f>工事一般情報!B415</f>
        <v>HIひろせ明野店</v>
      </c>
    </row>
    <row r="416" spans="1:2">
      <c r="A416" s="37">
        <f>工事一般情報!A416</f>
        <v>260130</v>
      </c>
      <c r="B416" s="5" t="str">
        <f>工事一般情報!B416</f>
        <v>西糀谷二丁目グループホーム</v>
      </c>
    </row>
    <row r="417" spans="1:2">
      <c r="A417" s="37">
        <f>工事一般情報!A417</f>
        <v>260131</v>
      </c>
      <c r="B417" s="5" t="str">
        <f>工事一般情報!B417</f>
        <v>キョーエイ新山城橋</v>
      </c>
    </row>
    <row r="418" spans="1:2">
      <c r="A418" s="37">
        <f>工事一般情報!A418</f>
        <v>260132</v>
      </c>
      <c r="B418" s="5" t="str">
        <f>工事一般情報!B418</f>
        <v>バロー塩尻</v>
      </c>
    </row>
    <row r="419" spans="1:2">
      <c r="A419" s="37">
        <f>工事一般情報!A419</f>
        <v>260133</v>
      </c>
      <c r="B419" s="5" t="str">
        <f>工事一般情報!B419</f>
        <v>トーザイ貿易重機置場</v>
      </c>
    </row>
    <row r="420" spans="1:2">
      <c r="A420" s="37">
        <f>工事一般情報!A420</f>
        <v>260134</v>
      </c>
      <c r="B420" s="5" t="str">
        <f>工事一般情報!B420</f>
        <v>わにぶち保育所</v>
      </c>
    </row>
    <row r="421" spans="1:2">
      <c r="A421" s="37">
        <f>工事一般情報!A421</f>
        <v>260135</v>
      </c>
      <c r="B421" s="5" t="str">
        <f>工事一般情報!B421</f>
        <v>製缶陸運㈱事務所、倉庫</v>
      </c>
    </row>
    <row r="422" spans="1:2">
      <c r="A422" s="37">
        <f>工事一般情報!A422</f>
        <v>260136</v>
      </c>
      <c r="B422" s="5" t="str">
        <f>工事一般情報!B422</f>
        <v>イオンタウン成田</v>
      </c>
    </row>
    <row r="423" spans="1:2">
      <c r="A423" s="37">
        <f>工事一般情報!A423</f>
        <v>260138</v>
      </c>
      <c r="B423" s="5" t="str">
        <f>工事一般情報!B423</f>
        <v>ツルハドラッグ宮城河北</v>
      </c>
    </row>
    <row r="424" spans="1:2">
      <c r="A424" s="37">
        <f>工事一般情報!A424</f>
        <v>260139</v>
      </c>
      <c r="B424" s="5" t="str">
        <f>工事一般情報!B424</f>
        <v>ハローズ乙島 増築</v>
      </c>
    </row>
    <row r="425" spans="1:2">
      <c r="A425" s="37">
        <f>工事一般情報!A425</f>
        <v>260141</v>
      </c>
      <c r="B425" s="5" t="str">
        <f>工事一般情報!B425</f>
        <v>バロー西春</v>
      </c>
    </row>
    <row r="426" spans="1:2">
      <c r="A426" s="37">
        <f>工事一般情報!A426</f>
        <v>260143</v>
      </c>
      <c r="B426" s="5" t="str">
        <f>工事一般情報!B426</f>
        <v>Myanmar Japan Steel</v>
      </c>
    </row>
    <row r="427" spans="1:2">
      <c r="A427" s="37">
        <f>工事一般情報!A427</f>
        <v>260145</v>
      </c>
      <c r="B427" s="5" t="str">
        <f>工事一般情報!B427</f>
        <v>ひまり大庭</v>
      </c>
    </row>
    <row r="428" spans="1:2">
      <c r="A428" s="37">
        <f>工事一般情報!A428</f>
        <v>260146</v>
      </c>
      <c r="B428" s="5" t="str">
        <f>工事一般情報!B428</f>
        <v>ホーマックスーパーデポ横手</v>
      </c>
    </row>
    <row r="429" spans="1:2">
      <c r="A429" s="37">
        <f>工事一般情報!A429</f>
        <v>260147</v>
      </c>
      <c r="B429" s="5" t="str">
        <f>工事一般情報!B429</f>
        <v>ホーマック留萌</v>
      </c>
    </row>
    <row r="430" spans="1:2">
      <c r="A430" s="37">
        <f>工事一般情報!A430</f>
        <v>260148</v>
      </c>
      <c r="B430" s="5" t="str">
        <f>工事一般情報!B430</f>
        <v>キムラ鉄工所</v>
      </c>
    </row>
    <row r="431" spans="1:2">
      <c r="A431" s="37">
        <f>工事一般情報!A431</f>
        <v>260149</v>
      </c>
      <c r="B431" s="5" t="str">
        <f>工事一般情報!B431</f>
        <v>日清食材株式会社工場</v>
      </c>
    </row>
    <row r="432" spans="1:2">
      <c r="A432" s="37">
        <f>工事一般情報!A432</f>
        <v>260150</v>
      </c>
      <c r="B432" s="5" t="str">
        <f>工事一般情報!B432</f>
        <v>みちのく銀行沖館支店</v>
      </c>
    </row>
    <row r="433" spans="1:2">
      <c r="A433" s="37">
        <f>工事一般情報!A433</f>
        <v>260151</v>
      </c>
      <c r="B433" s="5" t="str">
        <f>工事一般情報!B433</f>
        <v>児玉産業株式会社 住宅</v>
      </c>
    </row>
    <row r="434" spans="1:2">
      <c r="A434" s="37">
        <f>工事一般情報!A434</f>
        <v>260152</v>
      </c>
      <c r="B434" s="5" t="str">
        <f>工事一般情報!B434</f>
        <v>ファミリーマート平塚広川</v>
      </c>
    </row>
    <row r="435" spans="1:2">
      <c r="A435" s="37">
        <f>工事一般情報!A435</f>
        <v>260153</v>
      </c>
      <c r="B435" s="5" t="str">
        <f>工事一般情報!B435</f>
        <v>ジェイポートリサイクル工場</v>
      </c>
    </row>
    <row r="436" spans="1:2">
      <c r="A436" s="37">
        <f>工事一般情報!A436</f>
        <v>260154</v>
      </c>
      <c r="B436" s="5" t="str">
        <f>工事一般情報!B436</f>
        <v>グレースメイト練馬</v>
      </c>
    </row>
    <row r="437" spans="1:2">
      <c r="A437" s="37">
        <f>工事一般情報!A437</f>
        <v>260155</v>
      </c>
      <c r="B437" s="5" t="str">
        <f>工事一般情報!B437</f>
        <v>浜山保育園</v>
      </c>
    </row>
    <row r="438" spans="1:2">
      <c r="A438" s="37">
        <f>工事一般情報!A438</f>
        <v>260156</v>
      </c>
      <c r="B438" s="5" t="str">
        <f>工事一般情報!B438</f>
        <v>宇多興産株式会社 河原町建屋</v>
      </c>
    </row>
    <row r="439" spans="1:2">
      <c r="A439" s="37">
        <f>工事一般情報!A439</f>
        <v>260158</v>
      </c>
      <c r="B439" s="5" t="str">
        <f>工事一般情報!B439</f>
        <v>玉縄子どもセンター</v>
      </c>
    </row>
    <row r="440" spans="1:2">
      <c r="A440" s="37">
        <f>工事一般情報!A440</f>
        <v>260159</v>
      </c>
      <c r="B440" s="5" t="str">
        <f>工事一般情報!B440</f>
        <v>株式会社リード R3工場</v>
      </c>
    </row>
    <row r="441" spans="1:2">
      <c r="A441" s="37">
        <f>工事一般情報!A441</f>
        <v>260160</v>
      </c>
      <c r="B441" s="5" t="str">
        <f>工事一般情報!B441</f>
        <v>ふるさとホーム春日部武里</v>
      </c>
    </row>
    <row r="442" spans="1:2">
      <c r="A442" s="37">
        <f>工事一般情報!A442</f>
        <v>260161</v>
      </c>
      <c r="B442" s="5" t="str">
        <f>工事一般情報!B442</f>
        <v>KAT結城営業所</v>
      </c>
    </row>
    <row r="443" spans="1:2">
      <c r="A443" s="37">
        <f>工事一般情報!A443</f>
        <v>260162</v>
      </c>
      <c r="B443" s="5" t="str">
        <f>工事一般情報!B443</f>
        <v>(株)アドバネクス埼玉工場</v>
      </c>
    </row>
    <row r="444" spans="1:2">
      <c r="A444" s="37">
        <f>工事一般情報!A444</f>
        <v>260163</v>
      </c>
      <c r="B444" s="5" t="str">
        <f>工事一般情報!B444</f>
        <v>コンドーテック 盛岡営業所</v>
      </c>
    </row>
    <row r="445" spans="1:2">
      <c r="A445" s="37">
        <f>工事一般情報!A445</f>
        <v>260164</v>
      </c>
      <c r="B445" s="5" t="str">
        <f>工事一般情報!B445</f>
        <v>ホームセンターバロー北方</v>
      </c>
    </row>
    <row r="446" spans="1:2">
      <c r="A446" s="37">
        <f>工事一般情報!A446</f>
        <v>260165</v>
      </c>
      <c r="B446" s="5" t="str">
        <f>工事一般情報!B446</f>
        <v>安城プロジェクト</v>
      </c>
    </row>
    <row r="447" spans="1:2">
      <c r="A447" s="37">
        <f>工事一般情報!A447</f>
        <v>260166</v>
      </c>
      <c r="B447" s="5" t="str">
        <f>工事一般情報!B447</f>
        <v>中津川リサイクル</v>
      </c>
    </row>
    <row r="448" spans="1:2">
      <c r="A448" s="37">
        <f>工事一般情報!A448</f>
        <v>260167</v>
      </c>
      <c r="B448" s="5" t="str">
        <f>工事一般情報!B448</f>
        <v>龍喜飯店 尼崎倉庫</v>
      </c>
    </row>
    <row r="449" spans="1:2">
      <c r="A449" s="37">
        <f>工事一般情報!A449</f>
        <v>260168</v>
      </c>
      <c r="B449" s="5" t="str">
        <f>工事一般情報!B449</f>
        <v>キタセキ白岡</v>
      </c>
    </row>
    <row r="450" spans="1:2">
      <c r="A450" s="37">
        <f>工事一般情報!A450</f>
        <v>260169</v>
      </c>
      <c r="B450" s="5" t="str">
        <f>工事一般情報!B450</f>
        <v>バロー守山小島</v>
      </c>
    </row>
    <row r="451" spans="1:2">
      <c r="A451" s="37">
        <f>工事一般情報!A451</f>
        <v>260170</v>
      </c>
      <c r="B451" s="5" t="str">
        <f>工事一般情報!B451</f>
        <v>ツルハドラッグ大内</v>
      </c>
    </row>
    <row r="452" spans="1:2">
      <c r="A452" s="37">
        <f>工事一般情報!A452</f>
        <v>260171</v>
      </c>
      <c r="B452" s="5" t="str">
        <f>工事一般情報!B452</f>
        <v>備北丘陵公園 展望台</v>
      </c>
    </row>
    <row r="453" spans="1:2">
      <c r="A453" s="37">
        <f>工事一般情報!A453</f>
        <v>260172</v>
      </c>
      <c r="B453" s="5" t="str">
        <f>工事一般情報!B453</f>
        <v>阿賀マリノポリス地区上屋</v>
      </c>
    </row>
    <row r="454" spans="1:2">
      <c r="A454" s="37">
        <f>工事一般情報!A454</f>
        <v>260173</v>
      </c>
      <c r="B454" s="5" t="str">
        <f>工事一般情報!B454</f>
        <v>くすりのレデイ井口</v>
      </c>
    </row>
    <row r="455" spans="1:2">
      <c r="A455" s="37">
        <f>工事一般情報!A455</f>
        <v>260174</v>
      </c>
      <c r="B455" s="5" t="str">
        <f>工事一般情報!B455</f>
        <v>旭北歯科医院</v>
      </c>
    </row>
    <row r="456" spans="1:2">
      <c r="A456" s="37">
        <f>工事一般情報!A456</f>
        <v>260175</v>
      </c>
      <c r="B456" s="5" t="str">
        <f>工事一般情報!B456</f>
        <v>サウスモール・ミーナ C棟</v>
      </c>
    </row>
    <row r="457" spans="1:2">
      <c r="A457" s="37">
        <f>工事一般情報!A457</f>
        <v>260176</v>
      </c>
      <c r="B457" s="5" t="str">
        <f>工事一般情報!B457</f>
        <v>オートテラス長苗代</v>
      </c>
    </row>
    <row r="458" spans="1:2">
      <c r="A458" s="37">
        <f>工事一般情報!A458</f>
        <v>260177</v>
      </c>
      <c r="B458" s="5" t="str">
        <f>工事一般情報!B458</f>
        <v>大江町中央公民館</v>
      </c>
    </row>
    <row r="459" spans="1:2">
      <c r="A459" s="37">
        <f>工事一般情報!A459</f>
        <v>260178</v>
      </c>
      <c r="B459" s="5" t="str">
        <f>工事一般情報!B459</f>
        <v>サンライズ産業</v>
      </c>
    </row>
    <row r="460" spans="1:2">
      <c r="A460" s="37">
        <f>工事一般情報!A460</f>
        <v>260179</v>
      </c>
      <c r="B460" s="5" t="str">
        <f>工事一般情報!B460</f>
        <v>ケーズデンキ東生駒</v>
      </c>
    </row>
    <row r="461" spans="1:2">
      <c r="A461" s="37">
        <f>工事一般情報!A461</f>
        <v>260180</v>
      </c>
      <c r="B461" s="5" t="str">
        <f>工事一般情報!B461</f>
        <v>ハタノ新工場</v>
      </c>
    </row>
    <row r="462" spans="1:2">
      <c r="A462" s="37">
        <f>工事一般情報!A462</f>
        <v>260181</v>
      </c>
      <c r="B462" s="5" t="str">
        <f>工事一般情報!B462</f>
        <v>宮坂米菓倉庫</v>
      </c>
    </row>
    <row r="463" spans="1:2">
      <c r="A463" s="37">
        <f>工事一般情報!A463</f>
        <v>260182</v>
      </c>
      <c r="B463" s="5" t="str">
        <f>工事一般情報!B463</f>
        <v>中部薬品長島</v>
      </c>
    </row>
    <row r="464" spans="1:2">
      <c r="A464" s="37">
        <f>工事一般情報!A464</f>
        <v>260183</v>
      </c>
      <c r="B464" s="5" t="str">
        <f>工事一般情報!B464</f>
        <v>バロー甲府昭和</v>
      </c>
    </row>
    <row r="465" spans="1:2">
      <c r="A465" s="37">
        <f>工事一般情報!A465</f>
        <v>260184</v>
      </c>
      <c r="B465" s="5" t="str">
        <f>工事一般情報!B465</f>
        <v>ヤマザワ寒河江</v>
      </c>
    </row>
    <row r="466" spans="1:2">
      <c r="A466" s="37">
        <f>工事一般情報!A466</f>
        <v>260185</v>
      </c>
      <c r="B466" s="5" t="str">
        <f>工事一般情報!B466</f>
        <v>ジャパンフードサポート</v>
      </c>
    </row>
    <row r="467" spans="1:2">
      <c r="A467" s="37">
        <f>工事一般情報!A467</f>
        <v>260186</v>
      </c>
      <c r="B467" s="5" t="str">
        <f>工事一般情報!B467</f>
        <v>ホーマック倶知安</v>
      </c>
    </row>
    <row r="468" spans="1:2">
      <c r="A468" s="37">
        <f>工事一般情報!A468</f>
        <v>260187</v>
      </c>
      <c r="B468" s="5" t="str">
        <f>工事一般情報!B468</f>
        <v>高萩自動車工業</v>
      </c>
    </row>
    <row r="469" spans="1:2">
      <c r="A469" s="37">
        <f>工事一般情報!A469</f>
        <v>260188</v>
      </c>
      <c r="B469" s="5" t="str">
        <f>工事一般情報!B469</f>
        <v>美濃工業㈱坂本工場D棟</v>
      </c>
    </row>
    <row r="470" spans="1:2">
      <c r="A470" s="37">
        <f>工事一般情報!A470</f>
        <v>260189</v>
      </c>
      <c r="B470" s="5" t="str">
        <f>工事一般情報!B470</f>
        <v>日立建機(株) 山陰営業所</v>
      </c>
    </row>
    <row r="471" spans="1:2">
      <c r="A471" s="37">
        <f>工事一般情報!A471</f>
        <v>260190</v>
      </c>
      <c r="B471" s="5" t="str">
        <f>工事一般情報!B471</f>
        <v>座間2丁目計画</v>
      </c>
    </row>
    <row r="472" spans="1:2">
      <c r="A472" s="37">
        <f>工事一般情報!A472</f>
        <v>260191</v>
      </c>
      <c r="B472" s="5" t="str">
        <f>工事一般情報!B472</f>
        <v>姫島高架下賃貸建物</v>
      </c>
    </row>
    <row r="473" spans="1:2">
      <c r="A473" s="37">
        <f>工事一般情報!A473</f>
        <v>260192</v>
      </c>
      <c r="B473" s="5" t="str">
        <f>工事一般情報!B473</f>
        <v>夙川学院ﾎﾟｰﾄｱｲﾗﾝﾄﾞｷｬﾝﾊﾟｽｽﾎﾟｰﾂ</v>
      </c>
    </row>
    <row r="474" spans="1:2">
      <c r="A474" s="37">
        <f>工事一般情報!A474</f>
        <v>260193</v>
      </c>
      <c r="B474" s="5" t="str">
        <f>工事一般情報!B474</f>
        <v>九州児湯フーズ北九州</v>
      </c>
    </row>
    <row r="475" spans="1:2">
      <c r="A475" s="37">
        <f>工事一般情報!A475</f>
        <v>260194</v>
      </c>
      <c r="B475" s="5" t="str">
        <f>工事一般情報!B475</f>
        <v>アリオンテック株式会社 第三工場</v>
      </c>
    </row>
    <row r="476" spans="1:2">
      <c r="A476" s="37">
        <f>工事一般情報!A476</f>
        <v>260195</v>
      </c>
      <c r="B476" s="5" t="str">
        <f>工事一般情報!B476</f>
        <v>東北企業(株)酒田支店</v>
      </c>
    </row>
    <row r="477" spans="1:2">
      <c r="A477" s="37">
        <f>工事一般情報!A477</f>
        <v>260196</v>
      </c>
      <c r="B477" s="5" t="str">
        <f>工事一般情報!B477</f>
        <v>埼玉ダイハツ販売 越谷北店</v>
      </c>
    </row>
    <row r="478" spans="1:2">
      <c r="A478" s="37">
        <f>工事一般情報!A478</f>
        <v>140005</v>
      </c>
      <c r="B478" s="5" t="str">
        <f>工事一般情報!B478</f>
        <v>田原本唐古マンション</v>
      </c>
    </row>
    <row r="479" spans="1:2">
      <c r="A479" s="37">
        <f>工事一般情報!A479</f>
        <v>140007</v>
      </c>
      <c r="B479" s="5" t="str">
        <f>工事一般情報!B479</f>
        <v>協栄マリンテクノロジ</v>
      </c>
    </row>
    <row r="480" spans="1:2">
      <c r="A480" s="37">
        <f>工事一般情報!A480</f>
        <v>140009</v>
      </c>
      <c r="B480" s="5" t="str">
        <f>工事一般情報!B480</f>
        <v>エンヂェルハート保育園</v>
      </c>
    </row>
    <row r="481" spans="1:2">
      <c r="A481" s="37">
        <f>工事一般情報!A481</f>
        <v>140014</v>
      </c>
      <c r="B481" s="5" t="str">
        <f>工事一般情報!B481</f>
        <v>尻手駅前計画</v>
      </c>
    </row>
    <row r="482" spans="1:2">
      <c r="A482" s="37">
        <f>工事一般情報!A482</f>
        <v>140016</v>
      </c>
      <c r="B482" s="5" t="str">
        <f>工事一般情報!B482</f>
        <v>あいづダストセンター会津坂下</v>
      </c>
    </row>
    <row r="483" spans="1:2">
      <c r="A483" s="37">
        <f>工事一般情報!A483</f>
        <v>140034</v>
      </c>
      <c r="B483" s="5" t="str">
        <f>工事一般情報!B483</f>
        <v>牡蠣の星</v>
      </c>
    </row>
    <row r="484" spans="1:2">
      <c r="A484" s="37">
        <f>工事一般情報!A484</f>
        <v>140052</v>
      </c>
      <c r="B484" s="5" t="str">
        <f>工事一般情報!B484</f>
        <v>タイヤランド小名浜</v>
      </c>
    </row>
    <row r="485" spans="1:2">
      <c r="A485" s="37">
        <f>工事一般情報!A485</f>
        <v>140053</v>
      </c>
      <c r="B485" s="5" t="str">
        <f>工事一般情報!B485</f>
        <v>サンデーいわき泉店</v>
      </c>
    </row>
    <row r="486" spans="1:2">
      <c r="A486" s="37">
        <f>工事一般情報!A486</f>
        <v>140060</v>
      </c>
      <c r="B486" s="5" t="str">
        <f>工事一般情報!B486</f>
        <v>おおつ保育園</v>
      </c>
    </row>
    <row r="487" spans="1:2">
      <c r="A487" s="37">
        <f>工事一般情報!A487</f>
        <v>140061</v>
      </c>
      <c r="B487" s="5" t="str">
        <f>工事一般情報!B487</f>
        <v>MV小野原</v>
      </c>
    </row>
    <row r="488" spans="1:2">
      <c r="A488" s="37">
        <f>工事一般情報!A488</f>
        <v>150002</v>
      </c>
      <c r="B488" s="5" t="str">
        <f>工事一般情報!B488</f>
        <v>やまみ関西工場</v>
      </c>
    </row>
    <row r="489" spans="1:2">
      <c r="A489" s="37">
        <f>工事一般情報!A489</f>
        <v>150003</v>
      </c>
      <c r="B489" s="5" t="str">
        <f>工事一般情報!B489</f>
        <v>千代田機電株式会社小矢部車庫</v>
      </c>
    </row>
    <row r="490" spans="1:2">
      <c r="A490" s="37">
        <f>工事一般情報!A490</f>
        <v>150013</v>
      </c>
      <c r="B490" s="5" t="str">
        <f>工事一般情報!B490</f>
        <v>Honda Cars南北海道函館亀田支点</v>
      </c>
    </row>
    <row r="491" spans="1:2">
      <c r="A491" s="37">
        <f>工事一般情報!A491</f>
        <v>150033</v>
      </c>
      <c r="B491" s="5" t="str">
        <f>工事一般情報!B491</f>
        <v>正覚寺 納骨堂</v>
      </c>
    </row>
    <row r="492" spans="1:2">
      <c r="A492" s="37">
        <f>工事一般情報!A492</f>
        <v>150035</v>
      </c>
      <c r="B492" s="5" t="str">
        <f>工事一般情報!B492</f>
        <v>ホリコーポレーション</v>
      </c>
    </row>
    <row r="493" spans="1:2">
      <c r="A493" s="37">
        <f>工事一般情報!A493</f>
        <v>150056</v>
      </c>
      <c r="B493" s="5" t="str">
        <f>工事一般情報!B493</f>
        <v>ダイハツ広島販売 曙店</v>
      </c>
    </row>
    <row r="494" spans="1:2">
      <c r="A494" s="37">
        <f>工事一般情報!A494</f>
        <v>150060</v>
      </c>
      <c r="B494" s="5" t="str">
        <f>工事一般情報!B494</f>
        <v>中西邸</v>
      </c>
    </row>
    <row r="495" spans="1:2">
      <c r="A495" s="37">
        <f>工事一般情報!A495</f>
        <v>150064</v>
      </c>
      <c r="B495" s="5" t="str">
        <f>工事一般情報!B495</f>
        <v>西新井店</v>
      </c>
    </row>
    <row r="496" spans="1:2">
      <c r="A496" s="37">
        <f>工事一般情報!A496</f>
        <v>150068</v>
      </c>
      <c r="B496" s="5" t="str">
        <f>工事一般情報!B496</f>
        <v>扇工業様新社屋</v>
      </c>
    </row>
    <row r="497" spans="1:2">
      <c r="A497" s="37">
        <f>工事一般情報!A497</f>
        <v>150070</v>
      </c>
      <c r="B497" s="5" t="str">
        <f>工事一般情報!B497</f>
        <v>ユニバースむつ</v>
      </c>
    </row>
    <row r="498" spans="1:2">
      <c r="A498" s="37">
        <f>工事一般情報!A498</f>
        <v>150075</v>
      </c>
      <c r="B498" s="5" t="str">
        <f>工事一般情報!B498</f>
        <v>逗子披露山の家</v>
      </c>
    </row>
    <row r="499" spans="1:2">
      <c r="A499" s="37">
        <f>工事一般情報!A499</f>
        <v>150076</v>
      </c>
      <c r="B499" s="5" t="str">
        <f>工事一般情報!B499</f>
        <v>中国通運株式会社冷蔵倉庫</v>
      </c>
    </row>
    <row r="500" spans="1:2">
      <c r="A500" s="37">
        <f>工事一般情報!A500</f>
        <v>150082</v>
      </c>
      <c r="B500" s="5" t="str">
        <f>工事一般情報!B500</f>
        <v>三井造船(株)プラスト工場</v>
      </c>
    </row>
    <row r="501" spans="1:2">
      <c r="A501" s="37">
        <f>工事一般情報!A501</f>
        <v>150088</v>
      </c>
      <c r="B501" s="5" t="str">
        <f>工事一般情報!B501</f>
        <v>V・drug蟹江</v>
      </c>
    </row>
    <row r="502" spans="1:2">
      <c r="A502" s="37">
        <f>工事一般情報!A502</f>
        <v>150090</v>
      </c>
      <c r="B502" s="5" t="str">
        <f>工事一般情報!B502</f>
        <v>グッディウシオ大田</v>
      </c>
    </row>
    <row r="503" spans="1:2">
      <c r="A503" s="37">
        <f>工事一般情報!A503</f>
        <v>150091</v>
      </c>
      <c r="B503" s="5" t="str">
        <f>工事一般情報!B503</f>
        <v>内村電機工務店 倉庫</v>
      </c>
    </row>
    <row r="504" spans="1:2">
      <c r="A504" s="37">
        <f>工事一般情報!A504</f>
        <v>150097</v>
      </c>
      <c r="B504" s="5" t="str">
        <f>工事一般情報!B504</f>
        <v>第2みさとしらゆり保育園</v>
      </c>
    </row>
    <row r="505" spans="1:2">
      <c r="A505" s="37">
        <f>工事一般情報!A505</f>
        <v>150098</v>
      </c>
      <c r="B505" s="5" t="str">
        <f>工事一般情報!B505</f>
        <v>ナルシマ工場・事務所</v>
      </c>
    </row>
    <row r="506" spans="1:2">
      <c r="A506" s="37">
        <f>工事一般情報!A506</f>
        <v>150107</v>
      </c>
      <c r="B506" s="5" t="str">
        <f>工事一般情報!B506</f>
        <v>内信寺東三河別院 納骨堂</v>
      </c>
    </row>
    <row r="507" spans="1:2">
      <c r="A507" s="37">
        <f>工事一般情報!A507</f>
        <v>150109</v>
      </c>
      <c r="B507" s="5" t="str">
        <f>工事一般情報!B507</f>
        <v>ユニバース惣菜センター</v>
      </c>
    </row>
    <row r="508" spans="1:2">
      <c r="A508" s="37">
        <f>工事一般情報!A508</f>
        <v>150116</v>
      </c>
      <c r="B508" s="5" t="str">
        <f>工事一般情報!B508</f>
        <v>千種新西店舗</v>
      </c>
    </row>
    <row r="509" spans="1:2">
      <c r="A509" s="37">
        <f>工事一般情報!A509</f>
        <v>150118</v>
      </c>
      <c r="B509" s="5" t="str">
        <f>工事一般情報!B509</f>
        <v>バロー安城</v>
      </c>
    </row>
    <row r="510" spans="1:2">
      <c r="A510" s="37">
        <f>工事一般情報!A510</f>
        <v>150125</v>
      </c>
      <c r="B510" s="5" t="str">
        <f>工事一般情報!B510</f>
        <v>復興公営住宅</v>
      </c>
    </row>
    <row r="511" spans="1:2">
      <c r="A511" s="37">
        <f>工事一般情報!A511</f>
        <v>150126</v>
      </c>
      <c r="B511" s="5" t="str">
        <f>工事一般情報!B511</f>
        <v>K's Dining</v>
      </c>
    </row>
    <row r="512" spans="1:2">
      <c r="A512" s="37">
        <f>工事一般情報!A512</f>
        <v>150127</v>
      </c>
      <c r="B512" s="5" t="str">
        <f>工事一般情報!B512</f>
        <v>函館どっく(株)造船・修繕事務所</v>
      </c>
    </row>
    <row r="513" spans="1:2">
      <c r="A513" s="37">
        <f>工事一般情報!A513</f>
        <v>150134</v>
      </c>
      <c r="B513" s="5" t="str">
        <f>工事一般情報!B513</f>
        <v>双葉運輸　倉庫・事務所</v>
      </c>
    </row>
    <row r="514" spans="1:2">
      <c r="A514" s="37">
        <f>工事一般情報!A514</f>
        <v>150135</v>
      </c>
      <c r="B514" s="5" t="str">
        <f>工事一般情報!B514</f>
        <v>新東京機材センター</v>
      </c>
    </row>
    <row r="515" spans="1:2">
      <c r="A515" s="37">
        <f>工事一般情報!A515</f>
        <v>150137</v>
      </c>
      <c r="B515" s="5" t="str">
        <f>工事一般情報!B515</f>
        <v>H HOUSE</v>
      </c>
    </row>
    <row r="516" spans="1:2">
      <c r="A516" s="37">
        <f>工事一般情報!A516</f>
        <v>150143</v>
      </c>
      <c r="B516" s="5" t="str">
        <f>工事一般情報!B516</f>
        <v>南鳩ヶ谷6丁目計画</v>
      </c>
    </row>
    <row r="517" spans="1:2">
      <c r="A517" s="37">
        <f>工事一般情報!A517</f>
        <v>150151</v>
      </c>
      <c r="B517" s="5" t="str">
        <f>工事一般情報!B517</f>
        <v>大森新社屋</v>
      </c>
    </row>
    <row r="518" spans="1:2">
      <c r="A518" s="37">
        <f>工事一般情報!A518</f>
        <v>150155</v>
      </c>
      <c r="B518" s="5" t="str">
        <f>工事一般情報!B518</f>
        <v>ジョーシン射水</v>
      </c>
    </row>
    <row r="519" spans="1:2">
      <c r="A519" s="37">
        <f>工事一般情報!A519</f>
        <v>150157</v>
      </c>
      <c r="B519" s="5" t="str">
        <f>工事一般情報!B519</f>
        <v>ケーアイ・オギワラ</v>
      </c>
    </row>
    <row r="520" spans="1:2">
      <c r="A520" s="37">
        <f>工事一般情報!A520</f>
        <v>150158</v>
      </c>
      <c r="B520" s="5" t="str">
        <f>工事一般情報!B520</f>
        <v>東北マツダ酒田</v>
      </c>
    </row>
    <row r="521" spans="1:2">
      <c r="A521" s="37">
        <f>工事一般情報!A521</f>
        <v>150164</v>
      </c>
      <c r="B521" s="5" t="str">
        <f>工事一般情報!B521</f>
        <v>特別養護老人ホーム さくらそう</v>
      </c>
    </row>
    <row r="522" spans="1:2">
      <c r="A522" s="37">
        <f>工事一般情報!A522</f>
        <v>150166</v>
      </c>
      <c r="B522" s="5" t="str">
        <f>工事一般情報!B522</f>
        <v>広野米倉庫</v>
      </c>
    </row>
    <row r="523" spans="1:2">
      <c r="A523" s="37">
        <f>工事一般情報!A523</f>
        <v>150167</v>
      </c>
      <c r="B523" s="5" t="str">
        <f>工事一般情報!B523</f>
        <v>マルカワ渋川せんべい新工場</v>
      </c>
    </row>
    <row r="524" spans="1:2">
      <c r="A524" s="37">
        <f>工事一般情報!A524</f>
        <v>150173</v>
      </c>
      <c r="B524" s="5" t="str">
        <f>工事一般情報!B524</f>
        <v>越ケ谷保育園</v>
      </c>
    </row>
    <row r="525" spans="1:2">
      <c r="A525" s="37">
        <f>工事一般情報!A525</f>
        <v>150185</v>
      </c>
      <c r="B525" s="5" t="str">
        <f>工事一般情報!B525</f>
        <v>せんだん会ｻｰﾋﾞｽ付住宅</v>
      </c>
    </row>
    <row r="526" spans="1:2">
      <c r="A526" s="37">
        <f>工事一般情報!A526</f>
        <v>150191</v>
      </c>
      <c r="B526" s="5" t="str">
        <f>工事一般情報!B526</f>
        <v>ダイナム宮城角田</v>
      </c>
    </row>
    <row r="527" spans="1:2">
      <c r="A527" s="37">
        <f>工事一般情報!A527</f>
        <v>150192</v>
      </c>
      <c r="B527" s="5" t="str">
        <f>工事一般情報!B527</f>
        <v>十和田市東十一番町SS</v>
      </c>
    </row>
    <row r="528" spans="1:2">
      <c r="A528" s="37">
        <f>工事一般情報!A528</f>
        <v>150201</v>
      </c>
      <c r="B528" s="5" t="str">
        <f>工事一般情報!B528</f>
        <v>平野鋼線㈱ 幸手倉庫・工場</v>
      </c>
    </row>
    <row r="529" spans="1:2">
      <c r="A529" s="37">
        <f>工事一般情報!A529</f>
        <v>150216</v>
      </c>
      <c r="B529" s="5" t="str">
        <f>工事一般情報!B529</f>
        <v>吉田容器店第2立花ヤード</v>
      </c>
    </row>
    <row r="530" spans="1:2">
      <c r="A530" s="37">
        <f>工事一般情報!A530</f>
        <v>150219</v>
      </c>
      <c r="B530" s="5" t="str">
        <f>工事一般情報!B530</f>
        <v>ウェルネス出雲中野</v>
      </c>
    </row>
    <row r="531" spans="1:2">
      <c r="A531" s="37">
        <f>工事一般情報!A531</f>
        <v>150228</v>
      </c>
      <c r="B531" s="5" t="str">
        <f>工事一般情報!B531</f>
        <v>スズキショールーム豊岡</v>
      </c>
    </row>
    <row r="532" spans="1:2">
      <c r="A532" s="37">
        <f>工事一般情報!A532</f>
        <v>150229</v>
      </c>
      <c r="B532" s="5" t="str">
        <f>工事一般情報!B532</f>
        <v>八尾楽音寺</v>
      </c>
    </row>
    <row r="533" spans="1:2">
      <c r="A533" s="37">
        <f>工事一般情報!A533</f>
        <v>150237</v>
      </c>
      <c r="B533" s="5" t="str">
        <f>工事一般情報!B533</f>
        <v>中部工業(株)工場</v>
      </c>
    </row>
    <row r="534" spans="1:2">
      <c r="A534" s="37">
        <f>工事一般情報!A534</f>
        <v>150240</v>
      </c>
      <c r="B534" s="5" t="str">
        <f>工事一般情報!B534</f>
        <v>石巻商工信用組合本店</v>
      </c>
    </row>
    <row r="535" spans="1:2">
      <c r="A535" s="37">
        <f>工事一般情報!A535</f>
        <v>150241</v>
      </c>
      <c r="B535" s="5" t="str">
        <f>工事一般情報!B535</f>
        <v>関西マツダ住之江</v>
      </c>
    </row>
    <row r="536" spans="1:2">
      <c r="A536" s="37">
        <f>工事一般情報!A536</f>
        <v>150246</v>
      </c>
      <c r="B536" s="5" t="str">
        <f>工事一般情報!B536</f>
        <v>北海道カントリークラブ</v>
      </c>
    </row>
    <row r="537" spans="1:2">
      <c r="A537" s="37">
        <f>工事一般情報!A537</f>
        <v>150248</v>
      </c>
      <c r="B537" s="5" t="str">
        <f>工事一般情報!B537</f>
        <v>プラスワン長野</v>
      </c>
    </row>
    <row r="538" spans="1:2">
      <c r="A538" s="37">
        <f>工事一般情報!A538</f>
        <v>150253</v>
      </c>
      <c r="B538" s="5" t="str">
        <f>工事一般情報!B538</f>
        <v>マルハン新発田</v>
      </c>
    </row>
    <row r="539" spans="1:2">
      <c r="A539" s="37">
        <f>工事一般情報!A539</f>
        <v>150257</v>
      </c>
      <c r="B539" s="5" t="str">
        <f>工事一般情報!B539</f>
        <v>高和保育園</v>
      </c>
    </row>
    <row r="540" spans="1:2">
      <c r="A540" s="37">
        <f>工事一般情報!A540</f>
        <v>150259</v>
      </c>
      <c r="B540" s="5" t="str">
        <f>工事一般情報!B540</f>
        <v>大川魚店</v>
      </c>
    </row>
    <row r="541" spans="1:2">
      <c r="A541" s="37">
        <f>工事一般情報!A541</f>
        <v>150265</v>
      </c>
      <c r="B541" s="5" t="str">
        <f>工事一般情報!B541</f>
        <v>東和プリント</v>
      </c>
    </row>
    <row r="542" spans="1:2">
      <c r="A542" s="37">
        <f>工事一般情報!A542</f>
        <v>150270</v>
      </c>
      <c r="B542" s="5" t="str">
        <f>工事一般情報!B542</f>
        <v>ルネスマンション足立区千住旭町</v>
      </c>
    </row>
    <row r="543" spans="1:2">
      <c r="A543" s="37">
        <f>工事一般情報!A543</f>
        <v>150272</v>
      </c>
      <c r="B543" s="5" t="str">
        <f>工事一般情報!B543</f>
        <v>JA郡山市耕作物共同利用施設整備</v>
      </c>
    </row>
    <row r="544" spans="1:2">
      <c r="A544" s="37">
        <f>工事一般情報!A544</f>
        <v>150273</v>
      </c>
      <c r="B544" s="5" t="str">
        <f>工事一般情報!B544</f>
        <v>浪岡配送センター</v>
      </c>
    </row>
    <row r="545" spans="1:2">
      <c r="A545" s="37">
        <f>工事一般情報!A545</f>
        <v>150278</v>
      </c>
      <c r="B545" s="5" t="str">
        <f>工事一般情報!B545</f>
        <v>アートコーポレーション㈱大阪市港区支店</v>
      </c>
    </row>
    <row r="546" spans="1:2">
      <c r="A546" s="37">
        <f>工事一般情報!A546</f>
        <v>150283</v>
      </c>
      <c r="B546" s="5" t="str">
        <f>工事一般情報!B546</f>
        <v>東北マツダ秋田ＢＰ</v>
      </c>
    </row>
    <row r="547" spans="1:2">
      <c r="A547" s="37">
        <f>工事一般情報!A547</f>
        <v>150286</v>
      </c>
      <c r="B547" s="5" t="str">
        <f>工事一般情報!B547</f>
        <v>ほのぼの会 厨房棟</v>
      </c>
    </row>
    <row r="548" spans="1:2">
      <c r="A548" s="37">
        <f>工事一般情報!A548</f>
        <v>150287</v>
      </c>
      <c r="B548" s="5" t="str">
        <f>工事一般情報!B548</f>
        <v>益田自動車工業</v>
      </c>
    </row>
    <row r="549" spans="1:2">
      <c r="A549" s="37">
        <f>工事一般情報!A549</f>
        <v>150289</v>
      </c>
      <c r="B549" s="5" t="str">
        <f>工事一般情報!B549</f>
        <v>ダイナム山口宇部港町</v>
      </c>
    </row>
    <row r="550" spans="1:2">
      <c r="A550" s="37">
        <f>工事一般情報!A550</f>
        <v>150301</v>
      </c>
      <c r="B550" s="5" t="str">
        <f>工事一般情報!B550</f>
        <v>スズキショールーム橿原</v>
      </c>
    </row>
    <row r="551" spans="1:2">
      <c r="A551" s="37">
        <f>工事一般情報!A551</f>
        <v>150311</v>
      </c>
      <c r="B551" s="5" t="str">
        <f>工事一般情報!B551</f>
        <v>油脂タンク</v>
      </c>
    </row>
    <row r="552" spans="1:2">
      <c r="A552" s="37">
        <f>工事一般情報!A552</f>
        <v>150312</v>
      </c>
      <c r="B552" s="5" t="str">
        <f>工事一般情報!B552</f>
        <v>ナプラス産業廃棄物処理施設</v>
      </c>
    </row>
    <row r="553" spans="1:2">
      <c r="A553" s="37">
        <f>工事一般情報!A553</f>
        <v>150321</v>
      </c>
      <c r="B553" s="5" t="str">
        <f>工事一般情報!B553</f>
        <v>ジョイフィット津桜橋</v>
      </c>
    </row>
    <row r="554" spans="1:2">
      <c r="A554" s="37">
        <f>工事一般情報!A554</f>
        <v>150327</v>
      </c>
      <c r="B554" s="5" t="str">
        <f>工事一般情報!B554</f>
        <v>関西トランスウェイ 岸和田物流センター</v>
      </c>
    </row>
    <row r="555" spans="1:2">
      <c r="A555" s="37">
        <f>工事一般情報!A555</f>
        <v>150328</v>
      </c>
      <c r="B555" s="5" t="str">
        <f>工事一般情報!B555</f>
        <v>新浦安有明海プロジェクト</v>
      </c>
    </row>
    <row r="556" spans="1:2">
      <c r="A556" s="37">
        <f>工事一般情報!A556</f>
        <v>150329</v>
      </c>
      <c r="B556" s="5" t="str">
        <f>工事一般情報!B556</f>
        <v>中川保育園</v>
      </c>
    </row>
    <row r="557" spans="1:2">
      <c r="A557" s="37">
        <f>工事一般情報!A557</f>
        <v>150331</v>
      </c>
      <c r="B557" s="5" t="str">
        <f>工事一般情報!B557</f>
        <v>ドラッグユタカ南陽</v>
      </c>
    </row>
    <row r="558" spans="1:2">
      <c r="A558" s="37">
        <f>工事一般情報!A558</f>
        <v>150336</v>
      </c>
      <c r="B558" s="5" t="str">
        <f>工事一般情報!B558</f>
        <v>アシーズブリッジ米子</v>
      </c>
    </row>
    <row r="559" spans="1:2">
      <c r="A559" s="37">
        <f>工事一般情報!A559</f>
        <v>150339</v>
      </c>
      <c r="B559" s="5" t="str">
        <f>工事一般情報!B559</f>
        <v>福島県中建設事務所</v>
      </c>
    </row>
    <row r="560" spans="1:2">
      <c r="A560" s="37">
        <f>工事一般情報!A560</f>
        <v>150344</v>
      </c>
      <c r="B560" s="5" t="str">
        <f>工事一般情報!B560</f>
        <v>スガテック東京事業所</v>
      </c>
    </row>
    <row r="561" spans="1:2">
      <c r="A561" s="37">
        <f>工事一般情報!A561</f>
        <v>150357</v>
      </c>
      <c r="B561" s="5" t="str">
        <f>工事一般情報!B561</f>
        <v>利岡邸</v>
      </c>
    </row>
    <row r="562" spans="1:2">
      <c r="A562" s="37">
        <f>工事一般情報!A562</f>
        <v>150360</v>
      </c>
      <c r="B562" s="5" t="str">
        <f>工事一般情報!B562</f>
        <v>マルハン赤穂</v>
      </c>
    </row>
    <row r="563" spans="1:2">
      <c r="A563" s="37">
        <f>工事一般情報!A563</f>
        <v>150364</v>
      </c>
      <c r="B563" s="5" t="str">
        <f>工事一般情報!B563</f>
        <v>ドラッグセイムス吉川</v>
      </c>
    </row>
    <row r="564" spans="1:2">
      <c r="A564" s="37">
        <f>工事一般情報!A564</f>
        <v>150366</v>
      </c>
      <c r="B564" s="5" t="str">
        <f>工事一般情報!B564</f>
        <v>マルハン橋本台</v>
      </c>
    </row>
    <row r="565" spans="1:2">
      <c r="A565" s="37">
        <f>工事一般情報!A565</f>
        <v>150372</v>
      </c>
      <c r="B565" s="5" t="str">
        <f>工事一般情報!B565</f>
        <v>大分県大分市宮崎店舗</v>
      </c>
    </row>
    <row r="566" spans="1:2">
      <c r="A566" s="37">
        <f>工事一般情報!A566</f>
        <v>150380</v>
      </c>
      <c r="B566" s="5" t="str">
        <f>工事一般情報!B566</f>
        <v>千代田機電 小松営業所</v>
      </c>
    </row>
    <row r="567" spans="1:2">
      <c r="A567" s="37">
        <f>工事一般情報!A567</f>
        <v>150386</v>
      </c>
      <c r="B567" s="5" t="str">
        <f>工事一般情報!B567</f>
        <v>ヨークベニマル塩釜北浜</v>
      </c>
    </row>
    <row r="568" spans="1:2">
      <c r="A568" s="37">
        <f>工事一般情報!A568</f>
        <v>150387</v>
      </c>
      <c r="B568" s="5" t="str">
        <f>工事一般情報!B568</f>
        <v>カインズ静岡清水</v>
      </c>
    </row>
    <row r="569" spans="1:2">
      <c r="A569" s="37">
        <f>工事一般情報!A569</f>
        <v>150395</v>
      </c>
      <c r="B569" s="5" t="str">
        <f>工事一般情報!B569</f>
        <v>メディング板野</v>
      </c>
    </row>
    <row r="570" spans="1:2">
      <c r="A570" s="37">
        <f>工事一般情報!A570</f>
        <v>150396</v>
      </c>
      <c r="B570" s="5" t="str">
        <f>工事一般情報!B570</f>
        <v>児童養護施設 恵愛学園</v>
      </c>
    </row>
    <row r="571" spans="1:2">
      <c r="A571" s="37">
        <f>工事一般情報!A571</f>
        <v>150404</v>
      </c>
      <c r="B571" s="5" t="str">
        <f>工事一般情報!B571</f>
        <v>エスポット相模原淵野</v>
      </c>
    </row>
    <row r="572" spans="1:2">
      <c r="A572" s="37">
        <f>工事一般情報!A572</f>
        <v>150409</v>
      </c>
      <c r="B572" s="5" t="str">
        <f>工事一般情報!B572</f>
        <v>遠藤商事 新野菜工場</v>
      </c>
    </row>
    <row r="573" spans="1:2">
      <c r="A573" s="37">
        <f>工事一般情報!A573</f>
        <v>150410</v>
      </c>
      <c r="B573" s="5" t="str">
        <f>工事一般情報!B573</f>
        <v>御所野物流センター(秋田物流倉庫)</v>
      </c>
    </row>
    <row r="574" spans="1:2">
      <c r="A574" s="37">
        <f>工事一般情報!A574</f>
        <v>150431</v>
      </c>
      <c r="B574" s="5" t="str">
        <f>工事一般情報!B574</f>
        <v>中部薬品 武豊店</v>
      </c>
    </row>
    <row r="575" spans="1:2">
      <c r="A575" s="37">
        <f>工事一般情報!A575</f>
        <v>150446</v>
      </c>
      <c r="B575" s="5" t="str">
        <f>工事一般情報!B575</f>
        <v>河原木保育園</v>
      </c>
    </row>
    <row r="576" spans="1:2">
      <c r="A576" s="37">
        <f>工事一般情報!A576</f>
        <v>150465</v>
      </c>
      <c r="B576" s="5" t="str">
        <f>工事一般情報!B576</f>
        <v>石井製作所</v>
      </c>
    </row>
    <row r="577" spans="1:2">
      <c r="A577" s="37">
        <f>工事一般情報!A577</f>
        <v>150467</v>
      </c>
      <c r="B577" s="5" t="str">
        <f>工事一般情報!B577</f>
        <v>薬王堂由利本荘大内</v>
      </c>
    </row>
    <row r="578" spans="1:2">
      <c r="A578" s="37">
        <f>工事一般情報!A578</f>
        <v>150469</v>
      </c>
      <c r="B578" s="5" t="str">
        <f>工事一般情報!B578</f>
        <v>みたけ老人福祉センター</v>
      </c>
    </row>
    <row r="579" spans="1:2">
      <c r="A579" s="37">
        <f>工事一般情報!A579</f>
        <v>150477</v>
      </c>
      <c r="B579" s="5" t="str">
        <f>工事一般情報!B579</f>
        <v>ラ・ムー和歌山直川</v>
      </c>
    </row>
    <row r="580" spans="1:2">
      <c r="A580" s="37">
        <f>工事一般情報!A580</f>
        <v>150478</v>
      </c>
      <c r="B580" s="5" t="str">
        <f>工事一般情報!B580</f>
        <v>ツルハドラッグ直川</v>
      </c>
    </row>
    <row r="581" spans="1:2">
      <c r="A581" s="37">
        <f>工事一般情報!A581</f>
        <v>150481</v>
      </c>
      <c r="B581" s="5" t="str">
        <f>工事一般情報!B581</f>
        <v>光洋 駒川中野</v>
      </c>
    </row>
    <row r="582" spans="1:2">
      <c r="A582" s="37">
        <f>工事一般情報!A582</f>
        <v>150484</v>
      </c>
      <c r="B582" s="5" t="str">
        <f>工事一般情報!B582</f>
        <v>橋本様 貸事務所(郡山クリエイト)</v>
      </c>
    </row>
    <row r="583" spans="1:2">
      <c r="A583" s="37">
        <f>工事一般情報!A583</f>
        <v>150486</v>
      </c>
      <c r="B583" s="5" t="str">
        <f>工事一般情報!B583</f>
        <v>竹原火力</v>
      </c>
    </row>
    <row r="584" spans="1:2">
      <c r="A584" s="37">
        <f>工事一般情報!A584</f>
        <v>150488</v>
      </c>
      <c r="B584" s="5" t="str">
        <f>工事一般情報!B584</f>
        <v>バロー上越寺</v>
      </c>
    </row>
    <row r="585" spans="1:2">
      <c r="A585" s="37">
        <f>工事一般情報!A585</f>
        <v>150490</v>
      </c>
      <c r="B585" s="5" t="str">
        <f>工事一般情報!B585</f>
        <v>中部薬品越前</v>
      </c>
    </row>
    <row r="586" spans="1:2">
      <c r="A586" s="37">
        <f>工事一般情報!A586</f>
        <v>150491</v>
      </c>
      <c r="B586" s="5" t="str">
        <f>工事一般情報!B586</f>
        <v>赤野の家</v>
      </c>
    </row>
    <row r="587" spans="1:2">
      <c r="A587" s="37">
        <f>工事一般情報!A587</f>
        <v>150492</v>
      </c>
      <c r="B587" s="5" t="str">
        <f>工事一般情報!B587</f>
        <v>KI-HOUSE</v>
      </c>
    </row>
    <row r="588" spans="1:2">
      <c r="A588" s="37">
        <f>工事一般情報!A588</f>
        <v>150495</v>
      </c>
      <c r="B588" s="5" t="str">
        <f>工事一般情報!B588</f>
        <v>ホーマック室蘭</v>
      </c>
    </row>
    <row r="589" spans="1:2">
      <c r="A589" s="37">
        <f>工事一般情報!A589</f>
        <v>150496</v>
      </c>
      <c r="B589" s="5" t="str">
        <f>工事一般情報!B589</f>
        <v>十文字チキンカンパニー久慈工場</v>
      </c>
    </row>
    <row r="590" spans="1:2">
      <c r="A590" s="37">
        <f>工事一般情報!A590</f>
        <v>150497</v>
      </c>
      <c r="B590" s="5" t="str">
        <f>工事一般情報!B590</f>
        <v>GU三川</v>
      </c>
    </row>
    <row r="591" spans="1:2">
      <c r="A591" s="37">
        <f>工事一般情報!A591</f>
        <v>150501</v>
      </c>
      <c r="B591" s="5" t="str">
        <f>工事一般情報!B591</f>
        <v>三和鋲螺</v>
      </c>
    </row>
    <row r="592" spans="1:2">
      <c r="A592" s="37">
        <f>工事一般情報!A592</f>
        <v>150502</v>
      </c>
      <c r="B592" s="5" t="str">
        <f>工事一般情報!B592</f>
        <v>大潟村同友会</v>
      </c>
    </row>
    <row r="593" spans="1:2">
      <c r="A593" s="37">
        <f>工事一般情報!A593</f>
        <v>150504</v>
      </c>
      <c r="B593" s="5" t="str">
        <f>工事一般情報!B593</f>
        <v>大進創寫館</v>
      </c>
    </row>
    <row r="594" spans="1:2">
      <c r="A594" s="37">
        <f>工事一般情報!A594</f>
        <v>150508</v>
      </c>
      <c r="B594" s="5" t="str">
        <f>工事一般情報!B594</f>
        <v>東田店舗計画</v>
      </c>
    </row>
    <row r="595" spans="1:2">
      <c r="A595" s="37">
        <f>工事一般情報!A595</f>
        <v>150509</v>
      </c>
      <c r="B595" s="5" t="str">
        <f>工事一般情報!B595</f>
        <v>女川中央</v>
      </c>
    </row>
    <row r="596" spans="1:2">
      <c r="A596" s="37">
        <f>工事一般情報!A596</f>
        <v>150516</v>
      </c>
      <c r="B596" s="5" t="str">
        <f>工事一般情報!B596</f>
        <v>境港海陸運送</v>
      </c>
    </row>
    <row r="597" spans="1:2">
      <c r="A597" s="37">
        <f>工事一般情報!A597</f>
        <v>150536</v>
      </c>
      <c r="B597" s="5" t="str">
        <f>工事一般情報!B597</f>
        <v>出雲ｹｰﾌﾞﾙﾋﾞｼﾞｮﾝ</v>
      </c>
    </row>
    <row r="598" spans="1:2">
      <c r="A598" s="37">
        <f>工事一般情報!A598</f>
        <v>150544</v>
      </c>
      <c r="B598" s="5" t="str">
        <f>工事一般情報!B598</f>
        <v>DCMｶｰﾏ豊田五ヶ丘</v>
      </c>
    </row>
    <row r="599" spans="1:2">
      <c r="A599" s="37">
        <f>工事一般情報!A599</f>
        <v>150546</v>
      </c>
      <c r="B599" s="5" t="str">
        <f>工事一般情報!B599</f>
        <v>ヤマザワ荒井南</v>
      </c>
    </row>
    <row r="600" spans="1:2">
      <c r="A600" s="37">
        <f>工事一般情報!A600</f>
        <v>150554</v>
      </c>
      <c r="B600" s="5" t="str">
        <f>工事一般情報!B600</f>
        <v>直方保線所 社屋</v>
      </c>
    </row>
    <row r="601" spans="1:2">
      <c r="A601" s="37">
        <f>工事一般情報!A601</f>
        <v>150555</v>
      </c>
      <c r="B601" s="5" t="str">
        <f>工事一般情報!B601</f>
        <v>ホーマックニコット藤代</v>
      </c>
    </row>
    <row r="602" spans="1:2">
      <c r="A602" s="37">
        <f>工事一般情報!A602</f>
        <v>150566</v>
      </c>
      <c r="B602" s="5" t="str">
        <f>工事一般情報!B602</f>
        <v>ｲｰｱﾝﾄﾞｴﾑ発寒ﾌﾟﾗｽﾃｨｯｸ破砕施設</v>
      </c>
    </row>
    <row r="603" spans="1:2">
      <c r="A603" s="37">
        <f>工事一般情報!A603</f>
        <v>150576</v>
      </c>
      <c r="B603" s="5" t="str">
        <f>工事一般情報!B603</f>
        <v>バロー寝屋川</v>
      </c>
    </row>
    <row r="604" spans="1:2">
      <c r="A604" s="37">
        <f>工事一般情報!A604</f>
        <v>150580</v>
      </c>
      <c r="B604" s="5" t="str">
        <f>工事一般情報!B604</f>
        <v>東北マツダ柴田</v>
      </c>
    </row>
    <row r="605" spans="1:2">
      <c r="A605" s="37">
        <f>工事一般情報!A605</f>
        <v>150581</v>
      </c>
      <c r="B605" s="5" t="str">
        <f>工事一般情報!B605</f>
        <v>東北マツダ北上</v>
      </c>
    </row>
    <row r="606" spans="1:2">
      <c r="A606" s="37">
        <f>工事一般情報!A606</f>
        <v>150582</v>
      </c>
      <c r="B606" s="5" t="str">
        <f>工事一般情報!B606</f>
        <v>臨港バス駐車場</v>
      </c>
    </row>
    <row r="607" spans="1:2">
      <c r="A607" s="37">
        <f>工事一般情報!A607</f>
        <v>150585</v>
      </c>
      <c r="B607" s="5" t="str">
        <f>工事一般情報!B607</f>
        <v>サンライズ産業㈱ 浪岡第三倉庫</v>
      </c>
    </row>
    <row r="608" spans="1:2">
      <c r="A608" s="37">
        <f>工事一般情報!A608</f>
        <v>150588</v>
      </c>
      <c r="B608" s="5" t="str">
        <f>工事一般情報!B608</f>
        <v>コメリPW佐沼店</v>
      </c>
    </row>
    <row r="609" spans="1:2">
      <c r="A609" s="37">
        <f>工事一般情報!A609</f>
        <v>150592</v>
      </c>
      <c r="B609" s="5" t="str">
        <f>工事一般情報!B609</f>
        <v>高砂医科工業</v>
      </c>
    </row>
    <row r="610" spans="1:2">
      <c r="A610" s="37">
        <f>工事一般情報!A610</f>
        <v>150595</v>
      </c>
      <c r="B610" s="5" t="str">
        <f>工事一般情報!B610</f>
        <v>ﾌｨｰﾙﾄﾞﾒﾝﾃﾅﾝｽ倉庫棟</v>
      </c>
    </row>
    <row r="611" spans="1:2">
      <c r="A611" s="37">
        <f>工事一般情報!A611</f>
        <v>150598</v>
      </c>
      <c r="B611" s="5" t="str">
        <f>工事一般情報!B611</f>
        <v>エンドレス・テック棟 丘珠配送センター</v>
      </c>
    </row>
    <row r="612" spans="1:2">
      <c r="A612" s="37" t="str">
        <f>工事一般情報!A612</f>
        <v>150604-1</v>
      </c>
      <c r="B612" s="5" t="str">
        <f>工事一般情報!B612</f>
        <v>新発寒2条1丁目計画(ﾏｯｸｽﾊﾞﾘｭ棟)</v>
      </c>
    </row>
    <row r="613" spans="1:2">
      <c r="A613" s="37" t="str">
        <f>工事一般情報!A613</f>
        <v>150604-2</v>
      </c>
      <c r="B613" s="5" t="str">
        <f>工事一般情報!B613</f>
        <v>新発寒2条1丁目計画(ｻﾂﾄﾞﾗﾀﾞｲｿｰ棟)</v>
      </c>
    </row>
    <row r="614" spans="1:2">
      <c r="A614" s="37">
        <f>工事一般情報!A614</f>
        <v>150616</v>
      </c>
      <c r="B614" s="5" t="str">
        <f>工事一般情報!B614</f>
        <v>コメリPW岩見沢</v>
      </c>
    </row>
    <row r="615" spans="1:2">
      <c r="A615" s="37">
        <f>工事一般情報!A615</f>
        <v>150627</v>
      </c>
      <c r="B615" s="5" t="str">
        <f>工事一般情報!B615</f>
        <v>100満ボルト東苗穂</v>
      </c>
    </row>
    <row r="616" spans="1:2">
      <c r="A616" s="37">
        <f>工事一般情報!A616</f>
        <v>150627</v>
      </c>
      <c r="B616" s="5" t="str">
        <f>工事一般情報!B616</f>
        <v>ホーマック東苗穂</v>
      </c>
    </row>
    <row r="617" spans="1:2">
      <c r="A617" s="37">
        <f>工事一般情報!A617</f>
        <v>150630</v>
      </c>
      <c r="B617" s="5" t="str">
        <f>工事一般情報!B617</f>
        <v>山形飛鳥 水産加工施設</v>
      </c>
    </row>
    <row r="618" spans="1:2">
      <c r="A618" s="37">
        <f>工事一般情報!A618</f>
        <v>150631</v>
      </c>
      <c r="B618" s="5" t="str">
        <f>工事一般情報!B618</f>
        <v>亀岡大井町ストックヤード(整備場棟)</v>
      </c>
    </row>
    <row r="619" spans="1:2">
      <c r="A619" s="37">
        <f>工事一般情報!A619</f>
        <v>150631</v>
      </c>
      <c r="B619" s="5" t="str">
        <f>工事一般情報!B619</f>
        <v>亀岡大井町ストックヤード(駐車場棟)</v>
      </c>
    </row>
    <row r="620" spans="1:2">
      <c r="A620" s="37">
        <f>工事一般情報!A620</f>
        <v>150634</v>
      </c>
      <c r="B620" s="5" t="str">
        <f>工事一般情報!B620</f>
        <v>羽田倉庫</v>
      </c>
    </row>
    <row r="621" spans="1:2">
      <c r="A621" s="37">
        <f>工事一般情報!A621</f>
        <v>150635</v>
      </c>
      <c r="B621" s="5" t="str">
        <f>工事一般情報!B621</f>
        <v>羽田営業所</v>
      </c>
    </row>
    <row r="622" spans="1:2">
      <c r="A622" s="37">
        <f>工事一般情報!A622</f>
        <v>160006</v>
      </c>
      <c r="B622" s="5" t="str">
        <f>工事一般情報!B622</f>
        <v>おおぼし保育園</v>
      </c>
    </row>
    <row r="623" spans="1:2">
      <c r="A623" s="37">
        <f>工事一般情報!A623</f>
        <v>160008</v>
      </c>
      <c r="B623" s="5" t="str">
        <f>工事一般情報!B623</f>
        <v>協同組合八戸青果センター野菜加工施設</v>
      </c>
    </row>
    <row r="624" spans="1:2">
      <c r="A624" s="37">
        <f>工事一般情報!A624</f>
        <v>160010</v>
      </c>
      <c r="B624" s="5" t="str">
        <f>工事一般情報!B624</f>
        <v>西四国マツダ中村</v>
      </c>
    </row>
    <row r="625" spans="1:2">
      <c r="A625" s="37">
        <f>工事一般情報!A625</f>
        <v>160011</v>
      </c>
      <c r="B625" s="5" t="str">
        <f>工事一般情報!B625</f>
        <v>山傳商店仙台港工場</v>
      </c>
    </row>
    <row r="626" spans="1:2">
      <c r="A626" s="37">
        <f>工事一般情報!A626</f>
        <v>160015</v>
      </c>
      <c r="B626" s="5" t="str">
        <f>工事一般情報!B626</f>
        <v>徳力商業施設</v>
      </c>
    </row>
    <row r="627" spans="1:2">
      <c r="A627" s="37">
        <f>工事一般情報!A627</f>
        <v>160027</v>
      </c>
      <c r="B627" s="5" t="str">
        <f>工事一般情報!B627</f>
        <v>ツルハドラッグ中田7丁目</v>
      </c>
    </row>
    <row r="628" spans="1:2">
      <c r="A628" s="37">
        <f>工事一般情報!A628</f>
        <v>160031</v>
      </c>
      <c r="B628" s="5" t="str">
        <f>工事一般情報!B628</f>
        <v>ダイナム福岡川崎</v>
      </c>
    </row>
    <row r="629" spans="1:2">
      <c r="A629" s="37">
        <f>工事一般情報!A629</f>
        <v>160035</v>
      </c>
      <c r="B629" s="5" t="str">
        <f>工事一般情報!B629</f>
        <v>ヨークベニマル山形落合</v>
      </c>
    </row>
    <row r="630" spans="1:2">
      <c r="A630" s="37">
        <f>工事一般情報!A630</f>
        <v>160038</v>
      </c>
      <c r="B630" s="5" t="str">
        <f>工事一般情報!B630</f>
        <v>東大阪営業所</v>
      </c>
    </row>
    <row r="631" spans="1:2">
      <c r="A631" s="37">
        <f>工事一般情報!A631</f>
        <v>160039</v>
      </c>
      <c r="B631" s="5" t="str">
        <f>工事一般情報!B631</f>
        <v>北総鉄道東松戸駅高架下店舗</v>
      </c>
    </row>
    <row r="632" spans="1:2">
      <c r="A632" s="37">
        <f>工事一般情報!A632</f>
        <v>160040</v>
      </c>
      <c r="B632" s="5" t="str">
        <f>工事一般情報!B632</f>
        <v>㈱南木曽発条 田立工場</v>
      </c>
    </row>
    <row r="633" spans="1:2">
      <c r="A633" s="37">
        <f>工事一般情報!A633</f>
        <v>160042</v>
      </c>
      <c r="B633" s="5" t="str">
        <f>工事一般情報!B633</f>
        <v>Honda Cars熊本東 新車置場</v>
      </c>
    </row>
    <row r="634" spans="1:2">
      <c r="A634" s="37">
        <f>工事一般情報!A634</f>
        <v>160048</v>
      </c>
      <c r="B634" s="5" t="str">
        <f>工事一般情報!B634</f>
        <v>助任学童保育会館</v>
      </c>
    </row>
    <row r="635" spans="1:2">
      <c r="A635" s="37">
        <f>工事一般情報!A635</f>
        <v>160054</v>
      </c>
      <c r="B635" s="5" t="str">
        <f>工事一般情報!B635</f>
        <v>バロー大津茶が崎</v>
      </c>
    </row>
    <row r="636" spans="1:2">
      <c r="A636" s="37">
        <f>工事一般情報!A636</f>
        <v>160055</v>
      </c>
      <c r="B636" s="5" t="str">
        <f>工事一般情報!B636</f>
        <v>ナイス苫小牧</v>
      </c>
    </row>
    <row r="637" spans="1:2">
      <c r="A637" s="37">
        <f>工事一般情報!A637</f>
        <v>160064</v>
      </c>
      <c r="B637" s="5" t="str">
        <f>工事一般情報!B637</f>
        <v>平安神宮</v>
      </c>
    </row>
    <row r="638" spans="1:2">
      <c r="A638" s="37">
        <f>工事一般情報!A638</f>
        <v>160068</v>
      </c>
      <c r="B638" s="5" t="str">
        <f>工事一般情報!B638</f>
        <v>観音地区グループホーム</v>
      </c>
    </row>
    <row r="639" spans="1:2">
      <c r="A639" s="37">
        <f>工事一般情報!A639</f>
        <v>160070</v>
      </c>
      <c r="B639" s="5" t="str">
        <f>工事一般情報!B639</f>
        <v>ランプロジェクト</v>
      </c>
    </row>
    <row r="640" spans="1:2">
      <c r="A640" s="37">
        <f>工事一般情報!A640</f>
        <v>160080</v>
      </c>
      <c r="B640" s="5" t="str">
        <f>工事一般情報!B640</f>
        <v>インテルノ新工場</v>
      </c>
    </row>
    <row r="641" spans="1:2">
      <c r="A641" s="37">
        <f>工事一般情報!A641</f>
        <v>160082</v>
      </c>
      <c r="B641" s="5" t="str">
        <f>工事一般情報!B641</f>
        <v>稲田製作所</v>
      </c>
    </row>
    <row r="642" spans="1:2">
      <c r="A642" s="37">
        <f>工事一般情報!A642</f>
        <v>160089</v>
      </c>
      <c r="B642" s="5" t="str">
        <f>工事一般情報!B642</f>
        <v>石巻かわまち商業施設</v>
      </c>
    </row>
    <row r="643" spans="1:2">
      <c r="A643" s="37">
        <f>工事一般情報!A643</f>
        <v>160095</v>
      </c>
      <c r="B643" s="5" t="str">
        <f>工事一般情報!B643</f>
        <v>山進運輸㈱配送センター</v>
      </c>
    </row>
    <row r="644" spans="1:2">
      <c r="A644" s="37">
        <f>工事一般情報!A644</f>
        <v>160113</v>
      </c>
      <c r="B644" s="5" t="str">
        <f>工事一般情報!B644</f>
        <v>セレモニーホール篠原</v>
      </c>
    </row>
    <row r="645" spans="1:2">
      <c r="A645" s="37">
        <f>工事一般情報!A645</f>
        <v>160118</v>
      </c>
      <c r="B645" s="5" t="str">
        <f>工事一般情報!B645</f>
        <v>佐野寛様貸店舗(ローソン清水)</v>
      </c>
    </row>
    <row r="646" spans="1:2">
      <c r="A646" s="37">
        <f>工事一般情報!A646</f>
        <v>160120</v>
      </c>
      <c r="B646" s="5" t="str">
        <f>工事一般情報!B646</f>
        <v>マルハン高槻</v>
      </c>
    </row>
    <row r="647" spans="1:2">
      <c r="A647" s="37">
        <f>工事一般情報!A647</f>
        <v>160121</v>
      </c>
      <c r="B647" s="5" t="str">
        <f>工事一般情報!B647</f>
        <v>特別養護老人ホーム 偕生園</v>
      </c>
    </row>
    <row r="648" spans="1:2">
      <c r="A648" s="37">
        <f>工事一般情報!A648</f>
        <v>160123</v>
      </c>
      <c r="B648" s="5" t="str">
        <f>工事一般情報!B648</f>
        <v>JSSスイミングスクール立石</v>
      </c>
    </row>
    <row r="649" spans="1:2">
      <c r="A649" s="37">
        <f>工事一般情報!A649</f>
        <v>160124</v>
      </c>
      <c r="B649" s="5" t="str">
        <f>工事一般情報!B649</f>
        <v>ケーズデンキ佐沼</v>
      </c>
    </row>
    <row r="650" spans="1:2">
      <c r="A650" s="37">
        <f>工事一般情報!A650</f>
        <v>160136</v>
      </c>
      <c r="B650" s="5" t="str">
        <f>工事一般情報!B650</f>
        <v>薬王堂由利本荘荒町</v>
      </c>
    </row>
    <row r="651" spans="1:2">
      <c r="A651" s="37">
        <f>工事一般情報!A651</f>
        <v>160154</v>
      </c>
      <c r="B651" s="5" t="str">
        <f>工事一般情報!B651</f>
        <v>シシドモータース塗装工場</v>
      </c>
    </row>
    <row r="652" spans="1:2">
      <c r="A652" s="37">
        <f>工事一般情報!A652</f>
        <v>160155</v>
      </c>
      <c r="B652" s="5" t="str">
        <f>工事一般情報!B652</f>
        <v>V・drug中部薬品大垣西</v>
      </c>
    </row>
    <row r="653" spans="1:2">
      <c r="A653" s="37">
        <f>工事一般情報!A653</f>
        <v>160156</v>
      </c>
      <c r="B653" s="5" t="str">
        <f>工事一般情報!B653</f>
        <v>バロー春江</v>
      </c>
    </row>
    <row r="654" spans="1:2">
      <c r="A654" s="37">
        <f>工事一般情報!A654</f>
        <v>160157</v>
      </c>
      <c r="B654" s="5" t="str">
        <f>工事一般情報!B654</f>
        <v>アンフィニ福島工場</v>
      </c>
    </row>
    <row r="655" spans="1:2">
      <c r="A655" s="37">
        <f>工事一般情報!A655</f>
        <v>160185</v>
      </c>
      <c r="B655" s="5" t="str">
        <f>工事一般情報!B655</f>
        <v>丸一ゴム工業</v>
      </c>
    </row>
    <row r="656" spans="1:2">
      <c r="A656" s="37">
        <f>工事一般情報!A656</f>
        <v>160196</v>
      </c>
      <c r="B656" s="5" t="str">
        <f>工事一般情報!B656</f>
        <v>関西マツダ鳳BPセンター</v>
      </c>
    </row>
    <row r="657" spans="1:2">
      <c r="A657" s="37">
        <f>工事一般情報!A657</f>
        <v>160201</v>
      </c>
      <c r="B657" s="5" t="str">
        <f>工事一般情報!B657</f>
        <v>巽冷凍食品</v>
      </c>
    </row>
    <row r="658" spans="1:2">
      <c r="A658" s="37">
        <f>工事一般情報!A658</f>
        <v>160202</v>
      </c>
      <c r="B658" s="5" t="str">
        <f>工事一般情報!B658</f>
        <v>じゃんじゃん亭環七梅島</v>
      </c>
    </row>
    <row r="659" spans="1:2">
      <c r="A659" s="37">
        <f>工事一般情報!A659</f>
        <v>160218</v>
      </c>
      <c r="B659" s="5" t="str">
        <f>工事一般情報!B659</f>
        <v>福相食品工業小高第２工場</v>
      </c>
    </row>
    <row r="660" spans="1:2">
      <c r="A660" s="37">
        <f>工事一般情報!A660</f>
        <v>160219</v>
      </c>
      <c r="B660" s="5" t="str">
        <f>工事一般情報!B660</f>
        <v>島根電工(株)出雲支店</v>
      </c>
    </row>
    <row r="661" spans="1:2">
      <c r="A661" s="37">
        <f>工事一般情報!A661</f>
        <v>160222</v>
      </c>
      <c r="B661" s="5" t="str">
        <f>工事一般情報!B661</f>
        <v>M-CLINIC</v>
      </c>
    </row>
    <row r="662" spans="1:2">
      <c r="A662" s="37">
        <f>工事一般情報!A662</f>
        <v>160225</v>
      </c>
      <c r="B662" s="5" t="str">
        <f>工事一般情報!B662</f>
        <v>マルハン光明池</v>
      </c>
    </row>
    <row r="663" spans="1:2">
      <c r="A663" s="37">
        <f>工事一般情報!A663</f>
        <v>160226</v>
      </c>
      <c r="B663" s="5" t="str">
        <f>工事一般情報!B663</f>
        <v>長浜事業所</v>
      </c>
    </row>
    <row r="664" spans="1:2">
      <c r="A664" s="37">
        <f>工事一般情報!A664</f>
        <v>160256</v>
      </c>
      <c r="B664" s="5" t="str">
        <f>工事一般情報!B664</f>
        <v>マツダ平野</v>
      </c>
    </row>
    <row r="665" spans="1:2">
      <c r="A665" s="37">
        <f>工事一般情報!A665</f>
        <v>160261</v>
      </c>
      <c r="B665" s="5" t="str">
        <f>工事一般情報!B665</f>
        <v>マツダ金岡</v>
      </c>
    </row>
    <row r="666" spans="1:2">
      <c r="A666" s="37">
        <f>工事一般情報!A666</f>
        <v>160263</v>
      </c>
      <c r="B666" s="5" t="str">
        <f>工事一般情報!B666</f>
        <v>ラムー和歌山紀三井寺</v>
      </c>
    </row>
    <row r="667" spans="1:2">
      <c r="A667" s="37">
        <f>工事一般情報!A667</f>
        <v>160264</v>
      </c>
      <c r="B667" s="5" t="str">
        <f>工事一般情報!B667</f>
        <v>マルイ国府</v>
      </c>
    </row>
    <row r="668" spans="1:2">
      <c r="A668" s="37">
        <f>工事一般情報!A668</f>
        <v>160265</v>
      </c>
      <c r="B668" s="5" t="str">
        <f>工事一般情報!B668</f>
        <v>バロー春江 ﾃﾅﾝﾄ棟</v>
      </c>
    </row>
    <row r="669" spans="1:2">
      <c r="A669" s="37">
        <f>工事一般情報!A669</f>
        <v>160266</v>
      </c>
      <c r="B669" s="5" t="str">
        <f>工事一般情報!B669</f>
        <v>ヤマザワ寒河江 テナント棟</v>
      </c>
    </row>
    <row r="670" spans="1:2">
      <c r="A670" s="37">
        <f>工事一般情報!A670</f>
        <v>160278</v>
      </c>
      <c r="B670" s="5" t="str">
        <f>工事一般情報!B670</f>
        <v>小池えのき栽培施設</v>
      </c>
    </row>
    <row r="671" spans="1:2">
      <c r="A671" s="37">
        <f>工事一般情報!A671</f>
        <v>160279</v>
      </c>
      <c r="B671" s="5" t="str">
        <f>工事一般情報!B671</f>
        <v>悦和産業</v>
      </c>
    </row>
    <row r="672" spans="1:2">
      <c r="A672" s="37">
        <f>工事一般情報!A672</f>
        <v>160280</v>
      </c>
      <c r="B672" s="5" t="str">
        <f>工事一般情報!B672</f>
        <v>原きのこ園</v>
      </c>
    </row>
    <row r="673" spans="1:2">
      <c r="A673" s="37">
        <f>工事一般情報!A673</f>
        <v>160281</v>
      </c>
      <c r="B673" s="5" t="str">
        <f>工事一般情報!B673</f>
        <v>荻原きのこ園</v>
      </c>
    </row>
    <row r="674" spans="1:2">
      <c r="A674" s="37">
        <f>工事一般情報!A674</f>
        <v>160282</v>
      </c>
      <c r="B674" s="5" t="str">
        <f>工事一般情報!B674</f>
        <v>大熊きのこ園</v>
      </c>
    </row>
    <row r="675" spans="1:2">
      <c r="A675" s="37">
        <f>工事一般情報!A675</f>
        <v>160286</v>
      </c>
      <c r="B675" s="5" t="str">
        <f>工事一般情報!B675</f>
        <v>室通北広島3号倉庫</v>
      </c>
    </row>
    <row r="676" spans="1:2">
      <c r="A676" s="37">
        <f>工事一般情報!A676</f>
        <v>160287</v>
      </c>
      <c r="B676" s="5" t="str">
        <f>工事一般情報!B676</f>
        <v>城陽工場(日建ﾘｰｽ工業)</v>
      </c>
    </row>
    <row r="677" spans="1:2">
      <c r="A677" s="37">
        <f>工事一般情報!A677</f>
        <v>160289</v>
      </c>
      <c r="B677" s="5" t="str">
        <f>工事一般情報!B677</f>
        <v>錦町アピタ太陽2</v>
      </c>
    </row>
    <row r="678" spans="1:2">
      <c r="A678" s="37">
        <f>工事一般情報!A678</f>
        <v>160290</v>
      </c>
      <c r="B678" s="5" t="str">
        <f>工事一般情報!B678</f>
        <v>ハローズ住吉</v>
      </c>
    </row>
    <row r="679" spans="1:2">
      <c r="A679" s="37">
        <f>工事一般情報!A679</f>
        <v>160291</v>
      </c>
      <c r="B679" s="5" t="str">
        <f>工事一般情報!B679</f>
        <v>バロー湖西古見</v>
      </c>
    </row>
    <row r="680" spans="1:2">
      <c r="A680" s="37">
        <f>工事一般情報!A680</f>
        <v>160292</v>
      </c>
      <c r="B680" s="5" t="str">
        <f>工事一般情報!B680</f>
        <v>中部薬品二瀬</v>
      </c>
    </row>
    <row r="681" spans="1:2">
      <c r="A681" s="37">
        <f>工事一般情報!A681</f>
        <v>160293</v>
      </c>
      <c r="B681" s="5" t="str">
        <f>工事一般情報!B681</f>
        <v>中部薬品笠松</v>
      </c>
    </row>
    <row r="682" spans="1:2">
      <c r="A682" s="37">
        <f>工事一般情報!A682</f>
        <v>160295</v>
      </c>
      <c r="B682" s="5" t="str">
        <f>工事一般情報!B682</f>
        <v>酔鯨酒造</v>
      </c>
    </row>
    <row r="683" spans="1:2">
      <c r="A683" s="37">
        <f>工事一般情報!A683</f>
        <v>160296</v>
      </c>
      <c r="B683" s="5" t="str">
        <f>工事一般情報!B683</f>
        <v>矢賀新町マンション</v>
      </c>
    </row>
    <row r="684" spans="1:2">
      <c r="A684" s="37">
        <f>工事一般情報!A684</f>
        <v>160297</v>
      </c>
      <c r="B684" s="5" t="str">
        <f>工事一般情報!B684</f>
        <v>スズキショールーム鹿の子台(増築)</v>
      </c>
    </row>
    <row r="685" spans="1:2">
      <c r="A685" s="37">
        <f>工事一般情報!A685</f>
        <v>160298</v>
      </c>
      <c r="B685" s="5" t="str">
        <f>工事一般情報!B685</f>
        <v>バロー北寺島</v>
      </c>
    </row>
    <row r="686" spans="1:2">
      <c r="A686" s="37">
        <f>工事一般情報!A686</f>
        <v>160300</v>
      </c>
      <c r="B686" s="5" t="str">
        <f>工事一般情報!B686</f>
        <v>ツルハドラッグ村山河島</v>
      </c>
    </row>
    <row r="687" spans="1:2">
      <c r="A687" s="37">
        <f>工事一般情報!A687</f>
        <v>160301</v>
      </c>
      <c r="B687" s="5" t="str">
        <f>工事一般情報!B687</f>
        <v>サン・サポート岡宮</v>
      </c>
    </row>
    <row r="688" spans="1:2">
      <c r="A688" s="37">
        <f>工事一般情報!A688</f>
        <v>160302</v>
      </c>
      <c r="B688" s="5" t="str">
        <f>工事一般情報!B688</f>
        <v>今井運送</v>
      </c>
    </row>
    <row r="689" spans="1:2">
      <c r="A689" s="37">
        <f>工事一般情報!A689</f>
        <v>160303</v>
      </c>
      <c r="B689" s="5" t="str">
        <f>工事一般情報!B689</f>
        <v>新子安方面保育所</v>
      </c>
    </row>
    <row r="690" spans="1:2">
      <c r="A690" s="37">
        <f>工事一般情報!A690</f>
        <v>160308</v>
      </c>
      <c r="B690" s="5" t="str">
        <f>工事一般情報!B690</f>
        <v>イズモホール根堅</v>
      </c>
    </row>
    <row r="691" spans="1:2">
      <c r="A691" s="37">
        <f>工事一般情報!A691</f>
        <v>160309</v>
      </c>
      <c r="B691" s="5" t="str">
        <f>工事一般情報!B691</f>
        <v>協立エアテック</v>
      </c>
    </row>
    <row r="692" spans="1:2">
      <c r="A692" s="37">
        <f>工事一般情報!A692</f>
        <v>160311</v>
      </c>
      <c r="B692" s="5" t="str">
        <f>工事一般情報!B692</f>
        <v>阪神自動車</v>
      </c>
    </row>
    <row r="693" spans="1:2">
      <c r="A693" s="37">
        <f>工事一般情報!A693</f>
        <v>160312</v>
      </c>
      <c r="B693" s="5" t="str">
        <f>工事一般情報!B693</f>
        <v>静岡銀行</v>
      </c>
    </row>
    <row r="694" spans="1:2">
      <c r="A694" s="37">
        <f>工事一般情報!A694</f>
        <v>160313</v>
      </c>
      <c r="B694" s="5" t="str">
        <f>工事一般情報!B694</f>
        <v>アルス(株)工場</v>
      </c>
    </row>
    <row r="695" spans="1:2">
      <c r="A695" s="37">
        <f>工事一般情報!A695</f>
        <v>160314</v>
      </c>
      <c r="B695" s="5" t="str">
        <f>工事一般情報!B695</f>
        <v>福島県買取型復興公営住宅</v>
      </c>
    </row>
    <row r="696" spans="1:2">
      <c r="A696" s="37">
        <f>工事一般情報!A696</f>
        <v>160315</v>
      </c>
      <c r="B696" s="5" t="str">
        <f>工事一般情報!B696</f>
        <v>中央変電所</v>
      </c>
    </row>
    <row r="697" spans="1:2">
      <c r="A697" s="37">
        <f>工事一般情報!A697</f>
        <v>160316</v>
      </c>
      <c r="B697" s="5" t="str">
        <f>工事一般情報!B697</f>
        <v>ヤマザワ村山駅西町</v>
      </c>
    </row>
    <row r="698" spans="1:2">
      <c r="A698" s="37">
        <f>工事一般情報!A698</f>
        <v>160317</v>
      </c>
      <c r="B698" s="5" t="str">
        <f>工事一般情報!B698</f>
        <v>ヤマイシ水産加工施設</v>
      </c>
    </row>
    <row r="699" spans="1:2">
      <c r="A699" s="37">
        <f>工事一般情報!A699</f>
        <v>160318</v>
      </c>
      <c r="B699" s="5" t="str">
        <f>工事一般情報!B699</f>
        <v>ハローズ三原</v>
      </c>
    </row>
    <row r="700" spans="1:2">
      <c r="A700" s="37">
        <f>工事一般情報!A700</f>
        <v>160319</v>
      </c>
      <c r="B700" s="5" t="str">
        <f>工事一般情報!B700</f>
        <v>岩国錦帯橋空港立体駐車場整備工場</v>
      </c>
    </row>
    <row r="701" spans="1:2">
      <c r="A701" s="37">
        <f>工事一般情報!A701</f>
        <v>160321</v>
      </c>
      <c r="B701" s="5" t="str">
        <f>工事一般情報!B701</f>
        <v>ツルハドラッグ岩見沢鉄北</v>
      </c>
    </row>
    <row r="702" spans="1:2">
      <c r="A702" s="37">
        <f>工事一般情報!A702</f>
        <v>160322</v>
      </c>
      <c r="B702" s="5" t="str">
        <f>工事一般情報!B702</f>
        <v>和幸セントラルハウス</v>
      </c>
    </row>
    <row r="703" spans="1:2">
      <c r="A703" s="37">
        <f>工事一般情報!A703</f>
        <v>160323</v>
      </c>
      <c r="B703" s="5" t="str">
        <f>工事一般情報!B703</f>
        <v>東和食品(株)鮭フィレー工場</v>
      </c>
    </row>
    <row r="704" spans="1:2">
      <c r="A704" s="37">
        <f>工事一般情報!A704</f>
        <v>160324</v>
      </c>
      <c r="B704" s="5" t="str">
        <f>工事一般情報!B704</f>
        <v>地域密着型介護老人福祉施設(石木医院)</v>
      </c>
    </row>
    <row r="705" spans="1:2">
      <c r="A705" s="37">
        <f>工事一般情報!A705</f>
        <v>160325</v>
      </c>
      <c r="B705" s="5" t="str">
        <f>工事一般情報!B705</f>
        <v>なないろ芥見</v>
      </c>
    </row>
    <row r="706" spans="1:2">
      <c r="A706" s="37">
        <f>工事一般情報!A706</f>
        <v>160327</v>
      </c>
      <c r="B706" s="5" t="str">
        <f>工事一般情報!B706</f>
        <v>スーパーサンシ</v>
      </c>
    </row>
    <row r="707" spans="1:2">
      <c r="A707" s="37">
        <f>工事一般情報!A707</f>
        <v>160328</v>
      </c>
      <c r="B707" s="5" t="str">
        <f>工事一般情報!B707</f>
        <v>スシロー西大津</v>
      </c>
    </row>
    <row r="708" spans="1:2">
      <c r="A708" s="37">
        <f>工事一般情報!A708</f>
        <v>160329</v>
      </c>
      <c r="B708" s="5" t="str">
        <f>工事一般情報!B708</f>
        <v>福松屋運送</v>
      </c>
    </row>
    <row r="709" spans="1:2">
      <c r="A709" s="37">
        <f>工事一般情報!A709</f>
        <v>160333</v>
      </c>
      <c r="B709" s="5" t="str">
        <f>工事一般情報!B709</f>
        <v>スズキショールーム御国野町国分寺</v>
      </c>
    </row>
    <row r="710" spans="1:2">
      <c r="A710" s="37">
        <f>工事一般情報!A710</f>
        <v>160334</v>
      </c>
      <c r="B710" s="5" t="str">
        <f>工事一般情報!B710</f>
        <v>山陰ヤクルト</v>
      </c>
    </row>
    <row r="711" spans="1:2">
      <c r="A711" s="37">
        <f>工事一般情報!A711</f>
        <v>160335</v>
      </c>
      <c r="B711" s="5" t="str">
        <f>工事一般情報!B711</f>
        <v>エムジーホールディング株式会社事務所</v>
      </c>
    </row>
    <row r="712" spans="1:2">
      <c r="A712" s="37">
        <f>工事一般情報!A712</f>
        <v>160336</v>
      </c>
      <c r="B712" s="5" t="str">
        <f>工事一般情報!B712</f>
        <v>ネッツトヨタ島根浜田</v>
      </c>
    </row>
    <row r="713" spans="1:2">
      <c r="A713" s="37">
        <f>工事一般情報!A713</f>
        <v>160337</v>
      </c>
      <c r="B713" s="5" t="str">
        <f>工事一般情報!B713</f>
        <v>JA呉 高須支店</v>
      </c>
    </row>
    <row r="714" spans="1:2">
      <c r="A714" s="37">
        <f>工事一般情報!A714</f>
        <v>160338</v>
      </c>
      <c r="B714" s="5" t="str">
        <f>工事一般情報!B714</f>
        <v>ツルハドラッグ石巻新蛇田南</v>
      </c>
    </row>
    <row r="715" spans="1:2">
      <c r="A715" s="37">
        <f>工事一般情報!A715</f>
        <v>160339</v>
      </c>
      <c r="B715" s="5" t="str">
        <f>工事一般情報!B715</f>
        <v>ｽﾀｰﾊﾞｯｸｽｺｰﾋｰ神戸ﾒﾘｹﾝﾊﾟｰｸ</v>
      </c>
    </row>
    <row r="716" spans="1:2">
      <c r="A716" s="37">
        <f>工事一般情報!A716</f>
        <v>160341</v>
      </c>
      <c r="B716" s="5" t="str">
        <f>工事一般情報!B716</f>
        <v>こと京野菜 亀岡工場</v>
      </c>
    </row>
    <row r="717" spans="1:2">
      <c r="A717" s="37">
        <f>工事一般情報!A717</f>
        <v>160342</v>
      </c>
      <c r="B717" s="5" t="str">
        <f>工事一般情報!B717</f>
        <v>西新井七丁目(ベルクス)</v>
      </c>
    </row>
    <row r="718" spans="1:2">
      <c r="A718" s="37">
        <f>工事一般情報!A718</f>
        <v>160343</v>
      </c>
      <c r="B718" s="5" t="str">
        <f>工事一般情報!B718</f>
        <v>九州産廃 焼却施設</v>
      </c>
    </row>
    <row r="719" spans="1:2">
      <c r="A719" s="37">
        <f>工事一般情報!A719</f>
        <v>160347</v>
      </c>
      <c r="B719" s="5" t="str">
        <f>工事一般情報!B719</f>
        <v>ヤマナカ水産加工場</v>
      </c>
    </row>
    <row r="720" spans="1:2">
      <c r="A720" s="37">
        <f>工事一般情報!A720</f>
        <v>160348</v>
      </c>
      <c r="B720" s="5" t="str">
        <f>工事一般情報!B720</f>
        <v>酒田酒造</v>
      </c>
    </row>
    <row r="721" spans="1:2">
      <c r="A721" s="37">
        <f>工事一般情報!A721</f>
        <v>160355</v>
      </c>
      <c r="B721" s="5" t="str">
        <f>工事一般情報!B721</f>
        <v>信州培養センター資材置場</v>
      </c>
    </row>
    <row r="722" spans="1:2">
      <c r="A722" s="37">
        <f>工事一般情報!A722</f>
        <v>160356</v>
      </c>
      <c r="B722" s="5" t="str">
        <f>工事一般情報!B722</f>
        <v>キタセキ蓮野</v>
      </c>
    </row>
    <row r="723" spans="1:2">
      <c r="A723" s="37">
        <f>工事一般情報!A723</f>
        <v>160357</v>
      </c>
      <c r="B723" s="5" t="str">
        <f>工事一般情報!B723</f>
        <v>ボーネルンドキドキド学園南</v>
      </c>
    </row>
    <row r="724" spans="1:2">
      <c r="A724" s="37">
        <f>工事一般情報!A724</f>
        <v>160358</v>
      </c>
      <c r="B724" s="5" t="str">
        <f>工事一般情報!B724</f>
        <v>濃飛西濃運輸上越支店 自家用給油所</v>
      </c>
    </row>
    <row r="725" spans="1:2">
      <c r="A725" s="37">
        <f>工事一般情報!A725</f>
        <v>160360</v>
      </c>
      <c r="B725" s="5" t="str">
        <f>工事一般情報!B725</f>
        <v>三共ゴム平林営業所</v>
      </c>
    </row>
    <row r="726" spans="1:2">
      <c r="A726" s="37">
        <f>工事一般情報!A726</f>
        <v>160363</v>
      </c>
      <c r="B726" s="5" t="str">
        <f>工事一般情報!B726</f>
        <v>農事組合法人U.M.A.S.I穀類乾燥調製・育苗施設</v>
      </c>
    </row>
    <row r="727" spans="1:2">
      <c r="A727" s="37">
        <f>工事一般情報!A727</f>
        <v>160364</v>
      </c>
      <c r="B727" s="5" t="str">
        <f>工事一般情報!B727</f>
        <v>内村電機工務店 倉庫</v>
      </c>
    </row>
    <row r="728" spans="1:2">
      <c r="A728" s="37">
        <f>工事一般情報!A728</f>
        <v>160365</v>
      </c>
      <c r="B728" s="5" t="str">
        <f>工事一般情報!B728</f>
        <v>鶴見ファッションモール</v>
      </c>
    </row>
    <row r="729" spans="1:2">
      <c r="A729" s="37">
        <f>工事一般情報!A729</f>
        <v>160366</v>
      </c>
      <c r="B729" s="5" t="str">
        <f>工事一般情報!B729</f>
        <v>ナイス山手台</v>
      </c>
    </row>
    <row r="730" spans="1:2">
      <c r="A730" s="37">
        <f>工事一般情報!A730</f>
        <v>160367</v>
      </c>
      <c r="B730" s="5" t="str">
        <f>工事一般情報!B730</f>
        <v>ネッツトヨタ高知 駅前通り</v>
      </c>
    </row>
    <row r="731" spans="1:2">
      <c r="A731" s="37">
        <f>工事一般情報!A731</f>
        <v>160368</v>
      </c>
      <c r="B731" s="5" t="str">
        <f>工事一般情報!B731</f>
        <v>カインズ相模原当麻</v>
      </c>
    </row>
    <row r="732" spans="1:2">
      <c r="A732" s="37">
        <f>工事一般情報!A732</f>
        <v>160370</v>
      </c>
      <c r="B732" s="5" t="str">
        <f>工事一般情報!B732</f>
        <v>V・drug日進赤池</v>
      </c>
    </row>
    <row r="733" spans="1:2">
      <c r="A733" s="37">
        <f>工事一般情報!A733</f>
        <v>160371</v>
      </c>
      <c r="B733" s="5" t="str">
        <f>工事一般情報!B733</f>
        <v>マルセン食品</v>
      </c>
    </row>
    <row r="734" spans="1:2">
      <c r="A734" s="37">
        <f>工事一般情報!A734</f>
        <v>160372</v>
      </c>
      <c r="B734" s="5" t="str">
        <f>工事一般情報!B734</f>
        <v>ホーマックニコット当別太美</v>
      </c>
    </row>
    <row r="735" spans="1:2">
      <c r="A735" s="37">
        <f>工事一般情報!A735</f>
        <v>160373</v>
      </c>
      <c r="B735" s="5" t="str">
        <f>工事一般情報!B735</f>
        <v>ヨークベニマルいわき泉下川</v>
      </c>
    </row>
    <row r="736" spans="1:2">
      <c r="A736" s="37">
        <f>工事一般情報!A736</f>
        <v>160374</v>
      </c>
      <c r="B736" s="5" t="str">
        <f>工事一般情報!B736</f>
        <v>フレスポいわき泉(ﾏﾂｷﾖ)</v>
      </c>
    </row>
    <row r="737" spans="1:2">
      <c r="A737" s="37">
        <f>工事一般情報!A737</f>
        <v>160375</v>
      </c>
      <c r="B737" s="5" t="str">
        <f>工事一般情報!B737</f>
        <v>多機能型事業所ふれんず</v>
      </c>
    </row>
    <row r="738" spans="1:2">
      <c r="A738" s="37">
        <f>工事一般情報!A738</f>
        <v>160376</v>
      </c>
      <c r="B738" s="5" t="str">
        <f>工事一般情報!B738</f>
        <v>カインズ宇土</v>
      </c>
    </row>
    <row r="739" spans="1:2">
      <c r="A739" s="37">
        <f>工事一般情報!A739</f>
        <v>160377</v>
      </c>
      <c r="B739" s="5" t="str">
        <f>工事一般情報!B739</f>
        <v>ツルハドラッグ登米加賀野</v>
      </c>
    </row>
    <row r="740" spans="1:2">
      <c r="A740" s="37">
        <f>工事一般情報!A740</f>
        <v>160379</v>
      </c>
      <c r="B740" s="5" t="str">
        <f>工事一般情報!B740</f>
        <v>ｼﾝｼｮｳﾄﾞｳ広島事務所・倉庫</v>
      </c>
    </row>
    <row r="741" spans="1:2">
      <c r="A741" s="37" t="str">
        <f>工事一般情報!A741</f>
        <v>160378-1</v>
      </c>
      <c r="B741" s="5" t="str">
        <f>工事一般情報!B741</f>
        <v>新高岡ストックヤード(ﾌﾟﾗｯﾄﾎｰﾑ)</v>
      </c>
    </row>
    <row r="742" spans="1:2">
      <c r="A742" s="37" t="str">
        <f>工事一般情報!A742</f>
        <v>160378-2</v>
      </c>
      <c r="B742" s="5" t="str">
        <f>工事一般情報!B742</f>
        <v>新高岡ストックヤード(ｽﾄｯｸﾔｰﾄﾞA)</v>
      </c>
    </row>
    <row r="743" spans="1:2">
      <c r="A743" s="37" t="str">
        <f>工事一般情報!A743</f>
        <v>160378-3</v>
      </c>
      <c r="B743" s="5" t="str">
        <f>工事一般情報!B743</f>
        <v>新高岡ストックヤード(ｽﾄｯｸﾔｰﾄﾞB)</v>
      </c>
    </row>
    <row r="744" spans="1:2">
      <c r="A744" s="37" t="str">
        <f>工事一般情報!A744</f>
        <v>160378-4</v>
      </c>
      <c r="B744" s="5" t="str">
        <f>工事一般情報!B744</f>
        <v>新高岡ストックヤード(受付棟)</v>
      </c>
    </row>
    <row r="745" spans="1:2">
      <c r="A745" s="37">
        <f>工事一般情報!A745</f>
        <v>160380</v>
      </c>
      <c r="B745" s="5" t="str">
        <f>工事一般情報!B745</f>
        <v>V・drug安城今池</v>
      </c>
    </row>
    <row r="746" spans="1:2">
      <c r="A746" s="37">
        <f>工事一般情報!A746</f>
        <v>160381</v>
      </c>
      <c r="B746" s="5" t="str">
        <f>工事一般情報!B746</f>
        <v>ﾃﾝﾎｳ・ﾌｰｽﾞ工場</v>
      </c>
    </row>
    <row r="747" spans="1:2">
      <c r="A747" s="37">
        <f>工事一般情報!A747</f>
        <v>160382</v>
      </c>
      <c r="B747" s="5" t="str">
        <f>工事一般情報!B747</f>
        <v>ヤンマーアグリジャパン(株)白石支店倉庫</v>
      </c>
    </row>
    <row r="748" spans="1:2">
      <c r="A748" s="37">
        <f>工事一般情報!A748</f>
        <v>160384</v>
      </c>
      <c r="B748" s="5" t="str">
        <f>工事一般情報!B748</f>
        <v>四日市海運(株)霞事務所</v>
      </c>
    </row>
    <row r="749" spans="1:2">
      <c r="A749" s="37">
        <f>工事一般情報!A749</f>
        <v>160385</v>
      </c>
      <c r="B749" s="5" t="str">
        <f>工事一般情報!B749</f>
        <v>赤田運輸産業様 倉庫・事務所</v>
      </c>
    </row>
    <row r="750" spans="1:2">
      <c r="A750" s="37">
        <f>工事一般情報!A750</f>
        <v>160386</v>
      </c>
      <c r="B750" s="5" t="str">
        <f>工事一般情報!B750</f>
        <v>ライオンズ平野町北</v>
      </c>
    </row>
    <row r="751" spans="1:2">
      <c r="A751" s="37">
        <f>工事一般情報!A751</f>
        <v>160387</v>
      </c>
      <c r="B751" s="5" t="str">
        <f>工事一般情報!B751</f>
        <v>上組 名古屋支店 飛鳥ｺﾝﾃﾅｾﾝﾀｰ</v>
      </c>
    </row>
    <row r="752" spans="1:2">
      <c r="A752" s="37">
        <f>工事一般情報!A752</f>
        <v>160388</v>
      </c>
      <c r="B752" s="5" t="str">
        <f>工事一般情報!B752</f>
        <v>バロー勝川</v>
      </c>
    </row>
    <row r="753" spans="1:2">
      <c r="A753" s="37">
        <f>工事一般情報!A753</f>
        <v>160389</v>
      </c>
      <c r="B753" s="5" t="str">
        <f>工事一般情報!B753</f>
        <v>内山商事 東京営業所</v>
      </c>
    </row>
    <row r="754" spans="1:2">
      <c r="A754" s="37">
        <f>工事一般情報!A754</f>
        <v>160390</v>
      </c>
      <c r="B754" s="5" t="str">
        <f>工事一般情報!B754</f>
        <v>ドラッグコスモス八幡屋</v>
      </c>
    </row>
    <row r="755" spans="1:2">
      <c r="A755" s="37">
        <f>工事一般情報!A755</f>
        <v>160391</v>
      </c>
      <c r="B755" s="5" t="str">
        <f>工事一般情報!B755</f>
        <v>ハローズ万代</v>
      </c>
    </row>
    <row r="756" spans="1:2">
      <c r="A756" s="37">
        <f>工事一般情報!A756</f>
        <v>160392</v>
      </c>
      <c r="B756" s="5" t="str">
        <f>工事一般情報!B756</f>
        <v>益田乙吉町(ｾﾌﾞﾝｲﾚﾌﾞﾝ)</v>
      </c>
    </row>
    <row r="757" spans="1:2">
      <c r="A757" s="37">
        <f>工事一般情報!A757</f>
        <v>160393</v>
      </c>
      <c r="B757" s="5" t="str">
        <f>工事一般情報!B757</f>
        <v>ﾄﾖﾀｶﾛｰﾗ帯広</v>
      </c>
    </row>
    <row r="758" spans="1:2">
      <c r="A758" s="37">
        <f>工事一般情報!A758</f>
        <v>160394</v>
      </c>
      <c r="B758" s="5" t="str">
        <f>工事一般情報!B758</f>
        <v>阿久津医院</v>
      </c>
    </row>
    <row r="759" spans="1:2">
      <c r="A759" s="37">
        <f>工事一般情報!A759</f>
        <v>160395</v>
      </c>
      <c r="B759" s="5" t="str">
        <f>工事一般情報!B759</f>
        <v>東名電機 株式会社 事務所</v>
      </c>
    </row>
    <row r="760" spans="1:2">
      <c r="A760" s="37">
        <f>工事一般情報!A760</f>
        <v>160396</v>
      </c>
      <c r="B760" s="5" t="str">
        <f>工事一般情報!B760</f>
        <v>ヨークタウン落合2号棟(ﾎｰﾏｯｸ)</v>
      </c>
    </row>
    <row r="761" spans="1:2">
      <c r="A761" s="37">
        <f>工事一般情報!A761</f>
        <v>160397</v>
      </c>
      <c r="B761" s="5" t="str">
        <f>工事一般情報!B761</f>
        <v>三和シャッター工業(株)広島工場塗装ライン</v>
      </c>
    </row>
    <row r="762" spans="1:2">
      <c r="A762" s="37">
        <f>工事一般情報!A762</f>
        <v>160399</v>
      </c>
      <c r="B762" s="5" t="str">
        <f>工事一般情報!B762</f>
        <v>「いわて純情米」県北広域集出荷施設</v>
      </c>
    </row>
    <row r="763" spans="1:2">
      <c r="A763" s="37">
        <f>工事一般情報!A763</f>
        <v>160400</v>
      </c>
      <c r="B763" s="5" t="str">
        <f>工事一般情報!B763</f>
        <v>介護付き有料老人ﾎｰﾑ さわやかあおい館</v>
      </c>
    </row>
    <row r="764" spans="1:2">
      <c r="A764" s="37">
        <f>工事一般情報!A764</f>
        <v>160401</v>
      </c>
      <c r="B764" s="5" t="str">
        <f>工事一般情報!B764</f>
        <v>ゆうび苑</v>
      </c>
    </row>
    <row r="765" spans="1:2">
      <c r="A765" s="37">
        <f>工事一般情報!A765</f>
        <v>160401</v>
      </c>
      <c r="B765" s="5" t="str">
        <f>工事一般情報!B765</f>
        <v>造道複合物販店舗</v>
      </c>
    </row>
    <row r="766" spans="1:2">
      <c r="A766" s="37">
        <f>工事一般情報!A766</f>
        <v>170001</v>
      </c>
      <c r="B766" s="5" t="str">
        <f>工事一般情報!B766</f>
        <v>SDTソーラーパワー山口発電所</v>
      </c>
    </row>
    <row r="767" spans="1:2">
      <c r="A767" s="37">
        <f>工事一般情報!A767</f>
        <v>170002</v>
      </c>
      <c r="B767" s="5" t="str">
        <f>工事一般情報!B767</f>
        <v>薬王堂青森五所川原稲実</v>
      </c>
    </row>
    <row r="768" spans="1:2">
      <c r="A768" s="37">
        <f>工事一般情報!A768</f>
        <v>170003</v>
      </c>
      <c r="B768" s="5" t="str">
        <f>工事一般情報!B768</f>
        <v>南小泉複合施設</v>
      </c>
    </row>
    <row r="769" spans="1:2">
      <c r="A769" s="37">
        <f>工事一般情報!A769</f>
        <v>170006</v>
      </c>
      <c r="B769" s="5" t="str">
        <f>工事一般情報!B769</f>
        <v xml:space="preserve">ｽｰﾊﾟｰﾊﾞﾘｭｰ </v>
      </c>
    </row>
    <row r="770" spans="1:2">
      <c r="A770" s="37">
        <f>工事一般情報!A770</f>
        <v>170008</v>
      </c>
      <c r="B770" s="5" t="str">
        <f>工事一般情報!B770</f>
        <v>V・drug刈谷下重原</v>
      </c>
    </row>
    <row r="771" spans="1:2">
      <c r="A771" s="37">
        <f>工事一般情報!A771</f>
        <v>170009</v>
      </c>
      <c r="B771" s="5" t="str">
        <f>工事一般情報!B771</f>
        <v>V・drug中部薬品岐阜県庁西</v>
      </c>
    </row>
    <row r="772" spans="1:2">
      <c r="A772" s="37">
        <f>工事一般情報!A772</f>
        <v>170010</v>
      </c>
      <c r="B772" s="5" t="str">
        <f>工事一般情報!B772</f>
        <v>ヤマザワ村山駅西町 ダイソー棟</v>
      </c>
    </row>
    <row r="773" spans="1:2">
      <c r="A773" s="37">
        <f>工事一般情報!A773</f>
        <v>170012</v>
      </c>
      <c r="B773" s="5" t="str">
        <f>工事一般情報!B773</f>
        <v>安楽亭 加平</v>
      </c>
    </row>
    <row r="774" spans="1:2">
      <c r="A774" s="37">
        <f>工事一般情報!A774</f>
        <v>170013</v>
      </c>
      <c r="B774" s="5" t="str">
        <f>工事一般情報!B774</f>
        <v>SVH大垣</v>
      </c>
    </row>
    <row r="775" spans="1:2">
      <c r="A775" s="37">
        <f>工事一般情報!A775</f>
        <v>170014</v>
      </c>
      <c r="B775" s="5" t="str">
        <f>工事一般情報!B775</f>
        <v>仙北信用組合迫</v>
      </c>
    </row>
    <row r="776" spans="1:2">
      <c r="A776" s="37">
        <f>工事一般情報!A776</f>
        <v>170015</v>
      </c>
      <c r="B776" s="5" t="str">
        <f>工事一般情報!B776</f>
        <v>クリハラ工場</v>
      </c>
    </row>
    <row r="777" spans="1:2">
      <c r="A777" s="37">
        <f>工事一般情報!A777</f>
        <v>170017</v>
      </c>
      <c r="B777" s="5" t="str">
        <f>工事一般情報!B777</f>
        <v>ツルハドラッグ紀三井寺</v>
      </c>
    </row>
    <row r="778" spans="1:2">
      <c r="A778" s="37">
        <f>工事一般情報!A778</f>
        <v>170018</v>
      </c>
      <c r="B778" s="5" t="str">
        <f>工事一般情報!B778</f>
        <v>錦織運送(株)倉庫</v>
      </c>
    </row>
    <row r="779" spans="1:2">
      <c r="A779" s="37">
        <f>工事一般情報!A779</f>
        <v>170019</v>
      </c>
      <c r="B779" s="5" t="str">
        <f>工事一般情報!B779</f>
        <v>ﾊﾆｰｽﾞ物流ｾﾝﾀｰ倉庫</v>
      </c>
    </row>
    <row r="780" spans="1:2">
      <c r="A780" s="37">
        <f>工事一般情報!A780</f>
        <v>170021</v>
      </c>
      <c r="B780" s="5" t="str">
        <f>工事一般情報!B780</f>
        <v>ﾌｧｰｽﾄｷｬﾋﾞﾝ西梅田</v>
      </c>
    </row>
    <row r="781" spans="1:2">
      <c r="A781" s="37">
        <f>工事一般情報!A781</f>
        <v>170022</v>
      </c>
      <c r="B781" s="5" t="str">
        <f>工事一般情報!B781</f>
        <v>清光 新工場</v>
      </c>
    </row>
    <row r="782" spans="1:2">
      <c r="A782" s="37">
        <f>工事一般情報!A782</f>
        <v>170023</v>
      </c>
      <c r="B782" s="5" t="str">
        <f>工事一般情報!B782</f>
        <v>みどりｻｰﾋﾞｽやすらぎﾎｰﾙさかた</v>
      </c>
    </row>
    <row r="783" spans="1:2">
      <c r="A783" s="37">
        <f>工事一般情報!A783</f>
        <v>170024</v>
      </c>
      <c r="B783" s="5" t="str">
        <f>工事一般情報!B783</f>
        <v>辻徳産業</v>
      </c>
    </row>
    <row r="784" spans="1:2">
      <c r="A784" s="37">
        <f>工事一般情報!A784</f>
        <v>170025</v>
      </c>
      <c r="B784" s="5" t="str">
        <f>工事一般情報!B784</f>
        <v>ｹｲｽﾞﾍﾞﾙﾃｯｸ</v>
      </c>
    </row>
    <row r="785" spans="1:2">
      <c r="A785" s="37">
        <f>工事一般情報!A785</f>
        <v>170027</v>
      </c>
      <c r="B785" s="5" t="str">
        <f>工事一般情報!B785</f>
        <v>田川商運(株)定温倉庫</v>
      </c>
    </row>
    <row r="786" spans="1:2">
      <c r="A786" s="37">
        <f>工事一般情報!A786</f>
        <v>170028</v>
      </c>
      <c r="B786" s="5" t="str">
        <f>工事一般情報!B786</f>
        <v>薬王堂気仙沼鹿折</v>
      </c>
    </row>
    <row r="787" spans="1:2">
      <c r="A787" s="37">
        <f>工事一般情報!A787</f>
        <v>170029</v>
      </c>
      <c r="B787" s="5" t="str">
        <f>工事一般情報!B787</f>
        <v>味の素Customer Technology Center</v>
      </c>
    </row>
    <row r="788" spans="1:2">
      <c r="A788" s="37">
        <f>工事一般情報!A788</f>
        <v>170030</v>
      </c>
      <c r="B788" s="5" t="str">
        <f>工事一般情報!B788</f>
        <v>ﾎｸｽｲ工場</v>
      </c>
    </row>
    <row r="789" spans="1:2">
      <c r="A789" s="37">
        <f>工事一般情報!A789</f>
        <v>170031</v>
      </c>
      <c r="B789" s="5" t="str">
        <f>工事一般情報!B789</f>
        <v>V・drug北丸子</v>
      </c>
    </row>
    <row r="790" spans="1:2">
      <c r="A790" s="37">
        <f>工事一般情報!A790</f>
        <v>170033</v>
      </c>
      <c r="B790" s="5" t="str">
        <f>工事一般情報!B790</f>
        <v>ヨークベニマル古川</v>
      </c>
    </row>
    <row r="791" spans="1:2">
      <c r="A791" s="37">
        <f>工事一般情報!A791</f>
        <v>170034</v>
      </c>
      <c r="B791" s="5" t="str">
        <f>工事一般情報!B791</f>
        <v>ハローズ向島</v>
      </c>
    </row>
    <row r="792" spans="1:2">
      <c r="A792" s="37">
        <f>工事一般情報!A792</f>
        <v>170034</v>
      </c>
      <c r="B792" s="5" t="str">
        <f>工事一般情報!B792</f>
        <v>ハローズ向島 テナント棟</v>
      </c>
    </row>
    <row r="793" spans="1:2">
      <c r="A793" s="37">
        <f>工事一般情報!A793</f>
        <v>170036</v>
      </c>
      <c r="B793" s="5" t="str">
        <f>工事一般情報!B793</f>
        <v>中国醸造 蒸留酒製造工場</v>
      </c>
    </row>
    <row r="794" spans="1:2">
      <c r="A794" s="37">
        <f>工事一般情報!A794</f>
        <v>170037</v>
      </c>
      <c r="B794" s="5" t="str">
        <f>工事一般情報!B794</f>
        <v>THE GARDEN ORIENTAL OSAKA 西庭プロジェクト</v>
      </c>
    </row>
    <row r="795" spans="1:2">
      <c r="A795" s="37" t="str">
        <f>工事一般情報!A795</f>
        <v>170038-1</v>
      </c>
      <c r="B795" s="5" t="str">
        <f>工事一般情報!B795</f>
        <v>関西トランスウェイA棟(冷蔵)</v>
      </c>
    </row>
    <row r="796" spans="1:2">
      <c r="A796" s="37" t="str">
        <f>工事一般情報!A796</f>
        <v>170038-2</v>
      </c>
      <c r="B796" s="5" t="str">
        <f>工事一般情報!B796</f>
        <v>関西トランスウェイB棟(常温)</v>
      </c>
    </row>
    <row r="797" spans="1:2">
      <c r="A797" s="37">
        <f>工事一般情報!A797</f>
        <v>170039</v>
      </c>
      <c r="B797" s="5" t="str">
        <f>工事一般情報!B797</f>
        <v>三岐通運</v>
      </c>
    </row>
    <row r="798" spans="1:2">
      <c r="A798" s="37">
        <f>工事一般情報!A798</f>
        <v>170040</v>
      </c>
      <c r="B798" s="5" t="str">
        <f>工事一般情報!B798</f>
        <v>ｱﾄﾞ・ﾜﾝ・ﾌｧｰﾑ丘珠農場</v>
      </c>
    </row>
    <row r="799" spans="1:2">
      <c r="A799" s="37">
        <f>工事一般情報!A799</f>
        <v>170048</v>
      </c>
      <c r="B799" s="5" t="str">
        <f>工事一般情報!B799</f>
        <v>企業主導型保育所ｷｯｽﾞﾙｰﾑにこにこ</v>
      </c>
    </row>
    <row r="800" spans="1:2">
      <c r="A800" s="37">
        <f>工事一般情報!A800</f>
        <v>170049</v>
      </c>
      <c r="B800" s="5" t="str">
        <f>工事一般情報!B800</f>
        <v>豊頃町農業協同組合種子馬鈴薯選別貯蔵施設</v>
      </c>
    </row>
    <row r="801" spans="1:2">
      <c r="A801" s="37">
        <f>工事一般情報!A801</f>
        <v>170050</v>
      </c>
      <c r="B801" s="5" t="str">
        <f>工事一般情報!B801</f>
        <v>奈良日産自動車</v>
      </c>
    </row>
    <row r="802" spans="1:2">
      <c r="A802" s="37">
        <f>工事一般情報!A802</f>
        <v>170051</v>
      </c>
      <c r="B802" s="5" t="str">
        <f>工事一般情報!B802</f>
        <v>東北マツダ横手</v>
      </c>
    </row>
    <row r="803" spans="1:2">
      <c r="A803" s="37">
        <f>工事一般情報!A803</f>
        <v>170052</v>
      </c>
      <c r="B803" s="5" t="str">
        <f>工事一般情報!B803</f>
        <v>事務所北側倉庫</v>
      </c>
    </row>
    <row r="804" spans="1:2">
      <c r="A804" s="37">
        <f>工事一般情報!A804</f>
        <v>170073</v>
      </c>
      <c r="B804" s="5" t="str">
        <f>工事一般情報!B804</f>
        <v>関西マツダ松原</v>
      </c>
    </row>
    <row r="805" spans="1:2">
      <c r="A805" s="37">
        <f>工事一般情報!A805</f>
        <v>170074</v>
      </c>
      <c r="B805" s="5" t="str">
        <f>工事一般情報!B805</f>
        <v>特別養護老人ホーム「真砂寮」</v>
      </c>
    </row>
    <row r="806" spans="1:2">
      <c r="A806" s="37">
        <f>工事一般情報!A806</f>
        <v>170075</v>
      </c>
      <c r="B806" s="5" t="str">
        <f>工事一般情報!B806</f>
        <v>日立建機日本(株)徳島南営業所</v>
      </c>
    </row>
    <row r="807" spans="1:2">
      <c r="A807" s="37">
        <f>工事一般情報!A807</f>
        <v>170076</v>
      </c>
      <c r="B807" s="5" t="str">
        <f>工事一般情報!B807</f>
        <v>豊田車両 工場棟</v>
      </c>
    </row>
    <row r="808" spans="1:2">
      <c r="A808" s="37">
        <f>工事一般情報!A808</f>
        <v>170077</v>
      </c>
      <c r="B808" s="5" t="str">
        <f>工事一般情報!B808</f>
        <v>ﾗﾝﾎﾞﾙｷﾞｰﾆ名古屋</v>
      </c>
    </row>
    <row r="809" spans="1:2">
      <c r="A809" s="37">
        <f>工事一般情報!A809</f>
        <v>170078</v>
      </c>
      <c r="B809" s="5" t="str">
        <f>工事一般情報!B809</f>
        <v>伊豆長岡学園</v>
      </c>
    </row>
    <row r="810" spans="1:2">
      <c r="A810" s="37">
        <f>工事一般情報!A810</f>
        <v>170079</v>
      </c>
      <c r="B810" s="5" t="str">
        <f>工事一般情報!B810</f>
        <v>ヤマザワ漆山</v>
      </c>
    </row>
    <row r="811" spans="1:2">
      <c r="A811" s="37">
        <f>工事一般情報!A811</f>
        <v>170080</v>
      </c>
      <c r="B811" s="5" t="str">
        <f>工事一般情報!B811</f>
        <v>下田部FM</v>
      </c>
    </row>
    <row r="812" spans="1:2">
      <c r="A812" s="37">
        <f>工事一般情報!A812</f>
        <v>170081</v>
      </c>
      <c r="B812" s="5" t="str">
        <f>工事一般情報!B812</f>
        <v>京伸精機</v>
      </c>
    </row>
    <row r="813" spans="1:2">
      <c r="A813" s="37">
        <f>工事一般情報!A813</f>
        <v>170082</v>
      </c>
      <c r="B813" s="5" t="str">
        <f>工事一般情報!B813</f>
        <v>山幸物流</v>
      </c>
    </row>
    <row r="814" spans="1:2">
      <c r="A814" s="37">
        <f>工事一般情報!A814</f>
        <v>170085</v>
      </c>
      <c r="B814" s="5" t="str">
        <f>工事一般情報!B814</f>
        <v>ツルハドラッグ南幌</v>
      </c>
    </row>
    <row r="815" spans="1:2">
      <c r="A815" s="37">
        <f>工事一般情報!A815</f>
        <v>170086</v>
      </c>
      <c r="B815" s="5" t="str">
        <f>工事一般情報!B815</f>
        <v>四国ｽﾊﾞﾙ(株)高知桟橋通</v>
      </c>
    </row>
    <row r="816" spans="1:2">
      <c r="A816" s="37">
        <f>工事一般情報!A816</f>
        <v>170087</v>
      </c>
      <c r="B816" s="5" t="str">
        <f>工事一般情報!B816</f>
        <v>いりあいﾌｧｰﾑ滝の頭 ﾗｲｽｾﾝﾀｰ</v>
      </c>
    </row>
    <row r="817" spans="1:2">
      <c r="A817" s="37" t="str">
        <f>工事一般情報!A817</f>
        <v>170088-1</v>
      </c>
      <c r="B817" s="5" t="str">
        <f>工事一般情報!B817</f>
        <v>新星工業社出島第二工場(工場棟)</v>
      </c>
    </row>
    <row r="818" spans="1:2">
      <c r="A818" s="37" t="str">
        <f>工事一般情報!A818</f>
        <v>170088-2</v>
      </c>
      <c r="B818" s="5" t="str">
        <f>工事一般情報!B818</f>
        <v>新星工業社出島第二工場(事務所棟)</v>
      </c>
    </row>
    <row r="819" spans="1:2">
      <c r="A819" s="37">
        <f>工事一般情報!A819</f>
        <v>170089</v>
      </c>
      <c r="B819" s="5" t="str">
        <f>工事一般情報!B819</f>
        <v>西二区事務所兼倉庫</v>
      </c>
    </row>
    <row r="820" spans="1:2">
      <c r="A820" s="37">
        <f>工事一般情報!A820</f>
        <v>170090</v>
      </c>
      <c r="B820" s="5" t="str">
        <f>工事一般情報!B820</f>
        <v>東区丘珠流通施設</v>
      </c>
    </row>
    <row r="821" spans="1:2">
      <c r="A821" s="37">
        <f>工事一般情報!A821</f>
        <v>170091</v>
      </c>
      <c r="B821" s="5" t="str">
        <f>工事一般情報!B821</f>
        <v>空調技研工業様倉庫</v>
      </c>
    </row>
    <row r="822" spans="1:2">
      <c r="A822" s="37">
        <f>工事一般情報!A822</f>
        <v>170092</v>
      </c>
      <c r="B822" s="5" t="str">
        <f>工事一般情報!B822</f>
        <v>弘前貨物米倉庫</v>
      </c>
    </row>
    <row r="823" spans="1:2">
      <c r="A823" s="37">
        <f>工事一般情報!A823</f>
        <v>170093</v>
      </c>
      <c r="B823" s="5" t="str">
        <f>工事一般情報!B823</f>
        <v>はま寿司 益田</v>
      </c>
    </row>
    <row r="824" spans="1:2">
      <c r="A824" s="37">
        <f>工事一般情報!A824</f>
        <v>170094</v>
      </c>
      <c r="B824" s="5" t="str">
        <f>工事一般情報!B824</f>
        <v>JA山形おきたま営農ｾﾝﾀｰ</v>
      </c>
    </row>
    <row r="825" spans="1:2">
      <c r="A825" s="37">
        <f>工事一般情報!A825</f>
        <v>170095</v>
      </c>
      <c r="B825" s="5" t="str">
        <f>工事一般情報!B825</f>
        <v>秋田市広面診療所</v>
      </c>
    </row>
    <row r="826" spans="1:2">
      <c r="A826" s="37">
        <f>工事一般情報!A826</f>
        <v>170096</v>
      </c>
      <c r="B826" s="5" t="str">
        <f>工事一般情報!B826</f>
        <v>ツルハドラッグ鹿島台</v>
      </c>
    </row>
    <row r="827" spans="1:2">
      <c r="A827" s="37">
        <f>工事一般情報!A827</f>
        <v>170098</v>
      </c>
      <c r="B827" s="5" t="str">
        <f>工事一般情報!B827</f>
        <v>BPS上甲子園</v>
      </c>
    </row>
    <row r="828" spans="1:2">
      <c r="A828" s="37">
        <f>工事一般情報!A828</f>
        <v>170101</v>
      </c>
      <c r="B828" s="5" t="str">
        <f>工事一般情報!B828</f>
        <v>ｻﾂﾄﾞﾗ倶知安</v>
      </c>
    </row>
    <row r="829" spans="1:2">
      <c r="A829" s="37">
        <f>工事一般情報!A829</f>
        <v>170102</v>
      </c>
      <c r="B829" s="5" t="str">
        <f>工事一般情報!B829</f>
        <v>フレスポいわき泉(ｻｰﾋﾞｽ棟)</v>
      </c>
    </row>
    <row r="830" spans="1:2">
      <c r="A830" s="37">
        <f>工事一般情報!A830</f>
        <v>170103</v>
      </c>
      <c r="B830" s="5" t="str">
        <f>工事一般情報!B830</f>
        <v>九州薬品工業 山鹿工場</v>
      </c>
    </row>
    <row r="831" spans="1:2">
      <c r="A831" s="37">
        <f>工事一般情報!A831</f>
        <v>170112</v>
      </c>
      <c r="B831" s="5" t="str">
        <f>工事一般情報!B831</f>
        <v>仁平自動車工場・事務所</v>
      </c>
    </row>
    <row r="832" spans="1:2">
      <c r="A832" s="37">
        <f>工事一般情報!A832</f>
        <v>170113</v>
      </c>
      <c r="B832" s="5" t="str">
        <f>工事一般情報!B832</f>
        <v>仁徳砂利社屋</v>
      </c>
    </row>
    <row r="833" spans="1:2">
      <c r="A833" s="37">
        <f>工事一般情報!A833</f>
        <v>170115</v>
      </c>
      <c r="B833" s="5" t="str">
        <f>工事一般情報!B833</f>
        <v>日本通運株式会社 士別倉庫</v>
      </c>
    </row>
    <row r="834" spans="1:2">
      <c r="A834" s="37">
        <f>工事一般情報!A834</f>
        <v>170116</v>
      </c>
      <c r="B834" s="5" t="str">
        <f>工事一般情報!B834</f>
        <v>認定こども園</v>
      </c>
    </row>
    <row r="835" spans="1:2">
      <c r="A835" s="37">
        <f>工事一般情報!A835</f>
        <v>170117</v>
      </c>
      <c r="B835" s="5" t="str">
        <f>工事一般情報!B835</f>
        <v>㈱ARCA新社屋</v>
      </c>
    </row>
    <row r="836" spans="1:2">
      <c r="A836" s="37">
        <f>工事一般情報!A836</f>
        <v>170120</v>
      </c>
      <c r="B836" s="5" t="str">
        <f>工事一般情報!B836</f>
        <v>ｻﾂﾄﾞﾗﾆｾｺ</v>
      </c>
    </row>
    <row r="837" spans="1:2">
      <c r="A837" s="37">
        <f>工事一般情報!A837</f>
        <v>170121</v>
      </c>
      <c r="B837" s="5" t="str">
        <f>工事一般情報!B837</f>
        <v>富山産業</v>
      </c>
    </row>
    <row r="838" spans="1:2">
      <c r="A838" s="37">
        <f>工事一般情報!A838</f>
        <v>170122</v>
      </c>
      <c r="B838" s="5" t="str">
        <f>工事一般情報!B838</f>
        <v>北陸マツダ開発</v>
      </c>
    </row>
    <row r="839" spans="1:2">
      <c r="A839" s="37">
        <f>工事一般情報!A839</f>
        <v>170123</v>
      </c>
      <c r="B839" s="5" t="str">
        <f>工事一般情報!B839</f>
        <v>ホーマックニコット磯原木皿</v>
      </c>
    </row>
    <row r="840" spans="1:2">
      <c r="A840" s="37">
        <f>工事一般情報!A840</f>
        <v>170124</v>
      </c>
      <c r="B840" s="5" t="str">
        <f>工事一般情報!B840</f>
        <v>JAにしみの上多度農業倉庫</v>
      </c>
    </row>
    <row r="841" spans="1:2">
      <c r="A841" s="37">
        <f>工事一般情報!A841</f>
        <v>170125</v>
      </c>
      <c r="B841" s="5" t="str">
        <f>工事一般情報!B841</f>
        <v>株式会社上組名古屋支店飛島埠頭内野積場及び事務所</v>
      </c>
    </row>
    <row r="842" spans="1:2">
      <c r="A842" s="37">
        <f>工事一般情報!A842</f>
        <v>170126</v>
      </c>
      <c r="B842" s="5" t="str">
        <f>工事一般情報!B842</f>
        <v>セイムス古川東</v>
      </c>
    </row>
    <row r="843" spans="1:2">
      <c r="A843" s="37">
        <f>工事一般情報!A843</f>
        <v>170127</v>
      </c>
      <c r="B843" s="5" t="str">
        <f>工事一般情報!B843</f>
        <v>ケーズデンキ下関</v>
      </c>
    </row>
    <row r="844" spans="1:2">
      <c r="A844" s="37">
        <f>工事一般情報!A844</f>
        <v>170128</v>
      </c>
      <c r="B844" s="5" t="str">
        <f>工事一般情報!B844</f>
        <v>関西マツダ池田</v>
      </c>
    </row>
    <row r="845" spans="1:2">
      <c r="A845" s="37">
        <f>工事一般情報!A845</f>
        <v>170129</v>
      </c>
      <c r="B845" s="5" t="str">
        <f>工事一般情報!B845</f>
        <v>テニスコート東側倉庫</v>
      </c>
    </row>
    <row r="846" spans="1:2">
      <c r="A846" s="37">
        <f>工事一般情報!A846</f>
        <v>170130</v>
      </c>
      <c r="B846" s="5" t="str">
        <f>工事一般情報!B846</f>
        <v>ふじよし川崎工場</v>
      </c>
    </row>
    <row r="847" spans="1:2">
      <c r="A847" s="37">
        <f>工事一般情報!A847</f>
        <v>170131</v>
      </c>
      <c r="B847" s="5" t="str">
        <f>工事一般情報!B847</f>
        <v>ヤンマー船用システム</v>
      </c>
    </row>
    <row r="848" spans="1:2">
      <c r="A848" s="37">
        <f>工事一般情報!A848</f>
        <v>170132</v>
      </c>
      <c r="B848" s="5" t="str">
        <f>工事一般情報!B848</f>
        <v>太陽鉱油㈱4号線庄和SS</v>
      </c>
    </row>
    <row r="849" spans="1:2">
      <c r="A849" s="37">
        <f>工事一般情報!A849</f>
        <v>170133</v>
      </c>
      <c r="B849" s="5" t="str">
        <f>工事一般情報!B849</f>
        <v>エスキー工機㈱組立工場</v>
      </c>
    </row>
    <row r="850" spans="1:2">
      <c r="A850" s="37">
        <f>工事一般情報!A850</f>
        <v>170134</v>
      </c>
      <c r="B850" s="5" t="str">
        <f>工事一般情報!B850</f>
        <v>大和製作所</v>
      </c>
    </row>
    <row r="851" spans="1:2">
      <c r="A851" s="37">
        <f>工事一般情報!A851</f>
        <v>170135</v>
      </c>
      <c r="B851" s="5" t="str">
        <f>工事一般情報!B851</f>
        <v>スギモト生肉冷凍倉庫</v>
      </c>
    </row>
    <row r="852" spans="1:2">
      <c r="A852" s="37">
        <f>工事一般情報!A852</f>
        <v>170136</v>
      </c>
      <c r="B852" s="5" t="str">
        <f>工事一般情報!B852</f>
        <v>日本テクノロジーソリューション</v>
      </c>
    </row>
    <row r="853" spans="1:2">
      <c r="A853" s="37">
        <f>工事一般情報!A853</f>
        <v>170137</v>
      </c>
      <c r="B853" s="5" t="str">
        <f>工事一般情報!B853</f>
        <v>釧路厚生社 発酵2号棟</v>
      </c>
    </row>
    <row r="854" spans="1:2">
      <c r="A854" s="37">
        <f>工事一般情報!A854</f>
        <v>170138</v>
      </c>
      <c r="B854" s="5" t="str">
        <f>工事一般情報!B854</f>
        <v>アクティオ千葉</v>
      </c>
    </row>
    <row r="855" spans="1:2">
      <c r="A855" s="37">
        <f>工事一般情報!A855</f>
        <v>170139</v>
      </c>
      <c r="B855" s="5" t="str">
        <f>工事一般情報!B855</f>
        <v>西四国マツダ高知中央</v>
      </c>
    </row>
    <row r="856" spans="1:2">
      <c r="A856" s="37">
        <f>工事一般情報!A856</f>
        <v>170140</v>
      </c>
      <c r="B856" s="5" t="str">
        <f>工事一般情報!B856</f>
        <v>大勢シェル工場</v>
      </c>
    </row>
    <row r="857" spans="1:2">
      <c r="A857" s="37">
        <f>工事一般情報!A857</f>
        <v>170141</v>
      </c>
      <c r="B857" s="5" t="str">
        <f>工事一般情報!B857</f>
        <v>かどや製油㈱小豆島工場焙煎工場</v>
      </c>
    </row>
    <row r="858" spans="1:2">
      <c r="A858" s="37">
        <f>工事一般情報!A858</f>
        <v>170142</v>
      </c>
      <c r="B858" s="5" t="str">
        <f>工事一般情報!B858</f>
        <v>久保田工業 本社工場【工場棟】</v>
      </c>
    </row>
    <row r="859" spans="1:2">
      <c r="A859" s="37" t="str">
        <f>工事一般情報!A859</f>
        <v>170142-2</v>
      </c>
      <c r="B859" s="5" t="str">
        <f>工事一般情報!B859</f>
        <v>久保田工業 本社工場【事務所棟】</v>
      </c>
    </row>
    <row r="860" spans="1:2">
      <c r="A860" s="37">
        <f>工事一般情報!A860</f>
        <v>170143</v>
      </c>
      <c r="B860" s="5" t="str">
        <f>工事一般情報!B860</f>
        <v>ﾎﾟﾙｼｪｾﾝﾀｰ岡山ｼｮｰﾙｰﾑ</v>
      </c>
    </row>
    <row r="861" spans="1:2">
      <c r="A861" s="37">
        <f>工事一般情報!A861</f>
        <v>170146</v>
      </c>
      <c r="B861" s="5" t="str">
        <f>工事一般情報!B861</f>
        <v>枚方信用金庫</v>
      </c>
    </row>
    <row r="862" spans="1:2">
      <c r="A862" s="37">
        <f>工事一般情報!A862</f>
        <v>170147</v>
      </c>
      <c r="B862" s="5" t="str">
        <f>工事一般情報!B862</f>
        <v>キャリオン第2期倉庫</v>
      </c>
    </row>
    <row r="863" spans="1:2">
      <c r="A863" s="37">
        <f>工事一般情報!A863</f>
        <v>170148</v>
      </c>
      <c r="B863" s="5" t="str">
        <f>工事一般情報!B863</f>
        <v>プラージュ古川駅東</v>
      </c>
    </row>
    <row r="864" spans="1:2">
      <c r="A864" s="37">
        <f>工事一般情報!A864</f>
        <v>170149</v>
      </c>
      <c r="B864" s="5" t="str">
        <f>工事一般情報!B864</f>
        <v>早坂牧場 牛舎</v>
      </c>
    </row>
    <row r="865" spans="1:2">
      <c r="A865" s="37">
        <f>工事一般情報!A865</f>
        <v>170150</v>
      </c>
      <c r="B865" s="5" t="str">
        <f>工事一般情報!B865</f>
        <v>島根大学医学部付属病院ｱﾒﾆﾃｨｰ施設</v>
      </c>
    </row>
    <row r="866" spans="1:2">
      <c r="A866" s="37">
        <f>工事一般情報!A866</f>
        <v>170151</v>
      </c>
      <c r="B866" s="5" t="str">
        <f>工事一般情報!B866</f>
        <v>福島FRC製造設備</v>
      </c>
    </row>
    <row r="867" spans="1:2">
      <c r="A867" s="37">
        <f>工事一般情報!A867</f>
        <v>170152</v>
      </c>
      <c r="B867" s="5" t="str">
        <f>工事一般情報!B867</f>
        <v>東北マツダ本荘</v>
      </c>
    </row>
    <row r="868" spans="1:2">
      <c r="A868" s="37">
        <f>工事一般情報!A868</f>
        <v>170153</v>
      </c>
      <c r="B868" s="5" t="str">
        <f>工事一般情報!B868</f>
        <v>三昇新工場</v>
      </c>
    </row>
    <row r="869" spans="1:2">
      <c r="A869" s="37">
        <f>工事一般情報!A869</f>
        <v>170154</v>
      </c>
      <c r="B869" s="5" t="str">
        <f>工事一般情報!B869</f>
        <v>バロー国高</v>
      </c>
    </row>
    <row r="870" spans="1:2">
      <c r="A870" s="37">
        <f>工事一般情報!A870</f>
        <v>170155</v>
      </c>
      <c r="B870" s="5" t="str">
        <f>工事一般情報!B870</f>
        <v>豊洲プロジェクト</v>
      </c>
    </row>
    <row r="871" spans="1:2">
      <c r="A871" s="37">
        <f>工事一般情報!A871</f>
        <v>170156</v>
      </c>
      <c r="B871" s="5" t="str">
        <f>工事一般情報!B871</f>
        <v>ｶﾈｷﾝ川村水産 虻田工場</v>
      </c>
    </row>
    <row r="872" spans="1:2">
      <c r="A872" s="37">
        <f>工事一般情報!A872</f>
        <v>170157</v>
      </c>
      <c r="B872" s="5" t="str">
        <f>工事一般情報!B872</f>
        <v>KO-HOUSE</v>
      </c>
    </row>
    <row r="873" spans="1:2">
      <c r="A873" s="37">
        <f>工事一般情報!A873</f>
        <v>170161</v>
      </c>
      <c r="B873" s="5" t="str">
        <f>工事一般情報!B873</f>
        <v>林建設工業 新社屋</v>
      </c>
    </row>
    <row r="874" spans="1:2">
      <c r="A874" s="37">
        <f>工事一般情報!A874</f>
        <v>170162</v>
      </c>
      <c r="B874" s="5" t="str">
        <f>工事一般情報!B874</f>
        <v>若杉幼稚園</v>
      </c>
    </row>
    <row r="875" spans="1:2">
      <c r="A875" s="37">
        <f>工事一般情報!A875</f>
        <v>170163</v>
      </c>
      <c r="B875" s="5" t="str">
        <f>工事一般情報!B875</f>
        <v>モンクール北浦和</v>
      </c>
    </row>
    <row r="876" spans="1:2">
      <c r="A876" s="37">
        <f>工事一般情報!A876</f>
        <v>170164</v>
      </c>
      <c r="B876" s="5" t="str">
        <f>工事一般情報!B876</f>
        <v>三岐通運 増築工事【二期】</v>
      </c>
    </row>
    <row r="877" spans="1:2">
      <c r="A877" s="37">
        <f>工事一般情報!A877</f>
        <v>170165</v>
      </c>
      <c r="B877" s="5" t="str">
        <f>工事一般情報!B877</f>
        <v>丸運ロジステック</v>
      </c>
    </row>
    <row r="878" spans="1:2">
      <c r="A878" s="37">
        <f>工事一般情報!A878</f>
        <v>170166</v>
      </c>
      <c r="B878" s="5" t="str">
        <f>工事一般情報!B878</f>
        <v>アクティオ千葉 テント倉庫</v>
      </c>
    </row>
    <row r="879" spans="1:2">
      <c r="A879" s="37">
        <f>工事一般情報!A879</f>
        <v>170167</v>
      </c>
      <c r="B879" s="5" t="str">
        <f>工事一般情報!B879</f>
        <v>薬王堂能代寺向</v>
      </c>
    </row>
    <row r="880" spans="1:2">
      <c r="A880" s="37">
        <f>工事一般情報!A880</f>
        <v>170168</v>
      </c>
      <c r="B880" s="5" t="str">
        <f>工事一般情報!B880</f>
        <v>清水産業株式会社 佐賀事業所</v>
      </c>
    </row>
    <row r="881" spans="1:2">
      <c r="A881" s="37">
        <f>工事一般情報!A881</f>
        <v>170169</v>
      </c>
      <c r="B881" s="5" t="str">
        <f>工事一般情報!B881</f>
        <v>花のまちマリナヴィラ駐車場</v>
      </c>
    </row>
    <row r="882" spans="1:2">
      <c r="A882" s="37">
        <f>工事一般情報!A882</f>
        <v>170170</v>
      </c>
      <c r="B882" s="5" t="str">
        <f>工事一般情報!B882</f>
        <v>ニシムラ倉庫</v>
      </c>
    </row>
    <row r="883" spans="1:2">
      <c r="A883" s="37">
        <f>工事一般情報!A883</f>
        <v>170171</v>
      </c>
      <c r="B883" s="5" t="str">
        <f>工事一般情報!B883</f>
        <v>伊藤様六町ﾀｶﾗｽﾀﾝﾀﾞｰﾄﾞｼｮｰﾙｰﾑ</v>
      </c>
    </row>
    <row r="884" spans="1:2">
      <c r="A884" s="37">
        <f>工事一般情報!A884</f>
        <v>170172</v>
      </c>
      <c r="B884" s="5" t="str">
        <f>工事一般情報!B884</f>
        <v>フレッシュ物流配送センター</v>
      </c>
    </row>
    <row r="885" spans="1:2">
      <c r="A885" s="37">
        <f>工事一般情報!A885</f>
        <v>170173</v>
      </c>
      <c r="B885" s="5" t="str">
        <f>工事一般情報!B885</f>
        <v>たかだ原動機 新工場</v>
      </c>
    </row>
    <row r="886" spans="1:2">
      <c r="A886" s="37">
        <f>工事一般情報!A886</f>
        <v>170174</v>
      </c>
      <c r="B886" s="5" t="str">
        <f>工事一般情報!B886</f>
        <v>HO-HOUSE</v>
      </c>
    </row>
    <row r="887" spans="1:2">
      <c r="A887" s="37">
        <f>工事一般情報!A887</f>
        <v>170175</v>
      </c>
      <c r="B887" s="5" t="str">
        <f>工事一般情報!B887</f>
        <v>ツルハドラッグ石巻鹿又</v>
      </c>
    </row>
    <row r="888" spans="1:2">
      <c r="A888" s="37">
        <f>工事一般情報!A888</f>
        <v>170176</v>
      </c>
      <c r="B888" s="5" t="str">
        <f>工事一般情報!B888</f>
        <v>ホワイトウィング清水本社ビル</v>
      </c>
    </row>
    <row r="889" spans="1:2">
      <c r="A889" s="37">
        <f>工事一般情報!A889</f>
        <v>170177</v>
      </c>
      <c r="B889" s="5" t="str">
        <f>工事一般情報!B889</f>
        <v>ヤンマーアグリジャパン(株)玉名支店</v>
      </c>
    </row>
    <row r="890" spans="1:2">
      <c r="A890" s="37">
        <f>工事一般情報!A890</f>
        <v>170180</v>
      </c>
      <c r="B890" s="5" t="str">
        <f>工事一般情報!B890</f>
        <v>まじま歯科クリニック</v>
      </c>
    </row>
    <row r="891" spans="1:2">
      <c r="A891" s="37">
        <f>工事一般情報!A891</f>
        <v>170181</v>
      </c>
      <c r="B891" s="5" t="str">
        <f>工事一般情報!B891</f>
        <v>美野里運送倉庫 上越営業所</v>
      </c>
    </row>
    <row r="892" spans="1:2">
      <c r="A892" s="37">
        <f>工事一般情報!A892</f>
        <v>170182</v>
      </c>
      <c r="B892" s="5" t="str">
        <f>工事一般情報!B892</f>
        <v>ヨークベニマル米沢春日</v>
      </c>
    </row>
    <row r="893" spans="1:2">
      <c r="A893" s="37">
        <f>工事一般情報!A893</f>
        <v>180183</v>
      </c>
      <c r="B893" s="5" t="str">
        <f>工事一般情報!B893</f>
        <v>JA邑楽館林 板倉A重油充填施設</v>
      </c>
    </row>
    <row r="894" spans="1:2">
      <c r="A894" s="37">
        <f>工事一般情報!A894</f>
        <v>170184</v>
      </c>
      <c r="B894" s="5" t="str">
        <f>工事一般情報!B894</f>
        <v>石狩ディストリビューションセンター</v>
      </c>
    </row>
    <row r="895" spans="1:2">
      <c r="A895" s="37">
        <f>工事一般情報!A895</f>
        <v>170185</v>
      </c>
      <c r="B895" s="5" t="str">
        <f>工事一般情報!B895</f>
        <v>バロー下恵土</v>
      </c>
    </row>
    <row r="896" spans="1:2">
      <c r="A896" s="37">
        <f>工事一般情報!A896</f>
        <v>170186</v>
      </c>
      <c r="B896" s="5" t="str">
        <f>工事一般情報!B896</f>
        <v>ダイレックス三原宮浦</v>
      </c>
    </row>
    <row r="897" spans="1:2">
      <c r="A897" s="37">
        <f>工事一般情報!A897</f>
        <v>170187</v>
      </c>
      <c r="B897" s="5" t="str">
        <f>工事一般情報!B897</f>
        <v>PCB一時払出設備製作・設置・撤去工事(某川崎案件)</v>
      </c>
    </row>
    <row r="898" spans="1:2">
      <c r="A898" s="37">
        <f>工事一般情報!A898</f>
        <v>170188</v>
      </c>
      <c r="B898" s="5" t="str">
        <f>工事一般情報!B898</f>
        <v>ほのか㈱共同利用穀類乾燥調整施設</v>
      </c>
    </row>
    <row r="899" spans="1:2">
      <c r="A899" s="37">
        <f>工事一般情報!A899</f>
        <v>170189</v>
      </c>
      <c r="B899" s="5" t="str">
        <f>工事一般情報!B899</f>
        <v>クリエイトエスディー足立綾瀬</v>
      </c>
    </row>
    <row r="900" spans="1:2">
      <c r="A900" s="37">
        <f>工事一般情報!A900</f>
        <v>170190</v>
      </c>
      <c r="B900" s="5" t="str">
        <f>工事一般情報!B900</f>
        <v>モダン・プロ本社 事務所・倉庫</v>
      </c>
    </row>
    <row r="901" spans="1:2">
      <c r="A901" s="37">
        <f>工事一般情報!A901</f>
        <v>170191</v>
      </c>
      <c r="B901" s="5" t="str">
        <f>工事一般情報!B901</f>
        <v>ﾊｶﾙﾌﾟﾗｽ株式会社 食堂・社員寮</v>
      </c>
    </row>
    <row r="902" spans="1:2">
      <c r="A902" s="37">
        <f>工事一般情報!A902</f>
        <v>170192</v>
      </c>
      <c r="B902" s="5" t="str">
        <f>工事一般情報!B902</f>
        <v>長府製作所 駐車場</v>
      </c>
    </row>
    <row r="903" spans="1:2">
      <c r="A903" s="37">
        <f>工事一般情報!A903</f>
        <v>170193</v>
      </c>
      <c r="B903" s="5" t="str">
        <f>工事一般情報!B903</f>
        <v>ホームセンターバロー久居インター</v>
      </c>
    </row>
    <row r="904" spans="1:2">
      <c r="A904" s="37">
        <f>工事一般情報!A904</f>
        <v>170194</v>
      </c>
      <c r="B904" s="5" t="str">
        <f>工事一般情報!B904</f>
        <v>栄光堂印刷所様事務所及び貸ﾃﾅﾝﾄﾋﾞﾙ</v>
      </c>
    </row>
    <row r="905" spans="1:2">
      <c r="A905" s="37">
        <f>工事一般情報!A905</f>
        <v>170196</v>
      </c>
      <c r="B905" s="5" t="str">
        <f>工事一般情報!B905</f>
        <v>ツルハドラッグ大河原</v>
      </c>
    </row>
    <row r="906" spans="1:2">
      <c r="A906" s="37">
        <f>工事一般情報!A906</f>
        <v>170197</v>
      </c>
      <c r="B906" s="5" t="str">
        <f>工事一般情報!B906</f>
        <v>ｾﾝﾄﾗﾙﾌｨｯﾄﾈｽｸﾗﾌﾞ名取仙台南</v>
      </c>
    </row>
    <row r="907" spans="1:2">
      <c r="A907" s="37" t="str">
        <f>工事一般情報!A907</f>
        <v>170199-1</v>
      </c>
      <c r="B907" s="5" t="str">
        <f>工事一般情報!B907</f>
        <v>バロー高辻 本体棟</v>
      </c>
    </row>
    <row r="908" spans="1:2">
      <c r="A908" s="37" t="str">
        <f>工事一般情報!A908</f>
        <v>170199-2</v>
      </c>
      <c r="B908" s="5" t="str">
        <f>工事一般情報!B908</f>
        <v>バロー高辻 テナント棟</v>
      </c>
    </row>
    <row r="909" spans="1:2">
      <c r="A909" s="37">
        <f>工事一般情報!A909</f>
        <v>170200</v>
      </c>
      <c r="B909" s="5" t="str">
        <f>工事一般情報!B909</f>
        <v>浅倉水道社屋</v>
      </c>
    </row>
    <row r="910" spans="1:2">
      <c r="A910" s="37">
        <f>工事一般情報!A910</f>
        <v>170201</v>
      </c>
      <c r="B910" s="5" t="str">
        <f>工事一般情報!B910</f>
        <v>オートバックス東雲</v>
      </c>
    </row>
    <row r="911" spans="1:2">
      <c r="A911" s="37">
        <f>工事一般情報!A911</f>
        <v>170202</v>
      </c>
      <c r="B911" s="5" t="str">
        <f>工事一般情報!B911</f>
        <v>ヤマザワ中の島(セリア)</v>
      </c>
    </row>
    <row r="912" spans="1:2">
      <c r="A912" s="37">
        <f>工事一般情報!A912</f>
        <v>170203</v>
      </c>
      <c r="B912" s="5" t="str">
        <f>工事一般情報!B912</f>
        <v>アイサワ工業 広島支店</v>
      </c>
    </row>
    <row r="913" spans="1:2">
      <c r="A913" s="37">
        <f>工事一般情報!A913</f>
        <v>170204</v>
      </c>
      <c r="B913" s="5" t="str">
        <f>工事一般情報!B913</f>
        <v>ビーンズプレス様吉川倉庫</v>
      </c>
    </row>
    <row r="914" spans="1:2">
      <c r="A914" s="37">
        <f>工事一般情報!A914</f>
        <v>170205</v>
      </c>
      <c r="B914" s="5" t="str">
        <f>工事一般情報!B914</f>
        <v>フレートサービス</v>
      </c>
    </row>
    <row r="915" spans="1:2">
      <c r="A915" s="37">
        <f>工事一般情報!A915</f>
        <v>170206</v>
      </c>
      <c r="B915" s="5" t="str">
        <f>工事一般情報!B915</f>
        <v>尻内保育園</v>
      </c>
    </row>
    <row r="916" spans="1:2">
      <c r="A916" s="37">
        <f>工事一般情報!A916</f>
        <v>170207</v>
      </c>
      <c r="B916" s="5" t="str">
        <f>工事一般情報!B916</f>
        <v>薬王堂富谷成田</v>
      </c>
    </row>
    <row r="917" spans="1:2">
      <c r="A917" s="37">
        <f>工事一般情報!A917</f>
        <v>170208</v>
      </c>
      <c r="B917" s="5" t="str">
        <f>工事一般情報!B917</f>
        <v>ツルハドラッグ新宮城山元</v>
      </c>
    </row>
    <row r="918" spans="1:2">
      <c r="A918" s="37">
        <f>工事一般情報!A918</f>
        <v>170209</v>
      </c>
      <c r="B918" s="5" t="str">
        <f>工事一般情報!B918</f>
        <v>松本邸</v>
      </c>
    </row>
    <row r="919" spans="1:2">
      <c r="A919" s="37">
        <f>工事一般情報!A919</f>
        <v>170210</v>
      </c>
      <c r="B919" s="5" t="str">
        <f>工事一般情報!B919</f>
        <v>V・drug港区宝神</v>
      </c>
    </row>
    <row r="920" spans="1:2">
      <c r="A920" s="37">
        <f>工事一般情報!A920</f>
        <v>170211</v>
      </c>
      <c r="B920" s="5" t="str">
        <f>工事一般情報!B920</f>
        <v>ダイナム山形天童</v>
      </c>
    </row>
    <row r="921" spans="1:2">
      <c r="A921" s="37">
        <f>工事一般情報!A921</f>
        <v>170212</v>
      </c>
      <c r="B921" s="5" t="str">
        <f>工事一般情報!B921</f>
        <v>共同冷蔵 大井物流センター</v>
      </c>
    </row>
    <row r="922" spans="1:2">
      <c r="A922" s="37">
        <f>工事一般情報!A922</f>
        <v>170213</v>
      </c>
      <c r="B922" s="5" t="str">
        <f>工事一般情報!B922</f>
        <v>ツルハドラッグ登米米山</v>
      </c>
    </row>
    <row r="923" spans="1:2">
      <c r="A923" s="37">
        <f>工事一般情報!A923</f>
        <v>170214</v>
      </c>
      <c r="B923" s="5" t="str">
        <f>工事一般情報!B923</f>
        <v>関西マツダ都島</v>
      </c>
    </row>
    <row r="924" spans="1:2">
      <c r="A924" s="37">
        <f>工事一般情報!A924</f>
        <v>170215</v>
      </c>
      <c r="B924" s="5" t="str">
        <f>工事一般情報!B924</f>
        <v>薬王堂柴田槻木</v>
      </c>
    </row>
    <row r="925" spans="1:2">
      <c r="A925" s="37">
        <f>工事一般情報!A925</f>
        <v>170216</v>
      </c>
      <c r="B925" s="5" t="str">
        <f>工事一般情報!B925</f>
        <v>コープさっぽろ元町</v>
      </c>
    </row>
    <row r="926" spans="1:2">
      <c r="A926" s="37">
        <f>工事一般情報!A926</f>
        <v>170217</v>
      </c>
      <c r="B926" s="5" t="str">
        <f>工事一般情報!B926</f>
        <v>太平洋ｾﾒﾝﾄ㈱ｻｰﾋﾞｽｽﾃｰｼｮﾝ</v>
      </c>
    </row>
    <row r="927" spans="1:2">
      <c r="A927" s="37">
        <f>工事一般情報!A927</f>
        <v>170218</v>
      </c>
      <c r="B927" s="5" t="str">
        <f>工事一般情報!B927</f>
        <v>釧路厚生社焼却炉</v>
      </c>
    </row>
    <row r="928" spans="1:2">
      <c r="A928" s="37">
        <f>工事一般情報!A928</f>
        <v>170219</v>
      </c>
      <c r="B928" s="5" t="str">
        <f>工事一般情報!B928</f>
        <v>カインズ幕張</v>
      </c>
    </row>
    <row r="929" spans="1:2">
      <c r="A929" s="37">
        <f>工事一般情報!A929</f>
        <v>170220</v>
      </c>
      <c r="B929" s="5" t="str">
        <f>工事一般情報!B929</f>
        <v>介護予防センターさくら</v>
      </c>
    </row>
    <row r="930" spans="1:2">
      <c r="A930" s="37">
        <f>工事一般情報!A930</f>
        <v>170221</v>
      </c>
      <c r="B930" s="5" t="str">
        <f>工事一般情報!B930</f>
        <v>まるか食品 本社工場</v>
      </c>
    </row>
    <row r="931" spans="1:2">
      <c r="A931" s="37">
        <f>工事一般情報!A931</f>
        <v>170222</v>
      </c>
      <c r="B931" s="5" t="str">
        <f>工事一般情報!B931</f>
        <v>キグチテクニクス切断センター</v>
      </c>
    </row>
    <row r="932" spans="1:2">
      <c r="A932" s="37">
        <f>工事一般情報!A932</f>
        <v>170223</v>
      </c>
      <c r="B932" s="5" t="str">
        <f>工事一般情報!B932</f>
        <v>南佃分譲マンション</v>
      </c>
    </row>
    <row r="933" spans="1:2">
      <c r="A933" s="37">
        <f>工事一般情報!A933</f>
        <v>170224</v>
      </c>
      <c r="B933" s="5" t="str">
        <f>工事一般情報!B933</f>
        <v>セイリン新社屋</v>
      </c>
    </row>
    <row r="934" spans="1:2">
      <c r="A934" s="37">
        <f>工事一般情報!A934</f>
        <v>170227</v>
      </c>
      <c r="B934" s="5" t="str">
        <f>工事一般情報!B934</f>
        <v>気仙沼 宮脇書店</v>
      </c>
    </row>
    <row r="935" spans="1:2">
      <c r="A935" s="37">
        <f>工事一般情報!A935</f>
        <v>170228</v>
      </c>
      <c r="B935" s="5" t="str">
        <f>工事一般情報!B935</f>
        <v>城陽加工場</v>
      </c>
    </row>
    <row r="936" spans="1:2">
      <c r="A936" s="37">
        <f>工事一般情報!A936</f>
        <v>170229</v>
      </c>
      <c r="B936" s="5" t="str">
        <f>工事一般情報!B936</f>
        <v>井口流通センター</v>
      </c>
    </row>
    <row r="937" spans="1:2">
      <c r="A937" s="37">
        <f>工事一般情報!A937</f>
        <v>170231</v>
      </c>
      <c r="B937" s="5" t="str">
        <f>工事一般情報!B937</f>
        <v>ツルハドラッグ新潟彩野</v>
      </c>
    </row>
    <row r="938" spans="1:2">
      <c r="A938" s="37">
        <f>工事一般情報!A938</f>
        <v>170232</v>
      </c>
      <c r="B938" s="5" t="str">
        <f>工事一般情報!B938</f>
        <v>オスカー技研</v>
      </c>
    </row>
    <row r="939" spans="1:2">
      <c r="A939" s="37">
        <f>工事一般情報!A939</f>
        <v>170234</v>
      </c>
      <c r="B939" s="5" t="str">
        <f>工事一般情報!B939</f>
        <v>キタセキ伊勢崎</v>
      </c>
    </row>
    <row r="940" spans="1:2">
      <c r="A940" s="37">
        <f>工事一般情報!A940</f>
        <v>170235</v>
      </c>
      <c r="B940" s="5" t="str">
        <f>工事一般情報!B940</f>
        <v>ジュンテンドー新安来</v>
      </c>
    </row>
    <row r="941" spans="1:2">
      <c r="A941" s="37" t="str">
        <f>工事一般情報!A941</f>
        <v>170236-1</v>
      </c>
      <c r="B941" s="5" t="str">
        <f>工事一般情報!B941</f>
        <v>西松屋Jモール西舞鶴</v>
      </c>
    </row>
    <row r="942" spans="1:2">
      <c r="A942" s="37" t="str">
        <f>工事一般情報!A942</f>
        <v>170236-2</v>
      </c>
      <c r="B942" s="5" t="str">
        <f>工事一般情報!B942</f>
        <v>ユニクロJモール西舞鶴</v>
      </c>
    </row>
    <row r="943" spans="1:2">
      <c r="A943" s="37" t="str">
        <f>工事一般情報!A943</f>
        <v>170236-3</v>
      </c>
      <c r="B943" s="5" t="str">
        <f>工事一般情報!B943</f>
        <v>大創Jモール西舞鶴</v>
      </c>
    </row>
    <row r="944" spans="1:2">
      <c r="A944" s="37">
        <f>工事一般情報!A944</f>
        <v>170238</v>
      </c>
      <c r="B944" s="5" t="str">
        <f>工事一般情報!B944</f>
        <v>HIヒロセSUC竹田</v>
      </c>
    </row>
    <row r="945" spans="1:2">
      <c r="A945" s="37">
        <f>工事一般情報!A945</f>
        <v>170239</v>
      </c>
      <c r="B945" s="5" t="str">
        <f>工事一般情報!B945</f>
        <v>大久保地区公共施設再生事業(習志野計画)</v>
      </c>
    </row>
    <row r="946" spans="1:2">
      <c r="A946" s="37">
        <f>工事一般情報!A946</f>
        <v>170240</v>
      </c>
      <c r="B946" s="5" t="str">
        <f>工事一般情報!B946</f>
        <v>ツルハドラッグ南気仙沼</v>
      </c>
    </row>
    <row r="947" spans="1:2">
      <c r="A947" s="37">
        <f>工事一般情報!A947</f>
        <v>180002</v>
      </c>
      <c r="B947" s="5" t="str">
        <f>工事一般情報!B947</f>
        <v>前田道路㈱福山営業所</v>
      </c>
    </row>
    <row r="948" spans="1:2">
      <c r="A948" s="37">
        <f>工事一般情報!A948</f>
        <v>180003</v>
      </c>
      <c r="B948" s="5" t="str">
        <f>工事一般情報!B948</f>
        <v>ツルハドラッグ男鹿船川</v>
      </c>
    </row>
    <row r="949" spans="1:2">
      <c r="A949" s="37">
        <f>工事一般情報!A949</f>
        <v>180124</v>
      </c>
      <c r="B949" s="5" t="str">
        <f>工事一般情報!B949</f>
        <v>春藤葬儀造花店 ｾﾚﾓﾆｰﾎｰﾙ</v>
      </c>
    </row>
    <row r="950" spans="1:2">
      <c r="A950" s="37">
        <f>工事一般情報!A950</f>
        <v>180013</v>
      </c>
      <c r="B950" s="5" t="str">
        <f>工事一般情報!B950</f>
        <v>T医薬物流倉庫計画</v>
      </c>
    </row>
    <row r="951" spans="1:2">
      <c r="A951" s="37">
        <f>工事一般情報!A951</f>
        <v>180014</v>
      </c>
      <c r="B951" s="5" t="str">
        <f>工事一般情報!B951</f>
        <v>大田クリニックデイケア</v>
      </c>
    </row>
    <row r="952" spans="1:2">
      <c r="A952" s="37">
        <f>工事一般情報!A952</f>
        <v>180015</v>
      </c>
      <c r="B952" s="5" t="str">
        <f>工事一般情報!B952</f>
        <v>V・drug三重川越</v>
      </c>
    </row>
    <row r="953" spans="1:2">
      <c r="A953" s="37">
        <f>工事一般情報!A953</f>
        <v>180016</v>
      </c>
      <c r="B953" s="5" t="str">
        <f>工事一般情報!B953</f>
        <v>正覚寺庫裏</v>
      </c>
    </row>
    <row r="954" spans="1:2">
      <c r="A954" s="37">
        <f>工事一般情報!A954</f>
        <v>180017</v>
      </c>
      <c r="B954" s="5" t="str">
        <f>工事一般情報!B954</f>
        <v>コアレックス道栄 倶知安</v>
      </c>
    </row>
    <row r="955" spans="1:2">
      <c r="A955" s="37">
        <f>工事一般情報!A955</f>
        <v>180018</v>
      </c>
      <c r="B955" s="5" t="str">
        <f>工事一般情報!B955</f>
        <v>中葛西7丁目28番 店舗(ｻﾝﾍﾞﾙｸｽ)</v>
      </c>
    </row>
    <row r="956" spans="1:2">
      <c r="A956" s="37">
        <f>工事一般情報!A956</f>
        <v>180019</v>
      </c>
      <c r="B956" s="5" t="str">
        <f>工事一般情報!B956</f>
        <v>コニーリョ西出雲(勝部マンションⅡ)</v>
      </c>
    </row>
    <row r="957" spans="1:2">
      <c r="A957" s="37" t="str">
        <f>工事一般情報!A957</f>
        <v>180020-1</v>
      </c>
      <c r="B957" s="5" t="str">
        <f>工事一般情報!B957</f>
        <v>秋田ﾄﾖﾀ由利本荘【洗車場】</v>
      </c>
    </row>
    <row r="958" spans="1:2">
      <c r="A958" s="37" t="str">
        <f>工事一般情報!A958</f>
        <v>180020-2</v>
      </c>
      <c r="B958" s="5" t="str">
        <f>工事一般情報!B958</f>
        <v>秋田ﾄﾖﾀ由利本荘【整備工場】</v>
      </c>
    </row>
    <row r="959" spans="1:2">
      <c r="A959" s="37" t="str">
        <f>工事一般情報!A959</f>
        <v>180020-3</v>
      </c>
      <c r="B959" s="5" t="str">
        <f>工事一般情報!B959</f>
        <v>秋田ﾄﾖﾀ由利本荘【ｼｮｰﾙｰﾑ】</v>
      </c>
    </row>
    <row r="960" spans="1:2">
      <c r="A960" s="37" t="str">
        <f>工事一般情報!A960</f>
        <v>180020-4</v>
      </c>
      <c r="B960" s="5" t="str">
        <f>工事一般情報!B960</f>
        <v>秋田ﾄﾖﾀ由利本荘【ﾌﾞｯｸｽﾓｱ】</v>
      </c>
    </row>
    <row r="961" spans="1:2">
      <c r="A961" s="37" t="str">
        <f>工事一般情報!A961</f>
        <v>180020-5</v>
      </c>
      <c r="B961" s="5" t="str">
        <f>工事一般情報!B961</f>
        <v>秋田ﾄﾖﾀ由利本荘【ﾊﾟｰｺﾞﾗ】</v>
      </c>
    </row>
    <row r="962" spans="1:2">
      <c r="A962" s="37">
        <f>工事一般情報!A962</f>
        <v>180021</v>
      </c>
      <c r="B962" s="5" t="str">
        <f>工事一般情報!B962</f>
        <v>東北マツダ大館</v>
      </c>
    </row>
    <row r="963" spans="1:2">
      <c r="A963" s="37">
        <f>工事一般情報!A963</f>
        <v>180022</v>
      </c>
      <c r="B963" s="5" t="str">
        <f>工事一般情報!B963</f>
        <v>JA山形おきたま低温米倉庫</v>
      </c>
    </row>
    <row r="964" spans="1:2">
      <c r="A964" s="37" t="str">
        <f>工事一般情報!A964</f>
        <v>180023
180039</v>
      </c>
      <c r="B964" s="5" t="str">
        <f>工事一般情報!B964</f>
        <v>前田運送㈱E棟倉庫</v>
      </c>
    </row>
    <row r="965" spans="1:2">
      <c r="A965" s="37">
        <f>工事一般情報!A965</f>
        <v>180024</v>
      </c>
      <c r="B965" s="5" t="str">
        <f>工事一般情報!B965</f>
        <v>月ヶ瀬みのり園 第二工場</v>
      </c>
    </row>
    <row r="966" spans="1:2">
      <c r="A966" s="37">
        <f>工事一般情報!A966</f>
        <v>180025</v>
      </c>
      <c r="B966" s="5" t="str">
        <f>工事一般情報!B966</f>
        <v>甲府国母(ドンキ甲府)</v>
      </c>
    </row>
    <row r="967" spans="1:2">
      <c r="A967" s="37">
        <f>工事一般情報!A967</f>
        <v>180026</v>
      </c>
      <c r="B967" s="5" t="str">
        <f>工事一般情報!B967</f>
        <v>日立建機日本(株)成田整備工場</v>
      </c>
    </row>
    <row r="968" spans="1:2">
      <c r="A968" s="37">
        <f>工事一般情報!A968</f>
        <v>180028</v>
      </c>
      <c r="B968" s="5" t="str">
        <f>工事一般情報!B968</f>
        <v>ツルハドラッグ青森桜川</v>
      </c>
    </row>
    <row r="969" spans="1:2">
      <c r="A969" s="37">
        <f>工事一般情報!A969</f>
        <v>180029</v>
      </c>
      <c r="B969" s="5" t="str">
        <f>工事一般情報!B969</f>
        <v>上塩冶マンション</v>
      </c>
    </row>
    <row r="970" spans="1:2">
      <c r="A970" s="37">
        <f>工事一般情報!A970</f>
        <v>180030</v>
      </c>
      <c r="B970" s="5" t="str">
        <f>工事一般情報!B970</f>
        <v>横浜川和町(クリエイトエスディー)</v>
      </c>
    </row>
    <row r="971" spans="1:2">
      <c r="A971" s="37">
        <f>工事一般情報!A971</f>
        <v>180031</v>
      </c>
      <c r="B971" s="5" t="str">
        <f>工事一般情報!B971</f>
        <v>水産鮮度処理施設整備事務所</v>
      </c>
    </row>
    <row r="972" spans="1:2">
      <c r="A972" s="37">
        <f>工事一般情報!A972</f>
        <v>180032</v>
      </c>
      <c r="B972" s="5" t="str">
        <f>工事一般情報!B972</f>
        <v>リードR3工場 増築工事</v>
      </c>
    </row>
    <row r="973" spans="1:2">
      <c r="A973" s="37">
        <f>工事一般情報!A973</f>
        <v>180033</v>
      </c>
      <c r="B973" s="5" t="str">
        <f>工事一般情報!B973</f>
        <v>薬王堂山形川西</v>
      </c>
    </row>
    <row r="974" spans="1:2">
      <c r="A974" s="37">
        <f>工事一般情報!A974</f>
        <v>180034</v>
      </c>
      <c r="B974" s="5" t="str">
        <f>工事一般情報!B974</f>
        <v>ツルハドラッグ伏古11条</v>
      </c>
    </row>
    <row r="975" spans="1:2">
      <c r="A975" s="37">
        <f>工事一般情報!A975</f>
        <v>0</v>
      </c>
      <c r="B975" s="5" t="str">
        <f>工事一般情報!B975</f>
        <v>竹内邸</v>
      </c>
    </row>
    <row r="976" spans="1:2">
      <c r="A976" s="37">
        <f>工事一般情報!A976</f>
        <v>180035</v>
      </c>
      <c r="B976" s="5" t="str">
        <f>工事一般情報!B976</f>
        <v>ツルハドラッグ函館湯川西</v>
      </c>
    </row>
    <row r="977" spans="1:2">
      <c r="A977" s="37">
        <f>工事一般情報!A977</f>
        <v>180036</v>
      </c>
      <c r="B977" s="5" t="str">
        <f>工事一般情報!B977</f>
        <v>矢野口自工福島 浜通り</v>
      </c>
    </row>
    <row r="978" spans="1:2">
      <c r="A978" s="37">
        <f>工事一般情報!A978</f>
        <v>180037</v>
      </c>
      <c r="B978" s="5" t="str">
        <f>工事一般情報!B978</f>
        <v>新高畠町立図書館</v>
      </c>
    </row>
    <row r="979" spans="1:2">
      <c r="A979" s="37">
        <f>工事一般情報!A979</f>
        <v>180038</v>
      </c>
      <c r="B979" s="5" t="str">
        <f>工事一般情報!B979</f>
        <v>奈良日産大安寺</v>
      </c>
    </row>
    <row r="980" spans="1:2">
      <c r="A980" s="37">
        <f>工事一般情報!A980</f>
        <v>180039</v>
      </c>
      <c r="B980" s="5" t="str">
        <f>工事一般情報!B980</f>
        <v>北陸マツダ金沢西</v>
      </c>
    </row>
    <row r="981" spans="1:2">
      <c r="A981" s="37">
        <f>工事一般情報!A981</f>
        <v>180041</v>
      </c>
      <c r="B981" s="5" t="str">
        <f>工事一般情報!B981</f>
        <v>ロジュマン松原</v>
      </c>
    </row>
    <row r="982" spans="1:2">
      <c r="A982" s="37">
        <f>工事一般情報!A982</f>
        <v>180042</v>
      </c>
      <c r="B982" s="5" t="str">
        <f>工事一般情報!B982</f>
        <v>県民生協 青森桜川</v>
      </c>
    </row>
    <row r="983" spans="1:2">
      <c r="A983" s="37">
        <f>工事一般情報!A983</f>
        <v>180043</v>
      </c>
      <c r="B983" s="5" t="str">
        <f>工事一般情報!B983</f>
        <v>豊頃農業共同組合 店舗兼資材事務所・肥料倉庫・外倉庫</v>
      </c>
    </row>
    <row r="984" spans="1:2">
      <c r="A984" s="37">
        <f>工事一般情報!A984</f>
        <v>180044</v>
      </c>
      <c r="B984" s="5" t="str">
        <f>工事一般情報!B984</f>
        <v>保育園 七色のみち</v>
      </c>
    </row>
    <row r="985" spans="1:2">
      <c r="A985" s="37">
        <f>工事一般情報!A985</f>
        <v>180045</v>
      </c>
      <c r="B985" s="5" t="str">
        <f>工事一般情報!B985</f>
        <v>アイダ本社</v>
      </c>
    </row>
    <row r="986" spans="1:2">
      <c r="A986" s="37">
        <f>工事一般情報!A986</f>
        <v>180047</v>
      </c>
      <c r="B986" s="5" t="str">
        <f>工事一般情報!B986</f>
        <v>横浜別所(ｸﾘｴｲﾄｴｽﾃﾞｨｰ)</v>
      </c>
    </row>
    <row r="987" spans="1:2">
      <c r="A987" s="37">
        <f>工事一般情報!A987</f>
        <v>180048</v>
      </c>
      <c r="B987" s="5" t="str">
        <f>工事一般情報!B987</f>
        <v>ダイレックス相生</v>
      </c>
    </row>
    <row r="988" spans="1:2">
      <c r="A988" s="37">
        <f>工事一般情報!A988</f>
        <v>180049</v>
      </c>
      <c r="B988" s="5" t="str">
        <f>工事一般情報!B988</f>
        <v>サンライズ産業㈱花巻 第二倉庫</v>
      </c>
    </row>
    <row r="989" spans="1:2">
      <c r="A989" s="37">
        <f>工事一般情報!A989</f>
        <v>180050</v>
      </c>
      <c r="B989" s="5" t="str">
        <f>工事一般情報!B989</f>
        <v>バロー各務原中央 SM棟増築</v>
      </c>
    </row>
    <row r="990" spans="1:2">
      <c r="A990" s="37">
        <f>工事一般情報!A990</f>
        <v>180051</v>
      </c>
      <c r="B990" s="5" t="str">
        <f>工事一般情報!B990</f>
        <v>ｲﾄﾊﾗ水産朝酌商品ｾｯﾄｾﾝﾀｰ</v>
      </c>
    </row>
    <row r="991" spans="1:2">
      <c r="A991" s="37">
        <f>工事一般情報!A991</f>
        <v>180055</v>
      </c>
      <c r="B991" s="5" t="str">
        <f>工事一般情報!B991</f>
        <v>株式会社 阿部 新社屋</v>
      </c>
    </row>
    <row r="992" spans="1:2">
      <c r="A992" s="37">
        <f>工事一般情報!A992</f>
        <v>180056</v>
      </c>
      <c r="B992" s="5" t="str">
        <f>工事一般情報!B992</f>
        <v>ツルハドラッグ仙台中田</v>
      </c>
    </row>
    <row r="993" spans="1:2">
      <c r="A993" s="37">
        <f>工事一般情報!A993</f>
        <v>180057</v>
      </c>
      <c r="B993" s="5" t="str">
        <f>工事一般情報!B993</f>
        <v>ベア・ロジコ株式会社 天童低温物流センター</v>
      </c>
    </row>
    <row r="994" spans="1:2">
      <c r="A994" s="37">
        <f>工事一般情報!A994</f>
        <v>180058</v>
      </c>
      <c r="B994" s="5" t="str">
        <f>工事一般情報!B994</f>
        <v>アリオンテック㈱本社</v>
      </c>
    </row>
    <row r="995" spans="1:2">
      <c r="A995" s="37">
        <f>工事一般情報!A995</f>
        <v>180059</v>
      </c>
      <c r="B995" s="5" t="str">
        <f>工事一般情報!B995</f>
        <v>キタセキ下妻</v>
      </c>
    </row>
    <row r="996" spans="1:2">
      <c r="A996" s="37">
        <f>工事一般情報!A996</f>
        <v>180063</v>
      </c>
      <c r="B996" s="5" t="str">
        <f>工事一般情報!B996</f>
        <v>日立建機日本 函館営業所 レンタル倉庫</v>
      </c>
    </row>
    <row r="997" spans="1:2">
      <c r="A997" s="37">
        <f>工事一般情報!A997</f>
        <v>180064</v>
      </c>
      <c r="B997" s="5" t="str">
        <f>工事一般情報!B997</f>
        <v>ヨンキュウ製氷施設</v>
      </c>
    </row>
    <row r="998" spans="1:2">
      <c r="A998" s="37">
        <f>工事一般情報!A998</f>
        <v>180065</v>
      </c>
      <c r="B998" s="5" t="str">
        <f>工事一般情報!B998</f>
        <v>秋田恵みキリスト教会</v>
      </c>
    </row>
    <row r="999" spans="1:2">
      <c r="A999" s="37">
        <f>工事一般情報!A999</f>
        <v>180066</v>
      </c>
      <c r="B999" s="5" t="str">
        <f>工事一般情報!B999</f>
        <v>ﾗﾝﾎﾞﾙｷﾞｰﾆ名古屋 外部整備場</v>
      </c>
    </row>
    <row r="1000" spans="1:2">
      <c r="A1000" s="37">
        <f>工事一般情報!A1000</f>
        <v>180067</v>
      </c>
      <c r="B1000" s="5" t="str">
        <f>工事一般情報!B1000</f>
        <v>マルコンデンソー</v>
      </c>
    </row>
    <row r="1001" spans="1:2">
      <c r="A1001" s="37">
        <f>工事一般情報!A1001</f>
        <v>180068</v>
      </c>
      <c r="B1001" s="5" t="str">
        <f>工事一般情報!B1001</f>
        <v>ユニクロ ル・パーク三川</v>
      </c>
    </row>
    <row r="1002" spans="1:2">
      <c r="A1002" s="37">
        <f>工事一般情報!A1002</f>
        <v>180069</v>
      </c>
      <c r="B1002" s="5" t="str">
        <f>工事一般情報!B1002</f>
        <v>やまみ３期 増築工事</v>
      </c>
    </row>
    <row r="1003" spans="1:2">
      <c r="A1003" s="37">
        <f>工事一般情報!A1003</f>
        <v>180071</v>
      </c>
      <c r="B1003" s="5" t="str">
        <f>工事一般情報!B1003</f>
        <v>栄鍛冶ヶ谷店(ｸﾘｴｲﾄｴｽﾃﾞｨｰ)</v>
      </c>
    </row>
    <row r="1004" spans="1:2">
      <c r="A1004" s="37">
        <f>工事一般情報!A1004</f>
        <v>180100</v>
      </c>
      <c r="B1004" s="5" t="str">
        <f>工事一般情報!B1004</f>
        <v>福岡県警航空隊【庁舎】</v>
      </c>
    </row>
    <row r="1005" spans="1:2">
      <c r="A1005" s="37" t="str">
        <f>工事一般情報!A1005</f>
        <v>180100-2</v>
      </c>
      <c r="B1005" s="5" t="str">
        <f>工事一般情報!B1005</f>
        <v>福岡県警航空隊【事務所】</v>
      </c>
    </row>
    <row r="1006" spans="1:2">
      <c r="A1006" s="37" t="str">
        <f>工事一般情報!A1006</f>
        <v>180100-3</v>
      </c>
      <c r="B1006" s="5" t="str">
        <f>工事一般情報!B1006</f>
        <v>福岡県警航空隊【増築棟】</v>
      </c>
    </row>
    <row r="1007" spans="1:2">
      <c r="A1007" s="37">
        <f>工事一般情報!A1007</f>
        <v>180101</v>
      </c>
      <c r="B1007" s="5" t="str">
        <f>工事一般情報!B1007</f>
        <v>犬猫専門病院併用住宅</v>
      </c>
    </row>
    <row r="1008" spans="1:2">
      <c r="A1008" s="37">
        <f>工事一般情報!A1008</f>
        <v>180102</v>
      </c>
      <c r="B1008" s="5" t="str">
        <f>工事一般情報!B1008</f>
        <v>JR海田市駅ＮＫビル開発</v>
      </c>
    </row>
    <row r="1009" spans="1:2">
      <c r="A1009" s="37">
        <f>工事一般情報!A1009</f>
        <v>180103</v>
      </c>
      <c r="B1009" s="5" t="str">
        <f>工事一般情報!B1009</f>
        <v>山中産業 八代倉庫</v>
      </c>
    </row>
    <row r="1010" spans="1:2">
      <c r="A1010" s="37">
        <f>工事一般情報!A1010</f>
        <v>180104</v>
      </c>
      <c r="B1010" s="5" t="str">
        <f>工事一般情報!B1010</f>
        <v>ホーマック菊水</v>
      </c>
    </row>
    <row r="1011" spans="1:2">
      <c r="A1011" s="37">
        <f>工事一般情報!A1011</f>
        <v>180105</v>
      </c>
      <c r="B1011" s="5" t="str">
        <f>工事一般情報!B1011</f>
        <v>関東マツダ溝の口</v>
      </c>
    </row>
    <row r="1012" spans="1:2">
      <c r="A1012" s="37">
        <f>工事一般情報!A1012</f>
        <v>180106</v>
      </c>
      <c r="B1012" s="5" t="str">
        <f>工事一般情報!B1012</f>
        <v>弘前倉庫㈱ 五所川原(旧 青森営業所)</v>
      </c>
    </row>
    <row r="1013" spans="1:2">
      <c r="A1013" s="37">
        <f>工事一般情報!A1013</f>
        <v>180107</v>
      </c>
      <c r="B1013" s="5" t="str">
        <f>工事一般情報!B1013</f>
        <v>バロー淡路</v>
      </c>
    </row>
    <row r="1014" spans="1:2">
      <c r="A1014" s="37">
        <f>工事一般情報!A1014</f>
        <v>180108</v>
      </c>
      <c r="B1014" s="5" t="str">
        <f>工事一般情報!B1014</f>
        <v>半田西工場内 整備工場</v>
      </c>
    </row>
    <row r="1015" spans="1:2">
      <c r="A1015" s="37">
        <f>工事一般情報!A1015</f>
        <v>180109</v>
      </c>
      <c r="B1015" s="5" t="str">
        <f>工事一般情報!B1015</f>
        <v>キタセキ所沢</v>
      </c>
    </row>
    <row r="1016" spans="1:2">
      <c r="A1016" s="37">
        <f>工事一般情報!A1016</f>
        <v>180110</v>
      </c>
      <c r="B1016" s="5" t="str">
        <f>工事一般情報!B1016</f>
        <v>城谷保育所</v>
      </c>
    </row>
    <row r="1017" spans="1:2">
      <c r="A1017" s="37">
        <f>工事一般情報!A1017</f>
        <v>180111</v>
      </c>
      <c r="B1017" s="5" t="str">
        <f>工事一般情報!B1017</f>
        <v>ｼﾝｸｽｺｰﾎﾟﾚｰｼｮﾝ神戸工場 工場棟</v>
      </c>
    </row>
    <row r="1018" spans="1:2">
      <c r="A1018" s="37" t="str">
        <f>工事一般情報!A1018</f>
        <v>180111-1</v>
      </c>
      <c r="B1018" s="5" t="str">
        <f>工事一般情報!B1018</f>
        <v>ｼﾝｸｽｺｰﾎﾟﾚｰｼｮﾝ神戸工場 事務所棟</v>
      </c>
    </row>
    <row r="1019" spans="1:2">
      <c r="A1019" s="37" t="str">
        <f>工事一般情報!A1019</f>
        <v>180111-2</v>
      </c>
      <c r="B1019" s="5" t="str">
        <f>工事一般情報!B1019</f>
        <v>ｼﾝｸｽｺｰﾎﾟﾚｰｼｮﾝ神戸工場 機械式駐車場</v>
      </c>
    </row>
    <row r="1020" spans="1:2">
      <c r="A1020" s="37">
        <f>工事一般情報!A1020</f>
        <v>180112</v>
      </c>
      <c r="B1020" s="5" t="str">
        <f>工事一般情報!B1020</f>
        <v>草加谷塚上町計画 A棟</v>
      </c>
    </row>
    <row r="1021" spans="1:2">
      <c r="A1021" s="37" t="str">
        <f>工事一般情報!A1021</f>
        <v>180112-1</v>
      </c>
      <c r="B1021" s="5" t="str">
        <f>工事一般情報!B1021</f>
        <v>草加谷塚上町計画 B棟</v>
      </c>
    </row>
    <row r="1022" spans="1:2">
      <c r="A1022" s="37" t="str">
        <f>工事一般情報!A1022</f>
        <v>180112-2</v>
      </c>
      <c r="B1022" s="5" t="str">
        <f>工事一般情報!B1022</f>
        <v>草加谷塚上町計画 C棟</v>
      </c>
    </row>
    <row r="1023" spans="1:2">
      <c r="A1023" s="37" t="str">
        <f>工事一般情報!A1023</f>
        <v>180112-3</v>
      </c>
      <c r="B1023" s="5" t="str">
        <f>工事一般情報!B1023</f>
        <v>草加谷塚上町計画 D棟</v>
      </c>
    </row>
    <row r="1024" spans="1:2">
      <c r="A1024" s="37">
        <f>工事一般情報!A1024</f>
        <v>180113</v>
      </c>
      <c r="B1024" s="5" t="str">
        <f>工事一般情報!B1024</f>
        <v>SF宇部太陽光発電所</v>
      </c>
    </row>
    <row r="1025" spans="1:2">
      <c r="A1025" s="37">
        <f>工事一般情報!A1025</f>
        <v>180114</v>
      </c>
      <c r="B1025" s="5" t="str">
        <f>工事一般情報!B1025</f>
        <v>バロー勝川 増築</v>
      </c>
    </row>
    <row r="1026" spans="1:2">
      <c r="A1026" s="37">
        <f>工事一般情報!A1026</f>
        <v>180115</v>
      </c>
      <c r="B1026" s="5" t="str">
        <f>工事一般情報!B1026</f>
        <v>ツルハドラッグひより台</v>
      </c>
    </row>
    <row r="1027" spans="1:2">
      <c r="A1027" s="37">
        <f>工事一般情報!A1027</f>
        <v>180116</v>
      </c>
      <c r="B1027" s="5" t="str">
        <f>工事一般情報!B1027</f>
        <v>大串定住住宅</v>
      </c>
    </row>
    <row r="1028" spans="1:2">
      <c r="A1028" s="37">
        <f>工事一般情報!A1028</f>
        <v>180117</v>
      </c>
      <c r="B1028" s="5" t="str">
        <f>工事一般情報!B1028</f>
        <v>ツルハドラッグ宮城村田</v>
      </c>
    </row>
    <row r="1029" spans="1:2">
      <c r="A1029" s="37">
        <f>工事一般情報!A1029</f>
        <v>180118</v>
      </c>
      <c r="B1029" s="5" t="str">
        <f>工事一般情報!B1029</f>
        <v>U350 第2工場計画 製造棟</v>
      </c>
    </row>
    <row r="1030" spans="1:2">
      <c r="A1030" s="37" t="str">
        <f>工事一般情報!A1030</f>
        <v>180118-2</v>
      </c>
      <c r="B1030" s="5" t="str">
        <f>工事一般情報!B1030</f>
        <v>U350 第2工場計画 充填・包装棟</v>
      </c>
    </row>
    <row r="1031" spans="1:2">
      <c r="A1031" s="37" t="str">
        <f>工事一般情報!A1031</f>
        <v>180118-3</v>
      </c>
      <c r="B1031" s="5" t="str">
        <f>工事一般情報!B1031</f>
        <v>U350 第2工場計画 ごま倉庫</v>
      </c>
    </row>
    <row r="1032" spans="1:2">
      <c r="A1032" s="37">
        <f>工事一般情報!A1032</f>
        <v>180119</v>
      </c>
      <c r="B1032" s="5" t="str">
        <f>工事一般情報!B1032</f>
        <v>㈱佐藤鋼材第二工場</v>
      </c>
    </row>
    <row r="1033" spans="1:2">
      <c r="A1033" s="37">
        <f>工事一般情報!A1033</f>
        <v>180120</v>
      </c>
      <c r="B1033" s="5" t="str">
        <f>工事一般情報!B1033</f>
        <v>島根ダイハツ販売㈱出雲</v>
      </c>
    </row>
    <row r="1034" spans="1:2">
      <c r="A1034" s="37">
        <f>工事一般情報!A1034</f>
        <v>180121</v>
      </c>
      <c r="B1034" s="5" t="str">
        <f>工事一般情報!B1034</f>
        <v>土谷特殊農機具製作所厚生棟</v>
      </c>
    </row>
    <row r="1035" spans="1:2">
      <c r="A1035" s="37">
        <f>工事一般情報!A1035</f>
        <v>180122</v>
      </c>
      <c r="B1035" s="5" t="str">
        <f>工事一般情報!B1035</f>
        <v>東京理科大学 学生寮</v>
      </c>
    </row>
    <row r="1036" spans="1:2">
      <c r="A1036" s="37">
        <f>工事一般情報!A1036</f>
        <v>180123</v>
      </c>
      <c r="B1036" s="5" t="str">
        <f>工事一般情報!B1036</f>
        <v>茂原工場 事務所棟</v>
      </c>
    </row>
    <row r="1037" spans="1:2">
      <c r="A1037" s="37">
        <f>工事一般情報!A1037</f>
        <v>180004</v>
      </c>
      <c r="B1037" s="5" t="str">
        <f>工事一般情報!B1037</f>
        <v>家族葬ホール一休館船岡(旧 ｾﾚﾓﾆｰﾎｰﾙ掬水苑船岡)</v>
      </c>
    </row>
    <row r="1038" spans="1:2">
      <c r="A1038" s="37">
        <f>工事一般情報!A1038</f>
        <v>180125</v>
      </c>
      <c r="B1038" s="5" t="str">
        <f>工事一般情報!B1038</f>
        <v>中川鋼管 倉庫棟</v>
      </c>
    </row>
    <row r="1039" spans="1:2">
      <c r="A1039" s="37" t="str">
        <f>工事一般情報!A1039</f>
        <v>180125-1</v>
      </c>
      <c r="B1039" s="5" t="str">
        <f>工事一般情報!B1039</f>
        <v>中川鋼管 事務所棟</v>
      </c>
    </row>
    <row r="1040" spans="1:2">
      <c r="A1040" s="37">
        <f>工事一般情報!A1040</f>
        <v>180126</v>
      </c>
      <c r="B1040" s="5" t="str">
        <f>工事一般情報!B1040</f>
        <v>沖縄サントリー株式会社 事務所棟</v>
      </c>
    </row>
    <row r="1041" spans="1:2">
      <c r="A1041" s="37">
        <f>工事一般情報!A1041</f>
        <v>180127</v>
      </c>
      <c r="B1041" s="5" t="str">
        <f>工事一般情報!B1041</f>
        <v>カンダ技工 未利用資源開発工場 殺菌加工棟</v>
      </c>
    </row>
    <row r="1042" spans="1:2">
      <c r="A1042" s="37">
        <f>工事一般情報!A1042</f>
        <v>180128</v>
      </c>
      <c r="B1042" s="5" t="str">
        <f>工事一般情報!B1042</f>
        <v>あすなろ第二保育園</v>
      </c>
    </row>
    <row r="1043" spans="1:2">
      <c r="A1043" s="37">
        <f>工事一般情報!A1043</f>
        <v>180129</v>
      </c>
      <c r="B1043" s="5" t="str">
        <f>工事一般情報!B1043</f>
        <v>工藤組 新社屋</v>
      </c>
    </row>
    <row r="1044" spans="1:2">
      <c r="A1044" s="37">
        <f>工事一般情報!A1044</f>
        <v>180130</v>
      </c>
      <c r="B1044" s="5" t="str">
        <f>工事一般情報!B1044</f>
        <v>株式会社カナエ 新包装技術開発ｾﾝﾀｰ</v>
      </c>
    </row>
    <row r="1045" spans="1:2">
      <c r="A1045" s="37">
        <f>工事一般情報!A1045</f>
        <v>180131</v>
      </c>
      <c r="B1045" s="5" t="str">
        <f>工事一般情報!B1045</f>
        <v>栃木県畜産公社新食肉ｾﾝﾀｰ</v>
      </c>
    </row>
    <row r="1046" spans="1:2">
      <c r="A1046" s="37">
        <f>工事一般情報!A1046</f>
        <v>180132</v>
      </c>
      <c r="B1046" s="5" t="str">
        <f>工事一般情報!B1046</f>
        <v>しおさい公園レストラン計画</v>
      </c>
    </row>
    <row r="1047" spans="1:2">
      <c r="A1047" s="37">
        <f>工事一般情報!A1047</f>
        <v>180133</v>
      </c>
      <c r="B1047" s="5" t="str">
        <f>工事一般情報!B1047</f>
        <v>ﾌｧｯｼｮﾝｾﾝﾀｰしまむら保木間</v>
      </c>
    </row>
    <row r="1048" spans="1:2">
      <c r="A1048" s="37">
        <f>工事一般情報!A1048</f>
        <v>180136</v>
      </c>
      <c r="B1048" s="5" t="str">
        <f>工事一般情報!B1048</f>
        <v>大船渡発電所／バイオマス発電設備</v>
      </c>
    </row>
    <row r="1049" spans="1:2">
      <c r="A1049" s="37">
        <f>工事一般情報!A1049</f>
        <v>180137</v>
      </c>
      <c r="B1049" s="5" t="str">
        <f>工事一般情報!B1049</f>
        <v>シマヤフーズ工場</v>
      </c>
    </row>
    <row r="1050" spans="1:2">
      <c r="A1050" s="37">
        <f>工事一般情報!A1050</f>
        <v>180138</v>
      </c>
      <c r="B1050" s="5" t="str">
        <f>工事一般情報!B1050</f>
        <v>浦幌デイリーファーム</v>
      </c>
    </row>
    <row r="1051" spans="1:2">
      <c r="A1051" s="37">
        <f>工事一般情報!A1051</f>
        <v>180139</v>
      </c>
      <c r="B1051" s="5" t="str">
        <f>工事一般情報!B1051</f>
        <v>堺製油所体感訓練設備の導入(旧 コスモ石油㈱訓練棟新築計画)</v>
      </c>
    </row>
    <row r="1052" spans="1:2">
      <c r="A1052" s="37">
        <f>工事一般情報!A1052</f>
        <v>180140</v>
      </c>
      <c r="B1052" s="5" t="str">
        <f>工事一般情報!B1052</f>
        <v>丸山ＨＤ倉庫</v>
      </c>
    </row>
    <row r="1053" spans="1:2">
      <c r="A1053" s="37">
        <f>工事一般情報!A1053</f>
        <v>180141</v>
      </c>
      <c r="B1053" s="5" t="str">
        <f>工事一般情報!B1053</f>
        <v>グリーンタウン甲府東ツルハドラッグ甲府向町</v>
      </c>
    </row>
    <row r="1054" spans="1:2">
      <c r="A1054" s="37">
        <f>工事一般情報!A1054</f>
        <v>180142</v>
      </c>
      <c r="B1054" s="5" t="str">
        <f>工事一般情報!B1054</f>
        <v>ホームセンターバロー名港</v>
      </c>
    </row>
    <row r="1055" spans="1:2">
      <c r="A1055" s="37">
        <f>工事一般情報!A1055</f>
        <v>180143</v>
      </c>
      <c r="B1055" s="5" t="str">
        <f>工事一般情報!B1055</f>
        <v>柳川冷凍食品(株)工場</v>
      </c>
    </row>
    <row r="1056" spans="1:2">
      <c r="A1056" s="37">
        <f>工事一般情報!A1056</f>
        <v>180144</v>
      </c>
      <c r="B1056" s="5" t="str">
        <f>工事一般情報!B1056</f>
        <v>スギ薬局 江戸川瑞江</v>
      </c>
    </row>
    <row r="1057" spans="1:2">
      <c r="A1057" s="37">
        <f>工事一般情報!A1057</f>
        <v>180145</v>
      </c>
      <c r="B1057" s="5" t="str">
        <f>工事一般情報!B1057</f>
        <v>日本ｼｰﾚｰｸ㈱東部支店 事務所棟</v>
      </c>
    </row>
    <row r="1058" spans="1:2">
      <c r="A1058" s="37" t="str">
        <f>工事一般情報!A1058</f>
        <v>180145-1</v>
      </c>
      <c r="B1058" s="5" t="str">
        <f>工事一般情報!B1058</f>
        <v>日本ｼｰﾚｰｸ㈱東部支店 検査室棟</v>
      </c>
    </row>
    <row r="1059" spans="1:2">
      <c r="A1059" s="37">
        <f>工事一般情報!A1059</f>
        <v>180146</v>
      </c>
      <c r="B1059" s="5" t="str">
        <f>工事一般情報!B1059</f>
        <v>東洋アイテック鳥取工場</v>
      </c>
    </row>
    <row r="1060" spans="1:2">
      <c r="A1060" s="37">
        <f>工事一般情報!A1060</f>
        <v>180147</v>
      </c>
      <c r="B1060" s="5" t="str">
        <f>工事一般情報!B1060</f>
        <v>上新電機 長田西</v>
      </c>
    </row>
    <row r="1061" spans="1:2">
      <c r="A1061" s="37">
        <f>工事一般情報!A1061</f>
        <v>180148</v>
      </c>
      <c r="B1061" s="5" t="str">
        <f>工事一般情報!B1061</f>
        <v>G-steps(荒川区PJ)</v>
      </c>
    </row>
    <row r="1062" spans="1:2">
      <c r="A1062" s="37">
        <f>工事一般情報!A1062</f>
        <v>180149</v>
      </c>
      <c r="B1062" s="5" t="str">
        <f>工事一般情報!B1062</f>
        <v>クレバハウス潮崎</v>
      </c>
    </row>
    <row r="1063" spans="1:2">
      <c r="A1063" s="37">
        <f>工事一般情報!A1063</f>
        <v>180150</v>
      </c>
      <c r="B1063" s="5" t="str">
        <f>工事一般情報!B1063</f>
        <v>エア・リキード蒲郡水素ステーション</v>
      </c>
    </row>
    <row r="1064" spans="1:2">
      <c r="A1064" s="37">
        <f>工事一般情報!A1064</f>
        <v>180151</v>
      </c>
      <c r="B1064" s="5" t="str">
        <f>工事一般情報!B1064</f>
        <v>ﾃｨ･ｴﾑ･ﾀｰﾐﾅﾙ㈱市原事業所 倉庫・事務所</v>
      </c>
    </row>
    <row r="1065" spans="1:2">
      <c r="A1065" s="37">
        <f>工事一般情報!A1065</f>
        <v>180152</v>
      </c>
      <c r="B1065" s="5" t="str">
        <f>工事一般情報!B1065</f>
        <v>安岡蒲鉾工場</v>
      </c>
    </row>
    <row r="1066" spans="1:2">
      <c r="A1066" s="37">
        <f>工事一般情報!A1066</f>
        <v>180153</v>
      </c>
      <c r="B1066" s="5" t="str">
        <f>工事一般情報!B1066</f>
        <v>JA会津よつば猪苗代 ライスターミナル</v>
      </c>
    </row>
    <row r="1067" spans="1:2">
      <c r="A1067" s="37">
        <f>工事一般情報!A1067</f>
        <v>180154</v>
      </c>
      <c r="B1067" s="5" t="str">
        <f>工事一般情報!B1067</f>
        <v>バロー中志段味</v>
      </c>
    </row>
    <row r="1068" spans="1:2">
      <c r="A1068" s="37">
        <f>工事一般情報!A1068</f>
        <v>180155</v>
      </c>
      <c r="B1068" s="5" t="str">
        <f>工事一般情報!B1068</f>
        <v>成澤鉄工所</v>
      </c>
    </row>
    <row r="1069" spans="1:2">
      <c r="A1069" s="37">
        <f>工事一般情報!A1069</f>
        <v>180156</v>
      </c>
      <c r="B1069" s="5" t="str">
        <f>工事一般情報!B1069</f>
        <v>イオンリテール美園三丁目</v>
      </c>
    </row>
    <row r="1070" spans="1:2">
      <c r="A1070" s="37">
        <f>工事一般情報!A1070</f>
        <v>180157</v>
      </c>
      <c r="B1070" s="5" t="str">
        <f>工事一般情報!B1070</f>
        <v>八幡浜幼稚園</v>
      </c>
    </row>
    <row r="1071" spans="1:2">
      <c r="A1071" s="37">
        <f>工事一般情報!A1071</f>
        <v>180158</v>
      </c>
      <c r="B1071" s="5" t="str">
        <f>工事一般情報!B1071</f>
        <v>黒川牧場 VMS牛舎</v>
      </c>
    </row>
    <row r="1072" spans="1:2">
      <c r="A1072" s="37">
        <f>工事一般情報!A1072</f>
        <v>180159</v>
      </c>
      <c r="B1072" s="5" t="str">
        <f>工事一般情報!B1072</f>
        <v>スーパーセンターオークワ掛川下垂木</v>
      </c>
    </row>
    <row r="1073" spans="1:2">
      <c r="A1073" s="37">
        <f>工事一般情報!A1073</f>
        <v>180160</v>
      </c>
      <c r="B1073" s="5" t="str">
        <f>工事一般情報!B1073</f>
        <v>ツルハドラッグ村上西</v>
      </c>
    </row>
    <row r="1074" spans="1:2">
      <c r="A1074" s="37">
        <f>工事一般情報!A1074</f>
        <v>180161</v>
      </c>
      <c r="B1074" s="5" t="str">
        <f>工事一般情報!B1074</f>
        <v>ホンダカーズ五所川原</v>
      </c>
    </row>
    <row r="1075" spans="1:2">
      <c r="A1075" s="37">
        <f>工事一般情報!A1075</f>
        <v>180162</v>
      </c>
      <c r="B1075" s="5" t="str">
        <f>工事一般情報!B1075</f>
        <v>Honda Cars埼玉中レイクタウン南店工場棟</v>
      </c>
    </row>
    <row r="1076" spans="1:2">
      <c r="A1076" s="37">
        <f>工事一般情報!A1076</f>
        <v>180163</v>
      </c>
      <c r="B1076" s="5" t="str">
        <f>工事一般情報!B1076</f>
        <v>Honda Cars埼玉中レイクタウン南店店舗棟</v>
      </c>
    </row>
    <row r="1077" spans="1:2">
      <c r="A1077" s="37">
        <f>工事一般情報!A1077</f>
        <v>180164</v>
      </c>
      <c r="B1077" s="5" t="str">
        <f>工事一般情報!B1077</f>
        <v>SVH四日市</v>
      </c>
    </row>
    <row r="1078" spans="1:2">
      <c r="A1078" s="37">
        <f>工事一般情報!A1078</f>
        <v>180165</v>
      </c>
      <c r="B1078" s="5" t="str">
        <f>工事一般情報!B1078</f>
        <v>るいけ温泉</v>
      </c>
    </row>
    <row r="1079" spans="1:2">
      <c r="A1079" s="37">
        <f>工事一般情報!A1079</f>
        <v>180166</v>
      </c>
      <c r="B1079" s="5" t="str">
        <f>工事一般情報!B1079</f>
        <v>ｾﾝﾄﾗﾙﾌｨｯﾄﾈｽｸﾗﾌﾞ蘇我</v>
      </c>
    </row>
    <row r="1080" spans="1:2">
      <c r="A1080" s="37">
        <f>工事一般情報!A1080</f>
        <v>180167</v>
      </c>
      <c r="B1080" s="5" t="str">
        <f>工事一般情報!B1080</f>
        <v>イズモホール山梨</v>
      </c>
    </row>
    <row r="1081" spans="1:2">
      <c r="A1081" s="37">
        <f>工事一般情報!A1081</f>
        <v>180168</v>
      </c>
      <c r="B1081" s="5" t="str">
        <f>工事一般情報!B1081</f>
        <v>海王食品ホタテ加工場</v>
      </c>
    </row>
    <row r="1082" spans="1:2">
      <c r="A1082" s="37">
        <f>工事一般情報!A1082</f>
        <v>180169</v>
      </c>
      <c r="B1082" s="5" t="str">
        <f>工事一般情報!B1082</f>
        <v>(株)アドバネクス埼玉工場 増築</v>
      </c>
    </row>
    <row r="1083" spans="1:2">
      <c r="A1083" s="37">
        <f>工事一般情報!A1083</f>
        <v>180170</v>
      </c>
      <c r="B1083" s="5" t="str">
        <f>工事一般情報!B1083</f>
        <v>MINI岡山整備工場</v>
      </c>
    </row>
    <row r="1084" spans="1:2">
      <c r="A1084" s="37">
        <f>工事一般情報!A1084</f>
        <v>180171</v>
      </c>
      <c r="B1084" s="5" t="str">
        <f>工事一般情報!B1084</f>
        <v>稲田建設社屋</v>
      </c>
    </row>
    <row r="1085" spans="1:2">
      <c r="A1085" s="37">
        <f>工事一般情報!A1085</f>
        <v>180172</v>
      </c>
      <c r="B1085" s="5" t="str">
        <f>工事一般情報!B1085</f>
        <v>整備管理所PCB保管庫</v>
      </c>
    </row>
    <row r="1086" spans="1:2">
      <c r="A1086" s="37">
        <f>工事一般情報!A1086</f>
        <v>180173</v>
      </c>
      <c r="B1086" s="5" t="str">
        <f>工事一般情報!B1086</f>
        <v>株式会社NIPPO足立合材工場 事務所</v>
      </c>
    </row>
    <row r="1087" spans="1:2">
      <c r="A1087" s="37">
        <f>工事一般情報!A1087</f>
        <v>180174</v>
      </c>
      <c r="B1087" s="5" t="str">
        <f>工事一般情報!B1087</f>
        <v>西新井6丁目商業施設(ｻﾝﾄﾞﾗｯｸﾞ)</v>
      </c>
    </row>
    <row r="1088" spans="1:2">
      <c r="A1088" s="37">
        <f>工事一般情報!A1088</f>
        <v>180175</v>
      </c>
      <c r="B1088" s="5" t="str">
        <f>工事一般情報!B1088</f>
        <v>ユニバース八戸食肉プロセスセンター</v>
      </c>
    </row>
    <row r="1089" spans="1:2">
      <c r="A1089" s="37">
        <f>工事一般情報!A1089</f>
        <v>180176</v>
      </c>
      <c r="B1089" s="5" t="str">
        <f>工事一般情報!B1089</f>
        <v>共和産業株式会社 鮮魚作業場</v>
      </c>
    </row>
    <row r="1090" spans="1:2">
      <c r="A1090" s="37">
        <f>工事一般情報!A1090</f>
        <v>180177</v>
      </c>
      <c r="B1090" s="5" t="str">
        <f>工事一般情報!B1090</f>
        <v>ナイス由利本荘</v>
      </c>
    </row>
    <row r="1091" spans="1:2">
      <c r="A1091" s="37">
        <f>工事一般情報!A1091</f>
        <v>180178</v>
      </c>
      <c r="B1091" s="5" t="str">
        <f>工事一般情報!B1091</f>
        <v>ベイシア潮来</v>
      </c>
    </row>
    <row r="1092" spans="1:2">
      <c r="A1092" s="37">
        <f>工事一般情報!A1092</f>
        <v>180179</v>
      </c>
      <c r="B1092" s="5" t="str">
        <f>工事一般情報!B1092</f>
        <v>青森港地方創生拠点施設(青森港新中央埠頭旅客ﾀｰﾐﾅﾙ)</v>
      </c>
    </row>
    <row r="1093" spans="1:2">
      <c r="A1093" s="37">
        <f>工事一般情報!A1093</f>
        <v>180180</v>
      </c>
      <c r="B1093" s="5" t="str">
        <f>工事一般情報!B1093</f>
        <v>JA全農山形 庄内南部ﾗｲｽｽﾃｰｼｮﾝ</v>
      </c>
    </row>
    <row r="1094" spans="1:2">
      <c r="A1094" s="37">
        <f>工事一般情報!A1094</f>
        <v>180181</v>
      </c>
      <c r="B1094" s="5" t="str">
        <f>工事一般情報!B1094</f>
        <v>株式会社 滋賀運送竜王物流ｾﾝﾀｰ 倉庫棟</v>
      </c>
    </row>
    <row r="1095" spans="1:2">
      <c r="A1095" s="37" t="str">
        <f>工事一般情報!A1095</f>
        <v>180181-1</v>
      </c>
      <c r="B1095" s="5" t="str">
        <f>工事一般情報!B1095</f>
        <v>株式会社 滋賀運送竜王物流ｾﾝﾀｰ 事務所棟</v>
      </c>
    </row>
    <row r="1096" spans="1:2">
      <c r="A1096" s="37" t="str">
        <f>工事一般情報!A1096</f>
        <v>180181-2</v>
      </c>
      <c r="B1096" s="5" t="str">
        <f>工事一般情報!B1096</f>
        <v>株式会社 滋賀運送竜王物流ｾﾝﾀｰ 休憩棟</v>
      </c>
    </row>
    <row r="1097" spans="1:2">
      <c r="A1097" s="37">
        <f>工事一般情報!A1097</f>
        <v>180182</v>
      </c>
      <c r="B1097" s="5" t="str">
        <f>工事一般情報!B1097</f>
        <v>SP工場</v>
      </c>
    </row>
    <row r="1098" spans="1:2">
      <c r="A1098" s="37">
        <f>工事一般情報!A1098</f>
        <v>180183</v>
      </c>
      <c r="B1098" s="5" t="str">
        <f>工事一般情報!B1098</f>
        <v>共同組合 ビジバークおらが事務所</v>
      </c>
    </row>
    <row r="1099" spans="1:2">
      <c r="A1099" s="37">
        <f>工事一般情報!A1099</f>
        <v>180184</v>
      </c>
      <c r="B1099" s="5" t="str">
        <f>工事一般情報!B1099</f>
        <v>北陸スバル福井開発 整備工場</v>
      </c>
    </row>
    <row r="1100" spans="1:2">
      <c r="A1100" s="37">
        <f>工事一般情報!A1100</f>
        <v>180185</v>
      </c>
      <c r="B1100" s="5" t="str">
        <f>工事一般情報!B1100</f>
        <v>本田興業 株式会社 本社ビル 事務所棟</v>
      </c>
    </row>
    <row r="1101" spans="1:2">
      <c r="A1101" s="37" t="str">
        <f>工事一般情報!A1101</f>
        <v>180185-1</v>
      </c>
      <c r="B1101" s="5" t="str">
        <f>工事一般情報!B1101</f>
        <v>本田興業 株式会社 本社ビル 倉庫棟</v>
      </c>
    </row>
    <row r="1102" spans="1:2">
      <c r="A1102" s="37" t="str">
        <f>工事一般情報!A1102</f>
        <v>180185-2</v>
      </c>
      <c r="B1102" s="5" t="str">
        <f>工事一般情報!B1102</f>
        <v>本田興業 株式会社 本社ビル 工場棟</v>
      </c>
    </row>
    <row r="1103" spans="1:2">
      <c r="A1103" s="37">
        <f>工事一般情報!A1103</f>
        <v>180186</v>
      </c>
      <c r="B1103" s="5" t="str">
        <f>工事一般情報!B1103</f>
        <v>大宮区天沼町一丁目計画</v>
      </c>
    </row>
    <row r="1104" spans="1:2">
      <c r="A1104" s="37">
        <f>工事一般情報!A1104</f>
        <v>180187</v>
      </c>
      <c r="B1104" s="5" t="str">
        <f>工事一般情報!B1104</f>
        <v>向島流通ｻｰﾋﾞｽ㈱広野倉庫</v>
      </c>
    </row>
    <row r="1105" spans="1:2">
      <c r="A1105" s="37">
        <f>工事一般情報!A1105</f>
        <v>180188</v>
      </c>
      <c r="B1105" s="5" t="str">
        <f>工事一般情報!B1105</f>
        <v>HTB駐車場</v>
      </c>
    </row>
    <row r="1106" spans="1:2">
      <c r="A1106" s="37">
        <f>工事一般情報!A1106</f>
        <v>180189</v>
      </c>
      <c r="B1106" s="5" t="str">
        <f>工事一般情報!B1106</f>
        <v>スズキ自販関西枚方新店</v>
      </c>
    </row>
    <row r="1107" spans="1:2">
      <c r="A1107" s="37">
        <f>工事一般情報!A1107</f>
        <v>180190</v>
      </c>
      <c r="B1107" s="5" t="str">
        <f>工事一般情報!B1107</f>
        <v>有料老人ホーム・デイサービスセンター</v>
      </c>
    </row>
    <row r="1108" spans="1:2">
      <c r="A1108" s="37">
        <f>工事一般情報!A1108</f>
        <v>180191</v>
      </c>
      <c r="B1108" s="5" t="str">
        <f>工事一般情報!B1108</f>
        <v>フーデリー霧島</v>
      </c>
    </row>
    <row r="1109" spans="1:2">
      <c r="A1109" s="37">
        <f>工事一般情報!A1109</f>
        <v>180192</v>
      </c>
      <c r="B1109" s="5" t="str">
        <f>工事一般情報!B1109</f>
        <v>鴨沢塗料㈱販売取扱所</v>
      </c>
    </row>
    <row r="1110" spans="1:2">
      <c r="A1110" s="37">
        <f>工事一般情報!A1110</f>
        <v>180193</v>
      </c>
      <c r="B1110" s="5" t="str">
        <f>工事一般情報!B1110</f>
        <v>MINI北大阪</v>
      </c>
    </row>
    <row r="1111" spans="1:2">
      <c r="A1111" s="37">
        <f>工事一般情報!A1111</f>
        <v>180194</v>
      </c>
      <c r="B1111" s="5" t="str">
        <f>工事一般情報!B1111</f>
        <v>ラムー新潟亀田</v>
      </c>
    </row>
    <row r="1112" spans="1:2">
      <c r="A1112" s="37">
        <f>工事一般情報!A1112</f>
        <v>180195</v>
      </c>
      <c r="B1112" s="5" t="str">
        <f>工事一般情報!B1112</f>
        <v>原町田6丁目駐車場</v>
      </c>
    </row>
    <row r="1113" spans="1:2">
      <c r="A1113" s="37">
        <f>工事一般情報!A1113</f>
        <v>180196</v>
      </c>
      <c r="B1113" s="5" t="str">
        <f>工事一般情報!B1113</f>
        <v>網岡マンション</v>
      </c>
    </row>
    <row r="1114" spans="1:2">
      <c r="A1114" s="37">
        <f>工事一般情報!A1114</f>
        <v>180197</v>
      </c>
      <c r="B1114" s="5" t="str">
        <f>工事一般情報!B1114</f>
        <v>金町Ⅱ計画 店舗棟</v>
      </c>
    </row>
    <row r="1115" spans="1:2">
      <c r="A1115" s="37">
        <f>工事一般情報!A1115</f>
        <v>180198</v>
      </c>
      <c r="B1115" s="5" t="str">
        <f>工事一般情報!B1115</f>
        <v>八木橋工業自社工場</v>
      </c>
    </row>
    <row r="1116" spans="1:2">
      <c r="A1116" s="37">
        <f>工事一般情報!A1116</f>
        <v>180199</v>
      </c>
      <c r="B1116" s="5" t="str">
        <f>工事一般情報!B1116</f>
        <v>東洋アイテック鳥取工場 学生寮</v>
      </c>
    </row>
    <row r="1117" spans="1:2">
      <c r="A1117" s="37">
        <f>工事一般情報!A1117</f>
        <v>180200</v>
      </c>
      <c r="B1117" s="5" t="str">
        <f>工事一般情報!B1117</f>
        <v>セルポール山形</v>
      </c>
    </row>
    <row r="1118" spans="1:2">
      <c r="A1118" s="37">
        <f>工事一般情報!A1118</f>
        <v>180201</v>
      </c>
      <c r="B1118" s="5" t="str">
        <f>工事一般情報!B1118</f>
        <v>広島バス㈱井口車庫事務所</v>
      </c>
    </row>
    <row r="1119" spans="1:2">
      <c r="A1119" s="37">
        <f>工事一般情報!A1119</f>
        <v>180202</v>
      </c>
      <c r="B1119" s="5" t="str">
        <f>工事一般情報!B1119</f>
        <v>㈱川健川村商店倉庫</v>
      </c>
    </row>
    <row r="1120" spans="1:2">
      <c r="A1120" s="37">
        <f>工事一般情報!A1120</f>
        <v>180203</v>
      </c>
      <c r="B1120" s="5" t="str">
        <f>工事一般情報!B1120</f>
        <v>MA-HOUSE</v>
      </c>
    </row>
    <row r="1121" spans="1:2">
      <c r="A1121" s="37">
        <f>工事一般情報!A1121</f>
        <v>180204</v>
      </c>
      <c r="B1121" s="5" t="str">
        <f>工事一般情報!B1121</f>
        <v>複合観光施設</v>
      </c>
    </row>
    <row r="1122" spans="1:2">
      <c r="A1122" s="37">
        <f>工事一般情報!A1122</f>
        <v>180205</v>
      </c>
      <c r="B1122" s="5" t="str">
        <f>工事一般情報!B1122</f>
        <v>CFC茂原</v>
      </c>
    </row>
    <row r="1123" spans="1:2">
      <c r="A1123" s="37">
        <f>工事一般情報!A1123</f>
        <v>180206</v>
      </c>
      <c r="B1123" s="5" t="str">
        <f>工事一般情報!B1123</f>
        <v>コメリ上越</v>
      </c>
    </row>
    <row r="1124" spans="1:2">
      <c r="A1124" s="37">
        <f>工事一般情報!A1124</f>
        <v>180207</v>
      </c>
      <c r="B1124" s="5" t="str">
        <f>工事一般情報!B1124</f>
        <v>関東マツダ墨田 店舗棟</v>
      </c>
    </row>
    <row r="1125" spans="1:2">
      <c r="A1125" s="37" t="str">
        <f>工事一般情報!A1125</f>
        <v>180207-2</v>
      </c>
      <c r="B1125" s="5" t="str">
        <f>工事一般情報!B1125</f>
        <v>関東マツダ墨田 工場棟</v>
      </c>
    </row>
    <row r="1126" spans="1:2">
      <c r="A1126" s="37">
        <f>工事一般情報!A1126</f>
        <v>180208</v>
      </c>
      <c r="B1126" s="5" t="str">
        <f>工事一般情報!B1126</f>
        <v>ソーデナガノ松本工場</v>
      </c>
    </row>
    <row r="1127" spans="1:2">
      <c r="A1127" s="37">
        <f>工事一般情報!A1127</f>
        <v>180209</v>
      </c>
      <c r="B1127" s="5" t="str">
        <f>工事一般情報!B1127</f>
        <v>竹原市立たけはら認定こども園</v>
      </c>
    </row>
    <row r="1128" spans="1:2">
      <c r="A1128" s="37">
        <f>工事一般情報!A1128</f>
        <v>180210</v>
      </c>
      <c r="B1128" s="5" t="str">
        <f>工事一般情報!B1128</f>
        <v>ドラッグセイムス上尾井戸木</v>
      </c>
    </row>
    <row r="1129" spans="1:2">
      <c r="A1129" s="37">
        <f>工事一般情報!A1129</f>
        <v>180211</v>
      </c>
      <c r="B1129" s="5" t="str">
        <f>工事一般情報!B1129</f>
        <v>スギヤマ紙業 倉庫</v>
      </c>
    </row>
    <row r="1130" spans="1:2">
      <c r="A1130" s="37">
        <f>工事一般情報!A1130</f>
        <v>180212</v>
      </c>
      <c r="B1130" s="5" t="str">
        <f>工事一般情報!B1130</f>
        <v>ｽｲﾐﾝｸﾞｽｸｰﾙﾋﾞｯｸﾞ･ｴｽ鶴見</v>
      </c>
    </row>
    <row r="1131" spans="1:2">
      <c r="A1131" s="37">
        <f>工事一般情報!A1131</f>
        <v>180213</v>
      </c>
      <c r="B1131" s="5" t="str">
        <f>工事一般情報!B1131</f>
        <v>ツルハドラッグ韮崎龍岡</v>
      </c>
    </row>
    <row r="1132" spans="1:2">
      <c r="A1132" s="37">
        <f>工事一般情報!A1132</f>
        <v>180214</v>
      </c>
      <c r="B1132" s="5" t="str">
        <f>工事一般情報!B1132</f>
        <v>サンフィッシュ新工場</v>
      </c>
    </row>
    <row r="1133" spans="1:2">
      <c r="A1133" s="37">
        <f>工事一般情報!A1133</f>
        <v>180215</v>
      </c>
      <c r="B1133" s="5" t="str">
        <f>工事一般情報!B1133</f>
        <v>BPS/MINI NEXT加古川</v>
      </c>
    </row>
    <row r="1134" spans="1:2">
      <c r="A1134" s="37">
        <f>工事一般情報!A1134</f>
        <v>180216</v>
      </c>
      <c r="B1134" s="5" t="str">
        <f>工事一般情報!B1134</f>
        <v>ツルハドラッグ新発田</v>
      </c>
    </row>
    <row r="1135" spans="1:2">
      <c r="A1135" s="37">
        <f>工事一般情報!A1135</f>
        <v>180217</v>
      </c>
      <c r="B1135" s="5" t="str">
        <f>工事一般情報!B1135</f>
        <v>HA-HOUSE</v>
      </c>
    </row>
    <row r="1136" spans="1:2">
      <c r="A1136" s="37">
        <f>工事一般情報!A1136</f>
        <v>180218</v>
      </c>
      <c r="B1136" s="5" t="str">
        <f>工事一般情報!B1136</f>
        <v>カナモト山梨営業所</v>
      </c>
    </row>
    <row r="1137" spans="1:2">
      <c r="A1137" s="37">
        <f>工事一般情報!A1137</f>
        <v>180219</v>
      </c>
      <c r="B1137" s="5" t="str">
        <f>工事一般情報!B1137</f>
        <v>ヤマザワ角田 SM棟</v>
      </c>
    </row>
    <row r="1138" spans="1:2">
      <c r="A1138" s="37" t="str">
        <f>工事一般情報!A1138</f>
        <v>180219-2</v>
      </c>
      <c r="B1138" s="5" t="str">
        <f>工事一般情報!B1138</f>
        <v>ヤマザワ角田 DR棟</v>
      </c>
    </row>
    <row r="1139" spans="1:2">
      <c r="A1139" s="37" t="str">
        <f>工事一般情報!A1139</f>
        <v>180219-3</v>
      </c>
      <c r="B1139" s="5" t="str">
        <f>工事一般情報!B1139</f>
        <v>ヤマザワ角田 100均棟</v>
      </c>
    </row>
    <row r="1140" spans="1:2">
      <c r="A1140" s="37">
        <f>工事一般情報!A1140</f>
        <v>180220</v>
      </c>
      <c r="B1140" s="5" t="str">
        <f>工事一般情報!B1140</f>
        <v>クスリのアオキ潟端</v>
      </c>
    </row>
    <row r="1141" spans="1:2">
      <c r="A1141" s="37">
        <f>工事一般情報!A1141</f>
        <v>180221</v>
      </c>
      <c r="B1141" s="5" t="str">
        <f>工事一般情報!B1141</f>
        <v>コーリツ笠岡工場</v>
      </c>
    </row>
    <row r="1142" spans="1:2">
      <c r="A1142" s="37">
        <f>工事一般情報!A1142</f>
        <v>180222</v>
      </c>
      <c r="B1142" s="5" t="str">
        <f>工事一般情報!B1142</f>
        <v>やまみ富士山麓工場</v>
      </c>
    </row>
    <row r="1143" spans="1:2">
      <c r="A1143" s="37">
        <f>工事一般情報!A1143</f>
        <v>180223</v>
      </c>
      <c r="B1143" s="5" t="str">
        <f>工事一般情報!B1143</f>
        <v>ナルス直江津東</v>
      </c>
    </row>
    <row r="1144" spans="1:2">
      <c r="A1144" s="37">
        <f>工事一般情報!A1144</f>
        <v>180224</v>
      </c>
      <c r="B1144" s="5" t="str">
        <f>工事一般情報!B1144</f>
        <v>小林精機 新工場</v>
      </c>
    </row>
    <row r="1145" spans="1:2">
      <c r="A1145" s="37">
        <f>工事一般情報!A1145</f>
        <v>180225</v>
      </c>
      <c r="B1145" s="5" t="str">
        <f>工事一般情報!B1145</f>
        <v>房州CCクラブハウス</v>
      </c>
    </row>
    <row r="1146" spans="1:2">
      <c r="A1146" s="37">
        <f>工事一般情報!A1146</f>
        <v>180226</v>
      </c>
      <c r="B1146" s="5" t="str">
        <f>工事一般情報!B1146</f>
        <v>ホクガン冷凍立体駐車場</v>
      </c>
    </row>
    <row r="1147" spans="1:2">
      <c r="A1147" s="37">
        <f>工事一般情報!A1147</f>
        <v>180227</v>
      </c>
      <c r="B1147" s="5" t="str">
        <f>工事一般情報!B1147</f>
        <v>一柳運送倉庫</v>
      </c>
    </row>
    <row r="1148" spans="1:2">
      <c r="A1148" s="37">
        <f>工事一般情報!A1148</f>
        <v>180228</v>
      </c>
      <c r="B1148" s="5" t="str">
        <f>工事一般情報!B1148</f>
        <v>佐々木酒造店 工場及び店舗</v>
      </c>
    </row>
    <row r="1149" spans="1:2">
      <c r="A1149" s="37">
        <f>工事一般情報!A1149</f>
        <v>180229</v>
      </c>
      <c r="B1149" s="5" t="str">
        <f>工事一般情報!B1149</f>
        <v>七蔵複合商業施設 ｽｰﾊﾟｰﾏｰｹｯﾄ棟(公正屋下九沢)</v>
      </c>
    </row>
    <row r="1150" spans="1:2">
      <c r="A1150" s="37">
        <f>工事一般情報!A1150</f>
        <v>180230</v>
      </c>
      <c r="B1150" s="5" t="str">
        <f>工事一般情報!B1150</f>
        <v>薬王堂にかほ象潟</v>
      </c>
    </row>
    <row r="1151" spans="1:2">
      <c r="A1151" s="37">
        <f>工事一般情報!A1151</f>
        <v>180231</v>
      </c>
      <c r="B1151" s="5" t="str">
        <f>工事一般情報!B1151</f>
        <v>東北臨海興業㈱事務所</v>
      </c>
    </row>
    <row r="1152" spans="1:2">
      <c r="A1152" s="37">
        <f>工事一般情報!A1152</f>
        <v>180232</v>
      </c>
      <c r="B1152" s="5" t="str">
        <f>工事一般情報!B1152</f>
        <v>株式会社 十勝大福本舗 東京工場 事務所棟</v>
      </c>
    </row>
    <row r="1153" spans="1:2">
      <c r="A1153" s="37">
        <f>工事一般情報!A1153</f>
        <v>180233</v>
      </c>
      <c r="B1153" s="5" t="str">
        <f>工事一般情報!B1153</f>
        <v>㈱柳川合同 西蒲池センター</v>
      </c>
    </row>
    <row r="1154" spans="1:2">
      <c r="A1154" s="37">
        <f>工事一般情報!A1154</f>
        <v>180234</v>
      </c>
      <c r="B1154" s="5" t="str">
        <f>工事一般情報!B1154</f>
        <v>㈱ケイ・エム環境(車庫)</v>
      </c>
    </row>
    <row r="1155" spans="1:2">
      <c r="A1155" s="37">
        <f>工事一般情報!A1155</f>
        <v>180235</v>
      </c>
      <c r="B1155" s="5" t="str">
        <f>工事一般情報!B1155</f>
        <v>太平洋ｾﾒﾝﾄ和歌山SS倉庫</v>
      </c>
    </row>
    <row r="1156" spans="1:2">
      <c r="A1156" s="37">
        <f>工事一般情報!A1156</f>
        <v>180236</v>
      </c>
      <c r="B1156" s="5" t="str">
        <f>工事一般情報!B1156</f>
        <v>V・drug千種公園北</v>
      </c>
    </row>
    <row r="1157" spans="1:2">
      <c r="A1157" s="37">
        <f>工事一般情報!A1157</f>
        <v>180237</v>
      </c>
      <c r="B1157" s="5" t="str">
        <f>工事一般情報!B1157</f>
        <v>つり具センター手稲富丘(旧 アイビック富丘)</v>
      </c>
    </row>
    <row r="1158" spans="1:2">
      <c r="A1158" s="37">
        <f>工事一般情報!A1158</f>
        <v>180238</v>
      </c>
      <c r="B1158" s="5" t="str">
        <f>工事一般情報!B1158</f>
        <v>モダン・プロ 店舗</v>
      </c>
    </row>
    <row r="1159" spans="1:2">
      <c r="A1159" s="37">
        <f>工事一般情報!A1159</f>
        <v>180239</v>
      </c>
      <c r="B1159" s="5" t="str">
        <f>工事一般情報!B1159</f>
        <v>かりや愛知中央生活協同組合新物流センター</v>
      </c>
    </row>
    <row r="1160" spans="1:2">
      <c r="A1160" s="37">
        <f>工事一般情報!A1160</f>
        <v>180240</v>
      </c>
      <c r="B1160" s="5" t="str">
        <f>工事一般情報!B1160</f>
        <v>関東マツダ吉野町 リフレッシュセンター</v>
      </c>
    </row>
    <row r="1161" spans="1:2">
      <c r="A1161" s="37">
        <f>工事一般情報!A1161</f>
        <v>180241</v>
      </c>
      <c r="B1161" s="5" t="str">
        <f>工事一般情報!B1161</f>
        <v>倉岡紙工新工場</v>
      </c>
    </row>
    <row r="1162" spans="1:2">
      <c r="A1162" s="37">
        <f>工事一般情報!A1162</f>
        <v>180242</v>
      </c>
      <c r="B1162" s="5" t="str">
        <f>工事一般情報!B1162</f>
        <v>デンソー山形Ⅱ期工事</v>
      </c>
    </row>
    <row r="1163" spans="1:2">
      <c r="A1163" s="37">
        <f>工事一般情報!A1163</f>
        <v>180243</v>
      </c>
      <c r="B1163" s="5" t="str">
        <f>工事一般情報!B1163</f>
        <v>コナズ珈琲幕張</v>
      </c>
    </row>
    <row r="1164" spans="1:2">
      <c r="A1164" s="37">
        <f>工事一般情報!A1164</f>
        <v>180244</v>
      </c>
      <c r="B1164" s="5" t="str">
        <f>工事一般情報!B1164</f>
        <v>マルエーミニ金石</v>
      </c>
    </row>
    <row r="1165" spans="1:2">
      <c r="A1165" s="37">
        <f>工事一般情報!A1165</f>
        <v>180245</v>
      </c>
      <c r="B1165" s="5" t="str">
        <f>工事一般情報!B1165</f>
        <v>米山電導機 社屋 増築</v>
      </c>
    </row>
    <row r="1166" spans="1:2">
      <c r="A1166" s="37">
        <f>工事一般情報!A1166</f>
        <v>180246</v>
      </c>
      <c r="B1166" s="5" t="str">
        <f>工事一般情報!B1166</f>
        <v>コメリPW札幌発寒</v>
      </c>
    </row>
    <row r="1167" spans="1:2">
      <c r="A1167" s="37">
        <f>工事一般情報!A1167</f>
        <v>180247</v>
      </c>
      <c r="B1167" s="5" t="str">
        <f>工事一般情報!B1167</f>
        <v>アルビス笠舞</v>
      </c>
    </row>
    <row r="1168" spans="1:2">
      <c r="A1168" s="37">
        <f>工事一般情報!A1168</f>
        <v>180248</v>
      </c>
      <c r="B1168" s="5" t="str">
        <f>工事一般情報!B1168</f>
        <v>イエローハット利府</v>
      </c>
    </row>
    <row r="1169" spans="1:2">
      <c r="A1169" s="37">
        <f>工事一般情報!A1169</f>
        <v>180249</v>
      </c>
      <c r="B1169" s="5" t="str">
        <f>工事一般情報!B1169</f>
        <v>TSUTAYA利府</v>
      </c>
    </row>
    <row r="1170" spans="1:2">
      <c r="A1170" s="37">
        <f>工事一般情報!A1170</f>
        <v>180250</v>
      </c>
      <c r="B1170" s="5" t="str">
        <f>工事一般情報!B1170</f>
        <v>ツルハドラック大河原小島</v>
      </c>
    </row>
    <row r="1171" spans="1:2">
      <c r="A1171" s="37">
        <f>工事一般情報!A1171</f>
        <v>180251</v>
      </c>
      <c r="B1171" s="5" t="str">
        <f>工事一般情報!B1171</f>
        <v>大丸防音㈱茨城機材ｾﾝﾀｰ倉庫</v>
      </c>
    </row>
    <row r="1172" spans="1:2">
      <c r="A1172" s="37">
        <f>工事一般情報!A1172</f>
        <v>180252</v>
      </c>
      <c r="B1172" s="5" t="str">
        <f>工事一般情報!B1172</f>
        <v>日幸産業運輸石狩第二配送センター</v>
      </c>
    </row>
    <row r="1173" spans="1:2">
      <c r="A1173" s="37">
        <f>工事一般情報!A1173</f>
        <v>180253</v>
      </c>
      <c r="B1173" s="5" t="str">
        <f>工事一般情報!B1173</f>
        <v>コープながのｺｰﾌﾟﾃﾞﾘ諏訪ｾﾝﾀｰ</v>
      </c>
    </row>
    <row r="1174" spans="1:2">
      <c r="A1174" s="37">
        <f>工事一般情報!A1174</f>
        <v>180254</v>
      </c>
      <c r="B1174" s="5" t="str">
        <f>工事一般情報!B1174</f>
        <v>ツルハドラッグ百合が原</v>
      </c>
    </row>
    <row r="1175" spans="1:2">
      <c r="A1175" s="37">
        <f>工事一般情報!A1175</f>
        <v>180255</v>
      </c>
      <c r="B1175" s="5" t="str">
        <f>工事一般情報!B1175</f>
        <v>東京精密器具製作所</v>
      </c>
    </row>
    <row r="1176" spans="1:2">
      <c r="A1176" s="37">
        <f>工事一般情報!A1176</f>
        <v>180256</v>
      </c>
      <c r="B1176" s="5" t="str">
        <f>工事一般情報!B1176</f>
        <v>トラストシステム</v>
      </c>
    </row>
    <row r="1177" spans="1:2">
      <c r="A1177" s="37">
        <f>工事一般情報!A1177</f>
        <v>180257</v>
      </c>
      <c r="B1177" s="5" t="str">
        <f>工事一般情報!B1177</f>
        <v>KAPAS広島支店</v>
      </c>
    </row>
    <row r="1178" spans="1:2">
      <c r="A1178" s="37">
        <f>工事一般情報!A1178</f>
        <v>180258</v>
      </c>
      <c r="B1178" s="5" t="str">
        <f>工事一般情報!B1178</f>
        <v>与那原商業施設(ｽｰﾊﾟｰ棟)</v>
      </c>
    </row>
    <row r="1179" spans="1:2">
      <c r="A1179" s="37">
        <f>工事一般情報!A1179</f>
        <v>180259</v>
      </c>
      <c r="B1179" s="5" t="str">
        <f>工事一般情報!B1179</f>
        <v>クレタ北広島 事務所棟、工場棟</v>
      </c>
    </row>
    <row r="1180" spans="1:2">
      <c r="A1180" s="37">
        <f>工事一般情報!A1180</f>
        <v>180260</v>
      </c>
      <c r="B1180" s="5" t="str">
        <f>工事一般情報!B1180</f>
        <v>丸力運送㈱倉庫</v>
      </c>
    </row>
    <row r="1181" spans="1:2">
      <c r="A1181" s="37">
        <f>工事一般情報!A1181</f>
        <v>180261</v>
      </c>
      <c r="B1181" s="5" t="str">
        <f>工事一般情報!B1181</f>
        <v>ハローズ大林</v>
      </c>
    </row>
    <row r="1182" spans="1:2">
      <c r="A1182" s="37">
        <f>工事一般情報!A1182</f>
        <v>180262</v>
      </c>
      <c r="B1182" s="5" t="str">
        <f>工事一般情報!B1182</f>
        <v>レント中京管理センター 倉庫棟</v>
      </c>
    </row>
    <row r="1183" spans="1:2">
      <c r="A1183" s="37">
        <f>工事一般情報!A1183</f>
        <v>180263</v>
      </c>
      <c r="B1183" s="5" t="str">
        <f>工事一般情報!B1183</f>
        <v>福祉協同サービス移転</v>
      </c>
    </row>
    <row r="1184" spans="1:2">
      <c r="A1184" s="37">
        <f>工事一般情報!A1184</f>
        <v>180264</v>
      </c>
      <c r="B1184" s="5" t="str">
        <f>工事一般情報!B1184</f>
        <v>北綾瀬高架下店舗</v>
      </c>
    </row>
    <row r="1185" spans="1:2">
      <c r="A1185" s="37">
        <f>工事一般情報!A1185</f>
        <v>180265</v>
      </c>
      <c r="B1185" s="5" t="str">
        <f>工事一般情報!B1185</f>
        <v>V・drug蘇原</v>
      </c>
    </row>
    <row r="1186" spans="1:2">
      <c r="A1186" s="37">
        <f>工事一般情報!A1186</f>
        <v>180266</v>
      </c>
      <c r="B1186" s="5" t="str">
        <f>工事一般情報!B1186</f>
        <v>株式会社 かねせん 新社屋</v>
      </c>
    </row>
    <row r="1187" spans="1:2">
      <c r="A1187" s="37">
        <f>工事一般情報!A1187</f>
        <v>180267</v>
      </c>
      <c r="B1187" s="5" t="str">
        <f>工事一般情報!B1187</f>
        <v>ネッツトヨタ東都 株式会社 水元</v>
      </c>
    </row>
    <row r="1188" spans="1:2">
      <c r="A1188" s="37">
        <f>工事一般情報!A1188</f>
        <v>180268</v>
      </c>
      <c r="B1188" s="5" t="str">
        <f>工事一般情報!B1188</f>
        <v>サテライト八代</v>
      </c>
    </row>
    <row r="1189" spans="1:2">
      <c r="A1189" s="37">
        <f>工事一般情報!A1189</f>
        <v>180269</v>
      </c>
      <c r="B1189" s="5" t="str">
        <f>工事一般情報!B1189</f>
        <v>与那原商業施設(ﾃﾅﾝﾄ棟)</v>
      </c>
    </row>
    <row r="1190" spans="1:2">
      <c r="A1190" s="37">
        <f>工事一般情報!A1190</f>
        <v>180270</v>
      </c>
      <c r="B1190" s="5" t="str">
        <f>工事一般情報!B1190</f>
        <v>薬王堂多賀城</v>
      </c>
    </row>
    <row r="1191" spans="1:2">
      <c r="A1191" s="37">
        <f>工事一般情報!A1191</f>
        <v>180271</v>
      </c>
      <c r="B1191" s="5" t="str">
        <f>工事一般情報!B1191</f>
        <v>岩田産業㈱南熊本支店</v>
      </c>
    </row>
    <row r="1192" spans="1:2">
      <c r="A1192" s="37">
        <f>工事一般情報!A1192</f>
        <v>180272</v>
      </c>
      <c r="B1192" s="5" t="str">
        <f>工事一般情報!B1192</f>
        <v>株式会社 清水製作所工場</v>
      </c>
    </row>
    <row r="1193" spans="1:2">
      <c r="A1193" s="37">
        <f>工事一般情報!A1193</f>
        <v>180273</v>
      </c>
      <c r="B1193" s="5" t="str">
        <f>工事一般情報!B1193</f>
        <v>大阪マツダ菱江(基本設計)</v>
      </c>
    </row>
    <row r="1194" spans="1:2">
      <c r="A1194" s="37">
        <f>工事一般情報!A1194</f>
        <v>180274</v>
      </c>
      <c r="B1194" s="5" t="str">
        <f>工事一般情報!B1194</f>
        <v>ツルハドラッグ五所川原広田</v>
      </c>
    </row>
    <row r="1195" spans="1:2">
      <c r="A1195" s="37">
        <f>工事一般情報!A1195</f>
        <v>180275</v>
      </c>
      <c r="B1195" s="5" t="str">
        <f>工事一般情報!B1195</f>
        <v>薬王堂山形遊佐</v>
      </c>
    </row>
    <row r="1196" spans="1:2">
      <c r="A1196" s="37">
        <f>工事一般情報!A1196</f>
        <v>180276</v>
      </c>
      <c r="B1196" s="5" t="str">
        <f>工事一般情報!B1196</f>
        <v>桜山テラス</v>
      </c>
    </row>
    <row r="1197" spans="1:2">
      <c r="A1197" s="37">
        <f>工事一般情報!A1197</f>
        <v>180277</v>
      </c>
      <c r="B1197" s="5" t="str">
        <f>工事一般情報!B1197</f>
        <v>宮崎駅東2丁目事務所</v>
      </c>
    </row>
    <row r="1198" spans="1:2">
      <c r="A1198" s="37">
        <f>工事一般情報!A1198</f>
        <v>180278</v>
      </c>
      <c r="B1198" s="5" t="str">
        <f>工事一般情報!B1198</f>
        <v>Av・Br伊万里</v>
      </c>
    </row>
    <row r="1199" spans="1:2">
      <c r="A1199" s="37">
        <f>工事一般情報!A1199</f>
        <v>180279</v>
      </c>
      <c r="B1199" s="5" t="str">
        <f>工事一般情報!B1199</f>
        <v>つくば市学園の森(日本郵便)</v>
      </c>
    </row>
    <row r="1200" spans="1:2">
      <c r="A1200" s="37">
        <f>工事一般情報!A1200</f>
        <v>180280</v>
      </c>
      <c r="B1200" s="5" t="str">
        <f>工事一般情報!B1200</f>
        <v>みちのくクボタ稲垣</v>
      </c>
    </row>
    <row r="1201" spans="1:2">
      <c r="A1201" s="37">
        <f>工事一般情報!A1201</f>
        <v>180281</v>
      </c>
      <c r="B1201" s="5" t="str">
        <f>工事一般情報!B1201</f>
        <v>ドラッグコスモス西浜</v>
      </c>
    </row>
    <row r="1202" spans="1:2">
      <c r="A1202" s="37">
        <f>工事一般情報!A1202</f>
        <v>180282</v>
      </c>
      <c r="B1202" s="5" t="str">
        <f>工事一般情報!B1202</f>
        <v>吾郷税理士事務所社屋</v>
      </c>
    </row>
    <row r="1203" spans="1:2">
      <c r="A1203" s="37">
        <f>工事一般情報!A1203</f>
        <v>180283</v>
      </c>
      <c r="B1203" s="5" t="str">
        <f>工事一般情報!B1203</f>
        <v>丸三食品株式会社</v>
      </c>
    </row>
    <row r="1204" spans="1:2">
      <c r="A1204" s="37">
        <f>工事一般情報!A1204</f>
        <v>180284</v>
      </c>
      <c r="B1204" s="5" t="str">
        <f>工事一般情報!B1204</f>
        <v>浪田商事農産物一時保管倉庫</v>
      </c>
    </row>
    <row r="1205" spans="1:2">
      <c r="A1205" s="37">
        <f>工事一般情報!A1205</f>
        <v>180285</v>
      </c>
      <c r="B1205" s="5" t="str">
        <f>工事一般情報!B1205</f>
        <v>南国殖産殿(仮称)鹿児島南港水素ステーション</v>
      </c>
    </row>
    <row r="1206" spans="1:2">
      <c r="A1206" s="37">
        <f>工事一般情報!A1206</f>
        <v>180286</v>
      </c>
      <c r="B1206" s="5" t="str">
        <f>工事一般情報!B1206</f>
        <v>株式会社 右門 第二工場</v>
      </c>
    </row>
    <row r="1207" spans="1:2">
      <c r="A1207" s="37">
        <f>工事一般情報!A1207</f>
        <v>180287</v>
      </c>
      <c r="B1207" s="5" t="str">
        <f>工事一般情報!B1207</f>
        <v>ハマイ大多喜工場 第7号棟</v>
      </c>
    </row>
    <row r="1208" spans="1:2">
      <c r="A1208" s="37">
        <f>工事一般情報!A1208</f>
        <v>180288</v>
      </c>
      <c r="B1208" s="5" t="str">
        <f>工事一般情報!B1208</f>
        <v>ハローズ佐古</v>
      </c>
    </row>
    <row r="1209" spans="1:2">
      <c r="A1209" s="37">
        <f>工事一般情報!A1209</f>
        <v>180289</v>
      </c>
      <c r="B1209" s="5" t="str">
        <f>工事一般情報!B1209</f>
        <v>弘前倉庫㈱五所川原倉庫増築</v>
      </c>
    </row>
    <row r="1210" spans="1:2">
      <c r="A1210" s="37">
        <f>工事一般情報!A1210</f>
        <v>180290</v>
      </c>
      <c r="B1210" s="5" t="str">
        <f>工事一般情報!B1210</f>
        <v>関根様 自動車整備工場</v>
      </c>
    </row>
    <row r="1211" spans="1:2">
      <c r="A1211" s="37">
        <f>工事一般情報!A1211</f>
        <v>180291</v>
      </c>
      <c r="B1211" s="5" t="str">
        <f>工事一般情報!B1211</f>
        <v>フェイス田川</v>
      </c>
    </row>
    <row r="1212" spans="1:2">
      <c r="A1212" s="37">
        <f>工事一般情報!A1212</f>
        <v>180292</v>
      </c>
      <c r="B1212" s="5" t="str">
        <f>工事一般情報!B1212</f>
        <v>岩田産業(株)北九州支店</v>
      </c>
    </row>
    <row r="1213" spans="1:2">
      <c r="A1213" s="37">
        <f>工事一般情報!A1213</f>
        <v>180293</v>
      </c>
      <c r="B1213" s="5" t="str">
        <f>工事一般情報!B1213</f>
        <v>日照電機製作所</v>
      </c>
    </row>
    <row r="1214" spans="1:2">
      <c r="A1214" s="37">
        <f>工事一般情報!A1214</f>
        <v>180294</v>
      </c>
      <c r="B1214" s="5" t="str">
        <f>工事一般情報!B1214</f>
        <v>アルバック東北㈱加工部事務所</v>
      </c>
    </row>
    <row r="1215" spans="1:2">
      <c r="A1215" s="37">
        <f>工事一般情報!A1215</f>
        <v>180295</v>
      </c>
      <c r="B1215" s="5" t="str">
        <f>工事一般情報!B1215</f>
        <v>ジュンテンドー大竹</v>
      </c>
    </row>
    <row r="1216" spans="1:2">
      <c r="A1216" s="37">
        <f>工事一般情報!A1216</f>
        <v>180296</v>
      </c>
      <c r="B1216" s="5" t="str">
        <f>工事一般情報!B1216</f>
        <v>日本海冷凍魚 冷蔵庫</v>
      </c>
    </row>
    <row r="1217" spans="1:2">
      <c r="A1217" s="37">
        <f>工事一般情報!A1217</f>
        <v>180297</v>
      </c>
      <c r="B1217" s="5" t="str">
        <f>工事一般情報!B1217</f>
        <v>JA全農中四国広域物流センター農薬危険物貯蔵施設</v>
      </c>
    </row>
    <row r="1218" spans="1:2">
      <c r="A1218" s="37">
        <f>工事一般情報!A1218</f>
        <v>180298</v>
      </c>
      <c r="B1218" s="5" t="str">
        <f>工事一般情報!B1218</f>
        <v>(株)倉田技研 竜王工場</v>
      </c>
    </row>
    <row r="1219" spans="1:2">
      <c r="A1219" s="37">
        <f>工事一般情報!A1219</f>
        <v>180299</v>
      </c>
      <c r="B1219" s="5" t="str">
        <f>工事一般情報!B1219</f>
        <v>ネッツトヨタ東都㈱おおたかの森</v>
      </c>
    </row>
    <row r="1220" spans="1:2">
      <c r="A1220" s="37">
        <f>工事一般情報!A1220</f>
        <v>180300</v>
      </c>
      <c r="B1220" s="5" t="str">
        <f>工事一般情報!B1220</f>
        <v>ツルハドラッグ高知若松</v>
      </c>
    </row>
    <row r="1221" spans="1:2">
      <c r="A1221" s="37">
        <f>工事一般情報!A1221</f>
        <v>180301</v>
      </c>
      <c r="B1221" s="5" t="str">
        <f>工事一般情報!B1221</f>
        <v>大京新工場従業員宿舎</v>
      </c>
    </row>
    <row r="1222" spans="1:2">
      <c r="A1222" s="37">
        <f>工事一般情報!A1222</f>
        <v>180302</v>
      </c>
      <c r="B1222" s="5" t="str">
        <f>工事一般情報!B1222</f>
        <v>スギ薬局 八王子別所</v>
      </c>
    </row>
    <row r="1223" spans="1:2">
      <c r="A1223" s="37">
        <f>工事一般情報!A1223</f>
        <v>180303</v>
      </c>
      <c r="B1223" s="5" t="str">
        <f>工事一般情報!B1223</f>
        <v>スギ薬局 練馬豊玉</v>
      </c>
    </row>
    <row r="1224" spans="1:2">
      <c r="A1224" s="37">
        <f>工事一般情報!A1224</f>
        <v>180304</v>
      </c>
      <c r="B1224" s="5" t="str">
        <f>工事一般情報!B1224</f>
        <v>元気市場たかはし元木</v>
      </c>
    </row>
    <row r="1225" spans="1:2">
      <c r="A1225" s="37">
        <f>工事一般情報!A1225</f>
        <v>180305</v>
      </c>
      <c r="B1225" s="5" t="str">
        <f>工事一般情報!B1225</f>
        <v>K幼保連携型認定こども園</v>
      </c>
    </row>
    <row r="1226" spans="1:2">
      <c r="A1226" s="37">
        <f>工事一般情報!A1226</f>
        <v>180306</v>
      </c>
      <c r="B1226" s="5" t="str">
        <f>工事一般情報!B1226</f>
        <v>玄海農場鶏舎</v>
      </c>
    </row>
    <row r="1227" spans="1:2">
      <c r="A1227" s="37">
        <f>工事一般情報!A1227</f>
        <v>180307</v>
      </c>
      <c r="B1227" s="5" t="str">
        <f>工事一般情報!B1227</f>
        <v>Audi青森ショールーム</v>
      </c>
    </row>
    <row r="1228" spans="1:2">
      <c r="A1228" s="37">
        <f>工事一般情報!A1228</f>
        <v>180308</v>
      </c>
      <c r="B1228" s="5" t="str">
        <f>工事一般情報!B1228</f>
        <v>TPかねひで東江市場</v>
      </c>
    </row>
    <row r="1229" spans="1:2">
      <c r="A1229" s="37">
        <f>工事一般情報!A1229</f>
        <v>180309</v>
      </c>
      <c r="B1229" s="5" t="str">
        <f>工事一般情報!B1229</f>
        <v>エア・リキード北名古屋水素ステーション</v>
      </c>
    </row>
    <row r="1230" spans="1:2">
      <c r="A1230" s="37">
        <f>工事一般情報!A1230</f>
        <v>180310</v>
      </c>
      <c r="B1230" s="5" t="str">
        <f>工事一般情報!B1230</f>
        <v>中越エコプロダクツ MAPKA製造工場</v>
      </c>
    </row>
    <row r="1231" spans="1:2">
      <c r="A1231" s="37">
        <f>工事一般情報!A1231</f>
        <v>180311</v>
      </c>
      <c r="B1231" s="5" t="str">
        <f>工事一般情報!B1231</f>
        <v>高橋ふとん大松</v>
      </c>
    </row>
    <row r="1232" spans="1:2">
      <c r="A1232" s="37">
        <f>工事一般情報!A1232</f>
        <v>180312</v>
      </c>
      <c r="B1232" s="5" t="str">
        <f>工事一般情報!B1232</f>
        <v>朝日ヶ丘産業株式会社本地物流センター</v>
      </c>
    </row>
    <row r="1233" spans="1:2">
      <c r="A1233" s="37">
        <f>工事一般情報!A1233</f>
        <v>180313</v>
      </c>
      <c r="B1233" s="5" t="str">
        <f>工事一般情報!B1233</f>
        <v>アピア静岡 店舗棟</v>
      </c>
    </row>
    <row r="1234" spans="1:2">
      <c r="A1234" s="37" t="str">
        <f>工事一般情報!A1234</f>
        <v>180313-2</v>
      </c>
      <c r="B1234" s="5" t="str">
        <f>工事一般情報!B1234</f>
        <v>アピア静岡 駐車場棟</v>
      </c>
    </row>
    <row r="1235" spans="1:2">
      <c r="A1235" s="37">
        <f>工事一般情報!A1235</f>
        <v>180314</v>
      </c>
      <c r="B1235" s="5" t="str">
        <f>工事一般情報!B1235</f>
        <v>協栄倉庫㈱F棟 危険物倉庫</v>
      </c>
    </row>
    <row r="1236" spans="1:2">
      <c r="A1236" s="37">
        <f>工事一般情報!A1236</f>
        <v>180315</v>
      </c>
      <c r="B1236" s="5" t="str">
        <f>工事一般情報!B1236</f>
        <v>無添くら寿司 戸田駅前</v>
      </c>
    </row>
    <row r="1237" spans="1:2">
      <c r="A1237" s="37">
        <f>工事一般情報!A1237</f>
        <v>180316</v>
      </c>
      <c r="B1237" s="5" t="str">
        <f>工事一般情報!B1237</f>
        <v>ゲンキー羽昨大田</v>
      </c>
    </row>
    <row r="1238" spans="1:2">
      <c r="A1238" s="37">
        <f>工事一般情報!A1238</f>
        <v>180317</v>
      </c>
      <c r="B1238" s="5" t="str">
        <f>工事一般情報!B1238</f>
        <v>神田橋工業 工場</v>
      </c>
    </row>
    <row r="1239" spans="1:2">
      <c r="A1239" s="37">
        <f>工事一般情報!A1239</f>
        <v>180318</v>
      </c>
      <c r="B1239" s="5" t="str">
        <f>工事一般情報!B1239</f>
        <v>旗艦長門</v>
      </c>
    </row>
    <row r="1240" spans="1:2">
      <c r="A1240" s="37">
        <f>工事一般情報!A1240</f>
        <v>180319</v>
      </c>
      <c r="B1240" s="5" t="str">
        <f>工事一般情報!B1240</f>
        <v>イーグルアクアパーク稚内</v>
      </c>
    </row>
    <row r="1241" spans="1:2">
      <c r="A1241" s="37">
        <f>工事一般情報!A1241</f>
        <v>180320</v>
      </c>
      <c r="B1241" s="5" t="str">
        <f>工事一般情報!B1241</f>
        <v>東方町倉庫</v>
      </c>
    </row>
    <row r="1242" spans="1:2">
      <c r="A1242" s="37">
        <f>工事一般情報!A1242</f>
        <v>180321</v>
      </c>
      <c r="B1242" s="5" t="str">
        <f>工事一般情報!B1242</f>
        <v>カインズ羽生</v>
      </c>
    </row>
    <row r="1243" spans="1:2">
      <c r="A1243" s="37">
        <f>工事一般情報!A1243</f>
        <v>190001</v>
      </c>
      <c r="B1243" s="5" t="str">
        <f>工事一般情報!B1243</f>
        <v>新琴似1条12丁目商業施設 保育所・学童保育所</v>
      </c>
    </row>
    <row r="1244" spans="1:2">
      <c r="A1244" s="37">
        <f>工事一般情報!A1244</f>
        <v>190002</v>
      </c>
      <c r="B1244" s="5" t="str">
        <f>工事一般情報!B1244</f>
        <v>ハローズ大林 ﾃﾅﾝﾄF棟</v>
      </c>
    </row>
    <row r="1245" spans="1:2">
      <c r="A1245" s="37">
        <f>工事一般情報!A1245</f>
        <v>190003</v>
      </c>
      <c r="B1245" s="5" t="str">
        <f>工事一般情報!B1245</f>
        <v>ｼﾞｬﾑﾌﾚﾝﾄﾞｸﾗﾌﾞAむつ十二林</v>
      </c>
    </row>
    <row r="1246" spans="1:2">
      <c r="A1246" s="37">
        <f>工事一般情報!A1246</f>
        <v>190004</v>
      </c>
      <c r="B1246" s="5" t="str">
        <f>工事一般情報!B1246</f>
        <v>はやま農場田村若雌農場 事務所棟</v>
      </c>
    </row>
    <row r="1247" spans="1:2">
      <c r="A1247" s="37">
        <f>工事一般情報!A1247</f>
        <v>190005</v>
      </c>
      <c r="B1247" s="5" t="str">
        <f>工事一般情報!B1247</f>
        <v>日本ペイント防食コーティングス(株)</v>
      </c>
    </row>
    <row r="1248" spans="1:2">
      <c r="A1248" s="37">
        <f>工事一般情報!A1248</f>
        <v>190006</v>
      </c>
      <c r="B1248" s="5" t="str">
        <f>工事一般情報!B1248</f>
        <v>高萩自動車工業 大型塗装工場</v>
      </c>
    </row>
    <row r="1249" spans="1:2">
      <c r="A1249" s="37">
        <f>工事一般情報!A1249</f>
        <v>190007</v>
      </c>
      <c r="B1249" s="5" t="str">
        <f>工事一般情報!B1249</f>
        <v>アルビス小松幸</v>
      </c>
    </row>
    <row r="1250" spans="1:2">
      <c r="A1250" s="37">
        <f>工事一般情報!A1250</f>
        <v>190008</v>
      </c>
      <c r="B1250" s="5" t="str">
        <f>工事一般情報!B1250</f>
        <v>伊方町観光交流拠点施設</v>
      </c>
    </row>
    <row r="1251" spans="1:2">
      <c r="A1251" s="37">
        <f>工事一般情報!A1251</f>
        <v>190009</v>
      </c>
      <c r="B1251" s="5" t="str">
        <f>工事一般情報!B1251</f>
        <v>㈱堀内機械工場</v>
      </c>
    </row>
    <row r="1252" spans="1:2">
      <c r="A1252" s="37">
        <f>工事一般情報!A1252</f>
        <v>190010</v>
      </c>
      <c r="B1252" s="5" t="str">
        <f>工事一般情報!B1252</f>
        <v>岩田醸造株式会社 千歳工場</v>
      </c>
    </row>
    <row r="1253" spans="1:2">
      <c r="A1253" s="37">
        <f>工事一般情報!A1253</f>
        <v>190011</v>
      </c>
      <c r="B1253" s="5" t="str">
        <f>工事一般情報!B1253</f>
        <v>バロー領下</v>
      </c>
    </row>
    <row r="1254" spans="1:2">
      <c r="A1254" s="37">
        <f>工事一般情報!A1254</f>
        <v>190012</v>
      </c>
      <c r="B1254" s="5" t="str">
        <f>工事一般情報!B1254</f>
        <v>ｱｲｱｲﾃｰ石狩第2物流ｾﾝﾀｰA棟</v>
      </c>
    </row>
    <row r="1255" spans="1:2">
      <c r="A1255" s="37">
        <f>工事一般情報!A1255</f>
        <v>190013</v>
      </c>
      <c r="B1255" s="5" t="str">
        <f>工事一般情報!B1255</f>
        <v>JAごしょつがる米穀低温倉庫</v>
      </c>
    </row>
    <row r="1256" spans="1:2">
      <c r="A1256" s="37">
        <f>工事一般情報!A1256</f>
        <v>190014</v>
      </c>
      <c r="B1256" s="5" t="str">
        <f>工事一般情報!B1256</f>
        <v>ゆきのこ保育園</v>
      </c>
    </row>
    <row r="1257" spans="1:2">
      <c r="A1257" s="37">
        <f>工事一般情報!A1257</f>
        <v>190015</v>
      </c>
      <c r="B1257" s="5" t="str">
        <f>工事一般情報!B1257</f>
        <v>ヤマザワ鶴岡茅原 食料品棟</v>
      </c>
    </row>
    <row r="1258" spans="1:2">
      <c r="A1258" s="37" t="str">
        <f>工事一般情報!A1258</f>
        <v>190015-1</v>
      </c>
      <c r="B1258" s="5" t="str">
        <f>工事一般情報!B1258</f>
        <v>ヤマザワ鶴岡茅原 ドラッグ棟</v>
      </c>
    </row>
    <row r="1259" spans="1:2">
      <c r="A1259" s="37">
        <f>工事一般情報!A1259</f>
        <v>190016</v>
      </c>
      <c r="B1259" s="5" t="str">
        <f>工事一般情報!B1259</f>
        <v>BMW姫路</v>
      </c>
    </row>
    <row r="1260" spans="1:2">
      <c r="A1260" s="37">
        <f>工事一般情報!A1260</f>
        <v>190017</v>
      </c>
      <c r="B1260" s="5" t="str">
        <f>工事一般情報!B1260</f>
        <v>階上保育園</v>
      </c>
    </row>
    <row r="1261" spans="1:2">
      <c r="A1261" s="37">
        <f>工事一般情報!A1261</f>
        <v>190018</v>
      </c>
      <c r="B1261" s="5" t="str">
        <f>工事一般情報!B1261</f>
        <v>寺西化学工業(株)出雲工場</v>
      </c>
    </row>
    <row r="1262" spans="1:2">
      <c r="A1262" s="37">
        <f>工事一般情報!A1262</f>
        <v>190019</v>
      </c>
      <c r="B1262" s="5" t="str">
        <f>工事一般情報!B1262</f>
        <v>中央物産株式会社 伊勢原LC危険物倉庫</v>
      </c>
    </row>
    <row r="1263" spans="1:2">
      <c r="A1263" s="37">
        <f>工事一般情報!A1263</f>
        <v>190020</v>
      </c>
      <c r="B1263" s="5" t="str">
        <f>工事一般情報!B1263</f>
        <v>北茨城精密加工関本第６工場</v>
      </c>
    </row>
    <row r="1264" spans="1:2">
      <c r="A1264" s="37">
        <f>工事一般情報!A1264</f>
        <v>190021</v>
      </c>
      <c r="B1264" s="5" t="str">
        <f>工事一般情報!B1264</f>
        <v>弘前倉庫㈱五所川原倉庫増築３期</v>
      </c>
    </row>
    <row r="1265" spans="1:2">
      <c r="A1265" s="37">
        <f>工事一般情報!A1265</f>
        <v>190022</v>
      </c>
      <c r="B1265" s="5" t="str">
        <f>工事一般情報!B1265</f>
        <v>エフピコホーム</v>
      </c>
    </row>
    <row r="1266" spans="1:2">
      <c r="A1266" s="37">
        <f>工事一般情報!A1266</f>
        <v>190023</v>
      </c>
      <c r="B1266" s="5" t="str">
        <f>工事一般情報!B1266</f>
        <v>正木眼科</v>
      </c>
    </row>
    <row r="1267" spans="1:2">
      <c r="A1267" s="37">
        <f>工事一般情報!A1267</f>
        <v>190024</v>
      </c>
      <c r="B1267" s="5" t="str">
        <f>工事一般情報!B1267</f>
        <v>オートバックス三原</v>
      </c>
    </row>
    <row r="1268" spans="1:2">
      <c r="A1268" s="37">
        <f>工事一般情報!A1268</f>
        <v>190025</v>
      </c>
      <c r="B1268" s="5" t="str">
        <f>工事一般情報!B1268</f>
        <v>ユニクロ羽生</v>
      </c>
    </row>
    <row r="1269" spans="1:2">
      <c r="A1269" s="37">
        <f>工事一般情報!A1269</f>
        <v>190026</v>
      </c>
      <c r="B1269" s="5" t="str">
        <f>工事一般情報!B1269</f>
        <v>ながいも・にんにくＣＡ冷蔵貯蔵施設</v>
      </c>
    </row>
    <row r="1270" spans="1:2">
      <c r="A1270" s="37">
        <f>工事一般情報!A1270</f>
        <v>0</v>
      </c>
      <c r="B1270" s="5" t="str">
        <f>工事一般情報!B1270</f>
        <v>ありあけ幼稚園</v>
      </c>
    </row>
    <row r="1271" spans="1:2">
      <c r="A1271" s="37">
        <f>工事一般情報!A1271</f>
        <v>190027</v>
      </c>
      <c r="B1271" s="5" t="str">
        <f>工事一般情報!B1271</f>
        <v>グローバルロジスティクス PC棟</v>
      </c>
    </row>
    <row r="1272" spans="1:2">
      <c r="A1272" s="37" t="str">
        <f>工事一般情報!A1272</f>
        <v>190027-1</v>
      </c>
      <c r="B1272" s="5" t="str">
        <f>工事一般情報!B1272</f>
        <v>グローバルロジスティクス ドライ倉庫棟</v>
      </c>
    </row>
    <row r="1273" spans="1:2">
      <c r="A1273" s="37" t="str">
        <f>工事一般情報!A1273</f>
        <v>190027-2</v>
      </c>
      <c r="B1273" s="5" t="str">
        <f>工事一般情報!B1273</f>
        <v>グローバルロジスティクス センター棟</v>
      </c>
    </row>
    <row r="1274" spans="1:2">
      <c r="A1274" s="37">
        <f>工事一般情報!A1274</f>
        <v>190028</v>
      </c>
      <c r="B1274" s="5" t="str">
        <f>工事一般情報!B1274</f>
        <v>那覇バス具志営業所</v>
      </c>
    </row>
    <row r="1275" spans="1:2">
      <c r="A1275" s="37">
        <f>工事一般情報!A1275</f>
        <v>190029</v>
      </c>
      <c r="B1275" s="5" t="str">
        <f>工事一般情報!B1275</f>
        <v>SNP工場</v>
      </c>
    </row>
    <row r="1276" spans="1:2">
      <c r="A1276" s="37">
        <f>工事一般情報!A1276</f>
        <v>190030</v>
      </c>
      <c r="B1276" s="5" t="str">
        <f>工事一般情報!B1276</f>
        <v>大麻元町 Ａ工区(特養・看護小多機・老健)(旧:江別)</v>
      </c>
    </row>
    <row r="1277" spans="1:2">
      <c r="A1277" s="37">
        <f>工事一般情報!A1277</f>
        <v>190031</v>
      </c>
      <c r="B1277" s="5" t="str">
        <f>工事一般情報!B1277</f>
        <v>リュウテック工場棟</v>
      </c>
    </row>
    <row r="1278" spans="1:2">
      <c r="A1278" s="37" t="str">
        <f>工事一般情報!A1278</f>
        <v>190031-2</v>
      </c>
      <c r="B1278" s="5" t="str">
        <f>工事一般情報!B1278</f>
        <v>リュウテック事務所棟</v>
      </c>
    </row>
    <row r="1279" spans="1:2">
      <c r="A1279" s="37">
        <f>工事一般情報!A1279</f>
        <v>190032</v>
      </c>
      <c r="B1279" s="5" t="str">
        <f>工事一般情報!B1279</f>
        <v>千葉北水素ステーション</v>
      </c>
    </row>
    <row r="1280" spans="1:2">
      <c r="A1280" s="37">
        <f>工事一般情報!A1280</f>
        <v>190033</v>
      </c>
      <c r="B1280" s="5" t="str">
        <f>工事一般情報!B1280</f>
        <v>大野ピッチング練習場</v>
      </c>
    </row>
    <row r="1281" spans="1:2">
      <c r="A1281" s="37">
        <f>工事一般情報!A1281</f>
        <v>190034</v>
      </c>
      <c r="B1281" s="5" t="str">
        <f>工事一般情報!B1281</f>
        <v>ギオン相模原A棟</v>
      </c>
    </row>
    <row r="1282" spans="1:2">
      <c r="A1282" s="37" t="str">
        <f>工事一般情報!A1282</f>
        <v>190034-2</v>
      </c>
      <c r="B1282" s="5" t="str">
        <f>工事一般情報!B1282</f>
        <v>ギオン相模原B棟</v>
      </c>
    </row>
    <row r="1283" spans="1:2">
      <c r="A1283" s="37">
        <f>工事一般情報!A1283</f>
        <v>190035</v>
      </c>
      <c r="B1283" s="5" t="str">
        <f>工事一般情報!B1283</f>
        <v>V・drug半田乙川</v>
      </c>
    </row>
    <row r="1284" spans="1:2">
      <c r="A1284" s="37">
        <f>工事一般情報!A1284</f>
        <v>190036</v>
      </c>
      <c r="B1284" s="5" t="str">
        <f>工事一般情報!B1284</f>
        <v>センコン物流㈱新潟新倉庫</v>
      </c>
    </row>
    <row r="1285" spans="1:2">
      <c r="A1285" s="37">
        <f>工事一般情報!A1285</f>
        <v>190037</v>
      </c>
      <c r="B1285" s="5" t="str">
        <f>工事一般情報!B1285</f>
        <v>ホームプラザナフコ直方</v>
      </c>
    </row>
    <row r="1286" spans="1:2">
      <c r="A1286" s="37">
        <f>工事一般情報!A1286</f>
        <v>190038</v>
      </c>
      <c r="B1286" s="5" t="str">
        <f>工事一般情報!B1286</f>
        <v>酒田福祉会 地域密着型介護老人福祉施設・歯科ｸﾘﾆｯｸ</v>
      </c>
    </row>
    <row r="1287" spans="1:2">
      <c r="A1287" s="37">
        <f>工事一般情報!A1287</f>
        <v>190039</v>
      </c>
      <c r="B1287" s="5" t="str">
        <f>工事一般情報!B1287</f>
        <v>TCN安来</v>
      </c>
    </row>
    <row r="1288" spans="1:2">
      <c r="A1288" s="37">
        <f>工事一般情報!A1288</f>
        <v>190040</v>
      </c>
      <c r="B1288" s="5" t="str">
        <f>工事一般情報!B1288</f>
        <v>島根中央炊飯センター</v>
      </c>
    </row>
    <row r="1289" spans="1:2">
      <c r="A1289" s="37">
        <f>工事一般情報!A1289</f>
        <v>190041</v>
      </c>
      <c r="B1289" s="5" t="str">
        <f>工事一般情報!B1289</f>
        <v>ﾎﾟｰﾄｱｲﾗﾝﾄﾞﾃｸﾆｶﾙｾﾝﾀｰ 整備工場</v>
      </c>
    </row>
    <row r="1290" spans="1:2">
      <c r="A1290" s="37" t="str">
        <f>工事一般情報!A1290</f>
        <v>190041-1</v>
      </c>
      <c r="B1290" s="5" t="str">
        <f>工事一般情報!B1290</f>
        <v>ﾎﾟｰﾄｱｲﾗﾝﾄﾞﾃｸﾆｶﾙｾﾝﾀｰ 立体駐車場</v>
      </c>
    </row>
    <row r="1291" spans="1:2">
      <c r="A1291" s="37">
        <f>工事一般情報!A1291</f>
        <v>190042</v>
      </c>
      <c r="B1291" s="5" t="str">
        <f>工事一般情報!B1291</f>
        <v>エス・アイ・シー工場</v>
      </c>
    </row>
    <row r="1292" spans="1:2">
      <c r="A1292" s="37">
        <f>工事一般情報!A1292</f>
        <v>190043</v>
      </c>
      <c r="B1292" s="5" t="str">
        <f>工事一般情報!B1292</f>
        <v>エスラインギフ川口</v>
      </c>
    </row>
    <row r="1293" spans="1:2">
      <c r="A1293" s="37">
        <f>工事一般情報!A1293</f>
        <v>190044</v>
      </c>
      <c r="B1293" s="5" t="str">
        <f>工事一般情報!B1293</f>
        <v>マクドナルド与那原</v>
      </c>
    </row>
    <row r="1294" spans="1:2">
      <c r="A1294" s="37">
        <f>工事一般情報!A1294</f>
        <v>190045</v>
      </c>
      <c r="B1294" s="5" t="str">
        <f>工事一般情報!B1294</f>
        <v>菅原眼科</v>
      </c>
    </row>
    <row r="1295" spans="1:2">
      <c r="A1295" s="37">
        <f>工事一般情報!A1295</f>
        <v>190046</v>
      </c>
      <c r="B1295" s="5" t="str">
        <f>工事一般情報!B1295</f>
        <v>東京国際空港リサイクルセンター リサイクル棟</v>
      </c>
    </row>
    <row r="1296" spans="1:2">
      <c r="A1296" s="37" t="str">
        <f>工事一般情報!A1296</f>
        <v>190046-1</v>
      </c>
      <c r="B1296" s="5" t="str">
        <f>工事一般情報!B1296</f>
        <v>東京国際空港リサイクルセンター ストックヤード棟</v>
      </c>
    </row>
    <row r="1297" spans="1:2">
      <c r="A1297" s="37">
        <f>工事一般情報!A1297</f>
        <v>190047</v>
      </c>
      <c r="B1297" s="5" t="str">
        <f>工事一般情報!B1297</f>
        <v>カジレーネ新工場</v>
      </c>
    </row>
    <row r="1298" spans="1:2">
      <c r="A1298" s="37">
        <f>工事一般情報!A1298</f>
        <v>190048</v>
      </c>
      <c r="B1298" s="5" t="str">
        <f>工事一般情報!B1298</f>
        <v>沖縄トヨペット豊見城(旧 サザン)</v>
      </c>
    </row>
    <row r="1299" spans="1:2">
      <c r="A1299" s="37">
        <f>工事一般情報!A1299</f>
        <v>190049</v>
      </c>
      <c r="B1299" s="5" t="str">
        <f>工事一般情報!B1299</f>
        <v>カインズ羽生 テナント棟</v>
      </c>
    </row>
    <row r="1300" spans="1:2">
      <c r="A1300" s="37">
        <f>工事一般情報!A1300</f>
        <v>190050</v>
      </c>
      <c r="B1300" s="5" t="str">
        <f>工事一般情報!B1300</f>
        <v>エディオン岸和田</v>
      </c>
    </row>
    <row r="1301" spans="1:2">
      <c r="A1301" s="37">
        <f>工事一般情報!A1301</f>
        <v>190051</v>
      </c>
      <c r="B1301" s="5" t="str">
        <f>工事一般情報!B1301</f>
        <v>クリエイトエス・ディ－厚木旭町</v>
      </c>
    </row>
    <row r="1302" spans="1:2">
      <c r="A1302" s="37">
        <f>工事一般情報!A1302</f>
        <v>190052</v>
      </c>
      <c r="B1302" s="5" t="str">
        <f>工事一般情報!B1302</f>
        <v>大阪屋ショップ豊田</v>
      </c>
    </row>
    <row r="1303" spans="1:2">
      <c r="A1303" s="37">
        <f>工事一般情報!A1303</f>
        <v>190053</v>
      </c>
      <c r="B1303" s="5" t="str">
        <f>工事一般情報!B1303</f>
        <v>日立建機(株)土浦工場事務所管理棟</v>
      </c>
    </row>
    <row r="1304" spans="1:2">
      <c r="A1304" s="37">
        <f>工事一般情報!A1304</f>
        <v>190054</v>
      </c>
      <c r="B1304" s="5" t="str">
        <f>工事一般情報!B1304</f>
        <v>小名浜港東港地区石炭ターミナル</v>
      </c>
    </row>
    <row r="1305" spans="1:2">
      <c r="A1305" s="37">
        <f>工事一般情報!A1305</f>
        <v>190055</v>
      </c>
      <c r="B1305" s="5" t="str">
        <f>工事一般情報!B1305</f>
        <v>jeep岡山</v>
      </c>
    </row>
    <row r="1306" spans="1:2">
      <c r="A1306" s="37">
        <f>工事一般情報!A1306</f>
        <v>190056</v>
      </c>
      <c r="B1306" s="5" t="str">
        <f>工事一般情報!B1306</f>
        <v>ヤマト運輸株式会社 秋田広面センター</v>
      </c>
    </row>
    <row r="1307" spans="1:2">
      <c r="A1307" s="37">
        <f>工事一般情報!A1307</f>
        <v>190057</v>
      </c>
      <c r="B1307" s="5" t="str">
        <f>工事一般情報!B1307</f>
        <v>池伝㈱名古屋支店新事務所</v>
      </c>
    </row>
    <row r="1308" spans="1:2">
      <c r="A1308" s="37">
        <f>工事一般情報!A1308</f>
        <v>190058</v>
      </c>
      <c r="B1308" s="5" t="str">
        <f>工事一般情報!B1308</f>
        <v>山陽海運株式会社 倉庫棟</v>
      </c>
    </row>
    <row r="1309" spans="1:2">
      <c r="A1309" s="37">
        <f>工事一般情報!A1309</f>
        <v>190059</v>
      </c>
      <c r="B1309" s="5" t="str">
        <f>工事一般情報!B1309</f>
        <v>Honda Cars 埼玉中 白岡</v>
      </c>
    </row>
    <row r="1310" spans="1:2">
      <c r="A1310" s="37">
        <f>工事一般情報!A1310</f>
        <v>190060</v>
      </c>
      <c r="B1310" s="5" t="str">
        <f>工事一般情報!B1310</f>
        <v>ホリコーポレーション倉庫増築</v>
      </c>
    </row>
    <row r="1311" spans="1:2">
      <c r="A1311" s="37">
        <f>工事一般情報!A1311</f>
        <v>190061</v>
      </c>
      <c r="B1311" s="5" t="str">
        <f>工事一般情報!B1311</f>
        <v>㈱白馬物流菊陽物流ｾﾝﾀｰ営業所</v>
      </c>
    </row>
    <row r="1312" spans="1:2">
      <c r="A1312" s="37">
        <f>工事一般情報!A1312</f>
        <v>190062</v>
      </c>
      <c r="B1312" s="5" t="str">
        <f>工事一般情報!B1312</f>
        <v>バロー岡崎駅南 SM棟</v>
      </c>
    </row>
    <row r="1313" spans="1:2">
      <c r="A1313" s="37" t="str">
        <f>工事一般情報!A1313</f>
        <v>190062-2</v>
      </c>
      <c r="B1313" s="5" t="str">
        <f>工事一般情報!B1313</f>
        <v>バロー岡崎駅南 ﾃﾅﾝﾄ棟</v>
      </c>
    </row>
    <row r="1314" spans="1:2">
      <c r="A1314" s="37">
        <f>工事一般情報!A1314</f>
        <v>190063</v>
      </c>
      <c r="B1314" s="5" t="str">
        <f>工事一般情報!B1314</f>
        <v>山陽自動車運送</v>
      </c>
    </row>
    <row r="1315" spans="1:2">
      <c r="A1315" s="37">
        <f>工事一般情報!A1315</f>
        <v>190064</v>
      </c>
      <c r="B1315" s="5" t="str">
        <f>工事一般情報!B1315</f>
        <v>若柳地区こども園</v>
      </c>
    </row>
    <row r="1316" spans="1:2">
      <c r="A1316" s="37">
        <f>工事一般情報!A1316</f>
        <v>190065</v>
      </c>
      <c r="B1316" s="5" t="str">
        <f>工事一般情報!B1316</f>
        <v>堅展実業株式会社厚岸蒸留所製麦棟</v>
      </c>
    </row>
    <row r="1317" spans="1:2">
      <c r="A1317" s="37">
        <f>工事一般情報!A1317</f>
        <v>190066</v>
      </c>
      <c r="B1317" s="5" t="str">
        <f>工事一般情報!B1317</f>
        <v>フードD365見山</v>
      </c>
    </row>
    <row r="1318" spans="1:2">
      <c r="A1318" s="37">
        <f>工事一般情報!A1318</f>
        <v>190067</v>
      </c>
      <c r="B1318" s="5" t="str">
        <f>工事一般情報!B1318</f>
        <v>新英エコライフ</v>
      </c>
    </row>
    <row r="1319" spans="1:2">
      <c r="A1319" s="37">
        <f>工事一般情報!A1319</f>
        <v>190068</v>
      </c>
      <c r="B1319" s="5" t="str">
        <f>工事一般情報!B1319</f>
        <v>ツルハ長沼下</v>
      </c>
    </row>
    <row r="1320" spans="1:2">
      <c r="A1320" s="37">
        <f>工事一般情報!A1320</f>
        <v>190069</v>
      </c>
      <c r="B1320" s="5" t="str">
        <f>工事一般情報!B1320</f>
        <v>サンデーペットショップ城下</v>
      </c>
    </row>
    <row r="1321" spans="1:2">
      <c r="A1321" s="37">
        <f>工事一般情報!A1321</f>
        <v>190070</v>
      </c>
      <c r="B1321" s="5" t="str">
        <f>工事一般情報!B1321</f>
        <v>ヤマウ鳥谷部倉庫</v>
      </c>
    </row>
    <row r="1322" spans="1:2">
      <c r="A1322" s="37">
        <f>工事一般情報!A1322</f>
        <v>190071</v>
      </c>
      <c r="B1322" s="5" t="str">
        <f>工事一般情報!B1322</f>
        <v>バロー穂積</v>
      </c>
    </row>
    <row r="1323" spans="1:2">
      <c r="A1323" s="37">
        <f>工事一般情報!A1323</f>
        <v>190072</v>
      </c>
      <c r="B1323" s="5" t="str">
        <f>工事一般情報!B1323</f>
        <v>弘前倉庫五所川原４期</v>
      </c>
    </row>
    <row r="1324" spans="1:2">
      <c r="A1324" s="37">
        <f>工事一般情報!A1324</f>
        <v>190073</v>
      </c>
      <c r="B1324" s="5" t="str">
        <f>工事一般情報!B1324</f>
        <v>V・drug岡崎医療センター前薬局</v>
      </c>
    </row>
    <row r="1325" spans="1:2">
      <c r="A1325" s="37">
        <f>工事一般情報!A1325</f>
        <v>190074</v>
      </c>
      <c r="B1325" s="5" t="str">
        <f>工事一般情報!B1325</f>
        <v>薬王堂 三種森岳</v>
      </c>
    </row>
    <row r="1326" spans="1:2">
      <c r="A1326" s="37">
        <f>工事一般情報!A1326</f>
        <v>190075</v>
      </c>
      <c r="B1326" s="5" t="str">
        <f>工事一般情報!B1326</f>
        <v>JA新潟みらい亀田･横越地区店舗 倉庫棟＋横越支店棟</v>
      </c>
    </row>
    <row r="1327" spans="1:2">
      <c r="A1327" s="37">
        <f>工事一般情報!A1327</f>
        <v>190076</v>
      </c>
      <c r="B1327" s="5" t="str">
        <f>工事一般情報!B1327</f>
        <v>斐川サンホーム</v>
      </c>
    </row>
    <row r="1328" spans="1:2">
      <c r="A1328" s="37">
        <f>工事一般情報!A1328</f>
        <v>190077</v>
      </c>
      <c r="B1328" s="5" t="str">
        <f>工事一般情報!B1328</f>
        <v>バースデイ洲本</v>
      </c>
    </row>
    <row r="1329" spans="1:2">
      <c r="A1329" s="37">
        <f>工事一般情報!A1329</f>
        <v>199911</v>
      </c>
      <c r="B1329" s="5" t="str">
        <f>工事一般情報!B1329</f>
        <v>薬王堂 角館下菅沢</v>
      </c>
    </row>
    <row r="1330" spans="1:2">
      <c r="A1330" s="37">
        <f>工事一般情報!A1330</f>
        <v>190079</v>
      </c>
      <c r="B1330" s="5" t="str">
        <f>工事一般情報!B1330</f>
        <v>ハローズ西条大町</v>
      </c>
    </row>
    <row r="1331" spans="1:2">
      <c r="A1331" s="37">
        <f>工事一般情報!A1331</f>
        <v>190080</v>
      </c>
      <c r="B1331" s="5" t="str">
        <f>工事一般情報!B1331</f>
        <v>東北マツダ名取</v>
      </c>
    </row>
    <row r="1332" spans="1:2">
      <c r="A1332" s="37">
        <f>工事一般情報!A1332</f>
        <v>190081</v>
      </c>
      <c r="B1332" s="5" t="str">
        <f>工事一般情報!B1332</f>
        <v>VM美原南インター</v>
      </c>
    </row>
    <row r="1333" spans="1:2">
      <c r="A1333" s="37">
        <f>工事一般情報!A1333</f>
        <v>190082</v>
      </c>
      <c r="B1333" s="5" t="str">
        <f>工事一般情報!B1333</f>
        <v>キョーユー(株)新工場棟</v>
      </c>
    </row>
    <row r="1334" spans="1:2">
      <c r="A1334" s="37">
        <f>工事一般情報!A1334</f>
        <v>190083</v>
      </c>
      <c r="B1334" s="5" t="str">
        <f>工事一般情報!B1334</f>
        <v>JA全農福島 福島パッケージステーション</v>
      </c>
    </row>
    <row r="1335" spans="1:2">
      <c r="A1335" s="37">
        <f>工事一般情報!A1335</f>
        <v>190084</v>
      </c>
      <c r="B1335" s="5" t="str">
        <f>工事一般情報!B1335</f>
        <v>丸善運輸関西 株式会社 深江浜倉庫</v>
      </c>
    </row>
    <row r="1336" spans="1:2">
      <c r="A1336" s="37">
        <f>工事一般情報!A1336</f>
        <v>190085</v>
      </c>
      <c r="B1336" s="5" t="str">
        <f>工事一般情報!B1336</f>
        <v>農事組合法人和久楽MRC</v>
      </c>
    </row>
    <row r="1337" spans="1:2">
      <c r="A1337" s="37">
        <f>工事一般情報!A1337</f>
        <v>190086</v>
      </c>
      <c r="B1337" s="5" t="str">
        <f>工事一般情報!B1337</f>
        <v>鴻池運輸</v>
      </c>
    </row>
    <row r="1338" spans="1:2">
      <c r="A1338" s="37">
        <f>工事一般情報!A1338</f>
        <v>190087</v>
      </c>
      <c r="B1338" s="5" t="str">
        <f>工事一般情報!B1338</f>
        <v>石巻物流センター</v>
      </c>
    </row>
    <row r="1339" spans="1:2">
      <c r="A1339" s="37">
        <f>工事一般情報!A1339</f>
        <v>190088</v>
      </c>
      <c r="B1339" s="5" t="str">
        <f>工事一般情報!B1339</f>
        <v>東北陸運(株)様気仙沼事業所</v>
      </c>
    </row>
    <row r="1340" spans="1:2">
      <c r="A1340" s="37">
        <f>工事一般情報!A1340</f>
        <v>190089</v>
      </c>
      <c r="B1340" s="5" t="str">
        <f>工事一般情報!B1340</f>
        <v>Vdrug豊田東山</v>
      </c>
    </row>
    <row r="1341" spans="1:2">
      <c r="A1341" s="37">
        <f>工事一般情報!A1341</f>
        <v>190090</v>
      </c>
      <c r="B1341" s="5" t="str">
        <f>工事一般情報!B1341</f>
        <v>ツルハドラッグ大槌</v>
      </c>
    </row>
    <row r="1342" spans="1:2">
      <c r="A1342" s="37">
        <f>工事一般情報!A1342</f>
        <v>190091</v>
      </c>
      <c r="B1342" s="5" t="str">
        <f>工事一般情報!B1342</f>
        <v>熊本スバル自動車 本社</v>
      </c>
    </row>
    <row r="1343" spans="1:2">
      <c r="A1343" s="37">
        <f>工事一般情報!A1343</f>
        <v>190092</v>
      </c>
      <c r="B1343" s="5" t="str">
        <f>工事一般情報!B1343</f>
        <v>ダイハツ北海道販売㈱岩見沢</v>
      </c>
    </row>
    <row r="1344" spans="1:2">
      <c r="A1344" s="37">
        <f>工事一般情報!A1344</f>
        <v>190093</v>
      </c>
      <c r="B1344" s="5" t="str">
        <f>工事一般情報!B1344</f>
        <v>MA-HOUSE</v>
      </c>
    </row>
    <row r="1345" spans="1:2">
      <c r="A1345" s="37">
        <f>工事一般情報!A1345</f>
        <v>190094</v>
      </c>
      <c r="B1345" s="5" t="str">
        <f>工事一般情報!B1345</f>
        <v>ホテルグランビュー高崎 駐車場計画</v>
      </c>
    </row>
    <row r="1346" spans="1:2">
      <c r="A1346" s="37">
        <f>工事一般情報!A1346</f>
        <v>190095</v>
      </c>
      <c r="B1346" s="5" t="str">
        <f>工事一般情報!B1346</f>
        <v>横河システム建築 茂原工場 厚生棟</v>
      </c>
    </row>
    <row r="1347" spans="1:2">
      <c r="A1347" s="37">
        <f>工事一般情報!A1347</f>
        <v>190096</v>
      </c>
      <c r="B1347" s="5" t="str">
        <f>工事一般情報!B1347</f>
        <v>ＪＡみちのく村山 大石田低温倉庫</v>
      </c>
    </row>
    <row r="1348" spans="1:2">
      <c r="A1348" s="37">
        <f>工事一般情報!A1348</f>
        <v>190097</v>
      </c>
      <c r="B1348" s="5" t="str">
        <f>工事一般情報!B1348</f>
        <v>オート化学工業株式会社 北茨城工場 倉庫</v>
      </c>
    </row>
    <row r="1349" spans="1:2">
      <c r="A1349" s="37">
        <f>工事一般情報!A1349</f>
        <v>190098</v>
      </c>
      <c r="B1349" s="5" t="str">
        <f>工事一般情報!B1349</f>
        <v>芹澤様共同住宅</v>
      </c>
    </row>
    <row r="1350" spans="1:2">
      <c r="A1350" s="37">
        <f>工事一般情報!A1350</f>
        <v>190099</v>
      </c>
      <c r="B1350" s="5" t="str">
        <f>工事一般情報!B1350</f>
        <v>松岡 大阪南港第二物流センター</v>
      </c>
    </row>
    <row r="1351" spans="1:2">
      <c r="A1351" s="37">
        <f>工事一般情報!A1351</f>
        <v>190100</v>
      </c>
      <c r="B1351" s="5" t="str">
        <f>工事一般情報!B1351</f>
        <v>カインズ宇都宮テクノポリス</v>
      </c>
    </row>
    <row r="1352" spans="1:2">
      <c r="A1352" s="37">
        <f>工事一般情報!A1352</f>
        <v>190101</v>
      </c>
      <c r="B1352" s="5" t="str">
        <f>工事一般情報!B1352</f>
        <v>大麻元町 D工区(特養・看護小多機・老健)(旧:江別)</v>
      </c>
    </row>
    <row r="1353" spans="1:2">
      <c r="A1353" s="37">
        <f>工事一般情報!A1353</f>
        <v>190102</v>
      </c>
      <c r="B1353" s="5" t="str">
        <f>工事一般情報!B1353</f>
        <v>扶桑商会倉庫</v>
      </c>
    </row>
    <row r="1354" spans="1:2">
      <c r="A1354" s="37">
        <f>工事一般情報!A1354</f>
        <v>199002</v>
      </c>
      <c r="B1354" s="5" t="str">
        <f>工事一般情報!B1354</f>
        <v>守山テナントビル</v>
      </c>
    </row>
    <row r="1355" spans="1:2">
      <c r="A1355" s="37">
        <f>工事一般情報!A1355</f>
        <v>189002</v>
      </c>
      <c r="B1355" s="5" t="str">
        <f>工事一般情報!B1355</f>
        <v>プジョー千里</v>
      </c>
    </row>
    <row r="1356" spans="1:2">
      <c r="A1356" s="37">
        <f>工事一般情報!A1356</f>
        <v>189005</v>
      </c>
      <c r="B1356" s="5" t="str">
        <f>工事一般情報!B1356</f>
        <v>DS京都</v>
      </c>
    </row>
    <row r="1357" spans="1:2">
      <c r="A1357" s="37">
        <f>工事一般情報!A1357</f>
        <v>189006</v>
      </c>
      <c r="B1357" s="5" t="str">
        <f>工事一般情報!B1357</f>
        <v>プジョーシトロエン京都</v>
      </c>
    </row>
    <row r="1358" spans="1:2">
      <c r="A1358" s="37">
        <f>工事一般情報!A1358</f>
        <v>0</v>
      </c>
      <c r="B1358" s="5">
        <f>工事一般情報!B1358</f>
        <v>0</v>
      </c>
    </row>
    <row r="1359" spans="1:2">
      <c r="A1359" s="37">
        <f>工事一般情報!A1359</f>
        <v>0</v>
      </c>
      <c r="B1359" s="5">
        <f>工事一般情報!B1359</f>
        <v>0</v>
      </c>
    </row>
    <row r="1360" spans="1:2">
      <c r="A1360" s="37">
        <f>工事一般情報!A1360</f>
        <v>0</v>
      </c>
      <c r="B1360" s="5">
        <f>工事一般情報!B1360</f>
        <v>0</v>
      </c>
    </row>
    <row r="1361" spans="1:2">
      <c r="A1361" s="37">
        <f>工事一般情報!A1361</f>
        <v>0</v>
      </c>
      <c r="B1361" s="5">
        <f>工事一般情報!B1361</f>
        <v>0</v>
      </c>
    </row>
    <row r="1362" spans="1:2">
      <c r="A1362" s="37">
        <f>工事一般情報!A1362</f>
        <v>0</v>
      </c>
      <c r="B1362" s="5">
        <f>工事一般情報!B1362</f>
        <v>0</v>
      </c>
    </row>
    <row r="1363" spans="1:2">
      <c r="A1363" s="37">
        <f>工事一般情報!A1363</f>
        <v>0</v>
      </c>
      <c r="B1363" s="5">
        <f>工事一般情報!B1363</f>
        <v>0</v>
      </c>
    </row>
    <row r="1364" spans="1:2">
      <c r="A1364" s="37">
        <f>工事一般情報!A1364</f>
        <v>0</v>
      </c>
      <c r="B1364" s="5">
        <f>工事一般情報!B1364</f>
        <v>0</v>
      </c>
    </row>
    <row r="1365" spans="1:2">
      <c r="A1365" s="37">
        <f>工事一般情報!A1365</f>
        <v>0</v>
      </c>
      <c r="B1365" s="5">
        <f>工事一般情報!B1365</f>
        <v>0</v>
      </c>
    </row>
    <row r="1366" spans="1:2">
      <c r="A1366" s="37">
        <f>工事一般情報!A1366</f>
        <v>0</v>
      </c>
      <c r="B1366" s="5">
        <f>工事一般情報!B1366</f>
        <v>0</v>
      </c>
    </row>
    <row r="1367" spans="1:2">
      <c r="A1367" s="37">
        <f>工事一般情報!A1367</f>
        <v>0</v>
      </c>
      <c r="B1367" s="5">
        <f>工事一般情報!B1367</f>
        <v>0</v>
      </c>
    </row>
    <row r="1368" spans="1:2">
      <c r="A1368" s="37">
        <f>工事一般情報!A1368</f>
        <v>0</v>
      </c>
      <c r="B1368" s="5">
        <f>工事一般情報!B1368</f>
        <v>0</v>
      </c>
    </row>
    <row r="1369" spans="1:2">
      <c r="A1369" s="37">
        <f>工事一般情報!A1369</f>
        <v>0</v>
      </c>
      <c r="B1369" s="5">
        <f>工事一般情報!B1369</f>
        <v>0</v>
      </c>
    </row>
    <row r="1370" spans="1:2">
      <c r="A1370" s="37">
        <f>工事一般情報!A1370</f>
        <v>0</v>
      </c>
      <c r="B1370" s="5">
        <f>工事一般情報!B1370</f>
        <v>0</v>
      </c>
    </row>
    <row r="1371" spans="1:2">
      <c r="A1371" s="37">
        <f>工事一般情報!A1371</f>
        <v>0</v>
      </c>
      <c r="B1371" s="5">
        <f>工事一般情報!B1371</f>
        <v>0</v>
      </c>
    </row>
    <row r="1372" spans="1:2">
      <c r="A1372" s="37">
        <f>工事一般情報!A1372</f>
        <v>0</v>
      </c>
      <c r="B1372" s="5">
        <f>工事一般情報!B1372</f>
        <v>0</v>
      </c>
    </row>
    <row r="1373" spans="1:2">
      <c r="A1373" s="37">
        <f>工事一般情報!A1373</f>
        <v>0</v>
      </c>
      <c r="B1373" s="5">
        <f>工事一般情報!B1373</f>
        <v>0</v>
      </c>
    </row>
    <row r="1374" spans="1:2">
      <c r="A1374" s="37">
        <f>工事一般情報!A1374</f>
        <v>0</v>
      </c>
      <c r="B1374" s="5">
        <f>工事一般情報!B1374</f>
        <v>0</v>
      </c>
    </row>
    <row r="1375" spans="1:2">
      <c r="A1375" s="37">
        <f>工事一般情報!A1375</f>
        <v>0</v>
      </c>
      <c r="B1375" s="5">
        <f>工事一般情報!B1375</f>
        <v>0</v>
      </c>
    </row>
    <row r="1376" spans="1:2">
      <c r="A1376" s="37">
        <f>工事一般情報!A1376</f>
        <v>0</v>
      </c>
      <c r="B1376" s="5">
        <f>工事一般情報!B1376</f>
        <v>0</v>
      </c>
    </row>
    <row r="1377" spans="1:2">
      <c r="A1377" s="37">
        <f>工事一般情報!A1377</f>
        <v>0</v>
      </c>
      <c r="B1377" s="5">
        <f>工事一般情報!B1377</f>
        <v>0</v>
      </c>
    </row>
    <row r="1378" spans="1:2">
      <c r="A1378" s="37">
        <f>工事一般情報!A1378</f>
        <v>0</v>
      </c>
      <c r="B1378" s="5">
        <f>工事一般情報!B1378</f>
        <v>0</v>
      </c>
    </row>
    <row r="1379" spans="1:2">
      <c r="A1379" s="37">
        <f>工事一般情報!A1379</f>
        <v>0</v>
      </c>
      <c r="B1379" s="5">
        <f>工事一般情報!B1379</f>
        <v>0</v>
      </c>
    </row>
    <row r="1380" spans="1:2">
      <c r="A1380" s="37">
        <f>工事一般情報!A1380</f>
        <v>0</v>
      </c>
      <c r="B1380" s="5">
        <f>工事一般情報!B1380</f>
        <v>0</v>
      </c>
    </row>
    <row r="1381" spans="1:2">
      <c r="A1381" s="37">
        <f>工事一般情報!A1381</f>
        <v>0</v>
      </c>
      <c r="B1381" s="5">
        <f>工事一般情報!B1381</f>
        <v>0</v>
      </c>
    </row>
    <row r="1382" spans="1:2">
      <c r="A1382" s="37">
        <f>工事一般情報!A1382</f>
        <v>0</v>
      </c>
      <c r="B1382" s="5">
        <f>工事一般情報!B1382</f>
        <v>0</v>
      </c>
    </row>
    <row r="1383" spans="1:2">
      <c r="A1383" s="37">
        <f>工事一般情報!A1383</f>
        <v>0</v>
      </c>
      <c r="B1383" s="5">
        <f>工事一般情報!B1383</f>
        <v>0</v>
      </c>
    </row>
    <row r="1384" spans="1:2">
      <c r="A1384" s="37">
        <f>工事一般情報!A1384</f>
        <v>0</v>
      </c>
      <c r="B1384" s="5">
        <f>工事一般情報!B1384</f>
        <v>0</v>
      </c>
    </row>
    <row r="1385" spans="1:2">
      <c r="A1385" s="37">
        <f>工事一般情報!A1385</f>
        <v>0</v>
      </c>
      <c r="B1385" s="5">
        <f>工事一般情報!B1385</f>
        <v>0</v>
      </c>
    </row>
    <row r="1386" spans="1:2">
      <c r="A1386" s="37">
        <f>工事一般情報!A1386</f>
        <v>0</v>
      </c>
      <c r="B1386" s="5">
        <f>工事一般情報!B1386</f>
        <v>0</v>
      </c>
    </row>
    <row r="1387" spans="1:2">
      <c r="A1387" s="37">
        <f>工事一般情報!A1387</f>
        <v>0</v>
      </c>
      <c r="B1387" s="5">
        <f>工事一般情報!B1387</f>
        <v>0</v>
      </c>
    </row>
    <row r="1388" spans="1:2">
      <c r="A1388" s="37">
        <f>工事一般情報!A1388</f>
        <v>0</v>
      </c>
      <c r="B1388" s="5">
        <f>工事一般情報!B1388</f>
        <v>0</v>
      </c>
    </row>
    <row r="1389" spans="1:2">
      <c r="A1389" s="37">
        <f>工事一般情報!A1389</f>
        <v>0</v>
      </c>
      <c r="B1389" s="5">
        <f>工事一般情報!B1389</f>
        <v>0</v>
      </c>
    </row>
    <row r="1390" spans="1:2">
      <c r="A1390" s="37">
        <f>工事一般情報!A1390</f>
        <v>0</v>
      </c>
      <c r="B1390" s="5">
        <f>工事一般情報!B1390</f>
        <v>0</v>
      </c>
    </row>
    <row r="1391" spans="1:2">
      <c r="A1391" s="37">
        <f>工事一般情報!A1391</f>
        <v>0</v>
      </c>
      <c r="B1391" s="5">
        <f>工事一般情報!B1391</f>
        <v>0</v>
      </c>
    </row>
    <row r="1392" spans="1:2">
      <c r="A1392" s="37">
        <f>工事一般情報!A1392</f>
        <v>0</v>
      </c>
      <c r="B1392" s="5">
        <f>工事一般情報!B1392</f>
        <v>0</v>
      </c>
    </row>
    <row r="1393" spans="1:2">
      <c r="A1393" s="37">
        <f>工事一般情報!A1393</f>
        <v>0</v>
      </c>
      <c r="B1393" s="5">
        <f>工事一般情報!B1393</f>
        <v>0</v>
      </c>
    </row>
    <row r="1394" spans="1:2">
      <c r="A1394" s="37">
        <f>工事一般情報!A1394</f>
        <v>0</v>
      </c>
      <c r="B1394" s="5">
        <f>工事一般情報!B1394</f>
        <v>0</v>
      </c>
    </row>
    <row r="1395" spans="1:2">
      <c r="A1395" s="37">
        <f>工事一般情報!A1395</f>
        <v>0</v>
      </c>
      <c r="B1395" s="5">
        <f>工事一般情報!B1395</f>
        <v>0</v>
      </c>
    </row>
    <row r="1396" spans="1:2">
      <c r="A1396" s="37">
        <f>工事一般情報!A1396</f>
        <v>0</v>
      </c>
      <c r="B1396" s="5">
        <f>工事一般情報!B1396</f>
        <v>0</v>
      </c>
    </row>
    <row r="1397" spans="1:2">
      <c r="A1397" s="37">
        <f>工事一般情報!A1397</f>
        <v>0</v>
      </c>
      <c r="B1397" s="5">
        <f>工事一般情報!B1397</f>
        <v>0</v>
      </c>
    </row>
    <row r="1398" spans="1:2">
      <c r="A1398" s="37">
        <f>工事一般情報!A1398</f>
        <v>0</v>
      </c>
      <c r="B1398" s="5">
        <f>工事一般情報!B1398</f>
        <v>0</v>
      </c>
    </row>
    <row r="1399" spans="1:2">
      <c r="A1399" s="37">
        <f>工事一般情報!A1399</f>
        <v>0</v>
      </c>
      <c r="B1399" s="5">
        <f>工事一般情報!B1399</f>
        <v>0</v>
      </c>
    </row>
    <row r="1400" spans="1:2">
      <c r="A1400" s="37">
        <f>工事一般情報!A1400</f>
        <v>0</v>
      </c>
      <c r="B1400" s="5">
        <f>工事一般情報!B1400</f>
        <v>0</v>
      </c>
    </row>
    <row r="1401" spans="1:2">
      <c r="A1401" s="37">
        <f>工事一般情報!A1401</f>
        <v>0</v>
      </c>
      <c r="B1401" s="5">
        <f>工事一般情報!B1401</f>
        <v>0</v>
      </c>
    </row>
    <row r="1402" spans="1:2">
      <c r="A1402" s="37">
        <f>工事一般情報!A1402</f>
        <v>0</v>
      </c>
      <c r="B1402" s="5">
        <f>工事一般情報!B1402</f>
        <v>0</v>
      </c>
    </row>
    <row r="1403" spans="1:2">
      <c r="A1403" s="37">
        <f>工事一般情報!A1403</f>
        <v>0</v>
      </c>
      <c r="B1403" s="5">
        <f>工事一般情報!B1403</f>
        <v>0</v>
      </c>
    </row>
    <row r="1404" spans="1:2">
      <c r="A1404" s="37">
        <f>工事一般情報!A1404</f>
        <v>0</v>
      </c>
      <c r="B1404" s="5">
        <f>工事一般情報!B1404</f>
        <v>0</v>
      </c>
    </row>
    <row r="1405" spans="1:2">
      <c r="A1405" s="37">
        <f>工事一般情報!A1405</f>
        <v>0</v>
      </c>
      <c r="B1405" s="5">
        <f>工事一般情報!B1405</f>
        <v>0</v>
      </c>
    </row>
    <row r="1406" spans="1:2">
      <c r="A1406" s="37">
        <f>工事一般情報!A1406</f>
        <v>0</v>
      </c>
      <c r="B1406" s="5">
        <f>工事一般情報!B1406</f>
        <v>0</v>
      </c>
    </row>
    <row r="1407" spans="1:2">
      <c r="A1407" s="37">
        <f>工事一般情報!A1407</f>
        <v>0</v>
      </c>
      <c r="B1407" s="5">
        <f>工事一般情報!B1407</f>
        <v>0</v>
      </c>
    </row>
    <row r="1408" spans="1:2">
      <c r="A1408" s="37">
        <f>工事一般情報!A1408</f>
        <v>0</v>
      </c>
      <c r="B1408" s="5">
        <f>工事一般情報!B1408</f>
        <v>0</v>
      </c>
    </row>
    <row r="1409" spans="1:2">
      <c r="A1409" s="37">
        <f>工事一般情報!A1409</f>
        <v>0</v>
      </c>
      <c r="B1409" s="5">
        <f>工事一般情報!B1409</f>
        <v>0</v>
      </c>
    </row>
    <row r="1410" spans="1:2">
      <c r="A1410" s="37">
        <f>工事一般情報!A1410</f>
        <v>0</v>
      </c>
      <c r="B1410" s="5">
        <f>工事一般情報!B1410</f>
        <v>0</v>
      </c>
    </row>
    <row r="1411" spans="1:2">
      <c r="A1411" s="37">
        <f>工事一般情報!A1411</f>
        <v>0</v>
      </c>
      <c r="B1411" s="5">
        <f>工事一般情報!B1411</f>
        <v>0</v>
      </c>
    </row>
    <row r="1412" spans="1:2">
      <c r="A1412" s="37">
        <f>工事一般情報!A1412</f>
        <v>0</v>
      </c>
      <c r="B1412" s="5">
        <f>工事一般情報!B1412</f>
        <v>0</v>
      </c>
    </row>
    <row r="1413" spans="1:2">
      <c r="A1413" s="37">
        <f>工事一般情報!A1413</f>
        <v>0</v>
      </c>
      <c r="B1413" s="5">
        <f>工事一般情報!B1413</f>
        <v>0</v>
      </c>
    </row>
    <row r="1414" spans="1:2">
      <c r="A1414" s="37">
        <f>工事一般情報!A1414</f>
        <v>0</v>
      </c>
      <c r="B1414" s="5">
        <f>工事一般情報!B1414</f>
        <v>0</v>
      </c>
    </row>
    <row r="1415" spans="1:2">
      <c r="A1415" s="37">
        <f>工事一般情報!A1415</f>
        <v>0</v>
      </c>
      <c r="B1415" s="5">
        <f>工事一般情報!B1415</f>
        <v>0</v>
      </c>
    </row>
    <row r="1416" spans="1:2">
      <c r="A1416" s="37">
        <f>工事一般情報!A1416</f>
        <v>0</v>
      </c>
      <c r="B1416" s="5">
        <f>工事一般情報!B1416</f>
        <v>0</v>
      </c>
    </row>
    <row r="1417" spans="1:2">
      <c r="A1417" s="37">
        <f>工事一般情報!A1417</f>
        <v>0</v>
      </c>
      <c r="B1417" s="5">
        <f>工事一般情報!B1417</f>
        <v>0</v>
      </c>
    </row>
    <row r="1418" spans="1:2">
      <c r="A1418" s="37">
        <f>工事一般情報!A1418</f>
        <v>0</v>
      </c>
      <c r="B1418" s="5">
        <f>工事一般情報!B1418</f>
        <v>0</v>
      </c>
    </row>
    <row r="1419" spans="1:2">
      <c r="A1419" s="37">
        <f>工事一般情報!A1419</f>
        <v>0</v>
      </c>
      <c r="B1419" s="5">
        <f>工事一般情報!B1419</f>
        <v>0</v>
      </c>
    </row>
    <row r="1420" spans="1:2">
      <c r="A1420" s="37">
        <f>工事一般情報!A1420</f>
        <v>0</v>
      </c>
      <c r="B1420" s="5">
        <f>工事一般情報!B1420</f>
        <v>0</v>
      </c>
    </row>
    <row r="1421" spans="1:2">
      <c r="A1421" s="37">
        <f>工事一般情報!A1421</f>
        <v>0</v>
      </c>
      <c r="B1421" s="5">
        <f>工事一般情報!B1421</f>
        <v>0</v>
      </c>
    </row>
    <row r="1422" spans="1:2">
      <c r="A1422" s="37">
        <f>工事一般情報!A1422</f>
        <v>0</v>
      </c>
      <c r="B1422" s="5">
        <f>工事一般情報!B1422</f>
        <v>0</v>
      </c>
    </row>
    <row r="1423" spans="1:2">
      <c r="A1423" s="37">
        <f>工事一般情報!A1423</f>
        <v>0</v>
      </c>
      <c r="B1423" s="5">
        <f>工事一般情報!B1423</f>
        <v>0</v>
      </c>
    </row>
    <row r="1424" spans="1:2">
      <c r="A1424" s="37">
        <f>工事一般情報!A1424</f>
        <v>0</v>
      </c>
      <c r="B1424" s="5">
        <f>工事一般情報!B1424</f>
        <v>0</v>
      </c>
    </row>
    <row r="1425" spans="1:2">
      <c r="A1425" s="37">
        <f>工事一般情報!A1425</f>
        <v>0</v>
      </c>
      <c r="B1425" s="5">
        <f>工事一般情報!B1425</f>
        <v>0</v>
      </c>
    </row>
    <row r="1426" spans="1:2">
      <c r="A1426" s="37">
        <f>工事一般情報!A1426</f>
        <v>0</v>
      </c>
      <c r="B1426" s="5">
        <f>工事一般情報!B1426</f>
        <v>0</v>
      </c>
    </row>
    <row r="1427" spans="1:2">
      <c r="A1427" s="37">
        <f>工事一般情報!A1427</f>
        <v>0</v>
      </c>
      <c r="B1427" s="5">
        <f>工事一般情報!B1427</f>
        <v>0</v>
      </c>
    </row>
    <row r="1428" spans="1:2">
      <c r="A1428" s="37">
        <f>工事一般情報!A1428</f>
        <v>0</v>
      </c>
      <c r="B1428" s="5">
        <f>工事一般情報!B1428</f>
        <v>0</v>
      </c>
    </row>
    <row r="1429" spans="1:2">
      <c r="A1429" s="37">
        <f>工事一般情報!A1429</f>
        <v>0</v>
      </c>
      <c r="B1429" s="5">
        <f>工事一般情報!B1429</f>
        <v>0</v>
      </c>
    </row>
    <row r="1430" spans="1:2">
      <c r="A1430" s="37">
        <f>工事一般情報!A1430</f>
        <v>0</v>
      </c>
      <c r="B1430" s="5">
        <f>工事一般情報!B1430</f>
        <v>0</v>
      </c>
    </row>
    <row r="1431" spans="1:2">
      <c r="A1431" s="37">
        <f>工事一般情報!A1431</f>
        <v>0</v>
      </c>
      <c r="B1431" s="5">
        <f>工事一般情報!B1431</f>
        <v>0</v>
      </c>
    </row>
    <row r="1432" spans="1:2">
      <c r="A1432" s="37">
        <f>工事一般情報!A1432</f>
        <v>0</v>
      </c>
      <c r="B1432" s="5">
        <f>工事一般情報!B1432</f>
        <v>0</v>
      </c>
    </row>
    <row r="1433" spans="1:2">
      <c r="A1433" s="37">
        <f>工事一般情報!A1433</f>
        <v>0</v>
      </c>
      <c r="B1433" s="5">
        <f>工事一般情報!B1433</f>
        <v>0</v>
      </c>
    </row>
    <row r="1434" spans="1:2">
      <c r="A1434" s="37">
        <f>工事一般情報!A1434</f>
        <v>0</v>
      </c>
      <c r="B1434" s="5">
        <f>工事一般情報!B1434</f>
        <v>0</v>
      </c>
    </row>
    <row r="1435" spans="1:2">
      <c r="A1435" s="37">
        <f>工事一般情報!A1435</f>
        <v>0</v>
      </c>
      <c r="B1435" s="5">
        <f>工事一般情報!B1435</f>
        <v>0</v>
      </c>
    </row>
    <row r="1436" spans="1:2">
      <c r="A1436" s="37">
        <f>工事一般情報!A1436</f>
        <v>0</v>
      </c>
      <c r="B1436" s="5">
        <f>工事一般情報!B1436</f>
        <v>0</v>
      </c>
    </row>
    <row r="1437" spans="1:2">
      <c r="A1437" s="37">
        <f>工事一般情報!A1437</f>
        <v>0</v>
      </c>
      <c r="B1437" s="5">
        <f>工事一般情報!B1437</f>
        <v>0</v>
      </c>
    </row>
    <row r="1438" spans="1:2">
      <c r="A1438" s="37">
        <f>工事一般情報!A1438</f>
        <v>0</v>
      </c>
      <c r="B1438" s="5">
        <f>工事一般情報!B1438</f>
        <v>0</v>
      </c>
    </row>
    <row r="1439" spans="1:2">
      <c r="A1439" s="37">
        <f>工事一般情報!A1439</f>
        <v>0</v>
      </c>
      <c r="B1439" s="5">
        <f>工事一般情報!B1439</f>
        <v>0</v>
      </c>
    </row>
    <row r="1440" spans="1:2">
      <c r="A1440" s="37">
        <f>工事一般情報!A1440</f>
        <v>0</v>
      </c>
      <c r="B1440" s="5">
        <f>工事一般情報!B1440</f>
        <v>0</v>
      </c>
    </row>
    <row r="1441" spans="1:2">
      <c r="A1441" s="37">
        <f>工事一般情報!A1441</f>
        <v>0</v>
      </c>
      <c r="B1441" s="5">
        <f>工事一般情報!B1441</f>
        <v>0</v>
      </c>
    </row>
    <row r="1442" spans="1:2">
      <c r="A1442" s="37">
        <f>工事一般情報!A1442</f>
        <v>0</v>
      </c>
      <c r="B1442" s="5">
        <f>工事一般情報!B1442</f>
        <v>0</v>
      </c>
    </row>
    <row r="1443" spans="1:2">
      <c r="A1443" s="37">
        <f>工事一般情報!A1443</f>
        <v>0</v>
      </c>
      <c r="B1443" s="5">
        <f>工事一般情報!B1443</f>
        <v>0</v>
      </c>
    </row>
    <row r="1444" spans="1:2">
      <c r="A1444" s="37">
        <f>工事一般情報!A1444</f>
        <v>0</v>
      </c>
      <c r="B1444" s="5">
        <f>工事一般情報!B1444</f>
        <v>0</v>
      </c>
    </row>
    <row r="1445" spans="1:2">
      <c r="A1445" s="37">
        <f>工事一般情報!A1445</f>
        <v>0</v>
      </c>
      <c r="B1445" s="5">
        <f>工事一般情報!B1445</f>
        <v>0</v>
      </c>
    </row>
    <row r="1446" spans="1:2">
      <c r="A1446" s="37">
        <f>工事一般情報!A1446</f>
        <v>0</v>
      </c>
      <c r="B1446" s="5">
        <f>工事一般情報!B1446</f>
        <v>0</v>
      </c>
    </row>
    <row r="1447" spans="1:2">
      <c r="A1447" s="37">
        <f>工事一般情報!A1447</f>
        <v>0</v>
      </c>
      <c r="B1447" s="5">
        <f>工事一般情報!B1447</f>
        <v>0</v>
      </c>
    </row>
    <row r="1448" spans="1:2">
      <c r="A1448" s="37">
        <f>工事一般情報!A1448</f>
        <v>0</v>
      </c>
      <c r="B1448" s="5">
        <f>工事一般情報!B1448</f>
        <v>0</v>
      </c>
    </row>
    <row r="1449" spans="1:2">
      <c r="A1449" s="37">
        <f>工事一般情報!A1449</f>
        <v>0</v>
      </c>
      <c r="B1449" s="5">
        <f>工事一般情報!B1449</f>
        <v>0</v>
      </c>
    </row>
    <row r="1450" spans="1:2">
      <c r="A1450" s="37">
        <f>工事一般情報!A1450</f>
        <v>0</v>
      </c>
      <c r="B1450" s="5">
        <f>工事一般情報!B1450</f>
        <v>0</v>
      </c>
    </row>
    <row r="1451" spans="1:2">
      <c r="A1451" s="37">
        <f>工事一般情報!A1451</f>
        <v>0</v>
      </c>
      <c r="B1451" s="5">
        <f>工事一般情報!B1451</f>
        <v>0</v>
      </c>
    </row>
    <row r="1452" spans="1:2">
      <c r="A1452" s="37">
        <f>工事一般情報!A1452</f>
        <v>0</v>
      </c>
      <c r="B1452" s="5">
        <f>工事一般情報!B1452</f>
        <v>0</v>
      </c>
    </row>
    <row r="1453" spans="1:2">
      <c r="A1453" s="37">
        <f>工事一般情報!A1453</f>
        <v>0</v>
      </c>
      <c r="B1453" s="5">
        <f>工事一般情報!B1453</f>
        <v>0</v>
      </c>
    </row>
    <row r="1454" spans="1:2">
      <c r="A1454" s="37">
        <f>工事一般情報!A1454</f>
        <v>0</v>
      </c>
      <c r="B1454" s="5">
        <f>工事一般情報!B1454</f>
        <v>0</v>
      </c>
    </row>
    <row r="1455" spans="1:2">
      <c r="A1455" s="37">
        <f>工事一般情報!A1455</f>
        <v>0</v>
      </c>
      <c r="B1455" s="5">
        <f>工事一般情報!B1455</f>
        <v>0</v>
      </c>
    </row>
    <row r="1456" spans="1:2">
      <c r="A1456" s="37">
        <f>工事一般情報!A1456</f>
        <v>0</v>
      </c>
      <c r="B1456" s="5">
        <f>工事一般情報!B1456</f>
        <v>0</v>
      </c>
    </row>
    <row r="1457" spans="1:2">
      <c r="A1457" s="37">
        <f>工事一般情報!A1457</f>
        <v>0</v>
      </c>
      <c r="B1457" s="5">
        <f>工事一般情報!B1457</f>
        <v>0</v>
      </c>
    </row>
    <row r="1458" spans="1:2">
      <c r="A1458" s="37">
        <f>工事一般情報!A1458</f>
        <v>0</v>
      </c>
      <c r="B1458" s="5">
        <f>工事一般情報!B1458</f>
        <v>0</v>
      </c>
    </row>
    <row r="1459" spans="1:2">
      <c r="A1459" s="37">
        <f>工事一般情報!A1459</f>
        <v>0</v>
      </c>
      <c r="B1459" s="5">
        <f>工事一般情報!B1459</f>
        <v>0</v>
      </c>
    </row>
    <row r="1460" spans="1:2">
      <c r="A1460" s="37">
        <f>工事一般情報!A1460</f>
        <v>0</v>
      </c>
      <c r="B1460" s="5">
        <f>工事一般情報!B1460</f>
        <v>0</v>
      </c>
    </row>
    <row r="1461" spans="1:2">
      <c r="A1461" s="37">
        <f>工事一般情報!A1461</f>
        <v>0</v>
      </c>
      <c r="B1461" s="5">
        <f>工事一般情報!B1461</f>
        <v>0</v>
      </c>
    </row>
    <row r="1462" spans="1:2">
      <c r="A1462" s="37">
        <f>工事一般情報!A1462</f>
        <v>0</v>
      </c>
      <c r="B1462" s="5">
        <f>工事一般情報!B1462</f>
        <v>0</v>
      </c>
    </row>
    <row r="1463" spans="1:2">
      <c r="A1463" s="37">
        <f>工事一般情報!A1463</f>
        <v>0</v>
      </c>
      <c r="B1463" s="5">
        <f>工事一般情報!B1463</f>
        <v>0</v>
      </c>
    </row>
    <row r="1464" spans="1:2">
      <c r="A1464" s="37">
        <f>工事一般情報!A1464</f>
        <v>0</v>
      </c>
      <c r="B1464" s="5">
        <f>工事一般情報!B1464</f>
        <v>0</v>
      </c>
    </row>
    <row r="1465" spans="1:2">
      <c r="A1465" s="37">
        <f>工事一般情報!A1465</f>
        <v>0</v>
      </c>
      <c r="B1465" s="5">
        <f>工事一般情報!B1465</f>
        <v>0</v>
      </c>
    </row>
    <row r="1466" spans="1:2">
      <c r="A1466" s="37">
        <f>工事一般情報!A1466</f>
        <v>0</v>
      </c>
      <c r="B1466" s="5">
        <f>工事一般情報!B1466</f>
        <v>0</v>
      </c>
    </row>
    <row r="1467" spans="1:2">
      <c r="A1467" s="37">
        <f>工事一般情報!A1467</f>
        <v>0</v>
      </c>
      <c r="B1467" s="5">
        <f>工事一般情報!B1467</f>
        <v>0</v>
      </c>
    </row>
    <row r="1468" spans="1:2">
      <c r="A1468" s="37">
        <f>工事一般情報!A1468</f>
        <v>0</v>
      </c>
      <c r="B1468" s="5">
        <f>工事一般情報!B1468</f>
        <v>0</v>
      </c>
    </row>
    <row r="1469" spans="1:2">
      <c r="A1469" s="37">
        <f>工事一般情報!A1469</f>
        <v>0</v>
      </c>
      <c r="B1469" s="5">
        <f>工事一般情報!B1469</f>
        <v>0</v>
      </c>
    </row>
    <row r="1470" spans="1:2">
      <c r="A1470" s="37">
        <f>工事一般情報!A1470</f>
        <v>0</v>
      </c>
      <c r="B1470" s="5">
        <f>工事一般情報!B1470</f>
        <v>0</v>
      </c>
    </row>
    <row r="1471" spans="1:2">
      <c r="A1471" s="37">
        <f>工事一般情報!A1471</f>
        <v>0</v>
      </c>
      <c r="B1471" s="5">
        <f>工事一般情報!B1471</f>
        <v>0</v>
      </c>
    </row>
    <row r="1472" spans="1:2">
      <c r="A1472" s="37">
        <f>工事一般情報!A1472</f>
        <v>0</v>
      </c>
      <c r="B1472" s="5">
        <f>工事一般情報!B1472</f>
        <v>0</v>
      </c>
    </row>
    <row r="1473" spans="1:2">
      <c r="A1473" s="37">
        <f>工事一般情報!A1473</f>
        <v>0</v>
      </c>
      <c r="B1473" s="5">
        <f>工事一般情報!B1473</f>
        <v>0</v>
      </c>
    </row>
    <row r="1474" spans="1:2">
      <c r="A1474" s="37">
        <f>工事一般情報!A1474</f>
        <v>0</v>
      </c>
      <c r="B1474" s="5">
        <f>工事一般情報!B1474</f>
        <v>0</v>
      </c>
    </row>
    <row r="1475" spans="1:2">
      <c r="A1475" s="37">
        <f>工事一般情報!A1475</f>
        <v>0</v>
      </c>
      <c r="B1475" s="5">
        <f>工事一般情報!B1475</f>
        <v>0</v>
      </c>
    </row>
    <row r="1476" spans="1:2">
      <c r="A1476" s="37">
        <f>工事一般情報!A1476</f>
        <v>0</v>
      </c>
      <c r="B1476" s="5">
        <f>工事一般情報!B1476</f>
        <v>0</v>
      </c>
    </row>
    <row r="1477" spans="1:2">
      <c r="A1477" s="37">
        <f>工事一般情報!A1477</f>
        <v>0</v>
      </c>
      <c r="B1477" s="5">
        <f>工事一般情報!B1477</f>
        <v>0</v>
      </c>
    </row>
    <row r="1478" spans="1:2">
      <c r="A1478" s="37">
        <f>工事一般情報!A1478</f>
        <v>0</v>
      </c>
      <c r="B1478" s="5">
        <f>工事一般情報!B1478</f>
        <v>0</v>
      </c>
    </row>
    <row r="1479" spans="1:2">
      <c r="A1479" s="37">
        <f>工事一般情報!A1479</f>
        <v>0</v>
      </c>
      <c r="B1479" s="5">
        <f>工事一般情報!B1479</f>
        <v>0</v>
      </c>
    </row>
    <row r="1480" spans="1:2">
      <c r="A1480" s="37">
        <f>工事一般情報!A1480</f>
        <v>0</v>
      </c>
      <c r="B1480" s="5">
        <f>工事一般情報!B1480</f>
        <v>0</v>
      </c>
    </row>
    <row r="1481" spans="1:2">
      <c r="A1481" s="37">
        <f>工事一般情報!A1481</f>
        <v>0</v>
      </c>
      <c r="B1481" s="5">
        <f>工事一般情報!B1481</f>
        <v>0</v>
      </c>
    </row>
    <row r="1482" spans="1:2">
      <c r="A1482" s="37">
        <f>工事一般情報!A1482</f>
        <v>0</v>
      </c>
      <c r="B1482" s="5">
        <f>工事一般情報!B1482</f>
        <v>0</v>
      </c>
    </row>
    <row r="1483" spans="1:2">
      <c r="A1483" s="37">
        <f>工事一般情報!A1483</f>
        <v>0</v>
      </c>
      <c r="B1483" s="5">
        <f>工事一般情報!B1483</f>
        <v>0</v>
      </c>
    </row>
    <row r="1484" spans="1:2">
      <c r="A1484" s="37">
        <f>工事一般情報!A1484</f>
        <v>0</v>
      </c>
      <c r="B1484" s="5">
        <f>工事一般情報!B1484</f>
        <v>0</v>
      </c>
    </row>
    <row r="1485" spans="1:2">
      <c r="A1485" s="37">
        <f>工事一般情報!A1485</f>
        <v>0</v>
      </c>
      <c r="B1485" s="5">
        <f>工事一般情報!B1485</f>
        <v>0</v>
      </c>
    </row>
    <row r="1486" spans="1:2">
      <c r="A1486" s="37">
        <f>工事一般情報!A1486</f>
        <v>0</v>
      </c>
      <c r="B1486" s="5">
        <f>工事一般情報!B1486</f>
        <v>0</v>
      </c>
    </row>
    <row r="1487" spans="1:2">
      <c r="A1487" s="37">
        <f>工事一般情報!A1487</f>
        <v>0</v>
      </c>
      <c r="B1487" s="5">
        <f>工事一般情報!B1487</f>
        <v>0</v>
      </c>
    </row>
    <row r="1488" spans="1:2">
      <c r="A1488" s="37">
        <f>工事一般情報!A1488</f>
        <v>0</v>
      </c>
      <c r="B1488" s="5">
        <f>工事一般情報!B1488</f>
        <v>0</v>
      </c>
    </row>
    <row r="1489" spans="1:2">
      <c r="A1489" s="37">
        <f>工事一般情報!A1489</f>
        <v>0</v>
      </c>
      <c r="B1489" s="5">
        <f>工事一般情報!B1489</f>
        <v>0</v>
      </c>
    </row>
    <row r="1490" spans="1:2">
      <c r="A1490" s="37">
        <f>工事一般情報!A1490</f>
        <v>0</v>
      </c>
      <c r="B1490" s="5">
        <f>工事一般情報!B1490</f>
        <v>0</v>
      </c>
    </row>
    <row r="1491" spans="1:2">
      <c r="A1491" s="37">
        <f>工事一般情報!A1491</f>
        <v>0</v>
      </c>
      <c r="B1491" s="5">
        <f>工事一般情報!B1491</f>
        <v>0</v>
      </c>
    </row>
    <row r="1492" spans="1:2">
      <c r="A1492" s="37">
        <f>工事一般情報!A1492</f>
        <v>0</v>
      </c>
      <c r="B1492" s="5">
        <f>工事一般情報!B1492</f>
        <v>0</v>
      </c>
    </row>
    <row r="1493" spans="1:2">
      <c r="A1493" s="37">
        <f>工事一般情報!A1493</f>
        <v>0</v>
      </c>
      <c r="B1493" s="5">
        <f>工事一般情報!B1493</f>
        <v>0</v>
      </c>
    </row>
    <row r="1494" spans="1:2">
      <c r="A1494" s="37">
        <f>工事一般情報!A1494</f>
        <v>0</v>
      </c>
      <c r="B1494" s="5">
        <f>工事一般情報!B1494</f>
        <v>0</v>
      </c>
    </row>
    <row r="1495" spans="1:2">
      <c r="A1495" s="37">
        <f>工事一般情報!A1495</f>
        <v>0</v>
      </c>
      <c r="B1495" s="5">
        <f>工事一般情報!B1495</f>
        <v>0</v>
      </c>
    </row>
    <row r="1496" spans="1:2">
      <c r="A1496" s="37">
        <f>工事一般情報!A1496</f>
        <v>0</v>
      </c>
      <c r="B1496" s="5">
        <f>工事一般情報!B1496</f>
        <v>0</v>
      </c>
    </row>
    <row r="1497" spans="1:2">
      <c r="A1497" s="37">
        <f>工事一般情報!A1497</f>
        <v>0</v>
      </c>
      <c r="B1497" s="5">
        <f>工事一般情報!B1497</f>
        <v>0</v>
      </c>
    </row>
    <row r="1498" spans="1:2">
      <c r="A1498" s="37">
        <f>工事一般情報!A1498</f>
        <v>0</v>
      </c>
      <c r="B1498" s="5">
        <f>工事一般情報!B1498</f>
        <v>0</v>
      </c>
    </row>
    <row r="1499" spans="1:2">
      <c r="A1499" s="37">
        <f>工事一般情報!A1499</f>
        <v>0</v>
      </c>
      <c r="B1499" s="5">
        <f>工事一般情報!B1499</f>
        <v>0</v>
      </c>
    </row>
    <row r="1500" spans="1:2">
      <c r="A1500" s="37">
        <f>工事一般情報!A1500</f>
        <v>0</v>
      </c>
      <c r="B1500" s="5">
        <f>工事一般情報!B1500</f>
        <v>0</v>
      </c>
    </row>
  </sheetData>
  <mergeCells count="4">
    <mergeCell ref="A1:A2"/>
    <mergeCell ref="B1:B2"/>
    <mergeCell ref="C1:D1"/>
    <mergeCell ref="E1:I1"/>
  </mergeCells>
  <phoneticPr fontId="6"/>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31" sqref="K31"/>
    </sheetView>
  </sheetViews>
  <sheetFormatPr defaultRowHeight="15"/>
  <sheetData/>
  <phoneticPr fontId="6"/>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00"/>
  <sheetViews>
    <sheetView workbookViewId="0">
      <pane xSplit="2" ySplit="2" topLeftCell="C3" activePane="bottomRight" state="frozen"/>
      <selection pane="topRight" activeCell="C1" sqref="C1"/>
      <selection pane="bottomLeft" activeCell="A3" sqref="A3"/>
      <selection pane="bottomRight" activeCell="G11" sqref="G11"/>
    </sheetView>
  </sheetViews>
  <sheetFormatPr defaultRowHeight="15"/>
  <cols>
    <col min="1" max="1" width="15.85546875" customWidth="1"/>
    <col min="2" max="2" width="46.85546875" customWidth="1"/>
    <col min="3" max="3" width="22.85546875" style="44" customWidth="1"/>
    <col min="4" max="4" width="18.5703125" style="47" customWidth="1"/>
  </cols>
  <sheetData>
    <row r="1" spans="1:5" s="3" customFormat="1" ht="29.25" customHeight="1">
      <c r="A1" s="172" t="str">
        <f>工事一般情報!A1</f>
        <v>ﾀｹｳﾁWAO
業務番号</v>
      </c>
      <c r="B1" s="217" t="str">
        <f>工事一般情報!B1</f>
        <v>物件名</v>
      </c>
      <c r="C1" s="219" t="s">
        <v>1912</v>
      </c>
      <c r="D1" s="221" t="s">
        <v>1913</v>
      </c>
      <c r="E1" s="42"/>
    </row>
    <row r="2" spans="1:5" s="4" customFormat="1" ht="30" customHeight="1" thickBot="1">
      <c r="A2" s="173"/>
      <c r="B2" s="218"/>
      <c r="C2" s="220"/>
      <c r="D2" s="222"/>
      <c r="E2" s="43"/>
    </row>
    <row r="3" spans="1:5">
      <c r="A3" s="25">
        <f>工事一般情報!A3</f>
        <v>1</v>
      </c>
      <c r="B3" s="5" t="str">
        <f>工事一般情報!B3</f>
        <v>ハローズ西大寺店</v>
      </c>
      <c r="D3" s="46"/>
    </row>
    <row r="4" spans="1:5">
      <c r="A4" s="25">
        <f>工事一般情報!A4</f>
        <v>2</v>
      </c>
      <c r="B4" s="5" t="str">
        <f>工事一般情報!B4</f>
        <v>ウォンツ西大寺店</v>
      </c>
      <c r="D4" s="46"/>
    </row>
    <row r="5" spans="1:5">
      <c r="A5" s="25">
        <f>工事一般情報!A5</f>
        <v>3</v>
      </c>
      <c r="B5" s="5" t="str">
        <f>工事一般情報!B5</f>
        <v>ハローズ西大寺店テナント棟</v>
      </c>
      <c r="D5" s="46"/>
    </row>
    <row r="6" spans="1:5">
      <c r="A6" s="25">
        <f>工事一般情報!A6</f>
        <v>4</v>
      </c>
      <c r="B6" s="5" t="str">
        <f>工事一般情報!B6</f>
        <v>アイスタ矢野</v>
      </c>
      <c r="D6" s="46"/>
    </row>
    <row r="7" spans="1:5">
      <c r="A7" s="25">
        <f>工事一般情報!A7</f>
        <v>5</v>
      </c>
      <c r="B7" s="5" t="str">
        <f>工事一般情報!B7</f>
        <v>サン工業</v>
      </c>
      <c r="D7" s="46"/>
    </row>
    <row r="8" spans="1:5">
      <c r="A8" s="25">
        <f>工事一般情報!A8</f>
        <v>6</v>
      </c>
      <c r="B8" s="5" t="str">
        <f>工事一般情報!B8</f>
        <v>万治モータース（工場）</v>
      </c>
      <c r="D8" s="46"/>
    </row>
    <row r="9" spans="1:5">
      <c r="A9" s="25">
        <f>工事一般情報!A9</f>
        <v>7</v>
      </c>
      <c r="B9" s="5" t="str">
        <f>工事一般情報!B9</f>
        <v>万治モータース（ｼｮｰﾙｰﾑ）</v>
      </c>
      <c r="D9" s="46"/>
    </row>
    <row r="10" spans="1:5">
      <c r="A10" s="25">
        <f>工事一般情報!A10</f>
        <v>8</v>
      </c>
      <c r="B10" s="5" t="str">
        <f>工事一般情報!B10</f>
        <v>ハピッシュ国府市場店</v>
      </c>
      <c r="D10" s="46"/>
    </row>
    <row r="11" spans="1:5">
      <c r="A11" s="25">
        <f>工事一般情報!A11</f>
        <v>9</v>
      </c>
      <c r="B11" s="5" t="str">
        <f>工事一般情報!B11</f>
        <v>ハローズ乙島店テナント棟</v>
      </c>
      <c r="D11" s="46"/>
    </row>
    <row r="12" spans="1:5">
      <c r="A12" s="25">
        <f>工事一般情報!A12</f>
        <v>10</v>
      </c>
      <c r="B12" s="5" t="str">
        <f>工事一般情報!B12</f>
        <v>東武運輸 一般倉庫棟</v>
      </c>
      <c r="D12" s="46"/>
    </row>
    <row r="13" spans="1:5">
      <c r="A13" s="25">
        <f>工事一般情報!A13</f>
        <v>11</v>
      </c>
      <c r="B13" s="5" t="str">
        <f>工事一般情報!B13</f>
        <v>東武運輸 テント倉庫棟</v>
      </c>
      <c r="D13" s="46"/>
    </row>
    <row r="14" spans="1:5">
      <c r="A14" s="25">
        <f>工事一般情報!A14</f>
        <v>12</v>
      </c>
      <c r="B14" s="5" t="str">
        <f>工事一般情報!B14</f>
        <v>コスモス薬品西大寺</v>
      </c>
      <c r="D14" s="46"/>
    </row>
    <row r="15" spans="1:5">
      <c r="A15" s="25">
        <f>工事一般情報!A15</f>
        <v>13</v>
      </c>
      <c r="B15" s="5" t="str">
        <f>工事一般情報!B15</f>
        <v>ジュンテンドー南岩国</v>
      </c>
      <c r="D15" s="46"/>
    </row>
    <row r="16" spans="1:5">
      <c r="A16" s="25">
        <f>工事一般情報!A16</f>
        <v>14</v>
      </c>
      <c r="B16" s="5" t="str">
        <f>工事一般情報!B16</f>
        <v>田中種苗社屋建設 事務所棟</v>
      </c>
      <c r="D16" s="46"/>
    </row>
    <row r="17" spans="1:4">
      <c r="A17" s="25">
        <f>工事一般情報!A17</f>
        <v>15</v>
      </c>
      <c r="B17" s="5" t="str">
        <f>工事一般情報!B17</f>
        <v>田中種苗社屋建設 倉庫棟</v>
      </c>
      <c r="D17" s="46"/>
    </row>
    <row r="18" spans="1:4">
      <c r="A18" s="25">
        <f>工事一般情報!A18</f>
        <v>16</v>
      </c>
      <c r="B18" s="5" t="str">
        <f>工事一般情報!B18</f>
        <v>広島醤油㈱工場</v>
      </c>
      <c r="D18" s="46"/>
    </row>
    <row r="19" spans="1:4">
      <c r="A19" s="25">
        <f>工事一般情報!A19</f>
        <v>17</v>
      </c>
      <c r="B19" s="5" t="str">
        <f>工事一般情報!B19</f>
        <v>ジュンテンドー岡山神崎</v>
      </c>
      <c r="D19" s="46"/>
    </row>
    <row r="20" spans="1:4">
      <c r="A20" s="25">
        <f>工事一般情報!A20</f>
        <v>18</v>
      </c>
      <c r="B20" s="5" t="str">
        <f>工事一般情報!B20</f>
        <v>ジュンテンドー大崎</v>
      </c>
      <c r="D20" s="46"/>
    </row>
    <row r="21" spans="1:4">
      <c r="A21" s="25">
        <f>工事一般情報!A21</f>
        <v>19</v>
      </c>
      <c r="B21" s="5" t="str">
        <f>工事一般情報!B21</f>
        <v>ジュンテンドー廿日市</v>
      </c>
      <c r="D21" s="46"/>
    </row>
    <row r="22" spans="1:4">
      <c r="A22" s="25">
        <f>工事一般情報!A22</f>
        <v>20</v>
      </c>
      <c r="B22" s="5" t="str">
        <f>工事一般情報!B22</f>
        <v>コスモス薬品備中高松</v>
      </c>
      <c r="D22" s="46"/>
    </row>
    <row r="23" spans="1:4">
      <c r="A23" s="25">
        <f>工事一般情報!A23</f>
        <v>21</v>
      </c>
      <c r="B23" s="5" t="str">
        <f>工事一般情報!B23</f>
        <v>山口地域鉄道部乗務員センター外新設</v>
      </c>
      <c r="D23" s="46"/>
    </row>
    <row r="24" spans="1:4">
      <c r="A24" s="25">
        <f>工事一般情報!A24</f>
        <v>22</v>
      </c>
      <c r="B24" s="5" t="str">
        <f>工事一般情報!B24</f>
        <v>ハローズ花尻 テナント棟</v>
      </c>
      <c r="D24" s="46"/>
    </row>
    <row r="25" spans="1:4">
      <c r="A25" s="25">
        <f>工事一般情報!A25</f>
        <v>23</v>
      </c>
      <c r="B25" s="5" t="str">
        <f>工事一般情報!B25</f>
        <v>ハローズ花尻店</v>
      </c>
      <c r="D25" s="46"/>
    </row>
    <row r="26" spans="1:4">
      <c r="A26" s="25">
        <f>工事一般情報!A26</f>
        <v>24</v>
      </c>
      <c r="B26" s="5" t="str">
        <f>工事一般情報!B26</f>
        <v>百済駅</v>
      </c>
      <c r="D26" s="46"/>
    </row>
    <row r="27" spans="1:4">
      <c r="A27" s="25">
        <f>工事一般情報!A27</f>
        <v>25</v>
      </c>
      <c r="B27" s="5" t="str">
        <f>工事一般情報!B27</f>
        <v>カインズモール大利根（ベイシア電器棟）</v>
      </c>
      <c r="D27" s="46"/>
    </row>
    <row r="28" spans="1:4">
      <c r="A28" s="25">
        <f>工事一般情報!A28</f>
        <v>26</v>
      </c>
      <c r="B28" s="5" t="str">
        <f>工事一般情報!B28</f>
        <v>カインズモール大利根（オートアールズ棟）</v>
      </c>
      <c r="D28" s="46"/>
    </row>
    <row r="29" spans="1:4">
      <c r="A29" s="25">
        <f>工事一般情報!A29</f>
        <v>200108</v>
      </c>
      <c r="B29" s="5" t="str">
        <f>工事一般情報!B29</f>
        <v>ハローズ十日市店</v>
      </c>
      <c r="D29" s="46"/>
    </row>
    <row r="30" spans="1:4">
      <c r="A30" s="25">
        <f>工事一般情報!A30</f>
        <v>200108</v>
      </c>
      <c r="B30" s="5" t="str">
        <f>工事一般情報!B30</f>
        <v>バロー浜松有玉店(A棟)</v>
      </c>
      <c r="D30" s="46"/>
    </row>
    <row r="31" spans="1:4">
      <c r="A31" s="25">
        <f>工事一般情報!A31</f>
        <v>200108</v>
      </c>
      <c r="B31" s="5" t="str">
        <f>工事一般情報!B31</f>
        <v>バロー浜松有玉店(B棟)</v>
      </c>
      <c r="D31" s="46"/>
    </row>
    <row r="32" spans="1:4">
      <c r="A32" s="25">
        <f>工事一般情報!A32</f>
        <v>200113</v>
      </c>
      <c r="B32" s="5" t="str">
        <f>工事一般情報!B32</f>
        <v>バロー碧南</v>
      </c>
      <c r="D32" s="46"/>
    </row>
    <row r="33" spans="1:4">
      <c r="A33" s="25">
        <f>工事一般情報!A33</f>
        <v>200113</v>
      </c>
      <c r="B33" s="5" t="str">
        <f>工事一般情報!B33</f>
        <v>あかのれん碧南</v>
      </c>
      <c r="D33" s="46"/>
    </row>
    <row r="34" spans="1:4">
      <c r="A34" s="25">
        <f>工事一般情報!A34</f>
        <v>200115</v>
      </c>
      <c r="B34" s="5" t="str">
        <f>工事一般情報!B34</f>
        <v>カインズ玉造</v>
      </c>
      <c r="D34" s="46"/>
    </row>
    <row r="35" spans="1:4">
      <c r="A35" s="25">
        <f>工事一般情報!A35</f>
        <v>200116</v>
      </c>
      <c r="B35" s="5" t="str">
        <f>工事一般情報!B35</f>
        <v>ハローズ岡南店</v>
      </c>
      <c r="D35" s="46"/>
    </row>
    <row r="36" spans="1:4">
      <c r="A36" s="25">
        <f>工事一般情報!A36</f>
        <v>200117</v>
      </c>
      <c r="B36" s="5" t="str">
        <f>工事一般情報!B36</f>
        <v>カインズモール大利根（カインズ棟）</v>
      </c>
      <c r="D36" s="46"/>
    </row>
    <row r="37" spans="1:4">
      <c r="A37" s="25">
        <f>工事一般情報!A37</f>
        <v>200117</v>
      </c>
      <c r="B37" s="5" t="str">
        <f>工事一般情報!B37</f>
        <v>カインズモール大利根（ベイシア棟）</v>
      </c>
      <c r="D37" s="46"/>
    </row>
    <row r="38" spans="1:4">
      <c r="A38" s="25">
        <f>工事一般情報!A38</f>
        <v>200118</v>
      </c>
      <c r="B38" s="5" t="str">
        <f>工事一般情報!B38</f>
        <v>イズミヤ広陵</v>
      </c>
      <c r="D38" s="46"/>
    </row>
    <row r="39" spans="1:4">
      <c r="A39" s="25">
        <f>工事一般情報!A39</f>
        <v>200119</v>
      </c>
      <c r="B39" s="5" t="str">
        <f>工事一般情報!B39</f>
        <v>ジュンテンドー中庄</v>
      </c>
      <c r="D39" s="46"/>
    </row>
    <row r="40" spans="1:4">
      <c r="A40" s="25">
        <f>工事一般情報!A40</f>
        <v>200122</v>
      </c>
      <c r="B40" s="5" t="str">
        <f>工事一般情報!B40</f>
        <v>ワンダーグー玉造</v>
      </c>
      <c r="D40" s="46"/>
    </row>
    <row r="41" spans="1:4">
      <c r="A41" s="25">
        <f>工事一般情報!A41</f>
        <v>200124</v>
      </c>
      <c r="B41" s="5" t="str">
        <f>工事一般情報!B41</f>
        <v>日吉製菓</v>
      </c>
      <c r="D41" s="46"/>
    </row>
    <row r="42" spans="1:4">
      <c r="A42" s="25">
        <f>工事一般情報!A42</f>
        <v>200129</v>
      </c>
      <c r="B42" s="5" t="str">
        <f>工事一般情報!B42</f>
        <v>バロー高浜</v>
      </c>
      <c r="D42" s="46"/>
    </row>
    <row r="43" spans="1:4">
      <c r="A43" s="25">
        <f>工事一般情報!A43</f>
        <v>200130</v>
      </c>
      <c r="B43" s="5" t="str">
        <f>工事一般情報!B43</f>
        <v>ベイシア電器玉造</v>
      </c>
      <c r="D43" s="46"/>
    </row>
    <row r="44" spans="1:4">
      <c r="A44" s="25">
        <f>工事一般情報!A44</f>
        <v>200145</v>
      </c>
      <c r="B44" s="5" t="str">
        <f>工事一般情報!B44</f>
        <v>ニトリ大崎</v>
      </c>
      <c r="D44" s="46"/>
    </row>
    <row r="45" spans="1:4">
      <c r="A45" s="25">
        <f>工事一般情報!A45</f>
        <v>200146</v>
      </c>
      <c r="B45" s="5" t="str">
        <f>工事一般情報!B45</f>
        <v>バロー静波</v>
      </c>
      <c r="D45" s="46"/>
    </row>
    <row r="46" spans="1:4">
      <c r="A46" s="25">
        <f>工事一般情報!A46</f>
        <v>200148</v>
      </c>
      <c r="B46" s="5" t="str">
        <f>工事一般情報!B46</f>
        <v>ニトリ大仙</v>
      </c>
      <c r="D46" s="46"/>
    </row>
    <row r="47" spans="1:4">
      <c r="A47" s="25">
        <f>工事一般情報!A47</f>
        <v>200149</v>
      </c>
      <c r="B47" s="5" t="str">
        <f>工事一般情報!B47</f>
        <v>タチヤ木曽岬</v>
      </c>
      <c r="D47" s="46"/>
    </row>
    <row r="48" spans="1:4">
      <c r="A48" s="25">
        <f>工事一般情報!A48</f>
        <v>200150</v>
      </c>
      <c r="B48" s="5" t="str">
        <f>工事一般情報!B48</f>
        <v>ケーズデンキ仙台太白</v>
      </c>
      <c r="D48" s="46"/>
    </row>
    <row r="49" spans="1:4">
      <c r="A49" s="25">
        <f>工事一般情報!A49</f>
        <v>210001</v>
      </c>
      <c r="B49" s="5" t="str">
        <f>工事一般情報!B49</f>
        <v>JRB矢賀ハイツ</v>
      </c>
      <c r="D49" s="46"/>
    </row>
    <row r="50" spans="1:4">
      <c r="A50" s="25">
        <f>工事一般情報!A50</f>
        <v>210101</v>
      </c>
      <c r="B50" s="5" t="str">
        <f>工事一般情報!B50</f>
        <v>バロー堀越</v>
      </c>
      <c r="D50" s="46"/>
    </row>
    <row r="51" spans="1:4">
      <c r="A51" s="25">
        <f>工事一般情報!A51</f>
        <v>210102</v>
      </c>
      <c r="B51" s="5" t="str">
        <f>工事一般情報!B51</f>
        <v>ニトリ上越</v>
      </c>
      <c r="D51" s="46"/>
    </row>
    <row r="52" spans="1:4">
      <c r="A52" s="25">
        <f>工事一般情報!A52</f>
        <v>210103</v>
      </c>
      <c r="B52" s="5" t="str">
        <f>工事一般情報!B52</f>
        <v>ニトリ木更津</v>
      </c>
      <c r="D52" s="46"/>
    </row>
    <row r="53" spans="1:4">
      <c r="A53" s="25">
        <f>工事一般情報!A53</f>
        <v>210105</v>
      </c>
      <c r="B53" s="5" t="str">
        <f>工事一般情報!B53</f>
        <v>ファミリーマート和田岬</v>
      </c>
      <c r="D53" s="46"/>
    </row>
    <row r="54" spans="1:4">
      <c r="A54" s="25">
        <f>工事一般情報!A54</f>
        <v>210106</v>
      </c>
      <c r="B54" s="5" t="str">
        <f>工事一般情報!B54</f>
        <v>ニトリ仙台新港</v>
      </c>
      <c r="D54" s="46"/>
    </row>
    <row r="55" spans="1:4">
      <c r="A55" s="25">
        <f>工事一般情報!A55</f>
        <v>210107</v>
      </c>
      <c r="B55" s="5" t="str">
        <f>工事一般情報!B55</f>
        <v>オリンピック西尾久</v>
      </c>
      <c r="D55" s="46"/>
    </row>
    <row r="56" spans="1:4">
      <c r="A56" s="25">
        <f>工事一般情報!A56</f>
        <v>210108</v>
      </c>
      <c r="B56" s="5" t="str">
        <f>工事一般情報!B56</f>
        <v>あかのれん東海名和</v>
      </c>
      <c r="D56" s="46"/>
    </row>
    <row r="57" spans="1:4">
      <c r="A57" s="25">
        <f>工事一般情報!A57</f>
        <v>210108</v>
      </c>
      <c r="B57" s="5" t="str">
        <f>工事一般情報!B57</f>
        <v>バロー東海名和</v>
      </c>
      <c r="D57" s="46"/>
    </row>
    <row r="58" spans="1:4">
      <c r="A58" s="25">
        <f>工事一般情報!A58</f>
        <v>210109</v>
      </c>
      <c r="B58" s="5" t="str">
        <f>工事一般情報!B58</f>
        <v>吹田(信)荷捌上屋他建築設計</v>
      </c>
      <c r="D58" s="46"/>
    </row>
    <row r="59" spans="1:4">
      <c r="A59" s="25">
        <f>工事一般情報!A59</f>
        <v>210110</v>
      </c>
      <c r="B59" s="5" t="str">
        <f>工事一般情報!B59</f>
        <v>ケーズデンキ本巣</v>
      </c>
      <c r="D59" s="46"/>
    </row>
    <row r="60" spans="1:4">
      <c r="A60" s="25">
        <f>工事一般情報!A60</f>
        <v>210112</v>
      </c>
      <c r="B60" s="5" t="str">
        <f>工事一般情報!B60</f>
        <v>河辺モール 本棟</v>
      </c>
      <c r="D60" s="46"/>
    </row>
    <row r="61" spans="1:4">
      <c r="A61" s="25">
        <f>工事一般情報!A61</f>
        <v>210112</v>
      </c>
      <c r="B61" s="5" t="str">
        <f>工事一般情報!B61</f>
        <v>河辺モール B棟</v>
      </c>
      <c r="D61" s="46"/>
    </row>
    <row r="62" spans="1:4">
      <c r="A62" s="25">
        <f>工事一般情報!A62</f>
        <v>210113</v>
      </c>
      <c r="B62" s="5" t="str">
        <f>工事一般情報!B62</f>
        <v>バロー上田秋和</v>
      </c>
      <c r="D62" s="46"/>
    </row>
    <row r="63" spans="1:4">
      <c r="A63" s="25">
        <f>工事一般情報!A63</f>
        <v>210114</v>
      </c>
      <c r="B63" s="5" t="str">
        <f>工事一般情報!B63</f>
        <v>共立クリニック</v>
      </c>
      <c r="D63" s="46"/>
    </row>
    <row r="64" spans="1:4">
      <c r="A64" s="25">
        <f>工事一般情報!A64</f>
        <v>210115</v>
      </c>
      <c r="B64" s="5" t="str">
        <f>工事一般情報!B64</f>
        <v>河内永和</v>
      </c>
      <c r="D64" s="46"/>
    </row>
    <row r="65" spans="1:4">
      <c r="A65" s="25">
        <f>工事一般情報!A65</f>
        <v>210118</v>
      </c>
      <c r="B65" s="5" t="str">
        <f>工事一般情報!B65</f>
        <v>ナルス上越インター</v>
      </c>
      <c r="D65" s="46"/>
    </row>
    <row r="66" spans="1:4">
      <c r="A66" s="25">
        <f>工事一般情報!A66</f>
        <v>210119</v>
      </c>
      <c r="B66" s="5" t="str">
        <f>工事一般情報!B66</f>
        <v>ウエルシア薬局新潟さつき野店</v>
      </c>
      <c r="D66" s="46"/>
    </row>
    <row r="67" spans="1:4">
      <c r="A67" s="25">
        <f>工事一般情報!A67</f>
        <v>210120</v>
      </c>
      <c r="B67" s="5" t="str">
        <f>工事一般情報!B67</f>
        <v>ウエルシア薬局川口峯</v>
      </c>
      <c r="D67" s="46"/>
    </row>
    <row r="68" spans="1:4">
      <c r="A68" s="25">
        <f>工事一般情報!A68</f>
        <v>210123</v>
      </c>
      <c r="B68" s="5" t="str">
        <f>工事一般情報!B68</f>
        <v>JR阪和線長居駅北高架下店舗開発</v>
      </c>
      <c r="D68" s="46"/>
    </row>
    <row r="69" spans="1:4">
      <c r="A69" s="25">
        <f>工事一般情報!A69</f>
        <v>210124</v>
      </c>
      <c r="B69" s="5" t="str">
        <f>工事一般情報!B69</f>
        <v>ウエルシア松本高宮西</v>
      </c>
      <c r="D69" s="46"/>
    </row>
    <row r="70" spans="1:4">
      <c r="A70" s="25">
        <f>工事一般情報!A70</f>
        <v>210125</v>
      </c>
      <c r="B70" s="5" t="str">
        <f>工事一般情報!B70</f>
        <v>ウエルシア薬局山武成東店</v>
      </c>
      <c r="D70" s="46"/>
    </row>
    <row r="71" spans="1:4">
      <c r="A71" s="25">
        <f>工事一般情報!A71</f>
        <v>210126</v>
      </c>
      <c r="B71" s="5" t="str">
        <f>工事一般情報!B71</f>
        <v>バロー常滑陶郷店</v>
      </c>
      <c r="D71" s="46"/>
    </row>
    <row r="72" spans="1:4">
      <c r="A72" s="25">
        <f>工事一般情報!A72</f>
        <v>210127</v>
      </c>
      <c r="B72" s="5" t="str">
        <f>工事一般情報!B72</f>
        <v>カインズ宇都宮</v>
      </c>
      <c r="D72" s="46"/>
    </row>
    <row r="73" spans="1:4">
      <c r="A73" s="25">
        <f>工事一般情報!A73</f>
        <v>210128</v>
      </c>
      <c r="B73" s="5" t="str">
        <f>工事一般情報!B73</f>
        <v>ウエルシア東川口</v>
      </c>
      <c r="D73" s="46"/>
    </row>
    <row r="74" spans="1:4">
      <c r="A74" s="25">
        <f>工事一般情報!A74</f>
        <v>210129</v>
      </c>
      <c r="B74" s="5" t="str">
        <f>工事一般情報!B74</f>
        <v>清水駒越SC</v>
      </c>
      <c r="D74" s="46"/>
    </row>
    <row r="75" spans="1:4">
      <c r="A75" s="25">
        <f>工事一般情報!A75</f>
        <v>210130</v>
      </c>
      <c r="B75" s="5" t="str">
        <f>工事一般情報!B75</f>
        <v>秋田物流倉庫</v>
      </c>
      <c r="D75" s="46"/>
    </row>
    <row r="76" spans="1:4">
      <c r="A76" s="25">
        <f>工事一般情報!A76</f>
        <v>210131</v>
      </c>
      <c r="B76" s="5" t="str">
        <f>工事一般情報!B76</f>
        <v>寺島薬局下妻田下店</v>
      </c>
      <c r="D76" s="46"/>
    </row>
    <row r="77" spans="1:4">
      <c r="A77" s="25">
        <f>工事一般情報!A77</f>
        <v>210132</v>
      </c>
      <c r="B77" s="5" t="str">
        <f>工事一般情報!B77</f>
        <v>寺島薬局土浦田中店</v>
      </c>
      <c r="D77" s="46"/>
    </row>
    <row r="78" spans="1:4">
      <c r="A78" s="25">
        <f>工事一般情報!A78</f>
        <v>210133</v>
      </c>
      <c r="B78" s="5" t="str">
        <f>工事一般情報!B78</f>
        <v>バロー豊川</v>
      </c>
      <c r="D78" s="46"/>
    </row>
    <row r="79" spans="1:4">
      <c r="A79" s="25">
        <f>工事一般情報!A79</f>
        <v>210134</v>
      </c>
      <c r="B79" s="5" t="str">
        <f>工事一般情報!B79</f>
        <v>ジャンボエンチョー豊橋店</v>
      </c>
      <c r="D79" s="46"/>
    </row>
    <row r="80" spans="1:4">
      <c r="A80" s="25">
        <f>工事一般情報!A80</f>
        <v>220101</v>
      </c>
      <c r="B80" s="5" t="str">
        <f>工事一般情報!B80</f>
        <v>バロー富木島店</v>
      </c>
      <c r="D80" s="46"/>
    </row>
    <row r="81" spans="1:4">
      <c r="A81" s="25">
        <f>工事一般情報!A81</f>
        <v>220102</v>
      </c>
      <c r="B81" s="5" t="str">
        <f>工事一般情報!B81</f>
        <v>ユース北日野</v>
      </c>
      <c r="D81" s="46"/>
    </row>
    <row r="82" spans="1:4">
      <c r="A82" s="25">
        <f>工事一般情報!A82</f>
        <v>220103</v>
      </c>
      <c r="B82" s="5" t="str">
        <f>工事一般情報!B82</f>
        <v>ウエルシア薬局八千代大和田店</v>
      </c>
      <c r="D82" s="46"/>
    </row>
    <row r="83" spans="1:4">
      <c r="A83" s="25">
        <f>工事一般情報!A83</f>
        <v>220104</v>
      </c>
      <c r="B83" s="5" t="str">
        <f>工事一般情報!B83</f>
        <v>ウエルシア千葉土気</v>
      </c>
      <c r="D83" s="46"/>
    </row>
    <row r="84" spans="1:4">
      <c r="A84" s="25">
        <f>工事一般情報!A84</f>
        <v>220105</v>
      </c>
      <c r="B84" s="5" t="str">
        <f>工事一般情報!B84</f>
        <v>ウインク倉庫</v>
      </c>
      <c r="D84" s="46"/>
    </row>
    <row r="85" spans="1:4">
      <c r="A85" s="25">
        <f>工事一般情報!A85</f>
        <v>220105</v>
      </c>
      <c r="B85" s="5" t="str">
        <f>工事一般情報!B85</f>
        <v>ウインク事務所</v>
      </c>
      <c r="D85" s="46"/>
    </row>
    <row r="86" spans="1:4">
      <c r="A86" s="25">
        <f>工事一般情報!A86</f>
        <v>220106</v>
      </c>
      <c r="B86" s="5" t="str">
        <f>工事一般情報!B86</f>
        <v>ハローズ高松春日</v>
      </c>
      <c r="D86" s="46"/>
    </row>
    <row r="87" spans="1:4">
      <c r="A87" s="25">
        <f>工事一般情報!A87</f>
        <v>220107</v>
      </c>
      <c r="B87" s="5" t="str">
        <f>工事一般情報!B87</f>
        <v>特養ひまわり園</v>
      </c>
      <c r="D87" s="46"/>
    </row>
    <row r="88" spans="1:4">
      <c r="A88" s="25">
        <f>工事一般情報!A88</f>
        <v>220108</v>
      </c>
      <c r="B88" s="5" t="str">
        <f>工事一般情報!B88</f>
        <v>三洋堂書店　当知店</v>
      </c>
      <c r="D88" s="46"/>
    </row>
    <row r="89" spans="1:4">
      <c r="A89" s="25">
        <f>工事一般情報!A89</f>
        <v>220109</v>
      </c>
      <c r="B89" s="5" t="str">
        <f>工事一般情報!B89</f>
        <v>ひまわり第一保育園</v>
      </c>
      <c r="D89" s="46"/>
    </row>
    <row r="90" spans="1:4">
      <c r="A90" s="25">
        <f>工事一般情報!A90</f>
        <v>220110</v>
      </c>
      <c r="B90" s="5" t="str">
        <f>工事一般情報!B90</f>
        <v>ウエルシア薬局君津西坂田店</v>
      </c>
      <c r="D90" s="46"/>
    </row>
    <row r="91" spans="1:4">
      <c r="A91" s="25">
        <f>工事一般情報!A91</f>
        <v>220111</v>
      </c>
      <c r="B91" s="5" t="str">
        <f>工事一般情報!B91</f>
        <v>ロジネットサポート藤枝倉庫</v>
      </c>
      <c r="D91" s="46"/>
    </row>
    <row r="92" spans="1:4">
      <c r="A92" s="25">
        <f>工事一般情報!A92</f>
        <v>220112</v>
      </c>
      <c r="B92" s="5" t="str">
        <f>工事一般情報!B92</f>
        <v>フォレストモール河口湖A</v>
      </c>
      <c r="D92" s="46"/>
    </row>
    <row r="93" spans="1:4">
      <c r="A93" s="25">
        <f>工事一般情報!A93</f>
        <v>220112</v>
      </c>
      <c r="B93" s="5" t="str">
        <f>工事一般情報!B93</f>
        <v>フォレストモール河口湖B</v>
      </c>
      <c r="D93" s="46"/>
    </row>
    <row r="94" spans="1:4">
      <c r="A94" s="25">
        <f>工事一般情報!A94</f>
        <v>220112</v>
      </c>
      <c r="B94" s="5" t="str">
        <f>工事一般情報!B94</f>
        <v>フォレストモール河口湖C</v>
      </c>
      <c r="D94" s="46"/>
    </row>
    <row r="95" spans="1:4">
      <c r="A95" s="25">
        <f>工事一般情報!A95</f>
        <v>220112</v>
      </c>
      <c r="B95" s="5" t="str">
        <f>工事一般情報!B95</f>
        <v>フォレストモール河口湖D</v>
      </c>
      <c r="D95" s="46"/>
    </row>
    <row r="96" spans="1:4">
      <c r="A96" s="25">
        <f>工事一般情報!A96</f>
        <v>220113</v>
      </c>
      <c r="B96" s="5" t="str">
        <f>工事一般情報!B96</f>
        <v>コープ大野辻</v>
      </c>
      <c r="D96" s="46"/>
    </row>
    <row r="97" spans="1:4">
      <c r="A97" s="25">
        <f>工事一般情報!A97</f>
        <v>220114</v>
      </c>
      <c r="B97" s="5" t="str">
        <f>工事一般情報!B97</f>
        <v>北川精機スライシング工場</v>
      </c>
      <c r="D97" s="46"/>
    </row>
    <row r="98" spans="1:4">
      <c r="A98" s="25">
        <f>工事一般情報!A98</f>
        <v>220115</v>
      </c>
      <c r="B98" s="5" t="str">
        <f>工事一般情報!B98</f>
        <v>ベリー藤里</v>
      </c>
      <c r="D98" s="46"/>
    </row>
    <row r="99" spans="1:4">
      <c r="A99" s="25">
        <f>工事一般情報!A99</f>
        <v>220116</v>
      </c>
      <c r="B99" s="5" t="str">
        <f>工事一般情報!B99</f>
        <v>クレストホール印田</v>
      </c>
      <c r="D99" s="46"/>
    </row>
    <row r="100" spans="1:4">
      <c r="A100" s="25">
        <f>工事一般情報!A100</f>
        <v>220117</v>
      </c>
      <c r="B100" s="5" t="str">
        <f>工事一般情報!B100</f>
        <v>鳩山鉄工</v>
      </c>
      <c r="D100" s="46"/>
    </row>
    <row r="101" spans="1:4">
      <c r="A101" s="25">
        <f>工事一般情報!A101</f>
        <v>220118</v>
      </c>
      <c r="B101" s="5" t="str">
        <f>工事一般情報!B101</f>
        <v>ZAGZAG高松春日店</v>
      </c>
      <c r="D101" s="46"/>
    </row>
    <row r="102" spans="1:4">
      <c r="A102" s="25">
        <f>工事一般情報!A102</f>
        <v>220119</v>
      </c>
      <c r="B102" s="5" t="str">
        <f>工事一般情報!B102</f>
        <v>市川市田尻商業施設計画</v>
      </c>
      <c r="D102" s="46"/>
    </row>
    <row r="103" spans="1:4">
      <c r="A103" s="25">
        <f>工事一般情報!A103</f>
        <v>220120</v>
      </c>
      <c r="B103" s="5" t="str">
        <f>工事一般情報!B103</f>
        <v>杉山テスター</v>
      </c>
      <c r="D103" s="46"/>
    </row>
    <row r="104" spans="1:4">
      <c r="A104" s="25">
        <f>工事一般情報!A104</f>
        <v>220120</v>
      </c>
      <c r="B104" s="5" t="str">
        <f>工事一般情報!B104</f>
        <v>ジュンテンドー熊野</v>
      </c>
      <c r="D104" s="46"/>
    </row>
    <row r="105" spans="1:4">
      <c r="A105" s="25">
        <f>工事一般情報!A105</f>
        <v>220123</v>
      </c>
      <c r="B105" s="5" t="str">
        <f>工事一般情報!B105</f>
        <v>配送センター冷凍庫等</v>
      </c>
      <c r="D105" s="46"/>
    </row>
    <row r="106" spans="1:4">
      <c r="A106" s="25">
        <f>工事一般情報!A106</f>
        <v>220124</v>
      </c>
      <c r="B106" s="5" t="str">
        <f>工事一般情報!B106</f>
        <v>いちやまマート諏訪</v>
      </c>
      <c r="D106" s="46"/>
    </row>
    <row r="107" spans="1:4">
      <c r="A107" s="25">
        <f>工事一般情報!A107</f>
        <v>220125</v>
      </c>
      <c r="B107" s="5" t="str">
        <f>工事一般情報!B107</f>
        <v>とりせん新井</v>
      </c>
      <c r="D107" s="46"/>
    </row>
    <row r="108" spans="1:4">
      <c r="A108" s="25">
        <f>工事一般情報!A108</f>
        <v>220126</v>
      </c>
      <c r="B108" s="5" t="str">
        <f>工事一般情報!B108</f>
        <v>洋服の青山亜松井山手店</v>
      </c>
      <c r="D108" s="46"/>
    </row>
    <row r="109" spans="1:4">
      <c r="A109" s="25">
        <f>工事一般情報!A109</f>
        <v>220126</v>
      </c>
      <c r="B109" s="5" t="str">
        <f>工事一般情報!B109</f>
        <v>カメラのキタムラ 松井山手店</v>
      </c>
      <c r="D109" s="46"/>
    </row>
    <row r="110" spans="1:4">
      <c r="A110" s="25">
        <f>工事一般情報!A110</f>
        <v>220127</v>
      </c>
      <c r="B110" s="5" t="str">
        <f>工事一般情報!B110</f>
        <v>森ノ宮駅</v>
      </c>
      <c r="D110" s="46"/>
    </row>
    <row r="111" spans="1:4">
      <c r="A111" s="25">
        <f>工事一般情報!A111</f>
        <v>220128</v>
      </c>
      <c r="B111" s="5" t="str">
        <f>工事一般情報!B111</f>
        <v>俊徳道駅高架下店舗開発</v>
      </c>
      <c r="D111" s="46"/>
    </row>
    <row r="112" spans="1:4">
      <c r="A112" s="25">
        <f>工事一般情報!A112</f>
        <v>220129</v>
      </c>
      <c r="B112" s="5" t="str">
        <f>工事一般情報!B112</f>
        <v>バロー飯田</v>
      </c>
      <c r="D112" s="46"/>
    </row>
    <row r="113" spans="1:4">
      <c r="A113" s="25">
        <f>工事一般情報!A113</f>
        <v>220130</v>
      </c>
      <c r="B113" s="5" t="str">
        <f>工事一般情報!B113</f>
        <v>西遠丸百農業協同組合事務所</v>
      </c>
      <c r="D113" s="46"/>
    </row>
    <row r="114" spans="1:4">
      <c r="A114" s="25">
        <f>工事一般情報!A114</f>
        <v>220131</v>
      </c>
      <c r="B114" s="5" t="str">
        <f>工事一般情報!B114</f>
        <v>ケーズデンキ大河原</v>
      </c>
      <c r="D114" s="46"/>
    </row>
    <row r="115" spans="1:4">
      <c r="A115" s="25">
        <f>工事一般情報!A115</f>
        <v>220132</v>
      </c>
      <c r="B115" s="5" t="str">
        <f>工事一般情報!B115</f>
        <v>ケーズデンキ幸手</v>
      </c>
      <c r="D115" s="46"/>
    </row>
    <row r="116" spans="1:4">
      <c r="A116" s="25">
        <f>工事一般情報!A116</f>
        <v>220133</v>
      </c>
      <c r="B116" s="5" t="str">
        <f>工事一般情報!B116</f>
        <v>ウエルシア薬局甲府富竹</v>
      </c>
      <c r="D116" s="46"/>
    </row>
    <row r="117" spans="1:4">
      <c r="A117" s="25">
        <f>工事一般情報!A117</f>
        <v>220135</v>
      </c>
      <c r="B117" s="5" t="str">
        <f>工事一般情報!B117</f>
        <v>琉球大学</v>
      </c>
      <c r="D117" s="46"/>
    </row>
    <row r="118" spans="1:4">
      <c r="A118" s="25">
        <f>工事一般情報!A118</f>
        <v>220137</v>
      </c>
      <c r="B118" s="5" t="str">
        <f>工事一般情報!B118</f>
        <v>ウエルシア薬局我孫子若松</v>
      </c>
      <c r="D118" s="46"/>
    </row>
    <row r="119" spans="1:4">
      <c r="A119" s="25">
        <f>工事一般情報!A119</f>
        <v>220139</v>
      </c>
      <c r="B119" s="5" t="str">
        <f>工事一般情報!B119</f>
        <v>ウィズ諏訪</v>
      </c>
      <c r="D119" s="46"/>
    </row>
    <row r="120" spans="1:4">
      <c r="A120" s="25">
        <f>工事一般情報!A120</f>
        <v>220140</v>
      </c>
      <c r="B120" s="5" t="str">
        <f>工事一般情報!B120</f>
        <v>ウエルシア新潟大学前</v>
      </c>
      <c r="D120" s="46"/>
    </row>
    <row r="121" spans="1:4">
      <c r="A121" s="25">
        <f>工事一般情報!A121</f>
        <v>220141</v>
      </c>
      <c r="B121" s="5" t="str">
        <f>工事一般情報!B121</f>
        <v>ドラッグてらしま かすみがうら大和田店</v>
      </c>
      <c r="D121" s="46"/>
    </row>
    <row r="122" spans="1:4">
      <c r="A122" s="25">
        <f>工事一般情報!A122</f>
        <v>220142</v>
      </c>
      <c r="B122" s="5" t="str">
        <f>工事一般情報!B122</f>
        <v>バロー浜松中島</v>
      </c>
      <c r="D122" s="46"/>
    </row>
    <row r="123" spans="1:4">
      <c r="A123" s="25">
        <f>工事一般情報!A123</f>
        <v>220143</v>
      </c>
      <c r="B123" s="5" t="str">
        <f>工事一般情報!B123</f>
        <v>ハローズ高松春日 ﾃﾅﾝﾄ2棟</v>
      </c>
      <c r="D123" s="46"/>
    </row>
    <row r="124" spans="1:4">
      <c r="A124" s="25">
        <f>工事一般情報!A124</f>
        <v>220144</v>
      </c>
      <c r="B124" s="5" t="str">
        <f>工事一般情報!B124</f>
        <v>天王南SC</v>
      </c>
      <c r="D124" s="46"/>
    </row>
    <row r="125" spans="1:4">
      <c r="A125" s="25">
        <f>工事一般情報!A125</f>
        <v>220146</v>
      </c>
      <c r="B125" s="5" t="str">
        <f>工事一般情報!B125</f>
        <v>バロー栗東</v>
      </c>
      <c r="D125" s="46"/>
    </row>
    <row r="126" spans="1:4">
      <c r="A126" s="25">
        <f>工事一般情報!A126</f>
        <v>220147</v>
      </c>
      <c r="B126" s="5" t="str">
        <f>工事一般情報!B126</f>
        <v>ドラッグてらしまつくば研究学園店</v>
      </c>
      <c r="D126" s="46"/>
    </row>
    <row r="127" spans="1:4">
      <c r="A127" s="25">
        <f>工事一般情報!A127</f>
        <v>220148</v>
      </c>
      <c r="B127" s="5" t="str">
        <f>工事一般情報!B127</f>
        <v>協和エクシオ</v>
      </c>
      <c r="D127" s="46"/>
    </row>
    <row r="128" spans="1:4">
      <c r="A128" s="25">
        <f>工事一般情報!A128</f>
        <v>220149</v>
      </c>
      <c r="B128" s="5" t="str">
        <f>工事一般情報!B128</f>
        <v>諏訪2丁目住宅マンション建替事業 A棟</v>
      </c>
      <c r="D128" s="46">
        <v>65100000</v>
      </c>
    </row>
    <row r="129" spans="1:4">
      <c r="A129" s="25">
        <f>工事一般情報!A129</f>
        <v>220149</v>
      </c>
      <c r="B129" s="5" t="str">
        <f>工事一般情報!B129</f>
        <v>諏訪3丁目住宅マンション建替事業 B棟</v>
      </c>
      <c r="D129" s="46">
        <v>65100000</v>
      </c>
    </row>
    <row r="130" spans="1:4">
      <c r="A130" s="25">
        <f>工事一般情報!A130</f>
        <v>220149</v>
      </c>
      <c r="B130" s="5" t="str">
        <f>工事一般情報!B130</f>
        <v>諏訪4丁目住宅マンション建替事業 C棟</v>
      </c>
      <c r="D130" s="46">
        <v>65100000</v>
      </c>
    </row>
    <row r="131" spans="1:4">
      <c r="A131" s="25">
        <f>工事一般情報!A131</f>
        <v>220150</v>
      </c>
      <c r="B131" s="5" t="str">
        <f>工事一般情報!B131</f>
        <v>神宮寺公民館</v>
      </c>
      <c r="D131" s="46"/>
    </row>
    <row r="132" spans="1:4">
      <c r="A132" s="25">
        <f>工事一般情報!A132</f>
        <v>220151</v>
      </c>
      <c r="B132" s="5" t="str">
        <f>工事一般情報!B132</f>
        <v>バロー各務原HC</v>
      </c>
      <c r="D132" s="46"/>
    </row>
    <row r="133" spans="1:4">
      <c r="A133" s="25">
        <f>工事一般情報!A133</f>
        <v>220152</v>
      </c>
      <c r="B133" s="5" t="str">
        <f>工事一般情報!B133</f>
        <v>バロー各務原SM</v>
      </c>
      <c r="D133" s="46"/>
    </row>
    <row r="134" spans="1:4">
      <c r="A134" s="25">
        <f>工事一般情報!A134</f>
        <v>220153</v>
      </c>
      <c r="B134" s="5" t="str">
        <f>工事一般情報!B134</f>
        <v>東亜紙業㈱三郷工場計画</v>
      </c>
      <c r="D134" s="46"/>
    </row>
    <row r="135" spans="1:4">
      <c r="A135" s="25">
        <f>工事一般情報!A135</f>
        <v>220154</v>
      </c>
      <c r="B135" s="5" t="str">
        <f>工事一般情報!B135</f>
        <v>コープ伊豆センター</v>
      </c>
      <c r="D135" s="46"/>
    </row>
    <row r="136" spans="1:4">
      <c r="A136" s="25">
        <f>工事一般情報!A136</f>
        <v>220155</v>
      </c>
      <c r="B136" s="5" t="str">
        <f>工事一般情報!B136</f>
        <v>㈱信ナカ　ビーエスセンター資材置場</v>
      </c>
      <c r="D136" s="46"/>
    </row>
    <row r="137" spans="1:4">
      <c r="A137" s="25">
        <f>工事一般情報!A137</f>
        <v>220158</v>
      </c>
      <c r="B137" s="5" t="str">
        <f>工事一般情報!B137</f>
        <v>本道の街サービスセンター</v>
      </c>
      <c r="D137" s="46"/>
    </row>
    <row r="138" spans="1:4">
      <c r="A138" s="25">
        <f>工事一般情報!A138</f>
        <v>220159</v>
      </c>
      <c r="B138" s="5" t="str">
        <f>工事一般情報!B138</f>
        <v>九州児湯フーズ大分支店　建替計画</v>
      </c>
      <c r="D138" s="46"/>
    </row>
    <row r="139" spans="1:4">
      <c r="A139" s="25">
        <f>工事一般情報!A139</f>
        <v>220160</v>
      </c>
      <c r="B139" s="5" t="str">
        <f>工事一般情報!B139</f>
        <v>柿崎セレモニーホールへいあん</v>
      </c>
      <c r="D139" s="46"/>
    </row>
    <row r="140" spans="1:4">
      <c r="A140" s="25">
        <f>工事一般情報!A140</f>
        <v>230102</v>
      </c>
      <c r="B140" s="5" t="str">
        <f>工事一般情報!B140</f>
        <v>AO京都白川</v>
      </c>
      <c r="D140" s="46">
        <v>6300000</v>
      </c>
    </row>
    <row r="141" spans="1:4">
      <c r="A141" s="25">
        <f>工事一般情報!A141</f>
        <v>230103</v>
      </c>
      <c r="B141" s="5" t="str">
        <f>工事一般情報!B141</f>
        <v>ケーズデンキ鷹巣</v>
      </c>
      <c r="D141" s="46">
        <v>25200000</v>
      </c>
    </row>
    <row r="142" spans="1:4">
      <c r="A142" s="25">
        <f>工事一般情報!A142</f>
        <v>230104</v>
      </c>
      <c r="B142" s="5" t="str">
        <f>工事一般情報!B142</f>
        <v>新三田PCB保管庫</v>
      </c>
      <c r="D142" s="46">
        <v>3717000</v>
      </c>
    </row>
    <row r="143" spans="1:4">
      <c r="A143" s="25">
        <f>工事一般情報!A143</f>
        <v>230105</v>
      </c>
      <c r="B143" s="5" t="str">
        <f>工事一般情報!B143</f>
        <v>ゴルフクラブ大樹・大府</v>
      </c>
      <c r="D143" s="46">
        <v>7800000</v>
      </c>
    </row>
    <row r="144" spans="1:4">
      <c r="A144" s="25">
        <f>工事一般情報!A144</f>
        <v>230106</v>
      </c>
      <c r="B144" s="5" t="str">
        <f>工事一般情報!B144</f>
        <v>ヤマザワ古川北店</v>
      </c>
      <c r="D144" s="46">
        <v>36750000</v>
      </c>
    </row>
    <row r="145" spans="1:4">
      <c r="A145" s="25">
        <f>工事一般情報!A145</f>
        <v>230107</v>
      </c>
      <c r="B145" s="5" t="str">
        <f>工事一般情報!B145</f>
        <v>ハローズ西条 テナント1棟</v>
      </c>
      <c r="D145" s="46">
        <v>3780000</v>
      </c>
    </row>
    <row r="146" spans="1:4">
      <c r="A146" s="25">
        <f>工事一般情報!A146</f>
        <v>230108</v>
      </c>
      <c r="B146" s="5" t="str">
        <f>工事一般情報!B146</f>
        <v>V・drug各務原</v>
      </c>
      <c r="D146" s="46">
        <v>7560000</v>
      </c>
    </row>
    <row r="147" spans="1:4">
      <c r="A147" s="25">
        <f>工事一般情報!A147</f>
        <v>230109</v>
      </c>
      <c r="B147" s="5" t="str">
        <f>工事一般情報!B147</f>
        <v>カミタケモータース(店舗棟)</v>
      </c>
      <c r="D147" s="46">
        <v>7300000</v>
      </c>
    </row>
    <row r="148" spans="1:4">
      <c r="A148" s="25">
        <f>工事一般情報!A148</f>
        <v>230109</v>
      </c>
      <c r="B148" s="5" t="str">
        <f>工事一般情報!B148</f>
        <v>カミタケモータース(工場棟)</v>
      </c>
      <c r="D148" s="46">
        <v>7300000</v>
      </c>
    </row>
    <row r="149" spans="1:4">
      <c r="A149" s="25">
        <f>工事一般情報!A149</f>
        <v>230110</v>
      </c>
      <c r="B149" s="5" t="str">
        <f>工事一般情報!B149</f>
        <v>新加美駅</v>
      </c>
      <c r="D149" s="46">
        <v>2583000</v>
      </c>
    </row>
    <row r="150" spans="1:4">
      <c r="A150" s="25">
        <f>工事一般情報!A150</f>
        <v>230112</v>
      </c>
      <c r="B150" s="5" t="str">
        <f>工事一般情報!B150</f>
        <v>勝山様ぶなしめじ生産施設</v>
      </c>
      <c r="D150" s="46">
        <v>22050000</v>
      </c>
    </row>
    <row r="151" spans="1:4">
      <c r="A151" s="25">
        <f>工事一般情報!A151</f>
        <v>230113</v>
      </c>
      <c r="B151" s="5" t="str">
        <f>工事一般情報!B151</f>
        <v>SHIMA SEIKI</v>
      </c>
      <c r="D151" s="46">
        <v>25200000</v>
      </c>
    </row>
    <row r="152" spans="1:4">
      <c r="A152" s="25">
        <f>工事一般情報!A152</f>
        <v>230115</v>
      </c>
      <c r="B152" s="5" t="str">
        <f>工事一般情報!B152</f>
        <v>マックスバリュ江戸川区松島</v>
      </c>
      <c r="D152" s="46">
        <v>12075000</v>
      </c>
    </row>
    <row r="153" spans="1:4">
      <c r="A153" s="25">
        <f>工事一般情報!A153</f>
        <v>230116</v>
      </c>
      <c r="B153" s="5" t="str">
        <f>工事一般情報!B153</f>
        <v>バロー坂本</v>
      </c>
      <c r="D153" s="46">
        <v>15750000</v>
      </c>
    </row>
    <row r="154" spans="1:4">
      <c r="A154" s="25">
        <f>工事一般情報!A154</f>
        <v>230117</v>
      </c>
      <c r="B154" s="5" t="str">
        <f>工事一般情報!B154</f>
        <v>中部薬品大垣東店</v>
      </c>
      <c r="D154" s="46">
        <v>8400000</v>
      </c>
    </row>
    <row r="155" spans="1:4">
      <c r="A155" s="25">
        <f>工事一般情報!A155</f>
        <v>230118</v>
      </c>
      <c r="B155" s="5" t="str">
        <f>工事一般情報!B155</f>
        <v>豚舎計画 排水処理</v>
      </c>
      <c r="D155" s="46">
        <v>25200000</v>
      </c>
    </row>
    <row r="156" spans="1:4">
      <c r="A156" s="25">
        <f>工事一般情報!A156</f>
        <v>230118</v>
      </c>
      <c r="B156" s="5" t="str">
        <f>工事一般情報!B156</f>
        <v>豚舎計画 堆肥舎</v>
      </c>
      <c r="D156" s="46">
        <v>25200000</v>
      </c>
    </row>
    <row r="157" spans="1:4">
      <c r="A157" s="25">
        <f>工事一般情報!A157</f>
        <v>230118</v>
      </c>
      <c r="B157" s="5" t="str">
        <f>工事一般情報!B157</f>
        <v>豚舎計画 野菜作業所</v>
      </c>
      <c r="D157" s="46">
        <v>25200000</v>
      </c>
    </row>
    <row r="158" spans="1:4">
      <c r="A158" s="25">
        <f>工事一般情報!A158</f>
        <v>230119</v>
      </c>
      <c r="B158" s="5" t="str">
        <f>工事一般情報!B158</f>
        <v>大阪大学（医）自走式立体駐車場</v>
      </c>
      <c r="D158" s="46">
        <v>36750000</v>
      </c>
    </row>
    <row r="159" spans="1:4">
      <c r="A159" s="25">
        <f>工事一般情報!A159</f>
        <v>230120</v>
      </c>
      <c r="B159" s="5" t="str">
        <f>工事一般情報!B159</f>
        <v>えんとく培養センター廃培地リサイクル施設</v>
      </c>
      <c r="D159" s="46">
        <v>14280000</v>
      </c>
    </row>
    <row r="160" spans="1:4">
      <c r="A160" s="25">
        <f>工事一般情報!A160</f>
        <v>230121</v>
      </c>
      <c r="B160" s="5" t="str">
        <f>工事一般情報!B160</f>
        <v>下条町4丁目マンション</v>
      </c>
      <c r="D160" s="46">
        <v>5250000</v>
      </c>
    </row>
    <row r="161" spans="1:4">
      <c r="A161" s="25">
        <f>工事一般情報!A161</f>
        <v>230122</v>
      </c>
      <c r="B161" s="5" t="str">
        <f>工事一般情報!B161</f>
        <v>ハピッシュ新小田中</v>
      </c>
      <c r="D161" s="46">
        <v>19950000</v>
      </c>
    </row>
    <row r="162" spans="1:4">
      <c r="A162" s="25">
        <f>工事一般情報!A162</f>
        <v>230123</v>
      </c>
      <c r="B162" s="5" t="str">
        <f>工事一般情報!B162</f>
        <v>バロー東起</v>
      </c>
      <c r="D162" s="46">
        <v>14175000</v>
      </c>
    </row>
    <row r="163" spans="1:4">
      <c r="A163" s="25">
        <f>工事一般情報!A163</f>
        <v>230124</v>
      </c>
      <c r="B163" s="5" t="str">
        <f>工事一般情報!B163</f>
        <v>ルネサンス野田</v>
      </c>
      <c r="D163" s="46">
        <v>23100000</v>
      </c>
    </row>
    <row r="164" spans="1:4">
      <c r="A164" s="25">
        <f>工事一般情報!A164</f>
        <v>230125</v>
      </c>
      <c r="B164" s="5" t="str">
        <f>工事一般情報!B164</f>
        <v>ジュンテンドー大柿</v>
      </c>
      <c r="D164" s="46">
        <v>11550000</v>
      </c>
    </row>
    <row r="165" spans="1:4">
      <c r="A165" s="25">
        <f>工事一般情報!A165</f>
        <v>230126</v>
      </c>
      <c r="B165" s="5" t="str">
        <f>工事一般情報!B165</f>
        <v>JAめぐみの可児地域通所介護施設建設工事</v>
      </c>
      <c r="D165" s="46">
        <v>4830000</v>
      </c>
    </row>
    <row r="166" spans="1:4">
      <c r="A166" s="25">
        <f>工事一般情報!A166</f>
        <v>230127</v>
      </c>
      <c r="B166" s="5" t="str">
        <f>工事一般情報!B166</f>
        <v>マックスバリュ竹の塚</v>
      </c>
      <c r="D166" s="46">
        <v>25200000</v>
      </c>
    </row>
    <row r="167" spans="1:4">
      <c r="A167" s="25">
        <f>工事一般情報!A167</f>
        <v>230128</v>
      </c>
      <c r="B167" s="5" t="str">
        <f>工事一般情報!B167</f>
        <v>バロー焼津 事務所倉庫</v>
      </c>
      <c r="D167" s="46">
        <v>11550000</v>
      </c>
    </row>
    <row r="168" spans="1:4">
      <c r="A168" s="25">
        <f>工事一般情報!A168</f>
        <v>230128</v>
      </c>
      <c r="B168" s="5" t="str">
        <f>工事一般情報!B168</f>
        <v>バロー焼津 食品スーパー棟</v>
      </c>
      <c r="D168" s="46">
        <v>11550000</v>
      </c>
    </row>
    <row r="169" spans="1:4">
      <c r="A169" s="25">
        <f>工事一般情報!A169</f>
        <v>230129</v>
      </c>
      <c r="B169" s="5" t="str">
        <f>工事一般情報!B169</f>
        <v>グリーンライフ商品倉庫</v>
      </c>
      <c r="D169" s="46">
        <v>42000000</v>
      </c>
    </row>
    <row r="170" spans="1:4">
      <c r="A170" s="25">
        <f>工事一般情報!A170</f>
        <v>230131</v>
      </c>
      <c r="B170" s="5" t="str">
        <f>工事一般情報!B170</f>
        <v>カインズホーム佐倉</v>
      </c>
      <c r="D170" s="46">
        <v>84000000</v>
      </c>
    </row>
    <row r="171" spans="1:4">
      <c r="A171" s="25">
        <f>工事一般情報!A171</f>
        <v>230132</v>
      </c>
      <c r="B171" s="5" t="str">
        <f>工事一般情報!B171</f>
        <v>ヤマザワ宮町</v>
      </c>
      <c r="D171" s="46">
        <v>32550000</v>
      </c>
    </row>
    <row r="172" spans="1:4">
      <c r="A172" s="25">
        <f>工事一般情報!A172</f>
        <v>230134</v>
      </c>
      <c r="B172" s="5" t="str">
        <f>工事一般情報!B172</f>
        <v>カインズ半田</v>
      </c>
      <c r="D172" s="46">
        <v>101850000</v>
      </c>
    </row>
    <row r="173" spans="1:4">
      <c r="A173" s="25">
        <f>工事一般情報!A173</f>
        <v>230135</v>
      </c>
      <c r="B173" s="5" t="str">
        <f>工事一般情報!B173</f>
        <v>ホーマック広面</v>
      </c>
      <c r="D173" s="46">
        <v>81900000</v>
      </c>
    </row>
    <row r="174" spans="1:4">
      <c r="A174" s="25">
        <f>工事一般情報!A174</f>
        <v>230137</v>
      </c>
      <c r="B174" s="5" t="str">
        <f>工事一般情報!B174</f>
        <v>バロー伊勢上地</v>
      </c>
      <c r="D174" s="46">
        <v>14490000</v>
      </c>
    </row>
    <row r="175" spans="1:4">
      <c r="A175" s="25">
        <f>工事一般情報!A175</f>
        <v>230138</v>
      </c>
      <c r="B175" s="5" t="str">
        <f>工事一般情報!B175</f>
        <v>丸中ゴム</v>
      </c>
      <c r="D175" s="46">
        <v>13545000</v>
      </c>
    </row>
    <row r="176" spans="1:4">
      <c r="A176" s="25">
        <f>工事一般情報!A176</f>
        <v>230139</v>
      </c>
      <c r="B176" s="5" t="str">
        <f>工事一般情報!B176</f>
        <v>ドンキホーテ岐阜</v>
      </c>
      <c r="D176" s="46">
        <v>58275000</v>
      </c>
    </row>
    <row r="177" spans="1:4">
      <c r="A177" s="25">
        <f>工事一般情報!A177</f>
        <v>230140</v>
      </c>
      <c r="B177" s="5" t="str">
        <f>工事一般情報!B177</f>
        <v>カインズホーム高坂</v>
      </c>
      <c r="D177" s="46">
        <v>90000000</v>
      </c>
    </row>
    <row r="178" spans="1:4">
      <c r="A178" s="25">
        <f>工事一般情報!A178</f>
        <v>230141</v>
      </c>
      <c r="B178" s="5" t="str">
        <f>工事一般情報!B178</f>
        <v>ご縁横町</v>
      </c>
      <c r="D178" s="46">
        <v>3937500</v>
      </c>
    </row>
    <row r="179" spans="1:4">
      <c r="A179" s="25">
        <f>工事一般情報!A179</f>
        <v>230142</v>
      </c>
      <c r="B179" s="5" t="str">
        <f>工事一般情報!B179</f>
        <v>ヤマザワ新川西</v>
      </c>
      <c r="D179" s="46">
        <v>59850000</v>
      </c>
    </row>
    <row r="180" spans="1:4">
      <c r="A180" s="25">
        <f>工事一般情報!A180</f>
        <v>230143</v>
      </c>
      <c r="B180" s="5" t="str">
        <f>工事一般情報!B180</f>
        <v>バロー掛川成滝</v>
      </c>
      <c r="D180" s="46">
        <v>18900000</v>
      </c>
    </row>
    <row r="181" spans="1:4">
      <c r="A181" s="25">
        <f>工事一般情報!A181</f>
        <v>230144</v>
      </c>
      <c r="B181" s="5" t="str">
        <f>工事一般情報!B181</f>
        <v>ドラッグセイムス高知宝永</v>
      </c>
      <c r="D181" s="46">
        <v>7035000</v>
      </c>
    </row>
    <row r="182" spans="1:4">
      <c r="A182" s="25">
        <f>工事一般情報!A182</f>
        <v>230145</v>
      </c>
      <c r="B182" s="5" t="str">
        <f>工事一般情報!B182</f>
        <v>マルハンつくば</v>
      </c>
      <c r="D182" s="46">
        <v>23520000</v>
      </c>
    </row>
    <row r="183" spans="1:4">
      <c r="A183" s="25">
        <f>工事一般情報!A183</f>
        <v>230146</v>
      </c>
      <c r="B183" s="5" t="str">
        <f>工事一般情報!B183</f>
        <v>流山老人ホーム</v>
      </c>
      <c r="D183" s="46">
        <v>12915000</v>
      </c>
    </row>
    <row r="184" spans="1:4">
      <c r="A184" s="25">
        <f>工事一般情報!A184</f>
        <v>230148</v>
      </c>
      <c r="B184" s="5" t="str">
        <f>工事一般情報!B184</f>
        <v>宜野湾店舗</v>
      </c>
      <c r="D184" s="46">
        <v>78750000</v>
      </c>
    </row>
    <row r="185" spans="1:4">
      <c r="A185" s="25">
        <f>工事一般情報!A185</f>
        <v>230149</v>
      </c>
      <c r="B185" s="5" t="str">
        <f>工事一般情報!B185</f>
        <v>望月工業　佐賀工場</v>
      </c>
      <c r="D185" s="46">
        <v>11550000</v>
      </c>
    </row>
    <row r="186" spans="1:4">
      <c r="A186" s="25">
        <f>工事一般情報!A186</f>
        <v>230150</v>
      </c>
      <c r="B186" s="5" t="str">
        <f>工事一般情報!B186</f>
        <v>クリエイト寒川倉見</v>
      </c>
      <c r="D186" s="46">
        <v>8925000</v>
      </c>
    </row>
    <row r="187" spans="1:4">
      <c r="A187" s="25">
        <f>工事一般情報!A187</f>
        <v>230151</v>
      </c>
      <c r="B187" s="5" t="str">
        <f>工事一般情報!B187</f>
        <v>SVH岩槻店</v>
      </c>
      <c r="D187" s="46">
        <v>197400000</v>
      </c>
    </row>
    <row r="188" spans="1:4">
      <c r="A188" s="25">
        <f>工事一般情報!A188</f>
        <v>230152</v>
      </c>
      <c r="B188" s="5" t="str">
        <f>工事一般情報!B188</f>
        <v>大越マテックス三郷事業所</v>
      </c>
      <c r="D188" s="46">
        <v>7560000</v>
      </c>
    </row>
    <row r="189" spans="1:4">
      <c r="A189" s="25">
        <f>工事一般情報!A189</f>
        <v>230153</v>
      </c>
      <c r="B189" s="5" t="str">
        <f>工事一般情報!B189</f>
        <v>バロー北浜田</v>
      </c>
      <c r="D189" s="46">
        <v>13755000</v>
      </c>
    </row>
    <row r="190" spans="1:4">
      <c r="A190" s="25">
        <f>工事一般情報!A190</f>
        <v>230154</v>
      </c>
      <c r="B190" s="5" t="str">
        <f>工事一般情報!B190</f>
        <v>イエローハット広面店南</v>
      </c>
      <c r="D190" s="46">
        <v>10500000</v>
      </c>
    </row>
    <row r="191" spans="1:4">
      <c r="A191" s="25">
        <f>工事一般情報!A191</f>
        <v>230155</v>
      </c>
      <c r="B191" s="5" t="str">
        <f>工事一般情報!B191</f>
        <v>武里総合貸店舗</v>
      </c>
      <c r="D191" s="46">
        <v>9450000</v>
      </c>
    </row>
    <row r="192" spans="1:4">
      <c r="A192" s="25">
        <f>工事一般情報!A192</f>
        <v>230157</v>
      </c>
      <c r="B192" s="5" t="str">
        <f>工事一般情報!B192</f>
        <v>三重三菱自動車販売㈱　桑名江場</v>
      </c>
      <c r="D192" s="46">
        <v>8295000</v>
      </c>
    </row>
    <row r="193" spans="1:4">
      <c r="A193" s="25">
        <f>工事一般情報!A193</f>
        <v>230158</v>
      </c>
      <c r="B193" s="5" t="str">
        <f>工事一般情報!B193</f>
        <v>オーロラ・ホール南浦和</v>
      </c>
      <c r="D193" s="46">
        <v>3990000</v>
      </c>
    </row>
    <row r="194" spans="1:4">
      <c r="A194" s="25">
        <f>工事一般情報!A194</f>
        <v>230160</v>
      </c>
      <c r="B194" s="5" t="str">
        <f>工事一般情報!B194</f>
        <v>バロー蟹江</v>
      </c>
      <c r="D194" s="46">
        <v>15225000</v>
      </c>
    </row>
    <row r="195" spans="1:4">
      <c r="A195" s="25">
        <f>工事一般情報!A195</f>
        <v>230161</v>
      </c>
      <c r="B195" s="5" t="str">
        <f>工事一般情報!B195</f>
        <v>バロー伊那境</v>
      </c>
      <c r="D195" s="46">
        <v>22190400</v>
      </c>
    </row>
    <row r="196" spans="1:4">
      <c r="A196" s="25">
        <f>工事一般情報!A196</f>
        <v>230163</v>
      </c>
      <c r="B196" s="5" t="str">
        <f>工事一般情報!B196</f>
        <v>勝部マンション</v>
      </c>
      <c r="D196" s="46">
        <v>3045000</v>
      </c>
    </row>
    <row r="197" spans="1:4">
      <c r="A197" s="25">
        <f>工事一般情報!A197</f>
        <v>230164</v>
      </c>
      <c r="B197" s="5" t="str">
        <f>工事一般情報!B197</f>
        <v>三島フルーツパーク</v>
      </c>
      <c r="D197" s="46">
        <v>26985000</v>
      </c>
    </row>
    <row r="198" spans="1:4">
      <c r="A198" s="25">
        <f>工事一般情報!A198</f>
        <v>230165</v>
      </c>
      <c r="B198" s="5" t="str">
        <f>工事一般情報!B198</f>
        <v>ヤマザワ新松見町</v>
      </c>
      <c r="D198" s="46">
        <v>33600000</v>
      </c>
    </row>
    <row r="199" spans="1:4">
      <c r="A199" s="25">
        <f>工事一般情報!A199</f>
        <v>230166</v>
      </c>
      <c r="B199" s="5" t="str">
        <f>工事一般情報!B199</f>
        <v>山陰一畑クッキング</v>
      </c>
      <c r="D199" s="46">
        <v>5775000</v>
      </c>
    </row>
    <row r="200" spans="1:4">
      <c r="A200" s="25">
        <f>工事一般情報!A200</f>
        <v>230167</v>
      </c>
      <c r="B200" s="5" t="str">
        <f>工事一般情報!B200</f>
        <v>バロー上越門前</v>
      </c>
      <c r="D200" s="46">
        <v>27825000</v>
      </c>
    </row>
    <row r="201" spans="1:4">
      <c r="A201" s="25">
        <f>工事一般情報!A201</f>
        <v>230168</v>
      </c>
      <c r="B201" s="5" t="str">
        <f>工事一般情報!B201</f>
        <v>バロー浜松中野</v>
      </c>
      <c r="D201" s="46">
        <v>13860000</v>
      </c>
    </row>
    <row r="202" spans="1:4">
      <c r="A202" s="25">
        <f>工事一般情報!A202</f>
        <v>230169</v>
      </c>
      <c r="B202" s="5" t="str">
        <f>工事一般情報!B202</f>
        <v>キタセキ酒田</v>
      </c>
      <c r="D202" s="46">
        <v>57750000</v>
      </c>
    </row>
    <row r="203" spans="1:4">
      <c r="A203" s="25">
        <f>工事一般情報!A203</f>
        <v>230170</v>
      </c>
      <c r="B203" s="5" t="str">
        <f>工事一般情報!B203</f>
        <v>リョービ東倉庫</v>
      </c>
      <c r="D203" s="46">
        <v>56700000</v>
      </c>
    </row>
    <row r="204" spans="1:4">
      <c r="A204" s="25">
        <f>工事一般情報!A204</f>
        <v>230171</v>
      </c>
      <c r="B204" s="5" t="str">
        <f>工事一般情報!B204</f>
        <v>あさの冷蔵庫</v>
      </c>
      <c r="D204" s="46">
        <v>11025000</v>
      </c>
    </row>
    <row r="205" spans="1:4">
      <c r="A205" s="25">
        <f>工事一般情報!A205</f>
        <v>230172</v>
      </c>
      <c r="B205" s="5" t="str">
        <f>工事一般情報!B205</f>
        <v>スーパーベルクス七光台</v>
      </c>
      <c r="D205" s="46">
        <v>115500000</v>
      </c>
    </row>
    <row r="206" spans="1:4">
      <c r="A206" s="25">
        <f>工事一般情報!A206</f>
        <v>230173</v>
      </c>
      <c r="B206" s="5" t="str">
        <f>工事一般情報!B206</f>
        <v>上牧医療モール 新築工事</v>
      </c>
      <c r="D206" s="46"/>
    </row>
    <row r="207" spans="1:4">
      <c r="A207" s="25">
        <f>工事一般情報!A207</f>
        <v>230175</v>
      </c>
      <c r="B207" s="5" t="str">
        <f>工事一般情報!B207</f>
        <v>宮城ダイハツ 気仙沼</v>
      </c>
      <c r="D207" s="46">
        <v>8400000</v>
      </c>
    </row>
    <row r="208" spans="1:4">
      <c r="A208" s="25">
        <f>工事一般情報!A208</f>
        <v>230176</v>
      </c>
      <c r="B208" s="5" t="str">
        <f>工事一般情報!B208</f>
        <v>インドアゴルフサロン</v>
      </c>
      <c r="D208" s="46">
        <v>12390000</v>
      </c>
    </row>
    <row r="209" spans="1:4">
      <c r="A209" s="25">
        <f>工事一般情報!A209</f>
        <v>230177</v>
      </c>
      <c r="B209" s="5" t="str">
        <f>工事一般情報!B209</f>
        <v>佐藤鋼材第二工場</v>
      </c>
      <c r="D209" s="46">
        <v>15225000</v>
      </c>
    </row>
    <row r="210" spans="1:4">
      <c r="A210" s="25">
        <f>工事一般情報!A210</f>
        <v>230178</v>
      </c>
      <c r="B210" s="5" t="str">
        <f>工事一般情報!B210</f>
        <v>ヤマザワ古川北貸店舗（美容室ロゼッタ様）</v>
      </c>
      <c r="D210" s="46">
        <v>1995000</v>
      </c>
    </row>
    <row r="211" spans="1:4">
      <c r="A211" s="25">
        <f>工事一般情報!A211</f>
        <v>230180</v>
      </c>
      <c r="B211" s="5" t="str">
        <f>工事一般情報!B211</f>
        <v>マルハン宮崎</v>
      </c>
      <c r="D211" s="46">
        <v>39900000</v>
      </c>
    </row>
    <row r="212" spans="1:4">
      <c r="A212" s="25">
        <f>工事一般情報!A212</f>
        <v>230181</v>
      </c>
      <c r="B212" s="5" t="str">
        <f>工事一般情報!B212</f>
        <v>ニシムラ鶴岡</v>
      </c>
      <c r="D212" s="46">
        <v>19425000</v>
      </c>
    </row>
    <row r="213" spans="1:4">
      <c r="A213" s="25">
        <f>工事一般情報!A213</f>
        <v>230182</v>
      </c>
      <c r="B213" s="5" t="str">
        <f>工事一般情報!B213</f>
        <v>スギコ産業</v>
      </c>
      <c r="D213" s="46">
        <v>25200000</v>
      </c>
    </row>
    <row r="214" spans="1:4">
      <c r="A214" s="25">
        <f>工事一般情報!A214</f>
        <v>230184</v>
      </c>
      <c r="B214" s="5" t="str">
        <f>工事一般情報!B214</f>
        <v>浦和すみれ幼稚園</v>
      </c>
      <c r="D214" s="46">
        <v>11550000</v>
      </c>
    </row>
    <row r="215" spans="1:4">
      <c r="A215" s="25">
        <f>工事一般情報!A215</f>
        <v>240101</v>
      </c>
      <c r="B215" s="5" t="str">
        <f>工事一般情報!B215</f>
        <v>ドラッグヤマザワ旭新町</v>
      </c>
      <c r="D215" s="46">
        <v>13125000</v>
      </c>
    </row>
    <row r="216" spans="1:4">
      <c r="A216" s="25">
        <f>工事一般情報!A216</f>
        <v>240102</v>
      </c>
      <c r="B216" s="5" t="str">
        <f>工事一般情報!B216</f>
        <v>ウェルネス出雲ドーム北</v>
      </c>
      <c r="D216" s="46">
        <v>9450000</v>
      </c>
    </row>
    <row r="217" spans="1:4">
      <c r="A217" s="25">
        <f>工事一般情報!A217</f>
        <v>240103</v>
      </c>
      <c r="B217" s="5" t="str">
        <f>工事一般情報!B217</f>
        <v>ひまわり第2保育園</v>
      </c>
      <c r="D217" s="46"/>
    </row>
    <row r="218" spans="1:4">
      <c r="A218" s="25">
        <f>工事一般情報!A218</f>
        <v>240104</v>
      </c>
      <c r="B218" s="5" t="str">
        <f>工事一般情報!B218</f>
        <v>韓国広場倉庫</v>
      </c>
      <c r="D218" s="46">
        <v>11655000</v>
      </c>
    </row>
    <row r="219" spans="1:4">
      <c r="A219" s="25">
        <f>工事一般情報!A219</f>
        <v>240105</v>
      </c>
      <c r="B219" s="5" t="str">
        <f>工事一般情報!B219</f>
        <v>西長柄マンション</v>
      </c>
      <c r="D219" s="46">
        <v>5250000</v>
      </c>
    </row>
    <row r="220" spans="1:4">
      <c r="A220" s="25">
        <f>工事一般情報!A220</f>
        <v>240106</v>
      </c>
      <c r="B220" s="5" t="str">
        <f>工事一般情報!B220</f>
        <v>ZAGZAG福山山手</v>
      </c>
      <c r="D220" s="46">
        <v>9555000</v>
      </c>
    </row>
    <row r="221" spans="1:4">
      <c r="A221" s="25">
        <f>工事一般情報!A221</f>
        <v>240107</v>
      </c>
      <c r="B221" s="5" t="str">
        <f>工事一般情報!B221</f>
        <v>ケーズデンキ喜多方</v>
      </c>
      <c r="D221" s="46"/>
    </row>
    <row r="222" spans="1:4">
      <c r="A222" s="25">
        <f>工事一般情報!A222</f>
        <v>240108</v>
      </c>
      <c r="B222" s="5" t="str">
        <f>工事一般情報!B222</f>
        <v>七十七銀行内脇支店</v>
      </c>
      <c r="D222" s="46">
        <v>7665000</v>
      </c>
    </row>
    <row r="223" spans="1:4">
      <c r="A223" s="25">
        <f>工事一般情報!A223</f>
        <v>240109</v>
      </c>
      <c r="B223" s="5" t="str">
        <f>工事一般情報!B223</f>
        <v>バロー焼津石津</v>
      </c>
      <c r="D223" s="46">
        <v>9975000</v>
      </c>
    </row>
    <row r="224" spans="1:4">
      <c r="A224" s="25">
        <f>工事一般情報!A224</f>
        <v>240110</v>
      </c>
      <c r="B224" s="5" t="str">
        <f>工事一般情報!B224</f>
        <v>マルハン橿原北</v>
      </c>
      <c r="D224" s="46">
        <v>31290000</v>
      </c>
    </row>
    <row r="225" spans="1:4">
      <c r="A225" s="25">
        <f>工事一般情報!A225</f>
        <v>240112</v>
      </c>
      <c r="B225" s="5" t="str">
        <f>工事一般情報!B225</f>
        <v>オービシ東大阪物流センター倉庫</v>
      </c>
      <c r="D225" s="46"/>
    </row>
    <row r="226" spans="1:4">
      <c r="A226" s="25">
        <f>工事一般情報!A226</f>
        <v>240113</v>
      </c>
      <c r="B226" s="5" t="str">
        <f>工事一般情報!B226</f>
        <v>ジェイアールバス周防・岡山</v>
      </c>
      <c r="D226" s="46">
        <v>4095000</v>
      </c>
    </row>
    <row r="227" spans="1:4">
      <c r="A227" s="25">
        <f>工事一般情報!A227</f>
        <v>240114</v>
      </c>
      <c r="B227" s="5" t="str">
        <f>工事一般情報!B227</f>
        <v>浪速区塩草店舗新築工事</v>
      </c>
      <c r="D227" s="46">
        <v>27300000</v>
      </c>
    </row>
    <row r="228" spans="1:4">
      <c r="A228" s="25">
        <f>工事一般情報!A228</f>
        <v>240115</v>
      </c>
      <c r="B228" s="5" t="str">
        <f>工事一般情報!B228</f>
        <v>治田の里小規模特別養護老人ホーム</v>
      </c>
      <c r="D228" s="46">
        <v>13650000</v>
      </c>
    </row>
    <row r="229" spans="1:4">
      <c r="A229" s="25">
        <f>工事一般情報!A229</f>
        <v>240116</v>
      </c>
      <c r="B229" s="5" t="str">
        <f>工事一般情報!B229</f>
        <v>バロー鏡島</v>
      </c>
      <c r="D229" s="46">
        <v>19950000</v>
      </c>
    </row>
    <row r="230" spans="1:4">
      <c r="A230" s="25">
        <f>工事一般情報!A230</f>
        <v>240117</v>
      </c>
      <c r="B230" s="5" t="str">
        <f>工事一般情報!B230</f>
        <v>ドラッグセイムス安芸矢ノ丸</v>
      </c>
      <c r="D230" s="46">
        <v>7140000</v>
      </c>
    </row>
    <row r="231" spans="1:4">
      <c r="A231" s="25">
        <f>工事一般情報!A231</f>
        <v>240118</v>
      </c>
      <c r="B231" s="5" t="str">
        <f>工事一般情報!B231</f>
        <v>バロー大津ショッピングセンター</v>
      </c>
      <c r="D231" s="46">
        <v>47250000</v>
      </c>
    </row>
    <row r="232" spans="1:4">
      <c r="A232" s="25">
        <f>工事一般情報!A232</f>
        <v>240119</v>
      </c>
      <c r="B232" s="5" t="str">
        <f>工事一般情報!B232</f>
        <v>沖縄ブライダル計画</v>
      </c>
      <c r="D232" s="46">
        <v>54600000</v>
      </c>
    </row>
    <row r="233" spans="1:4">
      <c r="A233" s="25">
        <f>工事一般情報!A233</f>
        <v>240120</v>
      </c>
      <c r="B233" s="5" t="str">
        <f>工事一般情報!B233</f>
        <v>業務スーパー磐田</v>
      </c>
      <c r="D233" s="46">
        <v>6300000</v>
      </c>
    </row>
    <row r="234" spans="1:4">
      <c r="A234" s="25">
        <f>工事一般情報!A234</f>
        <v>240121</v>
      </c>
      <c r="B234" s="5" t="str">
        <f>工事一般情報!B234</f>
        <v>セリア古川</v>
      </c>
      <c r="D234" s="46">
        <v>6300000</v>
      </c>
    </row>
    <row r="235" spans="1:4">
      <c r="A235" s="25">
        <f>工事一般情報!A235</f>
        <v>240122</v>
      </c>
      <c r="B235" s="5" t="str">
        <f>工事一般情報!B235</f>
        <v>新竹原信号機器室</v>
      </c>
      <c r="D235" s="46">
        <v>2100000</v>
      </c>
    </row>
    <row r="236" spans="1:4">
      <c r="A236" s="25">
        <f>工事一般情報!A236</f>
        <v>240123</v>
      </c>
      <c r="B236" s="5" t="str">
        <f>工事一般情報!B236</f>
        <v>ジュンテンドー深溝</v>
      </c>
      <c r="D236" s="46">
        <v>9240000</v>
      </c>
    </row>
    <row r="237" spans="1:4">
      <c r="A237" s="25">
        <f>工事一般情報!A237</f>
        <v>240124</v>
      </c>
      <c r="B237" s="5" t="str">
        <f>工事一般情報!B237</f>
        <v>なないろ保育園</v>
      </c>
      <c r="D237" s="46">
        <v>7245000</v>
      </c>
    </row>
    <row r="238" spans="1:4">
      <c r="A238" s="25">
        <f>工事一般情報!A238</f>
        <v>240125</v>
      </c>
      <c r="B238" s="5" t="str">
        <f>工事一般情報!B238</f>
        <v>鈴木邸</v>
      </c>
      <c r="D238" s="46">
        <v>3780000</v>
      </c>
    </row>
    <row r="239" spans="1:4">
      <c r="A239" s="25">
        <f>工事一般情報!A239</f>
        <v>240126</v>
      </c>
      <c r="B239" s="5" t="str">
        <f>工事一般情報!B239</f>
        <v>ドラッグトップス</v>
      </c>
      <c r="D239" s="46">
        <v>26880000</v>
      </c>
    </row>
    <row r="240" spans="1:4">
      <c r="A240" s="25">
        <f>工事一般情報!A240</f>
        <v>240127</v>
      </c>
      <c r="B240" s="5" t="str">
        <f>工事一般情報!B240</f>
        <v>日通トランスポート</v>
      </c>
      <c r="D240" s="46">
        <v>157500000</v>
      </c>
    </row>
    <row r="241" spans="1:4">
      <c r="A241" s="25">
        <f>工事一般情報!A241</f>
        <v>240128</v>
      </c>
      <c r="B241" s="5" t="str">
        <f>工事一般情報!B241</f>
        <v>JA東西しらかわ矢吹総合支店</v>
      </c>
      <c r="D241" s="46">
        <v>51345000</v>
      </c>
    </row>
    <row r="242" spans="1:4">
      <c r="A242" s="25">
        <f>工事一般情報!A242</f>
        <v>240129</v>
      </c>
      <c r="B242" s="5" t="str">
        <f>工事一般情報!B242</f>
        <v>岩本工業㈱倉庫</v>
      </c>
      <c r="D242" s="46">
        <v>8158500</v>
      </c>
    </row>
    <row r="243" spans="1:4">
      <c r="A243" s="25">
        <f>工事一般情報!A243</f>
        <v>240130</v>
      </c>
      <c r="B243" s="5" t="str">
        <f>工事一般情報!B243</f>
        <v>ユース安曇川</v>
      </c>
      <c r="D243" s="46">
        <v>15435000</v>
      </c>
    </row>
    <row r="244" spans="1:4">
      <c r="A244" s="25">
        <f>工事一般情報!A244</f>
        <v>240132</v>
      </c>
      <c r="B244" s="5" t="str">
        <f>工事一般情報!B244</f>
        <v>富士香料化工</v>
      </c>
      <c r="D244" s="46"/>
    </row>
    <row r="245" spans="1:4">
      <c r="A245" s="25">
        <f>工事一般情報!A245</f>
        <v>240133</v>
      </c>
      <c r="B245" s="5" t="str">
        <f>工事一般情報!B245</f>
        <v>アイエス総合倉庫</v>
      </c>
      <c r="D245" s="46"/>
    </row>
    <row r="246" spans="1:4">
      <c r="A246" s="25">
        <f>工事一般情報!A246</f>
        <v>240134</v>
      </c>
      <c r="B246" s="5" t="str">
        <f>工事一般情報!B246</f>
        <v>させぼ五番街</v>
      </c>
      <c r="D246" s="46"/>
    </row>
    <row r="247" spans="1:4">
      <c r="A247" s="25">
        <f>工事一般情報!A247</f>
        <v>240135</v>
      </c>
      <c r="B247" s="5" t="str">
        <f>工事一般情報!B247</f>
        <v>バロー津藤方</v>
      </c>
      <c r="D247" s="46">
        <v>13400000</v>
      </c>
    </row>
    <row r="248" spans="1:4">
      <c r="A248" s="25">
        <f>工事一般情報!A248</f>
        <v>240136</v>
      </c>
      <c r="B248" s="5" t="str">
        <f>工事一般情報!B248</f>
        <v>サンドラッグ鏡島</v>
      </c>
      <c r="D248" s="46">
        <v>9450000</v>
      </c>
    </row>
    <row r="249" spans="1:4">
      <c r="A249" s="25">
        <f>工事一般情報!A249</f>
        <v>240137</v>
      </c>
      <c r="B249" s="5" t="str">
        <f>工事一般情報!B249</f>
        <v>中部薬品北区中切</v>
      </c>
      <c r="D249" s="46">
        <v>15225000</v>
      </c>
    </row>
    <row r="250" spans="1:4">
      <c r="A250" s="25">
        <f>工事一般情報!A250</f>
        <v>240138</v>
      </c>
      <c r="B250" s="5" t="str">
        <f>工事一般情報!B250</f>
        <v>七福の湯 習志野店</v>
      </c>
      <c r="D250" s="46">
        <v>38850000</v>
      </c>
    </row>
    <row r="251" spans="1:4">
      <c r="A251" s="25">
        <f>工事一般情報!A251</f>
        <v>240139</v>
      </c>
      <c r="B251" s="5" t="str">
        <f>工事一般情報!B251</f>
        <v>アクティブ三郷中間処理場</v>
      </c>
      <c r="D251" s="46">
        <v>6615000</v>
      </c>
    </row>
    <row r="252" spans="1:4">
      <c r="A252" s="25">
        <f>工事一般情報!A252</f>
        <v>240140</v>
      </c>
      <c r="B252" s="5" t="str">
        <f>工事一般情報!B252</f>
        <v>ドンキホーテ弘前高田</v>
      </c>
      <c r="D252" s="46">
        <v>37800000</v>
      </c>
    </row>
    <row r="253" spans="1:4">
      <c r="A253" s="25">
        <f>工事一般情報!A253</f>
        <v>240141</v>
      </c>
      <c r="B253" s="5" t="str">
        <f>工事一般情報!B253</f>
        <v>日立物流大黒センター</v>
      </c>
      <c r="D253" s="46">
        <v>6562500</v>
      </c>
    </row>
    <row r="254" spans="1:4">
      <c r="A254" s="25">
        <f>工事一般情報!A254</f>
        <v>240142</v>
      </c>
      <c r="B254" s="5" t="str">
        <f>工事一般情報!B254</f>
        <v>若松ホール</v>
      </c>
      <c r="D254" s="46">
        <v>14700000</v>
      </c>
    </row>
    <row r="255" spans="1:4">
      <c r="A255" s="25">
        <f>工事一般情報!A255</f>
        <v>240143</v>
      </c>
      <c r="B255" s="5" t="str">
        <f>工事一般情報!B255</f>
        <v>ユニバース青柳店</v>
      </c>
      <c r="D255" s="46">
        <v>27825000</v>
      </c>
    </row>
    <row r="256" spans="1:4">
      <c r="A256" s="25">
        <f>工事一般情報!A256</f>
        <v>240144</v>
      </c>
      <c r="B256" s="5" t="str">
        <f>工事一般情報!B256</f>
        <v>新日鉄 北九州寮駐車場</v>
      </c>
      <c r="D256" s="46">
        <v>13650000</v>
      </c>
    </row>
    <row r="257" spans="1:4">
      <c r="A257" s="25">
        <f>工事一般情報!A257</f>
        <v>240146</v>
      </c>
      <c r="B257" s="5" t="str">
        <f>工事一般情報!B257</f>
        <v>ナイス飯島</v>
      </c>
      <c r="D257" s="46">
        <v>34125000</v>
      </c>
    </row>
    <row r="258" spans="1:4">
      <c r="A258" s="25">
        <f>工事一般情報!A258</f>
        <v>240147</v>
      </c>
      <c r="B258" s="5" t="str">
        <f>工事一般情報!B258</f>
        <v>熊本光の森店舗</v>
      </c>
      <c r="D258" s="46">
        <v>37800000</v>
      </c>
    </row>
    <row r="259" spans="1:4">
      <c r="A259" s="25">
        <f>工事一般情報!A259</f>
        <v>240148</v>
      </c>
      <c r="B259" s="5" t="str">
        <f>工事一般情報!B259</f>
        <v>うるま店舗</v>
      </c>
      <c r="D259" s="46">
        <v>65100000</v>
      </c>
    </row>
    <row r="260" spans="1:4">
      <c r="A260" s="25">
        <f>工事一般情報!A260</f>
        <v>240149</v>
      </c>
      <c r="B260" s="5" t="str">
        <f>工事一般情報!B260</f>
        <v>メゾンヴェールいずも</v>
      </c>
      <c r="D260" s="46">
        <v>6930000</v>
      </c>
    </row>
    <row r="261" spans="1:4">
      <c r="A261" s="25">
        <f>工事一般情報!A261</f>
        <v>240150</v>
      </c>
      <c r="B261" s="5" t="str">
        <f>工事一般情報!B261</f>
        <v>シバ工芸</v>
      </c>
      <c r="D261" s="46">
        <v>6300000</v>
      </c>
    </row>
    <row r="262" spans="1:4">
      <c r="A262" s="25">
        <f>工事一般情報!A262</f>
        <v>240151</v>
      </c>
      <c r="B262" s="5" t="str">
        <f>工事一般情報!B262</f>
        <v>バロー大垣中ノ江</v>
      </c>
      <c r="D262" s="46">
        <v>23761000</v>
      </c>
    </row>
    <row r="263" spans="1:4">
      <c r="A263" s="25">
        <f>工事一般情報!A263</f>
        <v>240152</v>
      </c>
      <c r="B263" s="5" t="str">
        <f>工事一般情報!B263</f>
        <v>ZAGZAG津山小原</v>
      </c>
      <c r="D263" s="46">
        <v>9870000</v>
      </c>
    </row>
    <row r="264" spans="1:4">
      <c r="A264" s="25">
        <f>工事一般情報!A264</f>
        <v>240153</v>
      </c>
      <c r="B264" s="5" t="str">
        <f>工事一般情報!B264</f>
        <v>中金子公民館</v>
      </c>
      <c r="D264" s="46">
        <v>9345000</v>
      </c>
    </row>
    <row r="265" spans="1:4">
      <c r="A265" s="25">
        <f>工事一般情報!A265</f>
        <v>240154</v>
      </c>
      <c r="B265" s="5" t="str">
        <f>工事一般情報!B265</f>
        <v>イズモホール桜丘</v>
      </c>
      <c r="D265" s="46">
        <v>6300000</v>
      </c>
    </row>
    <row r="266" spans="1:4">
      <c r="A266" s="25">
        <f>工事一般情報!A266</f>
        <v>240155</v>
      </c>
      <c r="B266" s="5" t="str">
        <f>工事一般情報!B266</f>
        <v>キリン堂 助任橋店</v>
      </c>
      <c r="D266" s="46">
        <v>12337500</v>
      </c>
    </row>
    <row r="267" spans="1:4">
      <c r="A267" s="25">
        <f>工事一般情報!A267</f>
        <v>240156</v>
      </c>
      <c r="B267" s="5" t="str">
        <f>工事一般情報!B267</f>
        <v>若草保育園</v>
      </c>
      <c r="D267" s="46">
        <v>12600000</v>
      </c>
    </row>
    <row r="268" spans="1:4">
      <c r="A268" s="25">
        <f>工事一般情報!A268</f>
        <v>240157</v>
      </c>
      <c r="B268" s="5" t="str">
        <f>工事一般情報!B268</f>
        <v>カインズ浦和御園</v>
      </c>
      <c r="D268" s="46">
        <v>220500000</v>
      </c>
    </row>
    <row r="269" spans="1:4">
      <c r="A269" s="25">
        <f>工事一般情報!A269</f>
        <v>240158</v>
      </c>
      <c r="B269" s="5" t="str">
        <f>工事一般情報!B269</f>
        <v>バロー水口</v>
      </c>
      <c r="D269" s="46">
        <v>15820000</v>
      </c>
    </row>
    <row r="270" spans="1:4">
      <c r="A270" s="25">
        <f>工事一般情報!A270</f>
        <v>240159</v>
      </c>
      <c r="B270" s="5" t="str">
        <f>工事一般情報!B270</f>
        <v>JA山口大島小松支店</v>
      </c>
      <c r="D270" s="46">
        <v>6300000</v>
      </c>
    </row>
    <row r="271" spans="1:4">
      <c r="A271" s="25">
        <f>工事一般情報!A271</f>
        <v>240160</v>
      </c>
      <c r="B271" s="5" t="str">
        <f>工事一般情報!B271</f>
        <v>マルハン上小田井</v>
      </c>
      <c r="D271" s="46">
        <v>67725000</v>
      </c>
    </row>
    <row r="272" spans="1:4">
      <c r="A272" s="25">
        <f>工事一般情報!A272</f>
        <v>240161</v>
      </c>
      <c r="B272" s="5" t="str">
        <f>工事一般情報!B272</f>
        <v>ベルクス西船橋</v>
      </c>
      <c r="D272" s="46">
        <v>27825000</v>
      </c>
    </row>
    <row r="273" spans="1:4">
      <c r="A273" s="25">
        <f>工事一般情報!A273</f>
        <v>240162</v>
      </c>
      <c r="B273" s="5" t="str">
        <f>工事一般情報!B273</f>
        <v>なんじゃ村上越インター</v>
      </c>
      <c r="D273" s="46"/>
    </row>
    <row r="274" spans="1:4">
      <c r="A274" s="25">
        <f>工事一般情報!A274</f>
        <v>240163</v>
      </c>
      <c r="B274" s="5" t="str">
        <f>工事一般情報!B274</f>
        <v>バロー松本</v>
      </c>
      <c r="D274" s="46">
        <v>16800000</v>
      </c>
    </row>
    <row r="275" spans="1:4">
      <c r="A275" s="25">
        <f>工事一般情報!A275</f>
        <v>240164</v>
      </c>
      <c r="B275" s="5" t="str">
        <f>工事一般情報!B275</f>
        <v>山新土浦店</v>
      </c>
      <c r="D275" s="46">
        <v>60900000</v>
      </c>
    </row>
    <row r="276" spans="1:4">
      <c r="A276" s="25">
        <f>工事一般情報!A276</f>
        <v>240165</v>
      </c>
      <c r="B276" s="5" t="str">
        <f>工事一般情報!B276</f>
        <v>越谷保育専門学校附属認定こども園</v>
      </c>
      <c r="D276" s="46">
        <v>14700000</v>
      </c>
    </row>
    <row r="277" spans="1:4">
      <c r="A277" s="25">
        <f>工事一般情報!A277</f>
        <v>240166</v>
      </c>
      <c r="B277" s="5" t="str">
        <f>工事一般情報!B277</f>
        <v>ベルクス墨田(ダイソー棟)</v>
      </c>
      <c r="D277" s="46">
        <v>23100000</v>
      </c>
    </row>
    <row r="278" spans="1:4">
      <c r="A278" s="25">
        <f>工事一般情報!A278</f>
        <v>240166</v>
      </c>
      <c r="B278" s="5" t="str">
        <f>工事一般情報!B278</f>
        <v>ベルクス墨田(パシオス棟)</v>
      </c>
      <c r="D278" s="46">
        <v>23100000</v>
      </c>
    </row>
    <row r="279" spans="1:4">
      <c r="A279" s="25">
        <f>工事一般情報!A279</f>
        <v>240167</v>
      </c>
      <c r="B279" s="5" t="str">
        <f>工事一般情報!B279</f>
        <v>P-ARK竹の塚プロジェクト</v>
      </c>
      <c r="D279" s="46">
        <v>18007500</v>
      </c>
    </row>
    <row r="280" spans="1:4">
      <c r="A280" s="25">
        <f>工事一般情報!A280</f>
        <v>240169</v>
      </c>
      <c r="B280" s="5" t="str">
        <f>工事一般情報!B280</f>
        <v>原商鳥取支店</v>
      </c>
      <c r="D280" s="46">
        <v>7875000</v>
      </c>
    </row>
    <row r="281" spans="1:4">
      <c r="A281" s="25">
        <f>工事一般情報!A281</f>
        <v>240170</v>
      </c>
      <c r="B281" s="5" t="str">
        <f>工事一般情報!B281</f>
        <v>フレイン大分</v>
      </c>
      <c r="D281" s="46">
        <v>38640000</v>
      </c>
    </row>
    <row r="282" spans="1:4">
      <c r="A282" s="25">
        <f>工事一般情報!A282</f>
        <v>240171</v>
      </c>
      <c r="B282" s="5" t="str">
        <f>工事一般情報!B282</f>
        <v>サンタウンプラザ立体駐車場</v>
      </c>
      <c r="D282" s="46">
        <v>14700000</v>
      </c>
    </row>
    <row r="283" spans="1:4">
      <c r="A283" s="25">
        <f>工事一般情報!A283</f>
        <v>240172</v>
      </c>
      <c r="B283" s="5" t="str">
        <f>工事一般情報!B283</f>
        <v>バロー竜南</v>
      </c>
      <c r="D283" s="46">
        <v>18900000</v>
      </c>
    </row>
    <row r="284" spans="1:4">
      <c r="A284" s="25">
        <f>工事一般情報!A284</f>
        <v>240173</v>
      </c>
      <c r="B284" s="5" t="str">
        <f>工事一般情報!B284</f>
        <v>HIひろせスーパーコンボ菊陽</v>
      </c>
      <c r="D284" s="46">
        <v>73500000</v>
      </c>
    </row>
    <row r="285" spans="1:4">
      <c r="A285" s="25">
        <f>工事一般情報!A285</f>
        <v>240174</v>
      </c>
      <c r="B285" s="5" t="str">
        <f>工事一般情報!B285</f>
        <v>春日部市・大場・増田神田</v>
      </c>
      <c r="D285" s="46"/>
    </row>
    <row r="286" spans="1:4">
      <c r="A286" s="25">
        <f>工事一般情報!A286</f>
        <v>240175</v>
      </c>
      <c r="B286" s="5" t="str">
        <f>工事一般情報!B286</f>
        <v>守口MV計画</v>
      </c>
      <c r="D286" s="46">
        <v>21946920</v>
      </c>
    </row>
    <row r="287" spans="1:4">
      <c r="A287" s="25">
        <f>工事一般情報!A287</f>
        <v>240176</v>
      </c>
      <c r="B287" s="5" t="str">
        <f>工事一般情報!B287</f>
        <v>ライフコミュニティプラザ</v>
      </c>
      <c r="D287" s="46">
        <v>22575000</v>
      </c>
    </row>
    <row r="288" spans="1:4">
      <c r="A288" s="25">
        <f>工事一般情報!A288</f>
        <v>240177</v>
      </c>
      <c r="B288" s="5" t="str">
        <f>工事一般情報!B288</f>
        <v>マナベインテリアハーツ</v>
      </c>
      <c r="D288" s="46">
        <v>29400000</v>
      </c>
    </row>
    <row r="289" spans="1:4">
      <c r="A289" s="25">
        <f>工事一般情報!A289</f>
        <v>240178</v>
      </c>
      <c r="B289" s="5" t="str">
        <f>工事一般情報!B289</f>
        <v>KT.INTHENSE PARK二期工事(SVH春日部)</v>
      </c>
      <c r="D289" s="46">
        <v>231000000</v>
      </c>
    </row>
    <row r="290" spans="1:4">
      <c r="A290" s="25">
        <f>工事一般情報!A290</f>
        <v>240179</v>
      </c>
      <c r="B290" s="5" t="str">
        <f>工事一般情報!B290</f>
        <v>八潮市物販店舗</v>
      </c>
      <c r="D290" s="46">
        <v>5985000</v>
      </c>
    </row>
    <row r="291" spans="1:4">
      <c r="A291" s="25">
        <f>工事一般情報!A291</f>
        <v>240180</v>
      </c>
      <c r="B291" s="5" t="str">
        <f>工事一般情報!B291</f>
        <v>吉本内科・外科クリニック</v>
      </c>
      <c r="D291" s="46">
        <v>10657500</v>
      </c>
    </row>
    <row r="292" spans="1:4">
      <c r="A292" s="25">
        <f>工事一般情報!A292</f>
        <v>240181</v>
      </c>
      <c r="B292" s="5" t="str">
        <f>工事一般情報!B292</f>
        <v>カネキチ阿部源</v>
      </c>
      <c r="D292" s="46">
        <v>10857000</v>
      </c>
    </row>
    <row r="293" spans="1:4">
      <c r="A293" s="25">
        <f>工事一般情報!A293</f>
        <v>250101</v>
      </c>
      <c r="B293" s="5" t="str">
        <f>工事一般情報!B293</f>
        <v>ツルハドラッグ鶴岡新海店</v>
      </c>
      <c r="D293" s="46">
        <v>11025000</v>
      </c>
    </row>
    <row r="294" spans="1:4">
      <c r="A294" s="25">
        <f>工事一般情報!A294</f>
        <v>250102</v>
      </c>
      <c r="B294" s="5" t="str">
        <f>工事一般情報!B294</f>
        <v>カインズ下妻</v>
      </c>
      <c r="D294" s="46">
        <v>58065000</v>
      </c>
    </row>
    <row r="295" spans="1:4">
      <c r="A295" s="25">
        <f>工事一般情報!A295</f>
        <v>250103</v>
      </c>
      <c r="B295" s="5" t="str">
        <f>工事一般情報!B295</f>
        <v>三栄商事 営業倉庫</v>
      </c>
      <c r="D295" s="46">
        <v>17850000</v>
      </c>
    </row>
    <row r="296" spans="1:4">
      <c r="A296" s="25">
        <f>工事一般情報!A296</f>
        <v>250104</v>
      </c>
      <c r="B296" s="5" t="str">
        <f>工事一般情報!B296</f>
        <v>ホームセンターバロー松阪松ヶ崎</v>
      </c>
      <c r="D296" s="46">
        <v>339930000</v>
      </c>
    </row>
    <row r="297" spans="1:4">
      <c r="A297" s="25">
        <f>工事一般情報!A297</f>
        <v>250107</v>
      </c>
      <c r="B297" s="5" t="str">
        <f>工事一般情報!B297</f>
        <v>南東北クボタ庄内</v>
      </c>
      <c r="D297" s="46">
        <v>13650000</v>
      </c>
    </row>
    <row r="298" spans="1:4">
      <c r="A298" s="25">
        <f>工事一般情報!A298</f>
        <v>250108</v>
      </c>
      <c r="B298" s="5" t="str">
        <f>工事一般情報!B298</f>
        <v>高齢者向け住宅東津田</v>
      </c>
      <c r="D298" s="46">
        <v>6930000</v>
      </c>
    </row>
    <row r="299" spans="1:4">
      <c r="A299" s="25">
        <f>工事一般情報!A299</f>
        <v>250109</v>
      </c>
      <c r="B299" s="5" t="str">
        <f>工事一般情報!B299</f>
        <v>津軽西北地区葬祭ホール</v>
      </c>
      <c r="D299" s="46">
        <v>12285000</v>
      </c>
    </row>
    <row r="300" spans="1:4">
      <c r="A300" s="25">
        <f>工事一般情報!A300</f>
        <v>250110</v>
      </c>
      <c r="B300" s="5" t="str">
        <f>工事一般情報!B300</f>
        <v>西松屋 赤磐高屋</v>
      </c>
      <c r="D300" s="46">
        <v>8400000</v>
      </c>
    </row>
    <row r="301" spans="1:4">
      <c r="A301" s="25">
        <f>工事一般情報!A301</f>
        <v>250111</v>
      </c>
      <c r="B301" s="5" t="str">
        <f>工事一般情報!B301</f>
        <v>軽井沢ゴルフ</v>
      </c>
      <c r="D301" s="46">
        <v>18837000</v>
      </c>
    </row>
    <row r="302" spans="1:4">
      <c r="A302" s="25">
        <f>工事一般情報!A302</f>
        <v>250112</v>
      </c>
      <c r="B302" s="5" t="str">
        <f>工事一般情報!B302</f>
        <v>スズキショールーム鹿の子台</v>
      </c>
      <c r="D302" s="46">
        <v>3937500</v>
      </c>
    </row>
    <row r="303" spans="1:4">
      <c r="A303" s="25">
        <f>工事一般情報!A303</f>
        <v>250113</v>
      </c>
      <c r="B303" s="5" t="str">
        <f>工事一般情報!B303</f>
        <v>軽井沢プリンスショッピングセンター</v>
      </c>
      <c r="D303" s="46">
        <v>149940000</v>
      </c>
    </row>
    <row r="304" spans="1:4">
      <c r="A304" s="25">
        <f>工事一般情報!A304</f>
        <v>250114</v>
      </c>
      <c r="B304" s="5" t="str">
        <f>工事一般情報!B304</f>
        <v>宏和工業㈱本社・倉庫</v>
      </c>
      <c r="D304" s="46">
        <v>37152000</v>
      </c>
    </row>
    <row r="305" spans="1:4">
      <c r="A305" s="25">
        <f>工事一般情報!A305</f>
        <v>250115</v>
      </c>
      <c r="B305" s="5" t="str">
        <f>工事一般情報!B305</f>
        <v>積村不動産事務所</v>
      </c>
      <c r="D305" s="46">
        <v>5840000</v>
      </c>
    </row>
    <row r="306" spans="1:4">
      <c r="A306" s="25">
        <f>工事一般情報!A306</f>
        <v>250116</v>
      </c>
      <c r="B306" s="5" t="str">
        <f>工事一般情報!B306</f>
        <v>くぼたクリニック</v>
      </c>
      <c r="D306" s="46">
        <v>8900000</v>
      </c>
    </row>
    <row r="307" spans="1:4">
      <c r="A307" s="25">
        <f>工事一般情報!A307</f>
        <v>250117</v>
      </c>
      <c r="B307" s="5" t="str">
        <f>工事一般情報!B307</f>
        <v>稲和ファーム</v>
      </c>
      <c r="D307" s="46">
        <v>6720000</v>
      </c>
    </row>
    <row r="308" spans="1:4">
      <c r="A308" s="25">
        <f>工事一般情報!A308</f>
        <v>250118</v>
      </c>
      <c r="B308" s="5" t="str">
        <f>工事一般情報!B308</f>
        <v>新大阪　味の街</v>
      </c>
      <c r="D308" s="46">
        <v>6930000</v>
      </c>
    </row>
    <row r="309" spans="1:4">
      <c r="A309" s="25">
        <f>工事一般情報!A309</f>
        <v>250119</v>
      </c>
      <c r="B309" s="5" t="str">
        <f>工事一般情報!B309</f>
        <v>羽鳥市高齢者計画</v>
      </c>
      <c r="D309" s="46">
        <v>32500000</v>
      </c>
    </row>
    <row r="310" spans="1:4">
      <c r="A310" s="25">
        <f>工事一般情報!A310</f>
        <v>250121</v>
      </c>
      <c r="B310" s="5" t="str">
        <f>工事一般情報!B310</f>
        <v>協伸建材興業</v>
      </c>
      <c r="D310" s="46"/>
    </row>
    <row r="311" spans="1:4">
      <c r="A311" s="25">
        <f>工事一般情報!A311</f>
        <v>250122</v>
      </c>
      <c r="B311" s="5" t="str">
        <f>工事一般情報!B311</f>
        <v>佐野製作所</v>
      </c>
      <c r="D311" s="46">
        <v>13650000</v>
      </c>
    </row>
    <row r="312" spans="1:4">
      <c r="A312" s="25">
        <f>工事一般情報!A312</f>
        <v>250123</v>
      </c>
      <c r="B312" s="5" t="str">
        <f>工事一般情報!B312</f>
        <v>三郷市立新和小学校</v>
      </c>
      <c r="D312" s="46">
        <v>8137500</v>
      </c>
    </row>
    <row r="313" spans="1:4">
      <c r="A313" s="25">
        <f>工事一般情報!A313</f>
        <v>250124</v>
      </c>
      <c r="B313" s="5" t="str">
        <f>工事一般情報!B313</f>
        <v>仁愛幼育園</v>
      </c>
      <c r="D313" s="46">
        <v>19841750</v>
      </c>
    </row>
    <row r="314" spans="1:4">
      <c r="A314" s="25">
        <f>工事一般情報!A314</f>
        <v>250125</v>
      </c>
      <c r="B314" s="5" t="str">
        <f>工事一般情報!B314</f>
        <v>東北マツダ多賀城</v>
      </c>
      <c r="D314" s="46">
        <v>13125000</v>
      </c>
    </row>
    <row r="315" spans="1:4">
      <c r="A315" s="25">
        <f>工事一般情報!A315</f>
        <v>250126</v>
      </c>
      <c r="B315" s="5" t="str">
        <f>工事一般情報!B315</f>
        <v>カインズ船橋南習志野</v>
      </c>
      <c r="D315" s="46">
        <v>170000000</v>
      </c>
    </row>
    <row r="316" spans="1:4">
      <c r="A316" s="25">
        <f>工事一般情報!A316</f>
        <v>250127</v>
      </c>
      <c r="B316" s="5" t="str">
        <f>工事一般情報!B316</f>
        <v>ツルハドラッグ天童芳賀</v>
      </c>
      <c r="D316" s="46">
        <v>12075000</v>
      </c>
    </row>
    <row r="317" spans="1:4">
      <c r="A317" s="25">
        <f>工事一般情報!A317</f>
        <v>250128</v>
      </c>
      <c r="B317" s="5" t="str">
        <f>工事一般情報!B317</f>
        <v>KOA株式会社水戸営業所</v>
      </c>
      <c r="D317" s="46">
        <v>5922000</v>
      </c>
    </row>
    <row r="318" spans="1:4">
      <c r="A318" s="25">
        <f>工事一般情報!A318</f>
        <v>250129</v>
      </c>
      <c r="B318" s="5" t="str">
        <f>工事一般情報!B318</f>
        <v>緑２丁目計画</v>
      </c>
      <c r="D318" s="46">
        <v>3780000</v>
      </c>
    </row>
    <row r="319" spans="1:4">
      <c r="A319" s="25">
        <f>工事一般情報!A319</f>
        <v>250130</v>
      </c>
      <c r="B319" s="5" t="str">
        <f>工事一般情報!B319</f>
        <v>阪急オアシス宝塚中筋</v>
      </c>
      <c r="D319" s="46">
        <v>19950000</v>
      </c>
    </row>
    <row r="320" spans="1:4">
      <c r="A320" s="25">
        <f>工事一般情報!A320</f>
        <v>250131</v>
      </c>
      <c r="B320" s="5" t="str">
        <f>工事一般情報!B320</f>
        <v>花畑団地F 街区商業施設計画</v>
      </c>
      <c r="D320" s="46">
        <v>75061800</v>
      </c>
    </row>
    <row r="321" spans="1:4">
      <c r="A321" s="25">
        <f>工事一般情報!A321</f>
        <v>250132</v>
      </c>
      <c r="B321" s="5" t="str">
        <f>工事一般情報!B321</f>
        <v>ファミリー大型新店舗</v>
      </c>
      <c r="D321" s="46">
        <v>13545000</v>
      </c>
    </row>
    <row r="322" spans="1:4">
      <c r="A322" s="25">
        <f>工事一般情報!A322</f>
        <v>250134</v>
      </c>
      <c r="B322" s="5" t="str">
        <f>工事一般情報!B322</f>
        <v>六甲アイランドフェラーリ</v>
      </c>
      <c r="D322" s="46">
        <v>17535000</v>
      </c>
    </row>
    <row r="323" spans="1:4">
      <c r="A323" s="25">
        <f>工事一般情報!A323</f>
        <v>250135</v>
      </c>
      <c r="B323" s="5" t="str">
        <f>工事一般情報!B323</f>
        <v>シートス本社工場</v>
      </c>
      <c r="D323" s="46">
        <v>9555000</v>
      </c>
    </row>
    <row r="324" spans="1:4">
      <c r="A324" s="25">
        <f>工事一般情報!A324</f>
        <v>250136</v>
      </c>
      <c r="B324" s="5" t="str">
        <f>工事一般情報!B324</f>
        <v>カインズ信州中野</v>
      </c>
      <c r="D324" s="46"/>
    </row>
    <row r="325" spans="1:4">
      <c r="A325" s="25">
        <f>工事一般情報!A325</f>
        <v>250137</v>
      </c>
      <c r="B325" s="5" t="str">
        <f>工事一般情報!B325</f>
        <v>あおぞらクリニックみさわ</v>
      </c>
      <c r="D325" s="46"/>
    </row>
    <row r="326" spans="1:4">
      <c r="A326" s="25">
        <f>工事一般情報!A326</f>
        <v>250138</v>
      </c>
      <c r="B326" s="5" t="str">
        <f>工事一般情報!B326</f>
        <v>池伝㈱　大阪支店移転計画</v>
      </c>
      <c r="D326" s="46">
        <v>19950000</v>
      </c>
    </row>
    <row r="327" spans="1:4">
      <c r="A327" s="25">
        <f>工事一般情報!A327</f>
        <v>250140</v>
      </c>
      <c r="B327" s="5" t="str">
        <f>工事一般情報!B327</f>
        <v>さくらの里</v>
      </c>
      <c r="D327" s="46">
        <v>21420000</v>
      </c>
    </row>
    <row r="328" spans="1:4">
      <c r="A328" s="25">
        <f>工事一般情報!A328</f>
        <v>250141</v>
      </c>
      <c r="B328" s="5" t="str">
        <f>工事一般情報!B328</f>
        <v>Audiりんくうショールーム</v>
      </c>
      <c r="D328" s="46">
        <v>14790000</v>
      </c>
    </row>
    <row r="329" spans="1:4">
      <c r="A329" s="25">
        <f>工事一般情報!A329</f>
        <v>250142</v>
      </c>
      <c r="B329" s="5" t="str">
        <f>工事一般情報!B329</f>
        <v>バロー岡崎福岡</v>
      </c>
      <c r="D329" s="46">
        <v>24872400</v>
      </c>
    </row>
    <row r="330" spans="1:4">
      <c r="A330" s="25">
        <f>工事一般情報!A330</f>
        <v>250143</v>
      </c>
      <c r="B330" s="5" t="str">
        <f>工事一般情報!B330</f>
        <v>富田薬品㈱本社 製品倉庫</v>
      </c>
      <c r="D330" s="46">
        <v>30650000</v>
      </c>
    </row>
    <row r="331" spans="1:4">
      <c r="A331" s="25">
        <f>工事一般情報!A331</f>
        <v>250144</v>
      </c>
      <c r="B331" s="5" t="str">
        <f>工事一般情報!B331</f>
        <v>草加市栄町3丁目ビル</v>
      </c>
      <c r="D331" s="46">
        <v>8640000</v>
      </c>
    </row>
    <row r="332" spans="1:4">
      <c r="A332" s="25">
        <f>工事一般情報!A332</f>
        <v>250145</v>
      </c>
      <c r="B332" s="5" t="str">
        <f>工事一般情報!B332</f>
        <v>大阪運輸㈱大阪港事務所</v>
      </c>
      <c r="D332" s="46">
        <v>4095000</v>
      </c>
    </row>
    <row r="333" spans="1:4">
      <c r="A333" s="25">
        <f>工事一般情報!A333</f>
        <v>250146</v>
      </c>
      <c r="B333" s="5" t="str">
        <f>工事一般情報!B333</f>
        <v>ラ・カーサ天童</v>
      </c>
      <c r="D333" s="46">
        <v>11025000</v>
      </c>
    </row>
    <row r="334" spans="1:4">
      <c r="A334" s="25">
        <f>工事一般情報!A334</f>
        <v>250148</v>
      </c>
      <c r="B334" s="5" t="str">
        <f>工事一般情報!B334</f>
        <v>ドラッグセイムス足立保木間</v>
      </c>
      <c r="D334" s="46">
        <v>9292500</v>
      </c>
    </row>
    <row r="335" spans="1:4">
      <c r="A335" s="25">
        <f>工事一般情報!A335</f>
        <v>250149</v>
      </c>
      <c r="B335" s="5" t="str">
        <f>工事一般情報!B335</f>
        <v>特別養護老人ホーム 天神(小山園)</v>
      </c>
      <c r="D335" s="46">
        <v>28000000</v>
      </c>
    </row>
    <row r="336" spans="1:4">
      <c r="A336" s="25">
        <f>工事一般情報!A336</f>
        <v>250150</v>
      </c>
      <c r="B336" s="5" t="str">
        <f>工事一般情報!B336</f>
        <v>藤久運輸倉庫株式会社・倉庫棟</v>
      </c>
      <c r="D336" s="46">
        <v>16524000</v>
      </c>
    </row>
    <row r="337" spans="1:4">
      <c r="A337" s="25">
        <f>工事一般情報!A337</f>
        <v>250151</v>
      </c>
      <c r="B337" s="5" t="str">
        <f>工事一般情報!B337</f>
        <v>ダイユーエイト寺内</v>
      </c>
      <c r="D337" s="46">
        <v>79358400</v>
      </c>
    </row>
    <row r="338" spans="1:4">
      <c r="A338" s="25">
        <f>工事一般情報!A338</f>
        <v>250152</v>
      </c>
      <c r="B338" s="5" t="str">
        <f>工事一般情報!B338</f>
        <v>FG跡地計画</v>
      </c>
      <c r="D338" s="46">
        <v>85990000</v>
      </c>
    </row>
    <row r="339" spans="1:4">
      <c r="A339" s="25">
        <f>工事一般情報!A339</f>
        <v>250153</v>
      </c>
      <c r="B339" s="5" t="str">
        <f>工事一般情報!B339</f>
        <v>ドラッグセイムス川口天神橋</v>
      </c>
      <c r="D339" s="46">
        <v>10044000</v>
      </c>
    </row>
    <row r="340" spans="1:4">
      <c r="A340" s="25">
        <f>工事一般情報!A340</f>
        <v>250154</v>
      </c>
      <c r="B340" s="5" t="str">
        <f>工事一般情報!B340</f>
        <v>ミヤカン新工場</v>
      </c>
      <c r="D340" s="46">
        <v>47500000</v>
      </c>
    </row>
    <row r="341" spans="1:4">
      <c r="A341" s="25">
        <f>工事一般情報!A341</f>
        <v>250155</v>
      </c>
      <c r="B341" s="5" t="str">
        <f>工事一般情報!B341</f>
        <v>大分銀行しきど支店</v>
      </c>
      <c r="D341" s="46">
        <v>11880000</v>
      </c>
    </row>
    <row r="342" spans="1:4">
      <c r="A342" s="25">
        <f>工事一般情報!A342</f>
        <v>250156</v>
      </c>
      <c r="B342" s="5" t="str">
        <f>工事一般情報!B342</f>
        <v>ホンダカーズ明舞 学園南</v>
      </c>
      <c r="D342" s="46">
        <v>24000000</v>
      </c>
    </row>
    <row r="343" spans="1:4">
      <c r="A343" s="25">
        <f>工事一般情報!A343</f>
        <v>250157</v>
      </c>
      <c r="B343" s="5" t="str">
        <f>工事一般情報!B343</f>
        <v>シュテルン広島</v>
      </c>
      <c r="D343" s="46">
        <v>5880000</v>
      </c>
    </row>
    <row r="344" spans="1:4">
      <c r="A344" s="25">
        <f>工事一般情報!A344</f>
        <v>250158</v>
      </c>
      <c r="B344" s="5" t="str">
        <f>工事一般情報!B344</f>
        <v>ドラッグコスモス阿南</v>
      </c>
      <c r="D344" s="46">
        <v>12960000</v>
      </c>
    </row>
    <row r="345" spans="1:4">
      <c r="A345" s="25">
        <f>工事一般情報!A345</f>
        <v>250159</v>
      </c>
      <c r="B345" s="5" t="str">
        <f>工事一般情報!B345</f>
        <v>東北クボタ東根営業所</v>
      </c>
      <c r="D345" s="46">
        <v>10037500</v>
      </c>
    </row>
    <row r="346" spans="1:4">
      <c r="A346" s="25">
        <f>工事一般情報!A346</f>
        <v>250160</v>
      </c>
      <c r="B346" s="5" t="str">
        <f>工事一般情報!B346</f>
        <v>イエローハット加美</v>
      </c>
      <c r="D346" s="46">
        <v>9870000</v>
      </c>
    </row>
    <row r="347" spans="1:4">
      <c r="A347" s="25">
        <f>工事一般情報!A347</f>
        <v>250161</v>
      </c>
      <c r="B347" s="5" t="str">
        <f>工事一般情報!B347</f>
        <v>京滋マツダ大津 A棟</v>
      </c>
      <c r="D347" s="46">
        <v>9800000</v>
      </c>
    </row>
    <row r="348" spans="1:4">
      <c r="A348" s="25">
        <f>工事一般情報!A348</f>
        <v>250162</v>
      </c>
      <c r="B348" s="5" t="str">
        <f>工事一般情報!B348</f>
        <v>伊野福祉会ケアハウス</v>
      </c>
      <c r="D348" s="46">
        <v>13000000</v>
      </c>
    </row>
    <row r="349" spans="1:4">
      <c r="A349" s="25">
        <f>工事一般情報!A349</f>
        <v>250163</v>
      </c>
      <c r="B349" s="5" t="str">
        <f>工事一般情報!B349</f>
        <v>主婦の店新南</v>
      </c>
      <c r="D349" s="46">
        <v>29592000</v>
      </c>
    </row>
    <row r="350" spans="1:4">
      <c r="A350" s="25">
        <f>工事一般情報!A350</f>
        <v>250164</v>
      </c>
      <c r="B350" s="5" t="str">
        <f>工事一般情報!B350</f>
        <v>中部薬品美浜</v>
      </c>
      <c r="D350" s="46">
        <v>10476000</v>
      </c>
    </row>
    <row r="351" spans="1:4">
      <c r="A351" s="25">
        <f>工事一般情報!A351</f>
        <v>250165</v>
      </c>
      <c r="B351" s="5" t="str">
        <f>工事一般情報!B351</f>
        <v>福島公民館</v>
      </c>
      <c r="D351" s="46">
        <v>10800000</v>
      </c>
    </row>
    <row r="352" spans="1:4">
      <c r="A352" s="25">
        <f>工事一般情報!A352</f>
        <v>250166</v>
      </c>
      <c r="B352" s="5" t="str">
        <f>工事一般情報!B352</f>
        <v>紀の川ボード艇庫</v>
      </c>
      <c r="D352" s="46">
        <v>3753000</v>
      </c>
    </row>
    <row r="353" spans="1:4">
      <c r="A353" s="25">
        <f>工事一般情報!A353</f>
        <v>250167</v>
      </c>
      <c r="B353" s="5" t="str">
        <f>工事一般情報!B353</f>
        <v>越谷某葬祭ホール</v>
      </c>
      <c r="D353" s="46">
        <v>7000000</v>
      </c>
    </row>
    <row r="354" spans="1:4">
      <c r="A354" s="25">
        <f>工事一般情報!A354</f>
        <v>250168</v>
      </c>
      <c r="B354" s="5" t="str">
        <f>工事一般情報!B354</f>
        <v>MV京橋</v>
      </c>
      <c r="D354" s="46">
        <v>27600000</v>
      </c>
    </row>
    <row r="355" spans="1:4">
      <c r="A355" s="25">
        <f>工事一般情報!A355</f>
        <v>250169</v>
      </c>
      <c r="B355" s="5" t="str">
        <f>工事一般情報!B355</f>
        <v>ホンダカーズ斐川(中古車棟)</v>
      </c>
      <c r="D355" s="46"/>
    </row>
    <row r="356" spans="1:4">
      <c r="A356" s="25">
        <f>工事一般情報!A356</f>
        <v>250170</v>
      </c>
      <c r="B356" s="5" t="str">
        <f>工事一般情報!B356</f>
        <v>ホンダカーズ斐川(ショールーム棟)</v>
      </c>
      <c r="D356" s="46"/>
    </row>
    <row r="357" spans="1:4">
      <c r="A357" s="25">
        <f>工事一般情報!A357</f>
        <v>250171</v>
      </c>
      <c r="B357" s="5" t="str">
        <f>工事一般情報!B357</f>
        <v>バロー西尾平坂</v>
      </c>
      <c r="D357" s="46">
        <v>20400000</v>
      </c>
    </row>
    <row r="358" spans="1:4">
      <c r="A358" s="25">
        <f>工事一般情報!A358</f>
        <v>250172</v>
      </c>
      <c r="B358" s="5" t="str">
        <f>工事一般情報!B358</f>
        <v>イオンビッグ玉城</v>
      </c>
      <c r="D358" s="46">
        <v>52000000</v>
      </c>
    </row>
    <row r="359" spans="1:4">
      <c r="A359" s="25">
        <f>工事一般情報!A359</f>
        <v>250173</v>
      </c>
      <c r="B359" s="5" t="str">
        <f>工事一般情報!B359</f>
        <v>大剛新工場</v>
      </c>
      <c r="D359" s="46">
        <v>20000000</v>
      </c>
    </row>
    <row r="360" spans="1:4">
      <c r="A360" s="25">
        <f>工事一般情報!A360</f>
        <v>250174</v>
      </c>
      <c r="B360" s="5" t="str">
        <f>工事一般情報!B360</f>
        <v>バロー四日市別名</v>
      </c>
      <c r="D360" s="46">
        <v>20400000</v>
      </c>
    </row>
    <row r="361" spans="1:4">
      <c r="A361" s="25">
        <f>工事一般情報!A361</f>
        <v>250175</v>
      </c>
      <c r="B361" s="5" t="str">
        <f>工事一般情報!B361</f>
        <v>水口邸</v>
      </c>
      <c r="D361" s="46">
        <v>2052000</v>
      </c>
    </row>
    <row r="362" spans="1:4">
      <c r="A362" s="25">
        <f>工事一般情報!A362</f>
        <v>250176</v>
      </c>
      <c r="B362" s="5" t="str">
        <f>工事一般情報!B362</f>
        <v>ジョーシン高岡蓮花寺</v>
      </c>
      <c r="D362" s="46">
        <v>29935000</v>
      </c>
    </row>
    <row r="363" spans="1:4">
      <c r="A363" s="25">
        <f>工事一般情報!A363</f>
        <v>250177</v>
      </c>
      <c r="B363" s="5" t="str">
        <f>工事一般情報!B363</f>
        <v>京滋マツダ大津 B棟</v>
      </c>
      <c r="D363" s="46">
        <v>5940000</v>
      </c>
    </row>
    <row r="364" spans="1:4">
      <c r="A364" s="25">
        <f>工事一般情報!A364</f>
        <v>250178</v>
      </c>
      <c r="B364" s="5" t="str">
        <f>工事一般情報!B364</f>
        <v>京滋マツダ大津 C棟</v>
      </c>
      <c r="D364" s="46"/>
    </row>
    <row r="365" spans="1:4">
      <c r="A365" s="25">
        <f>工事一般情報!A365</f>
        <v>250179</v>
      </c>
      <c r="B365" s="5" t="str">
        <f>工事一般情報!B365</f>
        <v>京滋マツダ大津 D棟</v>
      </c>
      <c r="D365" s="46"/>
    </row>
    <row r="366" spans="1:4">
      <c r="A366" s="25">
        <f>工事一般情報!A366</f>
        <v>250180</v>
      </c>
      <c r="B366" s="5" t="str">
        <f>工事一般情報!B366</f>
        <v>京滋マツダ大津 E棟</v>
      </c>
      <c r="D366" s="46">
        <v>6780000</v>
      </c>
    </row>
    <row r="367" spans="1:4">
      <c r="A367" s="25">
        <f>工事一般情報!A367</f>
        <v>250181</v>
      </c>
      <c r="B367" s="5" t="str">
        <f>工事一般情報!B367</f>
        <v>中部薬品高岡蓮花寺</v>
      </c>
      <c r="D367" s="46">
        <v>12800000</v>
      </c>
    </row>
    <row r="368" spans="1:4">
      <c r="A368" s="25">
        <f>工事一般情報!A368</f>
        <v>250182</v>
      </c>
      <c r="B368" s="5" t="str">
        <f>工事一般情報!B368</f>
        <v>市立寺津公民館</v>
      </c>
      <c r="D368" s="46">
        <v>8400000</v>
      </c>
    </row>
    <row r="369" spans="1:4">
      <c r="A369" s="25">
        <f>工事一般情報!A369</f>
        <v>250183</v>
      </c>
      <c r="B369" s="5" t="str">
        <f>工事一般情報!B369</f>
        <v>ドラッグヤマザワ花沢</v>
      </c>
      <c r="D369" s="46">
        <v>14000000</v>
      </c>
    </row>
    <row r="370" spans="1:4">
      <c r="A370" s="25">
        <f>工事一般情報!A370</f>
        <v>250184</v>
      </c>
      <c r="B370" s="5" t="str">
        <f>工事一般情報!B370</f>
        <v>新鎌ヶ谷駅</v>
      </c>
      <c r="D370" s="46">
        <v>6000000</v>
      </c>
    </row>
    <row r="371" spans="1:4">
      <c r="A371" s="25">
        <f>工事一般情報!A371</f>
        <v>250185</v>
      </c>
      <c r="B371" s="5" t="str">
        <f>工事一般情報!B371</f>
        <v>てらお八千代</v>
      </c>
      <c r="D371" s="46">
        <v>5500000</v>
      </c>
    </row>
    <row r="372" spans="1:4">
      <c r="A372" s="25">
        <f>工事一般情報!A372</f>
        <v>250186</v>
      </c>
      <c r="B372" s="5" t="str">
        <f>工事一般情報!B372</f>
        <v>いちやまマート岡谷</v>
      </c>
      <c r="D372" s="46">
        <v>40520000</v>
      </c>
    </row>
    <row r="373" spans="1:4">
      <c r="A373" s="25">
        <f>工事一般情報!A373</f>
        <v>250187</v>
      </c>
      <c r="B373" s="5" t="str">
        <f>工事一般情報!B373</f>
        <v>ワークオフィス滝井Ⅰ</v>
      </c>
      <c r="D373" s="46">
        <v>1587600</v>
      </c>
    </row>
    <row r="374" spans="1:4">
      <c r="A374" s="25">
        <f>工事一般情報!A374</f>
        <v>250188</v>
      </c>
      <c r="B374" s="5" t="str">
        <f>工事一般情報!B374</f>
        <v>ロピア希望ヶ丘</v>
      </c>
      <c r="D374" s="46">
        <v>22430000</v>
      </c>
    </row>
    <row r="375" spans="1:4">
      <c r="A375" s="25">
        <f>工事一般情報!A375</f>
        <v>250189</v>
      </c>
      <c r="B375" s="5" t="str">
        <f>工事一般情報!B375</f>
        <v>都城店舗(ドンキホーテ)</v>
      </c>
      <c r="D375" s="46">
        <v>41000000</v>
      </c>
    </row>
    <row r="376" spans="1:4">
      <c r="A376" s="25">
        <f>工事一般情報!A376</f>
        <v>250190</v>
      </c>
      <c r="B376" s="5" t="str">
        <f>工事一般情報!B376</f>
        <v>川崎事業所工場見学施設(味の素)</v>
      </c>
      <c r="D376" s="46">
        <v>20080000</v>
      </c>
    </row>
    <row r="377" spans="1:4">
      <c r="A377" s="25">
        <f>工事一般情報!A377</f>
        <v>250191</v>
      </c>
      <c r="B377" s="5" t="str">
        <f>工事一般情報!B377</f>
        <v>JSSスイミングスクール鶴見中央</v>
      </c>
      <c r="D377" s="46">
        <v>13800000</v>
      </c>
    </row>
    <row r="378" spans="1:4">
      <c r="A378" s="25">
        <f>工事一般情報!A378</f>
        <v>250192</v>
      </c>
      <c r="B378" s="5" t="str">
        <f>工事一般情報!B378</f>
        <v>佛所護念会教団　青森教会</v>
      </c>
      <c r="D378" s="46">
        <v>14495000</v>
      </c>
    </row>
    <row r="379" spans="1:4">
      <c r="A379" s="25">
        <f>工事一般情報!A379</f>
        <v>250193</v>
      </c>
      <c r="B379" s="5" t="str">
        <f>工事一般情報!B379</f>
        <v>ニラク渋川白井</v>
      </c>
      <c r="D379" s="46">
        <v>16900000</v>
      </c>
    </row>
    <row r="380" spans="1:4">
      <c r="A380" s="25">
        <f>工事一般情報!A380</f>
        <v>250194</v>
      </c>
      <c r="B380" s="5" t="str">
        <f>工事一般情報!B380</f>
        <v>赤レンガ倉庫</v>
      </c>
      <c r="D380" s="46">
        <v>22150000</v>
      </c>
    </row>
    <row r="381" spans="1:4">
      <c r="A381" s="25">
        <f>工事一般情報!A381</f>
        <v>250195</v>
      </c>
      <c r="B381" s="5" t="str">
        <f>工事一般情報!B381</f>
        <v>ユニバース湊高台</v>
      </c>
      <c r="D381" s="46">
        <v>30000000</v>
      </c>
    </row>
    <row r="382" spans="1:4">
      <c r="A382" s="25">
        <f>工事一般情報!A382</f>
        <v>250196</v>
      </c>
      <c r="B382" s="5" t="str">
        <f>工事一般情報!B382</f>
        <v>グループホームほのぼの苑光南</v>
      </c>
      <c r="D382" s="46"/>
    </row>
    <row r="383" spans="1:4">
      <c r="A383" s="25">
        <f>工事一般情報!A383</f>
        <v>250197</v>
      </c>
      <c r="B383" s="5" t="str">
        <f>工事一般情報!B383</f>
        <v>さいたま市内谷ビル(ベルクス)</v>
      </c>
      <c r="D383" s="46">
        <v>55000000</v>
      </c>
    </row>
    <row r="384" spans="1:4">
      <c r="A384" s="25">
        <f>工事一般情報!A384</f>
        <v>250198</v>
      </c>
      <c r="B384" s="5" t="str">
        <f>工事一般情報!B384</f>
        <v>バロー松任東</v>
      </c>
      <c r="D384" s="46">
        <v>16500000</v>
      </c>
    </row>
    <row r="385" spans="1:4">
      <c r="A385" s="25">
        <f>工事一般情報!A385</f>
        <v>250199</v>
      </c>
      <c r="B385" s="5" t="str">
        <f>工事一般情報!B385</f>
        <v>マルイ上井</v>
      </c>
      <c r="D385" s="46">
        <v>20500000</v>
      </c>
    </row>
    <row r="386" spans="1:4">
      <c r="A386" s="25">
        <f>工事一般情報!A386</f>
        <v>250200</v>
      </c>
      <c r="B386" s="5" t="str">
        <f>工事一般情報!B386</f>
        <v>越谷保育園 さくらの森</v>
      </c>
      <c r="D386" s="46">
        <v>7400000</v>
      </c>
    </row>
    <row r="387" spans="1:4">
      <c r="A387" s="25">
        <f>工事一般情報!A387</f>
        <v>250203</v>
      </c>
      <c r="B387" s="5" t="str">
        <f>工事一般情報!B387</f>
        <v>佐賀あかつき保育園</v>
      </c>
      <c r="D387" s="46">
        <v>11500000</v>
      </c>
    </row>
    <row r="388" spans="1:4">
      <c r="A388" s="25">
        <f>工事一般情報!A388</f>
        <v>250204</v>
      </c>
      <c r="B388" s="5" t="str">
        <f>工事一般情報!B388</f>
        <v>新鋭工業㈱広島支店</v>
      </c>
      <c r="D388" s="46">
        <v>4300000</v>
      </c>
    </row>
    <row r="389" spans="1:4">
      <c r="A389" s="25">
        <f>工事一般情報!A389</f>
        <v>260101</v>
      </c>
      <c r="B389" s="5" t="str">
        <f>工事一般情報!B389</f>
        <v>地域密着型特別養護老人ホーム 朝霞苑</v>
      </c>
      <c r="D389" s="46"/>
    </row>
    <row r="390" spans="1:4">
      <c r="A390" s="25">
        <f>工事一般情報!A390</f>
        <v>260102</v>
      </c>
      <c r="B390" s="5" t="str">
        <f>工事一般情報!B390</f>
        <v>弓ヶ浜水産株式会社 加工工場</v>
      </c>
      <c r="D390" s="46">
        <v>47500000</v>
      </c>
    </row>
    <row r="391" spans="1:4">
      <c r="A391" s="25">
        <f>工事一般情報!A391</f>
        <v>260103</v>
      </c>
      <c r="B391" s="5" t="str">
        <f>工事一般情報!B391</f>
        <v>南牧村基幹集落センター</v>
      </c>
      <c r="D391" s="46">
        <v>10500000</v>
      </c>
    </row>
    <row r="392" spans="1:4">
      <c r="A392" s="25">
        <f>工事一般情報!A392</f>
        <v>260104</v>
      </c>
      <c r="B392" s="5" t="str">
        <f>工事一般情報!B392</f>
        <v>ホームセンターバロー各務原店 タイヤ市場</v>
      </c>
      <c r="D392" s="46">
        <v>7500000</v>
      </c>
    </row>
    <row r="393" spans="1:4">
      <c r="A393" s="25">
        <f>工事一般情報!A393</f>
        <v>260105</v>
      </c>
      <c r="B393" s="5" t="str">
        <f>工事一般情報!B393</f>
        <v>ささめ保育園</v>
      </c>
      <c r="D393" s="46">
        <v>8300000</v>
      </c>
    </row>
    <row r="394" spans="1:4">
      <c r="A394" s="25">
        <f>工事一般情報!A394</f>
        <v>260106</v>
      </c>
      <c r="B394" s="5" t="str">
        <f>工事一般情報!B394</f>
        <v>ラ・ムー和歌山西浜</v>
      </c>
      <c r="D394" s="46">
        <v>23900000</v>
      </c>
    </row>
    <row r="395" spans="1:4">
      <c r="A395" s="25">
        <f>工事一般情報!A395</f>
        <v>260107</v>
      </c>
      <c r="B395" s="5" t="str">
        <f>工事一般情報!B395</f>
        <v>MV栗東</v>
      </c>
      <c r="D395" s="46"/>
    </row>
    <row r="396" spans="1:4">
      <c r="A396" s="25">
        <f>工事一般情報!A396</f>
        <v>260108</v>
      </c>
      <c r="B396" s="5" t="str">
        <f>工事一般情報!B396</f>
        <v>カインズホーム名古屋当知</v>
      </c>
      <c r="D396" s="46">
        <v>71150000</v>
      </c>
    </row>
    <row r="397" spans="1:4">
      <c r="A397" s="25">
        <f>工事一般情報!A397</f>
        <v>260109</v>
      </c>
      <c r="B397" s="5" t="str">
        <f>工事一般情報!B397</f>
        <v>ビーアイケー社屋</v>
      </c>
      <c r="D397" s="46">
        <v>9900000</v>
      </c>
    </row>
    <row r="398" spans="1:4">
      <c r="A398" s="25">
        <f>工事一般情報!A398</f>
        <v>260110</v>
      </c>
      <c r="B398" s="5" t="str">
        <f>工事一般情報!B398</f>
        <v>庄交SC・A棟</v>
      </c>
      <c r="D398" s="46">
        <v>11900000</v>
      </c>
    </row>
    <row r="399" spans="1:4">
      <c r="A399" s="25">
        <f>工事一般情報!A399</f>
        <v>260111</v>
      </c>
      <c r="B399" s="5" t="str">
        <f>工事一般情報!B399</f>
        <v>ビッグモーター守山</v>
      </c>
      <c r="D399" s="46">
        <v>16859430</v>
      </c>
    </row>
    <row r="400" spans="1:4">
      <c r="A400" s="25">
        <f>工事一般情報!A400</f>
        <v>260112</v>
      </c>
      <c r="B400" s="5" t="str">
        <f>工事一般情報!B400</f>
        <v>ドラッグセイムス稲葉</v>
      </c>
      <c r="D400" s="46">
        <v>7250000</v>
      </c>
    </row>
    <row r="401" spans="1:4">
      <c r="A401" s="25">
        <f>工事一般情報!A401</f>
        <v>260113</v>
      </c>
      <c r="B401" s="5" t="str">
        <f>工事一般情報!B401</f>
        <v>向島1丁目倉庫</v>
      </c>
      <c r="D401" s="46">
        <v>2300000</v>
      </c>
    </row>
    <row r="402" spans="1:4">
      <c r="A402" s="25">
        <f>工事一般情報!A402</f>
        <v>260114</v>
      </c>
      <c r="B402" s="5" t="str">
        <f>工事一般情報!B402</f>
        <v>日産登美ケ丘</v>
      </c>
      <c r="D402" s="46">
        <v>23950000</v>
      </c>
    </row>
    <row r="403" spans="1:4">
      <c r="A403" s="25">
        <f>工事一般情報!A403</f>
        <v>260115</v>
      </c>
      <c r="B403" s="5" t="str">
        <f>工事一般情報!B403</f>
        <v>中部薬品松任東店</v>
      </c>
      <c r="D403" s="46">
        <v>7700000</v>
      </c>
    </row>
    <row r="404" spans="1:4">
      <c r="A404" s="25">
        <f>工事一般情報!A404</f>
        <v>260116</v>
      </c>
      <c r="B404" s="5" t="str">
        <f>工事一般情報!B404</f>
        <v>ディサービスまちなか</v>
      </c>
      <c r="D404" s="46">
        <v>13190000</v>
      </c>
    </row>
    <row r="405" spans="1:4">
      <c r="A405" s="25">
        <f>工事一般情報!A405</f>
        <v>260117</v>
      </c>
      <c r="B405" s="5" t="str">
        <f>工事一般情報!B405</f>
        <v>鳥繁産業本社工場</v>
      </c>
      <c r="D405" s="46">
        <v>26150000</v>
      </c>
    </row>
    <row r="406" spans="1:4">
      <c r="A406" s="25">
        <f>工事一般情報!A406</f>
        <v>260118</v>
      </c>
      <c r="B406" s="5" t="str">
        <f>工事一般情報!B406</f>
        <v>こだましめじ工場</v>
      </c>
      <c r="D406" s="46">
        <v>15000000</v>
      </c>
    </row>
    <row r="407" spans="1:4">
      <c r="A407" s="25">
        <f>工事一般情報!A407</f>
        <v>260119</v>
      </c>
      <c r="B407" s="5" t="str">
        <f>工事一般情報!B407</f>
        <v>戸田市新曽有料老人ホーム</v>
      </c>
      <c r="D407" s="46">
        <v>9000000</v>
      </c>
    </row>
    <row r="408" spans="1:4">
      <c r="A408" s="25">
        <f>工事一般情報!A408</f>
        <v>260120</v>
      </c>
      <c r="B408" s="5" t="str">
        <f>工事一般情報!B408</f>
        <v>三重三菱自動車販売 津岩田</v>
      </c>
      <c r="D408" s="46">
        <v>13080000</v>
      </c>
    </row>
    <row r="409" spans="1:4">
      <c r="A409" s="25">
        <f>工事一般情報!A409</f>
        <v>260122</v>
      </c>
      <c r="B409" s="5" t="str">
        <f>工事一般情報!B409</f>
        <v>ドコモショップ藤代</v>
      </c>
      <c r="D409" s="46">
        <v>6300000</v>
      </c>
    </row>
    <row r="410" spans="1:4">
      <c r="A410" s="25">
        <f>工事一般情報!A410</f>
        <v>260123</v>
      </c>
      <c r="B410" s="5" t="str">
        <f>工事一般情報!B410</f>
        <v>平和堂大河端</v>
      </c>
      <c r="D410" s="46">
        <v>39500000</v>
      </c>
    </row>
    <row r="411" spans="1:4">
      <c r="A411" s="25">
        <f>工事一般情報!A411</f>
        <v>260124</v>
      </c>
      <c r="B411" s="5" t="str">
        <f>工事一般情報!B411</f>
        <v>こと京都</v>
      </c>
      <c r="D411" s="46">
        <v>8000000</v>
      </c>
    </row>
    <row r="412" spans="1:4">
      <c r="A412" s="25">
        <f>工事一般情報!A412</f>
        <v>260126</v>
      </c>
      <c r="B412" s="5" t="str">
        <f>工事一般情報!B412</f>
        <v>ケアタウンいの</v>
      </c>
      <c r="D412" s="46">
        <v>5600000</v>
      </c>
    </row>
    <row r="413" spans="1:4">
      <c r="A413" s="25">
        <f>工事一般情報!A413</f>
        <v>260127</v>
      </c>
      <c r="B413" s="5" t="str">
        <f>工事一般情報!B413</f>
        <v>マセラティ神戸</v>
      </c>
      <c r="D413" s="46">
        <v>17000000</v>
      </c>
    </row>
    <row r="414" spans="1:4">
      <c r="A414" s="25">
        <f>工事一般情報!A414</f>
        <v>260128</v>
      </c>
      <c r="B414" s="5" t="str">
        <f>工事一般情報!B414</f>
        <v>関東マツダ朝霞</v>
      </c>
      <c r="D414" s="46">
        <v>16300000</v>
      </c>
    </row>
    <row r="415" spans="1:4">
      <c r="A415" s="25">
        <f>工事一般情報!A415</f>
        <v>260129</v>
      </c>
      <c r="B415" s="5" t="str">
        <f>工事一般情報!B415</f>
        <v>HIひろせ明野店</v>
      </c>
      <c r="D415" s="46">
        <v>54156000</v>
      </c>
    </row>
    <row r="416" spans="1:4">
      <c r="A416" s="25">
        <f>工事一般情報!A416</f>
        <v>260130</v>
      </c>
      <c r="B416" s="5" t="str">
        <f>工事一般情報!B416</f>
        <v>西糀谷二丁目グループホーム</v>
      </c>
      <c r="D416" s="46">
        <v>4500000</v>
      </c>
    </row>
    <row r="417" spans="1:4">
      <c r="A417" s="25">
        <f>工事一般情報!A417</f>
        <v>260131</v>
      </c>
      <c r="B417" s="5" t="str">
        <f>工事一般情報!B417</f>
        <v>キョーエイ新山城橋</v>
      </c>
      <c r="D417" s="46">
        <v>19000000</v>
      </c>
    </row>
    <row r="418" spans="1:4">
      <c r="A418" s="25">
        <f>工事一般情報!A418</f>
        <v>260132</v>
      </c>
      <c r="B418" s="5" t="str">
        <f>工事一般情報!B418</f>
        <v>バロー塩尻</v>
      </c>
      <c r="D418" s="46">
        <v>16948500</v>
      </c>
    </row>
    <row r="419" spans="1:4">
      <c r="A419" s="25">
        <f>工事一般情報!A419</f>
        <v>260133</v>
      </c>
      <c r="B419" s="5" t="str">
        <f>工事一般情報!B419</f>
        <v>トーザイ貿易重機置場</v>
      </c>
      <c r="D419" s="46">
        <v>5365000</v>
      </c>
    </row>
    <row r="420" spans="1:4">
      <c r="A420" s="25">
        <f>工事一般情報!A420</f>
        <v>260134</v>
      </c>
      <c r="B420" s="5" t="str">
        <f>工事一般情報!B420</f>
        <v>わにぶち保育所</v>
      </c>
      <c r="D420" s="46"/>
    </row>
    <row r="421" spans="1:4">
      <c r="A421" s="25">
        <f>工事一般情報!A421</f>
        <v>260135</v>
      </c>
      <c r="B421" s="5" t="str">
        <f>工事一般情報!B421</f>
        <v>製缶陸運㈱事務所、倉庫</v>
      </c>
      <c r="D421" s="46">
        <v>12600000</v>
      </c>
    </row>
    <row r="422" spans="1:4">
      <c r="A422" s="25">
        <f>工事一般情報!A422</f>
        <v>260136</v>
      </c>
      <c r="B422" s="5" t="str">
        <f>工事一般情報!B422</f>
        <v>イオンタウン成田</v>
      </c>
      <c r="D422" s="46"/>
    </row>
    <row r="423" spans="1:4">
      <c r="A423" s="25">
        <f>工事一般情報!A423</f>
        <v>260138</v>
      </c>
      <c r="B423" s="5" t="str">
        <f>工事一般情報!B423</f>
        <v>ツルハドラッグ宮城河北</v>
      </c>
      <c r="D423" s="46">
        <v>15540000</v>
      </c>
    </row>
    <row r="424" spans="1:4">
      <c r="A424" s="25">
        <f>工事一般情報!A424</f>
        <v>260139</v>
      </c>
      <c r="B424" s="5" t="str">
        <f>工事一般情報!B424</f>
        <v>ハローズ乙島 増築</v>
      </c>
      <c r="D424" s="46">
        <v>3300000</v>
      </c>
    </row>
    <row r="425" spans="1:4">
      <c r="A425" s="25">
        <f>工事一般情報!A425</f>
        <v>260141</v>
      </c>
      <c r="B425" s="5" t="str">
        <f>工事一般情報!B425</f>
        <v>バロー西春</v>
      </c>
      <c r="D425" s="46">
        <v>22096296</v>
      </c>
    </row>
    <row r="426" spans="1:4">
      <c r="A426" s="25">
        <f>工事一般情報!A426</f>
        <v>260143</v>
      </c>
      <c r="B426" s="5" t="str">
        <f>工事一般情報!B426</f>
        <v>Myanmar Japan Steel</v>
      </c>
      <c r="D426" s="46"/>
    </row>
    <row r="427" spans="1:4">
      <c r="A427" s="25">
        <f>工事一般情報!A427</f>
        <v>260145</v>
      </c>
      <c r="B427" s="5" t="str">
        <f>工事一般情報!B427</f>
        <v>ひまり大庭</v>
      </c>
      <c r="D427" s="46">
        <v>14000000</v>
      </c>
    </row>
    <row r="428" spans="1:4">
      <c r="A428" s="25">
        <f>工事一般情報!A428</f>
        <v>260146</v>
      </c>
      <c r="B428" s="5" t="str">
        <f>工事一般情報!B428</f>
        <v>ホーマックスーパーデポ横手</v>
      </c>
      <c r="D428" s="46">
        <v>80450000</v>
      </c>
    </row>
    <row r="429" spans="1:4">
      <c r="A429" s="25">
        <f>工事一般情報!A429</f>
        <v>260147</v>
      </c>
      <c r="B429" s="5" t="str">
        <f>工事一般情報!B429</f>
        <v>ホーマック留萌</v>
      </c>
      <c r="D429" s="46">
        <v>46600000</v>
      </c>
    </row>
    <row r="430" spans="1:4">
      <c r="A430" s="25">
        <f>工事一般情報!A430</f>
        <v>260148</v>
      </c>
      <c r="B430" s="5" t="str">
        <f>工事一般情報!B430</f>
        <v>キムラ鉄工所</v>
      </c>
      <c r="D430" s="46">
        <v>13000000</v>
      </c>
    </row>
    <row r="431" spans="1:4">
      <c r="A431" s="25">
        <f>工事一般情報!A431</f>
        <v>260149</v>
      </c>
      <c r="B431" s="5" t="str">
        <f>工事一般情報!B431</f>
        <v>日清食材株式会社工場</v>
      </c>
      <c r="D431" s="46">
        <v>18150000</v>
      </c>
    </row>
    <row r="432" spans="1:4">
      <c r="A432" s="25">
        <f>工事一般情報!A432</f>
        <v>260150</v>
      </c>
      <c r="B432" s="5" t="str">
        <f>工事一般情報!B432</f>
        <v>みちのく銀行沖館支店</v>
      </c>
      <c r="D432" s="46">
        <v>3100000</v>
      </c>
    </row>
    <row r="433" spans="1:4">
      <c r="A433" s="25">
        <f>工事一般情報!A433</f>
        <v>260151</v>
      </c>
      <c r="B433" s="5" t="str">
        <f>工事一般情報!B433</f>
        <v>児玉産業株式会社 住宅</v>
      </c>
      <c r="D433" s="46">
        <v>4160000</v>
      </c>
    </row>
    <row r="434" spans="1:4">
      <c r="A434" s="25">
        <f>工事一般情報!A434</f>
        <v>260152</v>
      </c>
      <c r="B434" s="5" t="str">
        <f>工事一般情報!B434</f>
        <v>ファミリーマート平塚広川</v>
      </c>
      <c r="D434" s="46">
        <v>2200000</v>
      </c>
    </row>
    <row r="435" spans="1:4">
      <c r="A435" s="25">
        <f>工事一般情報!A435</f>
        <v>260153</v>
      </c>
      <c r="B435" s="5" t="str">
        <f>工事一般情報!B435</f>
        <v>ジェイポートリサイクル工場</v>
      </c>
      <c r="D435" s="46">
        <v>5200000</v>
      </c>
    </row>
    <row r="436" spans="1:4">
      <c r="A436" s="25">
        <f>工事一般情報!A436</f>
        <v>260154</v>
      </c>
      <c r="B436" s="5" t="str">
        <f>工事一般情報!B436</f>
        <v>グレースメイト練馬</v>
      </c>
      <c r="D436" s="46">
        <v>16000000</v>
      </c>
    </row>
    <row r="437" spans="1:4">
      <c r="A437" s="25">
        <f>工事一般情報!A437</f>
        <v>260155</v>
      </c>
      <c r="B437" s="5" t="str">
        <f>工事一般情報!B437</f>
        <v>浜山保育園</v>
      </c>
      <c r="D437" s="46">
        <v>16722222</v>
      </c>
    </row>
    <row r="438" spans="1:4">
      <c r="A438" s="25">
        <f>工事一般情報!A438</f>
        <v>260156</v>
      </c>
      <c r="B438" s="5" t="str">
        <f>工事一般情報!B438</f>
        <v>宇多興産株式会社 河原町建屋</v>
      </c>
      <c r="D438" s="46">
        <v>17900000</v>
      </c>
    </row>
    <row r="439" spans="1:4">
      <c r="A439" s="25">
        <f>工事一般情報!A439</f>
        <v>260158</v>
      </c>
      <c r="B439" s="5" t="str">
        <f>工事一般情報!B439</f>
        <v>玉縄子どもセンター</v>
      </c>
      <c r="D439" s="46">
        <v>8500000</v>
      </c>
    </row>
    <row r="440" spans="1:4">
      <c r="A440" s="25">
        <f>工事一般情報!A440</f>
        <v>260159</v>
      </c>
      <c r="B440" s="5" t="str">
        <f>工事一般情報!B440</f>
        <v>株式会社リード R3工場</v>
      </c>
      <c r="D440" s="46">
        <v>36180000</v>
      </c>
    </row>
    <row r="441" spans="1:4">
      <c r="A441" s="25">
        <f>工事一般情報!A441</f>
        <v>260160</v>
      </c>
      <c r="B441" s="5" t="str">
        <f>工事一般情報!B441</f>
        <v>ふるさとホーム春日部武里</v>
      </c>
      <c r="D441" s="46">
        <v>10000000</v>
      </c>
    </row>
    <row r="442" spans="1:4">
      <c r="A442" s="25">
        <f>工事一般情報!A442</f>
        <v>260161</v>
      </c>
      <c r="B442" s="5" t="str">
        <f>工事一般情報!B442</f>
        <v>KAT結城営業所</v>
      </c>
      <c r="D442" s="46">
        <v>10660000</v>
      </c>
    </row>
    <row r="443" spans="1:4">
      <c r="A443" s="25">
        <f>工事一般情報!A443</f>
        <v>260162</v>
      </c>
      <c r="B443" s="5" t="str">
        <f>工事一般情報!B443</f>
        <v>(株)アドバネクス埼玉工場</v>
      </c>
      <c r="D443" s="46">
        <v>45200000</v>
      </c>
    </row>
    <row r="444" spans="1:4">
      <c r="A444" s="25">
        <f>工事一般情報!A444</f>
        <v>260163</v>
      </c>
      <c r="B444" s="5" t="str">
        <f>工事一般情報!B444</f>
        <v>コンドーテック 盛岡営業所</v>
      </c>
      <c r="D444" s="46">
        <v>14000000</v>
      </c>
    </row>
    <row r="445" spans="1:4">
      <c r="A445" s="25">
        <f>工事一般情報!A445</f>
        <v>260164</v>
      </c>
      <c r="B445" s="5" t="str">
        <f>工事一般情報!B445</f>
        <v>ホームセンターバロー北方</v>
      </c>
      <c r="D445" s="46">
        <v>85260000</v>
      </c>
    </row>
    <row r="446" spans="1:4">
      <c r="A446" s="25">
        <f>工事一般情報!A446</f>
        <v>260165</v>
      </c>
      <c r="B446" s="5" t="str">
        <f>工事一般情報!B446</f>
        <v>安城プロジェクト</v>
      </c>
      <c r="D446" s="46"/>
    </row>
    <row r="447" spans="1:4">
      <c r="A447" s="25">
        <f>工事一般情報!A447</f>
        <v>260166</v>
      </c>
      <c r="B447" s="5" t="str">
        <f>工事一般情報!B447</f>
        <v>中津川リサイクル</v>
      </c>
      <c r="D447" s="46"/>
    </row>
    <row r="448" spans="1:4">
      <c r="A448" s="25">
        <f>工事一般情報!A448</f>
        <v>260167</v>
      </c>
      <c r="B448" s="5" t="str">
        <f>工事一般情報!B448</f>
        <v>龍喜飯店 尼崎倉庫</v>
      </c>
      <c r="D448" s="46">
        <v>20000000</v>
      </c>
    </row>
    <row r="449" spans="1:4">
      <c r="A449" s="25">
        <f>工事一般情報!A449</f>
        <v>260168</v>
      </c>
      <c r="B449" s="5" t="str">
        <f>工事一般情報!B449</f>
        <v>キタセキ白岡</v>
      </c>
      <c r="D449" s="46">
        <v>66680000</v>
      </c>
    </row>
    <row r="450" spans="1:4">
      <c r="A450" s="25">
        <f>工事一般情報!A450</f>
        <v>260169</v>
      </c>
      <c r="B450" s="5" t="str">
        <f>工事一般情報!B450</f>
        <v>バロー守山小島</v>
      </c>
      <c r="D450" s="46"/>
    </row>
    <row r="451" spans="1:4">
      <c r="A451" s="25">
        <f>工事一般情報!A451</f>
        <v>260170</v>
      </c>
      <c r="B451" s="5" t="str">
        <f>工事一般情報!B451</f>
        <v>ツルハドラッグ大内</v>
      </c>
      <c r="D451" s="46">
        <v>14000000</v>
      </c>
    </row>
    <row r="452" spans="1:4">
      <c r="A452" s="25">
        <f>工事一般情報!A452</f>
        <v>260171</v>
      </c>
      <c r="B452" s="5" t="str">
        <f>工事一般情報!B452</f>
        <v>備北丘陵公園 展望台</v>
      </c>
      <c r="D452" s="46"/>
    </row>
    <row r="453" spans="1:4">
      <c r="A453" s="25">
        <f>工事一般情報!A453</f>
        <v>260172</v>
      </c>
      <c r="B453" s="5" t="str">
        <f>工事一般情報!B453</f>
        <v>阿賀マリノポリス地区上屋</v>
      </c>
      <c r="D453" s="46"/>
    </row>
    <row r="454" spans="1:4">
      <c r="A454" s="25">
        <f>工事一般情報!A454</f>
        <v>260173</v>
      </c>
      <c r="B454" s="5" t="str">
        <f>工事一般情報!B454</f>
        <v>くすりのレデイ井口</v>
      </c>
      <c r="D454" s="46">
        <v>12953703</v>
      </c>
    </row>
    <row r="455" spans="1:4">
      <c r="A455" s="25">
        <f>工事一般情報!A455</f>
        <v>260174</v>
      </c>
      <c r="B455" s="5" t="str">
        <f>工事一般情報!B455</f>
        <v>旭北歯科医院</v>
      </c>
      <c r="D455" s="46">
        <v>4500000</v>
      </c>
    </row>
    <row r="456" spans="1:4">
      <c r="A456" s="25">
        <f>工事一般情報!A456</f>
        <v>260175</v>
      </c>
      <c r="B456" s="5" t="str">
        <f>工事一般情報!B456</f>
        <v>サウスモール・ミーナ C棟</v>
      </c>
      <c r="D456" s="46">
        <v>3780000</v>
      </c>
    </row>
    <row r="457" spans="1:4">
      <c r="A457" s="25">
        <f>工事一般情報!A457</f>
        <v>260176</v>
      </c>
      <c r="B457" s="5" t="str">
        <f>工事一般情報!B457</f>
        <v>オートテラス長苗代</v>
      </c>
      <c r="D457" s="46">
        <v>14500000</v>
      </c>
    </row>
    <row r="458" spans="1:4">
      <c r="A458" s="25">
        <f>工事一般情報!A458</f>
        <v>260177</v>
      </c>
      <c r="B458" s="5" t="str">
        <f>工事一般情報!B458</f>
        <v>大江町中央公民館</v>
      </c>
      <c r="D458" s="46">
        <v>22950000</v>
      </c>
    </row>
    <row r="459" spans="1:4">
      <c r="A459" s="25">
        <f>工事一般情報!A459</f>
        <v>260178</v>
      </c>
      <c r="B459" s="5" t="str">
        <f>工事一般情報!B459</f>
        <v>サンライズ産業</v>
      </c>
      <c r="D459" s="46">
        <v>67125270</v>
      </c>
    </row>
    <row r="460" spans="1:4">
      <c r="A460" s="25">
        <f>工事一般情報!A460</f>
        <v>260179</v>
      </c>
      <c r="B460" s="5" t="str">
        <f>工事一般情報!B460</f>
        <v>ケーズデンキ東生駒</v>
      </c>
      <c r="D460" s="46"/>
    </row>
    <row r="461" spans="1:4">
      <c r="A461" s="25">
        <f>工事一般情報!A461</f>
        <v>260180</v>
      </c>
      <c r="B461" s="5" t="str">
        <f>工事一般情報!B461</f>
        <v>ハタノ新工場</v>
      </c>
      <c r="D461" s="46">
        <v>30300000</v>
      </c>
    </row>
    <row r="462" spans="1:4">
      <c r="A462" s="25">
        <f>工事一般情報!A462</f>
        <v>260181</v>
      </c>
      <c r="B462" s="5" t="str">
        <f>工事一般情報!B462</f>
        <v>宮坂米菓倉庫</v>
      </c>
      <c r="D462" s="46">
        <v>10300000</v>
      </c>
    </row>
    <row r="463" spans="1:4">
      <c r="A463" s="25">
        <f>工事一般情報!A463</f>
        <v>260182</v>
      </c>
      <c r="B463" s="5" t="str">
        <f>工事一般情報!B463</f>
        <v>中部薬品長島</v>
      </c>
      <c r="D463" s="46"/>
    </row>
    <row r="464" spans="1:4">
      <c r="A464" s="25">
        <f>工事一般情報!A464</f>
        <v>260183</v>
      </c>
      <c r="B464" s="5" t="str">
        <f>工事一般情報!B464</f>
        <v>バロー甲府昭和</v>
      </c>
      <c r="D464" s="46"/>
    </row>
    <row r="465" spans="1:4">
      <c r="A465" s="25">
        <f>工事一般情報!A465</f>
        <v>260184</v>
      </c>
      <c r="B465" s="5" t="str">
        <f>工事一般情報!B465</f>
        <v>ヤマザワ寒河江</v>
      </c>
      <c r="D465" s="46"/>
    </row>
    <row r="466" spans="1:4">
      <c r="A466" s="25">
        <f>工事一般情報!A466</f>
        <v>260185</v>
      </c>
      <c r="B466" s="5" t="str">
        <f>工事一般情報!B466</f>
        <v>ジャパンフードサポート</v>
      </c>
      <c r="D466" s="46"/>
    </row>
    <row r="467" spans="1:4">
      <c r="A467" s="25">
        <f>工事一般情報!A467</f>
        <v>260186</v>
      </c>
      <c r="B467" s="5" t="str">
        <f>工事一般情報!B467</f>
        <v>ホーマック倶知安</v>
      </c>
      <c r="D467" s="46"/>
    </row>
    <row r="468" spans="1:4">
      <c r="A468" s="25">
        <f>工事一般情報!A468</f>
        <v>260187</v>
      </c>
      <c r="B468" s="5" t="str">
        <f>工事一般情報!B468</f>
        <v>高萩自動車工業</v>
      </c>
      <c r="D468" s="46">
        <v>5200000</v>
      </c>
    </row>
    <row r="469" spans="1:4">
      <c r="A469" s="25">
        <f>工事一般情報!A469</f>
        <v>260188</v>
      </c>
      <c r="B469" s="5" t="str">
        <f>工事一般情報!B469</f>
        <v>美濃工業㈱坂本工場D棟</v>
      </c>
      <c r="D469" s="46">
        <v>62600000</v>
      </c>
    </row>
    <row r="470" spans="1:4">
      <c r="A470" s="25">
        <f>工事一般情報!A470</f>
        <v>260189</v>
      </c>
      <c r="B470" s="5" t="str">
        <f>工事一般情報!B470</f>
        <v>日立建機(株) 山陰営業所</v>
      </c>
      <c r="D470" s="46"/>
    </row>
    <row r="471" spans="1:4">
      <c r="A471" s="25">
        <f>工事一般情報!A471</f>
        <v>260190</v>
      </c>
      <c r="B471" s="5" t="str">
        <f>工事一般情報!B471</f>
        <v>座間2丁目計画</v>
      </c>
      <c r="D471" s="46"/>
    </row>
    <row r="472" spans="1:4">
      <c r="A472" s="25">
        <f>工事一般情報!A472</f>
        <v>260191</v>
      </c>
      <c r="B472" s="5" t="str">
        <f>工事一般情報!B472</f>
        <v>姫島高架下賃貸建物</v>
      </c>
      <c r="D472" s="46">
        <v>3670000</v>
      </c>
    </row>
    <row r="473" spans="1:4">
      <c r="A473" s="25">
        <f>工事一般情報!A473</f>
        <v>260192</v>
      </c>
      <c r="B473" s="5" t="str">
        <f>工事一般情報!B473</f>
        <v>夙川学院ﾎﾟｰﾄｱｲﾗﾝﾄﾞｷｬﾝﾊﾟｽｽﾎﾟｰﾂ</v>
      </c>
      <c r="D473" s="46"/>
    </row>
    <row r="474" spans="1:4">
      <c r="A474" s="25">
        <f>工事一般情報!A474</f>
        <v>260193</v>
      </c>
      <c r="B474" s="5" t="str">
        <f>工事一般情報!B474</f>
        <v>九州児湯フーズ北九州</v>
      </c>
      <c r="D474" s="46">
        <v>6250000</v>
      </c>
    </row>
    <row r="475" spans="1:4">
      <c r="A475" s="25">
        <f>工事一般情報!A475</f>
        <v>260194</v>
      </c>
      <c r="B475" s="5" t="str">
        <f>工事一般情報!B475</f>
        <v>アリオンテック株式会社 第三工場</v>
      </c>
      <c r="D475" s="46">
        <v>19900000</v>
      </c>
    </row>
    <row r="476" spans="1:4">
      <c r="A476" s="25">
        <f>工事一般情報!A476</f>
        <v>260195</v>
      </c>
      <c r="B476" s="5" t="str">
        <f>工事一般情報!B476</f>
        <v>東北企業(株)酒田支店</v>
      </c>
      <c r="D476" s="46"/>
    </row>
    <row r="477" spans="1:4">
      <c r="A477" s="25">
        <f>工事一般情報!A477</f>
        <v>260196</v>
      </c>
      <c r="B477" s="5" t="str">
        <f>工事一般情報!B477</f>
        <v>埼玉ダイハツ販売 越谷北店</v>
      </c>
      <c r="D477" s="46"/>
    </row>
    <row r="478" spans="1:4">
      <c r="A478" s="25">
        <f>工事一般情報!A478</f>
        <v>140005</v>
      </c>
      <c r="B478" s="5" t="str">
        <f>工事一般情報!B478</f>
        <v>田原本唐古マンション</v>
      </c>
      <c r="D478" s="46">
        <v>5000000</v>
      </c>
    </row>
    <row r="479" spans="1:4">
      <c r="A479" s="25">
        <f>工事一般情報!A479</f>
        <v>140007</v>
      </c>
      <c r="B479" s="5" t="str">
        <f>工事一般情報!B479</f>
        <v>協栄マリンテクノロジ</v>
      </c>
      <c r="D479" s="46">
        <v>11000000</v>
      </c>
    </row>
    <row r="480" spans="1:4">
      <c r="A480" s="25">
        <f>工事一般情報!A480</f>
        <v>140009</v>
      </c>
      <c r="B480" s="5" t="str">
        <f>工事一般情報!B480</f>
        <v>エンヂェルハート保育園</v>
      </c>
      <c r="D480" s="46">
        <v>10000000</v>
      </c>
    </row>
    <row r="481" spans="1:4">
      <c r="A481" s="25">
        <f>工事一般情報!A481</f>
        <v>140014</v>
      </c>
      <c r="B481" s="5" t="str">
        <f>工事一般情報!B481</f>
        <v>尻手駅前計画</v>
      </c>
      <c r="D481" s="46">
        <v>39500000</v>
      </c>
    </row>
    <row r="482" spans="1:4">
      <c r="A482" s="25">
        <f>工事一般情報!A482</f>
        <v>140016</v>
      </c>
      <c r="B482" s="5" t="str">
        <f>工事一般情報!B482</f>
        <v>あいづダストセンター会津坂下</v>
      </c>
      <c r="D482" s="46">
        <v>7400000</v>
      </c>
    </row>
    <row r="483" spans="1:4">
      <c r="A483" s="25">
        <f>工事一般情報!A483</f>
        <v>140034</v>
      </c>
      <c r="B483" s="5" t="str">
        <f>工事一般情報!B483</f>
        <v>牡蠣の星</v>
      </c>
      <c r="D483" s="46">
        <v>18500000</v>
      </c>
    </row>
    <row r="484" spans="1:4">
      <c r="A484" s="25">
        <f>工事一般情報!A484</f>
        <v>140052</v>
      </c>
      <c r="B484" s="5" t="str">
        <f>工事一般情報!B484</f>
        <v>タイヤランド小名浜</v>
      </c>
      <c r="D484" s="46">
        <v>17500000</v>
      </c>
    </row>
    <row r="485" spans="1:4">
      <c r="A485" s="25">
        <f>工事一般情報!A485</f>
        <v>140053</v>
      </c>
      <c r="B485" s="5" t="str">
        <f>工事一般情報!B485</f>
        <v>サンデーいわき泉店</v>
      </c>
      <c r="D485" s="46">
        <v>70000000</v>
      </c>
    </row>
    <row r="486" spans="1:4">
      <c r="A486" s="25">
        <f>工事一般情報!A486</f>
        <v>140060</v>
      </c>
      <c r="B486" s="5" t="str">
        <f>工事一般情報!B486</f>
        <v>おおつ保育園</v>
      </c>
      <c r="D486" s="46"/>
    </row>
    <row r="487" spans="1:4">
      <c r="A487" s="25">
        <f>工事一般情報!A487</f>
        <v>140061</v>
      </c>
      <c r="B487" s="5" t="str">
        <f>工事一般情報!B487</f>
        <v>MV小野原</v>
      </c>
      <c r="D487" s="46">
        <v>30500000</v>
      </c>
    </row>
    <row r="488" spans="1:4">
      <c r="A488" s="25">
        <f>工事一般情報!A488</f>
        <v>150002</v>
      </c>
      <c r="B488" s="5" t="str">
        <f>工事一般情報!B488</f>
        <v>やまみ関西工場</v>
      </c>
      <c r="D488" s="46"/>
    </row>
    <row r="489" spans="1:4">
      <c r="A489" s="25">
        <f>工事一般情報!A489</f>
        <v>150003</v>
      </c>
      <c r="B489" s="5" t="str">
        <f>工事一般情報!B489</f>
        <v>千代田機電株式会社小矢部車庫</v>
      </c>
      <c r="D489" s="46"/>
    </row>
    <row r="490" spans="1:4">
      <c r="A490" s="25">
        <f>工事一般情報!A490</f>
        <v>150013</v>
      </c>
      <c r="B490" s="5" t="str">
        <f>工事一般情報!B490</f>
        <v>Honda Cars南北海道函館亀田支点</v>
      </c>
      <c r="D490" s="46">
        <v>17500000</v>
      </c>
    </row>
    <row r="491" spans="1:4">
      <c r="A491" s="25">
        <f>工事一般情報!A491</f>
        <v>150033</v>
      </c>
      <c r="B491" s="5" t="str">
        <f>工事一般情報!B491</f>
        <v>正覚寺 納骨堂</v>
      </c>
      <c r="D491" s="46">
        <v>12600000</v>
      </c>
    </row>
    <row r="492" spans="1:4">
      <c r="A492" s="25">
        <f>工事一般情報!A492</f>
        <v>150035</v>
      </c>
      <c r="B492" s="5" t="str">
        <f>工事一般情報!B492</f>
        <v>ホリコーポレーション</v>
      </c>
      <c r="D492" s="46"/>
    </row>
    <row r="493" spans="1:4">
      <c r="A493" s="25">
        <f>工事一般情報!A493</f>
        <v>150056</v>
      </c>
      <c r="B493" s="5" t="str">
        <f>工事一般情報!B493</f>
        <v>ダイハツ広島販売 曙店</v>
      </c>
      <c r="D493" s="46">
        <v>18500000</v>
      </c>
    </row>
    <row r="494" spans="1:4">
      <c r="A494" s="25">
        <f>工事一般情報!A494</f>
        <v>150060</v>
      </c>
      <c r="B494" s="5" t="str">
        <f>工事一般情報!B494</f>
        <v>中西邸</v>
      </c>
      <c r="D494" s="46">
        <v>9800000</v>
      </c>
    </row>
    <row r="495" spans="1:4">
      <c r="A495" s="25">
        <f>工事一般情報!A495</f>
        <v>150064</v>
      </c>
      <c r="B495" s="5" t="str">
        <f>工事一般情報!B495</f>
        <v>西新井店</v>
      </c>
      <c r="D495" s="46">
        <v>4300000</v>
      </c>
    </row>
    <row r="496" spans="1:4">
      <c r="A496" s="25">
        <f>工事一般情報!A496</f>
        <v>150068</v>
      </c>
      <c r="B496" s="5" t="str">
        <f>工事一般情報!B496</f>
        <v>扇工業様新社屋</v>
      </c>
      <c r="D496" s="46">
        <v>3400000</v>
      </c>
    </row>
    <row r="497" spans="1:4">
      <c r="A497" s="25">
        <f>工事一般情報!A497</f>
        <v>150070</v>
      </c>
      <c r="B497" s="5" t="str">
        <f>工事一般情報!B497</f>
        <v>ユニバースむつ</v>
      </c>
      <c r="D497" s="46">
        <v>28500000</v>
      </c>
    </row>
    <row r="498" spans="1:4">
      <c r="A498" s="25">
        <f>工事一般情報!A498</f>
        <v>150075</v>
      </c>
      <c r="B498" s="5" t="str">
        <f>工事一般情報!B498</f>
        <v>逗子披露山の家</v>
      </c>
      <c r="D498" s="46"/>
    </row>
    <row r="499" spans="1:4">
      <c r="A499" s="25">
        <f>工事一般情報!A499</f>
        <v>150076</v>
      </c>
      <c r="B499" s="5" t="str">
        <f>工事一般情報!B499</f>
        <v>中国通運株式会社冷蔵倉庫</v>
      </c>
      <c r="D499" s="46">
        <v>13000000</v>
      </c>
    </row>
    <row r="500" spans="1:4">
      <c r="A500" s="25">
        <f>工事一般情報!A500</f>
        <v>150082</v>
      </c>
      <c r="B500" s="5" t="str">
        <f>工事一般情報!B500</f>
        <v>三井造船(株)プラスト工場</v>
      </c>
      <c r="D500" s="46">
        <v>26800000</v>
      </c>
    </row>
    <row r="501" spans="1:4">
      <c r="A501" s="25">
        <f>工事一般情報!A501</f>
        <v>150088</v>
      </c>
      <c r="B501" s="5" t="str">
        <f>工事一般情報!B501</f>
        <v>V・drug蟹江</v>
      </c>
      <c r="D501" s="46">
        <v>10500000</v>
      </c>
    </row>
    <row r="502" spans="1:4">
      <c r="A502" s="25">
        <f>工事一般情報!A502</f>
        <v>150090</v>
      </c>
      <c r="B502" s="5" t="str">
        <f>工事一般情報!B502</f>
        <v>グッディウシオ大田</v>
      </c>
      <c r="D502" s="46">
        <v>19300000</v>
      </c>
    </row>
    <row r="503" spans="1:4">
      <c r="A503" s="25">
        <f>工事一般情報!A503</f>
        <v>150091</v>
      </c>
      <c r="B503" s="5" t="str">
        <f>工事一般情報!B503</f>
        <v>内村電機工務店 倉庫</v>
      </c>
      <c r="D503" s="46">
        <v>8500000</v>
      </c>
    </row>
    <row r="504" spans="1:4">
      <c r="A504" s="25">
        <f>工事一般情報!A504</f>
        <v>150097</v>
      </c>
      <c r="B504" s="5" t="str">
        <f>工事一般情報!B504</f>
        <v>第2みさとしらゆり保育園</v>
      </c>
      <c r="D504" s="46">
        <v>8300000</v>
      </c>
    </row>
    <row r="505" spans="1:4">
      <c r="A505" s="25">
        <f>工事一般情報!A505</f>
        <v>150098</v>
      </c>
      <c r="B505" s="5" t="str">
        <f>工事一般情報!B505</f>
        <v>ナルシマ工場・事務所</v>
      </c>
      <c r="D505" s="46">
        <v>10900000</v>
      </c>
    </row>
    <row r="506" spans="1:4">
      <c r="A506" s="25">
        <f>工事一般情報!A506</f>
        <v>150107</v>
      </c>
      <c r="B506" s="5" t="str">
        <f>工事一般情報!B506</f>
        <v>内信寺東三河別院 納骨堂</v>
      </c>
      <c r="D506" s="46">
        <v>8000000</v>
      </c>
    </row>
    <row r="507" spans="1:4">
      <c r="A507" s="25">
        <f>工事一般情報!A507</f>
        <v>150109</v>
      </c>
      <c r="B507" s="5" t="str">
        <f>工事一般情報!B507</f>
        <v>ユニバース惣菜センター</v>
      </c>
      <c r="D507" s="46">
        <v>34000000</v>
      </c>
    </row>
    <row r="508" spans="1:4">
      <c r="A508" s="25">
        <f>工事一般情報!A508</f>
        <v>150116</v>
      </c>
      <c r="B508" s="5" t="str">
        <f>工事一般情報!B508</f>
        <v>千種新西店舗</v>
      </c>
      <c r="D508" s="46">
        <v>35000000</v>
      </c>
    </row>
    <row r="509" spans="1:4">
      <c r="A509" s="25">
        <f>工事一般情報!A509</f>
        <v>150118</v>
      </c>
      <c r="B509" s="5" t="str">
        <f>工事一般情報!B509</f>
        <v>バロー安城</v>
      </c>
      <c r="D509" s="46">
        <v>59000000</v>
      </c>
    </row>
    <row r="510" spans="1:4">
      <c r="A510" s="25">
        <f>工事一般情報!A510</f>
        <v>150125</v>
      </c>
      <c r="B510" s="5" t="str">
        <f>工事一般情報!B510</f>
        <v>復興公営住宅</v>
      </c>
      <c r="D510" s="46">
        <v>23000000</v>
      </c>
    </row>
    <row r="511" spans="1:4">
      <c r="A511" s="25">
        <f>工事一般情報!A511</f>
        <v>150126</v>
      </c>
      <c r="B511" s="5" t="str">
        <f>工事一般情報!B511</f>
        <v>K's Dining</v>
      </c>
      <c r="D511" s="46">
        <v>4600000</v>
      </c>
    </row>
    <row r="512" spans="1:4">
      <c r="A512" s="25">
        <f>工事一般情報!A512</f>
        <v>150127</v>
      </c>
      <c r="B512" s="5" t="str">
        <f>工事一般情報!B512</f>
        <v>函館どっく(株)造船・修繕事務所</v>
      </c>
      <c r="D512" s="46">
        <v>18000000</v>
      </c>
    </row>
    <row r="513" spans="1:4">
      <c r="A513" s="25">
        <f>工事一般情報!A513</f>
        <v>150134</v>
      </c>
      <c r="B513" s="5" t="str">
        <f>工事一般情報!B513</f>
        <v>双葉運輸　倉庫・事務所</v>
      </c>
      <c r="D513" s="46">
        <v>4800000</v>
      </c>
    </row>
    <row r="514" spans="1:4">
      <c r="A514" s="25">
        <f>工事一般情報!A514</f>
        <v>150135</v>
      </c>
      <c r="B514" s="5" t="str">
        <f>工事一般情報!B514</f>
        <v>新東京機材センター</v>
      </c>
      <c r="D514" s="46">
        <v>20500000</v>
      </c>
    </row>
    <row r="515" spans="1:4">
      <c r="A515" s="25">
        <f>工事一般情報!A515</f>
        <v>150137</v>
      </c>
      <c r="B515" s="5" t="str">
        <f>工事一般情報!B515</f>
        <v>H HOUSE</v>
      </c>
      <c r="D515" s="46"/>
    </row>
    <row r="516" spans="1:4">
      <c r="A516" s="25">
        <f>工事一般情報!A516</f>
        <v>150143</v>
      </c>
      <c r="B516" s="5" t="str">
        <f>工事一般情報!B516</f>
        <v>南鳩ヶ谷6丁目計画</v>
      </c>
      <c r="D516" s="46">
        <v>4600000</v>
      </c>
    </row>
    <row r="517" spans="1:4">
      <c r="A517" s="25">
        <f>工事一般情報!A517</f>
        <v>150151</v>
      </c>
      <c r="B517" s="5" t="str">
        <f>工事一般情報!B517</f>
        <v>大森新社屋</v>
      </c>
      <c r="D517" s="46">
        <v>6250000</v>
      </c>
    </row>
    <row r="518" spans="1:4">
      <c r="A518" s="25">
        <f>工事一般情報!A518</f>
        <v>150155</v>
      </c>
      <c r="B518" s="5" t="str">
        <f>工事一般情報!B518</f>
        <v>ジョーシン射水</v>
      </c>
      <c r="D518" s="46">
        <v>43000000</v>
      </c>
    </row>
    <row r="519" spans="1:4">
      <c r="A519" s="25">
        <f>工事一般情報!A519</f>
        <v>150157</v>
      </c>
      <c r="B519" s="5" t="str">
        <f>工事一般情報!B519</f>
        <v>ケーアイ・オギワラ</v>
      </c>
      <c r="D519" s="46">
        <v>57500000</v>
      </c>
    </row>
    <row r="520" spans="1:4">
      <c r="A520" s="25">
        <f>工事一般情報!A520</f>
        <v>150158</v>
      </c>
      <c r="B520" s="5" t="str">
        <f>工事一般情報!B520</f>
        <v>東北マツダ酒田</v>
      </c>
      <c r="D520" s="46">
        <v>9300000</v>
      </c>
    </row>
    <row r="521" spans="1:4">
      <c r="A521" s="25">
        <f>工事一般情報!A521</f>
        <v>150164</v>
      </c>
      <c r="B521" s="5" t="str">
        <f>工事一般情報!B521</f>
        <v>特別養護老人ホーム さくらそう</v>
      </c>
      <c r="D521" s="46"/>
    </row>
    <row r="522" spans="1:4">
      <c r="A522" s="25">
        <f>工事一般情報!A522</f>
        <v>150166</v>
      </c>
      <c r="B522" s="5" t="str">
        <f>工事一般情報!B522</f>
        <v>広野米倉庫</v>
      </c>
      <c r="D522" s="46">
        <v>13170000</v>
      </c>
    </row>
    <row r="523" spans="1:4">
      <c r="A523" s="25">
        <f>工事一般情報!A523</f>
        <v>150167</v>
      </c>
      <c r="B523" s="5" t="str">
        <f>工事一般情報!B523</f>
        <v>マルカワ渋川せんべい新工場</v>
      </c>
      <c r="D523" s="46"/>
    </row>
    <row r="524" spans="1:4">
      <c r="A524" s="25">
        <f>工事一般情報!A524</f>
        <v>150173</v>
      </c>
      <c r="B524" s="5" t="str">
        <f>工事一般情報!B524</f>
        <v>越ケ谷保育園</v>
      </c>
      <c r="D524" s="46"/>
    </row>
    <row r="525" spans="1:4">
      <c r="A525" s="25">
        <f>工事一般情報!A525</f>
        <v>150185</v>
      </c>
      <c r="B525" s="5" t="str">
        <f>工事一般情報!B525</f>
        <v>せんだん会ｻｰﾋﾞｽ付住宅</v>
      </c>
      <c r="D525" s="46">
        <v>11900000</v>
      </c>
    </row>
    <row r="526" spans="1:4">
      <c r="A526" s="25">
        <f>工事一般情報!A526</f>
        <v>150191</v>
      </c>
      <c r="B526" s="5" t="str">
        <f>工事一般情報!B526</f>
        <v>ダイナム宮城角田</v>
      </c>
      <c r="D526" s="46">
        <v>15400000</v>
      </c>
    </row>
    <row r="527" spans="1:4">
      <c r="A527" s="25">
        <f>工事一般情報!A527</f>
        <v>150192</v>
      </c>
      <c r="B527" s="5" t="str">
        <f>工事一般情報!B527</f>
        <v>十和田市東十一番町SS</v>
      </c>
      <c r="D527" s="46">
        <v>36500000</v>
      </c>
    </row>
    <row r="528" spans="1:4">
      <c r="A528" s="25">
        <f>工事一般情報!A528</f>
        <v>150201</v>
      </c>
      <c r="B528" s="5" t="str">
        <f>工事一般情報!B528</f>
        <v>平野鋼線㈱ 幸手倉庫・工場</v>
      </c>
      <c r="D528" s="46"/>
    </row>
    <row r="529" spans="1:4">
      <c r="A529" s="25">
        <f>工事一般情報!A529</f>
        <v>150216</v>
      </c>
      <c r="B529" s="5" t="str">
        <f>工事一般情報!B529</f>
        <v>吉田容器店第2立花ヤード</v>
      </c>
      <c r="D529" s="46">
        <v>3500000</v>
      </c>
    </row>
    <row r="530" spans="1:4">
      <c r="A530" s="25">
        <f>工事一般情報!A530</f>
        <v>150219</v>
      </c>
      <c r="B530" s="5" t="str">
        <f>工事一般情報!B530</f>
        <v>ウェルネス出雲中野</v>
      </c>
      <c r="D530" s="46">
        <v>10000000</v>
      </c>
    </row>
    <row r="531" spans="1:4">
      <c r="A531" s="25">
        <f>工事一般情報!A531</f>
        <v>150228</v>
      </c>
      <c r="B531" s="5" t="str">
        <f>工事一般情報!B531</f>
        <v>スズキショールーム豊岡</v>
      </c>
      <c r="D531" s="46">
        <v>3600000</v>
      </c>
    </row>
    <row r="532" spans="1:4">
      <c r="A532" s="25">
        <f>工事一般情報!A532</f>
        <v>150229</v>
      </c>
      <c r="B532" s="5" t="str">
        <f>工事一般情報!B532</f>
        <v>八尾楽音寺</v>
      </c>
      <c r="D532" s="46"/>
    </row>
    <row r="533" spans="1:4">
      <c r="A533" s="25">
        <f>工事一般情報!A533</f>
        <v>150237</v>
      </c>
      <c r="B533" s="5" t="str">
        <f>工事一般情報!B533</f>
        <v>中部工業(株)工場</v>
      </c>
      <c r="D533" s="46">
        <v>4700000</v>
      </c>
    </row>
    <row r="534" spans="1:4">
      <c r="A534" s="25">
        <f>工事一般情報!A534</f>
        <v>150240</v>
      </c>
      <c r="B534" s="5" t="str">
        <f>工事一般情報!B534</f>
        <v>石巻商工信用組合本店</v>
      </c>
      <c r="D534" s="46">
        <v>6900000</v>
      </c>
    </row>
    <row r="535" spans="1:4">
      <c r="A535" s="25">
        <f>工事一般情報!A535</f>
        <v>150241</v>
      </c>
      <c r="B535" s="5" t="str">
        <f>工事一般情報!B535</f>
        <v>関西マツダ住之江</v>
      </c>
      <c r="D535" s="46">
        <v>13000000</v>
      </c>
    </row>
    <row r="536" spans="1:4">
      <c r="A536" s="25">
        <f>工事一般情報!A536</f>
        <v>150246</v>
      </c>
      <c r="B536" s="5" t="str">
        <f>工事一般情報!B536</f>
        <v>北海道カントリークラブ</v>
      </c>
      <c r="D536" s="46"/>
    </row>
    <row r="537" spans="1:4">
      <c r="A537" s="25">
        <f>工事一般情報!A537</f>
        <v>150248</v>
      </c>
      <c r="B537" s="5" t="str">
        <f>工事一般情報!B537</f>
        <v>プラスワン長野</v>
      </c>
      <c r="D537" s="46">
        <v>65000000</v>
      </c>
    </row>
    <row r="538" spans="1:4">
      <c r="A538" s="25">
        <f>工事一般情報!A538</f>
        <v>150253</v>
      </c>
      <c r="B538" s="5" t="str">
        <f>工事一般情報!B538</f>
        <v>マルハン新発田</v>
      </c>
      <c r="D538" s="46">
        <v>25000000</v>
      </c>
    </row>
    <row r="539" spans="1:4">
      <c r="A539" s="25">
        <f>工事一般情報!A539</f>
        <v>150257</v>
      </c>
      <c r="B539" s="5" t="str">
        <f>工事一般情報!B539</f>
        <v>高和保育園</v>
      </c>
      <c r="D539" s="46">
        <v>4300000</v>
      </c>
    </row>
    <row r="540" spans="1:4">
      <c r="A540" s="25">
        <f>工事一般情報!A540</f>
        <v>150259</v>
      </c>
      <c r="B540" s="5" t="str">
        <f>工事一般情報!B540</f>
        <v>大川魚店</v>
      </c>
      <c r="D540" s="46">
        <v>5800000</v>
      </c>
    </row>
    <row r="541" spans="1:4">
      <c r="A541" s="25">
        <f>工事一般情報!A541</f>
        <v>150265</v>
      </c>
      <c r="B541" s="5" t="str">
        <f>工事一般情報!B541</f>
        <v>東和プリント</v>
      </c>
      <c r="D541" s="46"/>
    </row>
    <row r="542" spans="1:4">
      <c r="A542" s="25">
        <f>工事一般情報!A542</f>
        <v>150270</v>
      </c>
      <c r="B542" s="5" t="str">
        <f>工事一般情報!B542</f>
        <v>ルネスマンション足立区千住旭町</v>
      </c>
      <c r="D542" s="46">
        <v>3300000</v>
      </c>
    </row>
    <row r="543" spans="1:4">
      <c r="A543" s="25">
        <f>工事一般情報!A543</f>
        <v>150272</v>
      </c>
      <c r="B543" s="5" t="str">
        <f>工事一般情報!B543</f>
        <v>JA郡山市耕作物共同利用施設整備</v>
      </c>
      <c r="D543" s="46">
        <v>18800000</v>
      </c>
    </row>
    <row r="544" spans="1:4">
      <c r="A544" s="25">
        <f>工事一般情報!A544</f>
        <v>150273</v>
      </c>
      <c r="B544" s="5" t="str">
        <f>工事一般情報!B544</f>
        <v>浪岡配送センター</v>
      </c>
      <c r="D544" s="46">
        <v>38500000</v>
      </c>
    </row>
    <row r="545" spans="1:4">
      <c r="A545" s="25">
        <f>工事一般情報!A545</f>
        <v>150278</v>
      </c>
      <c r="B545" s="5" t="str">
        <f>工事一般情報!B545</f>
        <v>アートコーポレーション㈱大阪市港区支店</v>
      </c>
      <c r="D545" s="46">
        <v>9900000</v>
      </c>
    </row>
    <row r="546" spans="1:4">
      <c r="A546" s="25">
        <f>工事一般情報!A546</f>
        <v>150283</v>
      </c>
      <c r="B546" s="5" t="str">
        <f>工事一般情報!B546</f>
        <v>東北マツダ秋田ＢＰ</v>
      </c>
      <c r="D546" s="46">
        <v>30000000</v>
      </c>
    </row>
    <row r="547" spans="1:4">
      <c r="A547" s="25">
        <f>工事一般情報!A547</f>
        <v>150286</v>
      </c>
      <c r="B547" s="5" t="str">
        <f>工事一般情報!B547</f>
        <v>ほのぼの会 厨房棟</v>
      </c>
      <c r="D547" s="46">
        <v>8400000</v>
      </c>
    </row>
    <row r="548" spans="1:4">
      <c r="A548" s="25">
        <f>工事一般情報!A548</f>
        <v>150287</v>
      </c>
      <c r="B548" s="5" t="str">
        <f>工事一般情報!B548</f>
        <v>益田自動車工業</v>
      </c>
      <c r="D548" s="46">
        <v>9100000</v>
      </c>
    </row>
    <row r="549" spans="1:4">
      <c r="A549" s="25">
        <f>工事一般情報!A549</f>
        <v>150289</v>
      </c>
      <c r="B549" s="5" t="str">
        <f>工事一般情報!B549</f>
        <v>ダイナム山口宇部港町</v>
      </c>
      <c r="D549" s="46">
        <v>11000000</v>
      </c>
    </row>
    <row r="550" spans="1:4">
      <c r="A550" s="25">
        <f>工事一般情報!A550</f>
        <v>150301</v>
      </c>
      <c r="B550" s="5" t="str">
        <f>工事一般情報!B550</f>
        <v>スズキショールーム橿原</v>
      </c>
      <c r="D550" s="46">
        <v>9500000</v>
      </c>
    </row>
    <row r="551" spans="1:4">
      <c r="A551" s="25">
        <f>工事一般情報!A551</f>
        <v>150311</v>
      </c>
      <c r="B551" s="5" t="str">
        <f>工事一般情報!B551</f>
        <v>油脂タンク</v>
      </c>
      <c r="D551" s="46">
        <v>6500000</v>
      </c>
    </row>
    <row r="552" spans="1:4">
      <c r="A552" s="25">
        <f>工事一般情報!A552</f>
        <v>150312</v>
      </c>
      <c r="B552" s="5" t="str">
        <f>工事一般情報!B552</f>
        <v>ナプラス産業廃棄物処理施設</v>
      </c>
      <c r="D552" s="46">
        <v>3550000</v>
      </c>
    </row>
    <row r="553" spans="1:4">
      <c r="A553" s="25">
        <f>工事一般情報!A553</f>
        <v>150321</v>
      </c>
      <c r="B553" s="5" t="str">
        <f>工事一般情報!B553</f>
        <v>ジョイフィット津桜橋</v>
      </c>
      <c r="D553" s="46">
        <v>7400000</v>
      </c>
    </row>
    <row r="554" spans="1:4">
      <c r="A554" s="25">
        <f>工事一般情報!A554</f>
        <v>150327</v>
      </c>
      <c r="B554" s="5" t="str">
        <f>工事一般情報!B554</f>
        <v>関西トランスウェイ 岸和田物流センター</v>
      </c>
      <c r="D554" s="46">
        <v>52000000</v>
      </c>
    </row>
    <row r="555" spans="1:4">
      <c r="A555" s="25">
        <f>工事一般情報!A555</f>
        <v>150328</v>
      </c>
      <c r="B555" s="5" t="str">
        <f>工事一般情報!B555</f>
        <v>新浦安有明海プロジェクト</v>
      </c>
      <c r="D555" s="46">
        <v>27000000</v>
      </c>
    </row>
    <row r="556" spans="1:4">
      <c r="A556" s="25">
        <f>工事一般情報!A556</f>
        <v>150329</v>
      </c>
      <c r="B556" s="5" t="str">
        <f>工事一般情報!B556</f>
        <v>中川保育園</v>
      </c>
      <c r="D556" s="46">
        <v>10000000</v>
      </c>
    </row>
    <row r="557" spans="1:4">
      <c r="A557" s="25">
        <f>工事一般情報!A557</f>
        <v>150331</v>
      </c>
      <c r="B557" s="5" t="str">
        <f>工事一般情報!B557</f>
        <v>ドラッグユタカ南陽</v>
      </c>
      <c r="D557" s="46">
        <v>9500000</v>
      </c>
    </row>
    <row r="558" spans="1:4">
      <c r="A558" s="25">
        <f>工事一般情報!A558</f>
        <v>150336</v>
      </c>
      <c r="B558" s="5" t="str">
        <f>工事一般情報!B558</f>
        <v>アシーズブリッジ米子</v>
      </c>
      <c r="D558" s="46">
        <v>4870000</v>
      </c>
    </row>
    <row r="559" spans="1:4">
      <c r="A559" s="25">
        <f>工事一般情報!A559</f>
        <v>150339</v>
      </c>
      <c r="B559" s="5" t="str">
        <f>工事一般情報!B559</f>
        <v>福島県中建設事務所</v>
      </c>
      <c r="D559" s="46">
        <v>9000000</v>
      </c>
    </row>
    <row r="560" spans="1:4">
      <c r="A560" s="25">
        <f>工事一般情報!A560</f>
        <v>150344</v>
      </c>
      <c r="B560" s="5" t="str">
        <f>工事一般情報!B560</f>
        <v>スガテック東京事業所</v>
      </c>
      <c r="D560" s="46">
        <v>6200000</v>
      </c>
    </row>
    <row r="561" spans="1:4">
      <c r="A561" s="25">
        <f>工事一般情報!A561</f>
        <v>150357</v>
      </c>
      <c r="B561" s="5" t="str">
        <f>工事一般情報!B561</f>
        <v>利岡邸</v>
      </c>
      <c r="D561" s="46">
        <v>4900000</v>
      </c>
    </row>
    <row r="562" spans="1:4">
      <c r="A562" s="25">
        <f>工事一般情報!A562</f>
        <v>150360</v>
      </c>
      <c r="B562" s="5" t="str">
        <f>工事一般情報!B562</f>
        <v>マルハン赤穂</v>
      </c>
      <c r="D562" s="46">
        <v>17000000</v>
      </c>
    </row>
    <row r="563" spans="1:4">
      <c r="A563" s="25">
        <f>工事一般情報!A563</f>
        <v>150364</v>
      </c>
      <c r="B563" s="5" t="str">
        <f>工事一般情報!B563</f>
        <v>ドラッグセイムス吉川</v>
      </c>
      <c r="D563" s="46">
        <v>9500000</v>
      </c>
    </row>
    <row r="564" spans="1:4">
      <c r="A564" s="25">
        <f>工事一般情報!A564</f>
        <v>150366</v>
      </c>
      <c r="B564" s="5" t="str">
        <f>工事一般情報!B564</f>
        <v>マルハン橋本台</v>
      </c>
      <c r="D564" s="46"/>
    </row>
    <row r="565" spans="1:4">
      <c r="A565" s="25">
        <f>工事一般情報!A565</f>
        <v>150372</v>
      </c>
      <c r="B565" s="5" t="str">
        <f>工事一般情報!B565</f>
        <v>大分県大分市宮崎店舗</v>
      </c>
      <c r="D565" s="46">
        <v>48500000</v>
      </c>
    </row>
    <row r="566" spans="1:4">
      <c r="A566" s="25">
        <f>工事一般情報!A566</f>
        <v>150380</v>
      </c>
      <c r="B566" s="5" t="str">
        <f>工事一般情報!B566</f>
        <v>千代田機電 小松営業所</v>
      </c>
      <c r="D566" s="46"/>
    </row>
    <row r="567" spans="1:4">
      <c r="A567" s="25">
        <f>工事一般情報!A567</f>
        <v>150386</v>
      </c>
      <c r="B567" s="5" t="str">
        <f>工事一般情報!B567</f>
        <v>ヨークベニマル塩釜北浜</v>
      </c>
      <c r="D567" s="46">
        <v>31300000</v>
      </c>
    </row>
    <row r="568" spans="1:4">
      <c r="A568" s="25">
        <f>工事一般情報!A568</f>
        <v>150387</v>
      </c>
      <c r="B568" s="5" t="str">
        <f>工事一般情報!B568</f>
        <v>カインズ静岡清水</v>
      </c>
      <c r="D568" s="46">
        <v>70000000</v>
      </c>
    </row>
    <row r="569" spans="1:4">
      <c r="A569" s="25">
        <f>工事一般情報!A569</f>
        <v>150395</v>
      </c>
      <c r="B569" s="5" t="str">
        <f>工事一般情報!B569</f>
        <v>メディング板野</v>
      </c>
      <c r="D569" s="46"/>
    </row>
    <row r="570" spans="1:4">
      <c r="A570" s="25">
        <f>工事一般情報!A570</f>
        <v>150396</v>
      </c>
      <c r="B570" s="5" t="str">
        <f>工事一般情報!B570</f>
        <v>児童養護施設 恵愛学園</v>
      </c>
      <c r="D570" s="46">
        <v>26000000</v>
      </c>
    </row>
    <row r="571" spans="1:4">
      <c r="A571" s="25">
        <f>工事一般情報!A571</f>
        <v>150404</v>
      </c>
      <c r="B571" s="5" t="str">
        <f>工事一般情報!B571</f>
        <v>エスポット相模原淵野</v>
      </c>
      <c r="D571" s="46">
        <v>68320000</v>
      </c>
    </row>
    <row r="572" spans="1:4">
      <c r="A572" s="25">
        <f>工事一般情報!A572</f>
        <v>150409</v>
      </c>
      <c r="B572" s="5" t="str">
        <f>工事一般情報!B572</f>
        <v>遠藤商事 新野菜工場</v>
      </c>
      <c r="D572" s="46">
        <v>16900000</v>
      </c>
    </row>
    <row r="573" spans="1:4">
      <c r="A573" s="25">
        <f>工事一般情報!A573</f>
        <v>150410</v>
      </c>
      <c r="B573" s="5" t="str">
        <f>工事一般情報!B573</f>
        <v>御所野物流センター(秋田物流倉庫)</v>
      </c>
      <c r="D573" s="46">
        <v>7300000</v>
      </c>
    </row>
    <row r="574" spans="1:4">
      <c r="A574" s="25">
        <f>工事一般情報!A574</f>
        <v>150431</v>
      </c>
      <c r="B574" s="5" t="str">
        <f>工事一般情報!B574</f>
        <v>中部薬品 武豊店</v>
      </c>
      <c r="D574" s="46">
        <v>10800000</v>
      </c>
    </row>
    <row r="575" spans="1:4">
      <c r="A575" s="25">
        <f>工事一般情報!A575</f>
        <v>150446</v>
      </c>
      <c r="B575" s="5" t="str">
        <f>工事一般情報!B575</f>
        <v>河原木保育園</v>
      </c>
      <c r="D575" s="46">
        <v>12500000</v>
      </c>
    </row>
    <row r="576" spans="1:4">
      <c r="A576" s="25">
        <f>工事一般情報!A576</f>
        <v>150465</v>
      </c>
      <c r="B576" s="5" t="str">
        <f>工事一般情報!B576</f>
        <v>石井製作所</v>
      </c>
      <c r="D576" s="46">
        <v>40200000</v>
      </c>
    </row>
    <row r="577" spans="1:4">
      <c r="A577" s="25">
        <f>工事一般情報!A577</f>
        <v>150467</v>
      </c>
      <c r="B577" s="5" t="str">
        <f>工事一般情報!B577</f>
        <v>薬王堂由利本荘大内</v>
      </c>
      <c r="D577" s="46">
        <v>18500000</v>
      </c>
    </row>
    <row r="578" spans="1:4">
      <c r="A578" s="25">
        <f>工事一般情報!A578</f>
        <v>150469</v>
      </c>
      <c r="B578" s="5" t="str">
        <f>工事一般情報!B578</f>
        <v>みたけ老人福祉センター</v>
      </c>
      <c r="D578" s="46">
        <v>7000000</v>
      </c>
    </row>
    <row r="579" spans="1:4">
      <c r="A579" s="25">
        <f>工事一般情報!A579</f>
        <v>150477</v>
      </c>
      <c r="B579" s="5" t="str">
        <f>工事一般情報!B579</f>
        <v>ラ・ムー和歌山直川</v>
      </c>
      <c r="D579" s="46">
        <v>21000000</v>
      </c>
    </row>
    <row r="580" spans="1:4">
      <c r="A580" s="25">
        <f>工事一般情報!A580</f>
        <v>150478</v>
      </c>
      <c r="B580" s="5" t="str">
        <f>工事一般情報!B580</f>
        <v>ツルハドラッグ直川</v>
      </c>
      <c r="D580" s="46">
        <v>10185185</v>
      </c>
    </row>
    <row r="581" spans="1:4">
      <c r="A581" s="25">
        <f>工事一般情報!A581</f>
        <v>150481</v>
      </c>
      <c r="B581" s="5" t="str">
        <f>工事一般情報!B581</f>
        <v>光洋 駒川中野</v>
      </c>
      <c r="D581" s="46"/>
    </row>
    <row r="582" spans="1:4">
      <c r="A582" s="25">
        <f>工事一般情報!A582</f>
        <v>150484</v>
      </c>
      <c r="B582" s="5" t="str">
        <f>工事一般情報!B582</f>
        <v>橋本様 貸事務所(郡山クリエイト)</v>
      </c>
      <c r="D582" s="46"/>
    </row>
    <row r="583" spans="1:4">
      <c r="A583" s="25">
        <f>工事一般情報!A583</f>
        <v>150486</v>
      </c>
      <c r="B583" s="5" t="str">
        <f>工事一般情報!B583</f>
        <v>竹原火力</v>
      </c>
      <c r="D583" s="46">
        <v>3800000</v>
      </c>
    </row>
    <row r="584" spans="1:4">
      <c r="A584" s="25">
        <f>工事一般情報!A584</f>
        <v>150488</v>
      </c>
      <c r="B584" s="5" t="str">
        <f>工事一般情報!B584</f>
        <v>バロー上越寺</v>
      </c>
      <c r="D584" s="46">
        <v>23400000</v>
      </c>
    </row>
    <row r="585" spans="1:4">
      <c r="A585" s="25">
        <f>工事一般情報!A585</f>
        <v>150490</v>
      </c>
      <c r="B585" s="5" t="str">
        <f>工事一般情報!B585</f>
        <v>中部薬品越前</v>
      </c>
      <c r="D585" s="46">
        <v>14900000</v>
      </c>
    </row>
    <row r="586" spans="1:4">
      <c r="A586" s="25">
        <f>工事一般情報!A586</f>
        <v>150491</v>
      </c>
      <c r="B586" s="5" t="str">
        <f>工事一般情報!B586</f>
        <v>赤野の家</v>
      </c>
      <c r="D586" s="46"/>
    </row>
    <row r="587" spans="1:4">
      <c r="A587" s="25">
        <f>工事一般情報!A587</f>
        <v>150492</v>
      </c>
      <c r="B587" s="5" t="str">
        <f>工事一般情報!B587</f>
        <v>KI-HOUSE</v>
      </c>
      <c r="D587" s="46">
        <v>3100000</v>
      </c>
    </row>
    <row r="588" spans="1:4">
      <c r="A588" s="25">
        <f>工事一般情報!A588</f>
        <v>150495</v>
      </c>
      <c r="B588" s="5" t="str">
        <f>工事一般情報!B588</f>
        <v>ホーマック室蘭</v>
      </c>
      <c r="D588" s="46">
        <v>65000000</v>
      </c>
    </row>
    <row r="589" spans="1:4">
      <c r="A589" s="25">
        <f>工事一般情報!A589</f>
        <v>150496</v>
      </c>
      <c r="B589" s="5" t="str">
        <f>工事一般情報!B589</f>
        <v>十文字チキンカンパニー久慈工場</v>
      </c>
      <c r="D589" s="46">
        <v>125000000</v>
      </c>
    </row>
    <row r="590" spans="1:4">
      <c r="A590" s="25">
        <f>工事一般情報!A590</f>
        <v>150497</v>
      </c>
      <c r="B590" s="5" t="str">
        <f>工事一般情報!B590</f>
        <v>GU三川</v>
      </c>
      <c r="D590" s="46">
        <v>25400000</v>
      </c>
    </row>
    <row r="591" spans="1:4">
      <c r="A591" s="25">
        <f>工事一般情報!A591</f>
        <v>150501</v>
      </c>
      <c r="B591" s="5" t="str">
        <f>工事一般情報!B591</f>
        <v>三和鋲螺</v>
      </c>
      <c r="D591" s="46">
        <v>8300000</v>
      </c>
    </row>
    <row r="592" spans="1:4">
      <c r="A592" s="25">
        <f>工事一般情報!A592</f>
        <v>150502</v>
      </c>
      <c r="B592" s="5" t="str">
        <f>工事一般情報!B592</f>
        <v>大潟村同友会</v>
      </c>
      <c r="D592" s="46">
        <v>14800000</v>
      </c>
    </row>
    <row r="593" spans="1:4">
      <c r="A593" s="25">
        <f>工事一般情報!A593</f>
        <v>150504</v>
      </c>
      <c r="B593" s="5" t="str">
        <f>工事一般情報!B593</f>
        <v>大進創寫館</v>
      </c>
      <c r="D593" s="46"/>
    </row>
    <row r="594" spans="1:4">
      <c r="A594" s="25">
        <f>工事一般情報!A594</f>
        <v>150508</v>
      </c>
      <c r="B594" s="5" t="str">
        <f>工事一般情報!B594</f>
        <v>東田店舗計画</v>
      </c>
      <c r="D594" s="46"/>
    </row>
    <row r="595" spans="1:4">
      <c r="A595" s="25">
        <f>工事一般情報!A595</f>
        <v>150509</v>
      </c>
      <c r="B595" s="5" t="str">
        <f>工事一般情報!B595</f>
        <v>女川中央</v>
      </c>
      <c r="D595" s="46">
        <v>3750000</v>
      </c>
    </row>
    <row r="596" spans="1:4">
      <c r="A596" s="25">
        <f>工事一般情報!A596</f>
        <v>150516</v>
      </c>
      <c r="B596" s="5" t="str">
        <f>工事一般情報!B596</f>
        <v>境港海陸運送</v>
      </c>
      <c r="D596" s="46">
        <v>30000000</v>
      </c>
    </row>
    <row r="597" spans="1:4">
      <c r="A597" s="25">
        <f>工事一般情報!A597</f>
        <v>150536</v>
      </c>
      <c r="B597" s="5" t="str">
        <f>工事一般情報!B597</f>
        <v>出雲ｹｰﾌﾞﾙﾋﾞｼﾞｮﾝ</v>
      </c>
      <c r="D597" s="46">
        <v>13600000</v>
      </c>
    </row>
    <row r="598" spans="1:4">
      <c r="A598" s="25">
        <f>工事一般情報!A598</f>
        <v>150544</v>
      </c>
      <c r="B598" s="5" t="str">
        <f>工事一般情報!B598</f>
        <v>DCMｶｰﾏ豊田五ヶ丘</v>
      </c>
      <c r="D598" s="46"/>
    </row>
    <row r="599" spans="1:4">
      <c r="A599" s="25">
        <f>工事一般情報!A599</f>
        <v>150546</v>
      </c>
      <c r="B599" s="5" t="str">
        <f>工事一般情報!B599</f>
        <v>ヤマザワ荒井南</v>
      </c>
      <c r="D599" s="46">
        <v>37000000</v>
      </c>
    </row>
    <row r="600" spans="1:4">
      <c r="A600" s="25">
        <f>工事一般情報!A600</f>
        <v>150554</v>
      </c>
      <c r="B600" s="5" t="str">
        <f>工事一般情報!B600</f>
        <v>直方保線所 社屋</v>
      </c>
      <c r="D600" s="46">
        <v>6900000</v>
      </c>
    </row>
    <row r="601" spans="1:4">
      <c r="A601" s="25">
        <f>工事一般情報!A601</f>
        <v>150555</v>
      </c>
      <c r="B601" s="5" t="str">
        <f>工事一般情報!B601</f>
        <v>ホーマックニコット藤代</v>
      </c>
      <c r="D601" s="46">
        <v>14300000</v>
      </c>
    </row>
    <row r="602" spans="1:4">
      <c r="A602" s="25">
        <f>工事一般情報!A602</f>
        <v>150566</v>
      </c>
      <c r="B602" s="5" t="str">
        <f>工事一般情報!B602</f>
        <v>ｲｰｱﾝﾄﾞｴﾑ発寒ﾌﾟﾗｽﾃｨｯｸ破砕施設</v>
      </c>
      <c r="D602" s="46">
        <v>23500000</v>
      </c>
    </row>
    <row r="603" spans="1:4">
      <c r="A603" s="25">
        <f>工事一般情報!A603</f>
        <v>150576</v>
      </c>
      <c r="B603" s="5" t="str">
        <f>工事一般情報!B603</f>
        <v>バロー寝屋川</v>
      </c>
      <c r="D603" s="46">
        <v>45500000</v>
      </c>
    </row>
    <row r="604" spans="1:4">
      <c r="A604" s="25">
        <f>工事一般情報!A604</f>
        <v>150580</v>
      </c>
      <c r="B604" s="5" t="str">
        <f>工事一般情報!B604</f>
        <v>東北マツダ柴田</v>
      </c>
      <c r="D604" s="46">
        <v>4000000</v>
      </c>
    </row>
    <row r="605" spans="1:4">
      <c r="A605" s="25">
        <f>工事一般情報!A605</f>
        <v>150581</v>
      </c>
      <c r="B605" s="5" t="str">
        <f>工事一般情報!B605</f>
        <v>東北マツダ北上</v>
      </c>
      <c r="D605" s="46">
        <v>6200000</v>
      </c>
    </row>
    <row r="606" spans="1:4">
      <c r="A606" s="25">
        <f>工事一般情報!A606</f>
        <v>150582</v>
      </c>
      <c r="B606" s="5" t="str">
        <f>工事一般情報!B606</f>
        <v>臨港バス駐車場</v>
      </c>
      <c r="D606" s="46">
        <v>12200000</v>
      </c>
    </row>
    <row r="607" spans="1:4">
      <c r="A607" s="25">
        <f>工事一般情報!A607</f>
        <v>150585</v>
      </c>
      <c r="B607" s="5" t="str">
        <f>工事一般情報!B607</f>
        <v>サンライズ産業㈱ 浪岡第三倉庫</v>
      </c>
      <c r="D607" s="46">
        <v>9700000</v>
      </c>
    </row>
    <row r="608" spans="1:4">
      <c r="A608" s="25">
        <f>工事一般情報!A608</f>
        <v>150588</v>
      </c>
      <c r="B608" s="5" t="str">
        <f>工事一般情報!B608</f>
        <v>コメリPW佐沼店</v>
      </c>
      <c r="D608" s="46">
        <v>95000000</v>
      </c>
    </row>
    <row r="609" spans="1:4">
      <c r="A609" s="25">
        <f>工事一般情報!A609</f>
        <v>150592</v>
      </c>
      <c r="B609" s="5" t="str">
        <f>工事一般情報!B609</f>
        <v>高砂医科工業</v>
      </c>
      <c r="D609" s="46">
        <v>10500000</v>
      </c>
    </row>
    <row r="610" spans="1:4">
      <c r="A610" s="25">
        <f>工事一般情報!A610</f>
        <v>150595</v>
      </c>
      <c r="B610" s="5" t="str">
        <f>工事一般情報!B610</f>
        <v>ﾌｨｰﾙﾄﾞﾒﾝﾃﾅﾝｽ倉庫棟</v>
      </c>
      <c r="D610" s="46">
        <v>8000000</v>
      </c>
    </row>
    <row r="611" spans="1:4">
      <c r="A611" s="25">
        <f>工事一般情報!A611</f>
        <v>150598</v>
      </c>
      <c r="B611" s="5" t="str">
        <f>工事一般情報!B611</f>
        <v>エンドレス・テック棟 丘珠配送センター</v>
      </c>
      <c r="D611" s="46">
        <v>19900000</v>
      </c>
    </row>
    <row r="612" spans="1:4">
      <c r="A612" s="25" t="str">
        <f>工事一般情報!A612</f>
        <v>150604-1</v>
      </c>
      <c r="B612" s="5" t="str">
        <f>工事一般情報!B612</f>
        <v>新発寒2条1丁目計画(ﾏｯｸｽﾊﾞﾘｭ棟)</v>
      </c>
      <c r="D612" s="46"/>
    </row>
    <row r="613" spans="1:4">
      <c r="A613" s="25" t="str">
        <f>工事一般情報!A613</f>
        <v>150604-2</v>
      </c>
      <c r="B613" s="5" t="str">
        <f>工事一般情報!B613</f>
        <v>新発寒2条1丁目計画(ｻﾂﾄﾞﾗﾀﾞｲｿｰ棟)</v>
      </c>
      <c r="D613" s="46"/>
    </row>
    <row r="614" spans="1:4">
      <c r="A614" s="25">
        <f>工事一般情報!A614</f>
        <v>150616</v>
      </c>
      <c r="B614" s="5" t="str">
        <f>工事一般情報!B614</f>
        <v>コメリPW岩見沢</v>
      </c>
      <c r="D614" s="46">
        <v>88800000</v>
      </c>
    </row>
    <row r="615" spans="1:4">
      <c r="A615" s="25">
        <f>工事一般情報!A615</f>
        <v>150627</v>
      </c>
      <c r="B615" s="5" t="str">
        <f>工事一般情報!B615</f>
        <v>100満ボルト東苗穂</v>
      </c>
      <c r="D615" s="46">
        <v>79000000</v>
      </c>
    </row>
    <row r="616" spans="1:4">
      <c r="A616" s="25">
        <f>工事一般情報!A616</f>
        <v>150627</v>
      </c>
      <c r="B616" s="5" t="str">
        <f>工事一般情報!B616</f>
        <v>ホーマック東苗穂</v>
      </c>
      <c r="D616" s="46">
        <v>79000000</v>
      </c>
    </row>
    <row r="617" spans="1:4">
      <c r="A617" s="25">
        <f>工事一般情報!A617</f>
        <v>150630</v>
      </c>
      <c r="B617" s="5" t="str">
        <f>工事一般情報!B617</f>
        <v>山形飛鳥 水産加工施設</v>
      </c>
      <c r="D617" s="46">
        <v>15000000</v>
      </c>
    </row>
    <row r="618" spans="1:4">
      <c r="A618" s="25">
        <f>工事一般情報!A618</f>
        <v>150631</v>
      </c>
      <c r="B618" s="5" t="str">
        <f>工事一般情報!B618</f>
        <v>亀岡大井町ストックヤード(整備場棟)</v>
      </c>
      <c r="D618" s="46">
        <v>31000000</v>
      </c>
    </row>
    <row r="619" spans="1:4">
      <c r="A619" s="25">
        <f>工事一般情報!A619</f>
        <v>150631</v>
      </c>
      <c r="B619" s="5" t="str">
        <f>工事一般情報!B619</f>
        <v>亀岡大井町ストックヤード(駐車場棟)</v>
      </c>
      <c r="D619" s="46">
        <v>31000000</v>
      </c>
    </row>
    <row r="620" spans="1:4">
      <c r="A620" s="25">
        <f>工事一般情報!A620</f>
        <v>150634</v>
      </c>
      <c r="B620" s="5" t="str">
        <f>工事一般情報!B620</f>
        <v>羽田倉庫</v>
      </c>
      <c r="D620" s="46">
        <v>15900000</v>
      </c>
    </row>
    <row r="621" spans="1:4">
      <c r="A621" s="25">
        <f>工事一般情報!A621</f>
        <v>150635</v>
      </c>
      <c r="B621" s="5" t="str">
        <f>工事一般情報!B621</f>
        <v>羽田営業所</v>
      </c>
      <c r="D621" s="46">
        <v>2700000</v>
      </c>
    </row>
    <row r="622" spans="1:4">
      <c r="A622" s="25">
        <f>工事一般情報!A622</f>
        <v>160006</v>
      </c>
      <c r="B622" s="5" t="str">
        <f>工事一般情報!B622</f>
        <v>おおぼし保育園</v>
      </c>
      <c r="D622" s="46">
        <v>10500000</v>
      </c>
    </row>
    <row r="623" spans="1:4">
      <c r="A623" s="25">
        <f>工事一般情報!A623</f>
        <v>160008</v>
      </c>
      <c r="B623" s="5" t="str">
        <f>工事一般情報!B623</f>
        <v>協同組合八戸青果センター野菜加工施設</v>
      </c>
      <c r="D623" s="46">
        <v>16450000</v>
      </c>
    </row>
    <row r="624" spans="1:4">
      <c r="A624" s="25">
        <f>工事一般情報!A624</f>
        <v>160010</v>
      </c>
      <c r="B624" s="5" t="str">
        <f>工事一般情報!B624</f>
        <v>西四国マツダ中村</v>
      </c>
      <c r="D624" s="46">
        <v>8350000</v>
      </c>
    </row>
    <row r="625" spans="1:4">
      <c r="A625" s="25">
        <f>工事一般情報!A625</f>
        <v>160011</v>
      </c>
      <c r="B625" s="5" t="str">
        <f>工事一般情報!B625</f>
        <v>山傳商店仙台港工場</v>
      </c>
      <c r="D625" s="46">
        <v>32000000</v>
      </c>
    </row>
    <row r="626" spans="1:4">
      <c r="A626" s="25">
        <f>工事一般情報!A626</f>
        <v>160015</v>
      </c>
      <c r="B626" s="5" t="str">
        <f>工事一般情報!B626</f>
        <v>徳力商業施設</v>
      </c>
      <c r="D626" s="46">
        <v>46000000</v>
      </c>
    </row>
    <row r="627" spans="1:4">
      <c r="A627" s="25">
        <f>工事一般情報!A627</f>
        <v>160027</v>
      </c>
      <c r="B627" s="5" t="str">
        <f>工事一般情報!B627</f>
        <v>ツルハドラッグ中田7丁目</v>
      </c>
      <c r="D627" s="46"/>
    </row>
    <row r="628" spans="1:4">
      <c r="A628" s="25">
        <f>工事一般情報!A628</f>
        <v>160031</v>
      </c>
      <c r="B628" s="5" t="str">
        <f>工事一般情報!B628</f>
        <v>ダイナム福岡川崎</v>
      </c>
      <c r="D628" s="46"/>
    </row>
    <row r="629" spans="1:4">
      <c r="A629" s="25">
        <f>工事一般情報!A629</f>
        <v>160035</v>
      </c>
      <c r="B629" s="5" t="str">
        <f>工事一般情報!B629</f>
        <v>ヨークベニマル山形落合</v>
      </c>
      <c r="D629" s="46">
        <v>60000000</v>
      </c>
    </row>
    <row r="630" spans="1:4">
      <c r="A630" s="25">
        <f>工事一般情報!A630</f>
        <v>160038</v>
      </c>
      <c r="B630" s="5" t="str">
        <f>工事一般情報!B630</f>
        <v>東大阪営業所</v>
      </c>
      <c r="D630" s="46">
        <v>11000000</v>
      </c>
    </row>
    <row r="631" spans="1:4">
      <c r="A631" s="25">
        <f>工事一般情報!A631</f>
        <v>160039</v>
      </c>
      <c r="B631" s="5" t="str">
        <f>工事一般情報!B631</f>
        <v>北総鉄道東松戸駅高架下店舗</v>
      </c>
      <c r="D631" s="46">
        <v>5000000</v>
      </c>
    </row>
    <row r="632" spans="1:4">
      <c r="A632" s="25">
        <f>工事一般情報!A632</f>
        <v>160040</v>
      </c>
      <c r="B632" s="5" t="str">
        <f>工事一般情報!B632</f>
        <v>㈱南木曽発条 田立工場</v>
      </c>
      <c r="D632" s="46">
        <v>11000000</v>
      </c>
    </row>
    <row r="633" spans="1:4">
      <c r="A633" s="25">
        <f>工事一般情報!A633</f>
        <v>160042</v>
      </c>
      <c r="B633" s="5" t="str">
        <f>工事一般情報!B633</f>
        <v>Honda Cars熊本東 新車置場</v>
      </c>
      <c r="D633" s="46"/>
    </row>
    <row r="634" spans="1:4">
      <c r="A634" s="25">
        <f>工事一般情報!A634</f>
        <v>160048</v>
      </c>
      <c r="B634" s="5" t="str">
        <f>工事一般情報!B634</f>
        <v>助任学童保育会館</v>
      </c>
      <c r="D634" s="46">
        <v>3900000</v>
      </c>
    </row>
    <row r="635" spans="1:4">
      <c r="A635" s="25">
        <f>工事一般情報!A635</f>
        <v>160054</v>
      </c>
      <c r="B635" s="5" t="str">
        <f>工事一般情報!B635</f>
        <v>バロー大津茶が崎</v>
      </c>
      <c r="D635" s="46">
        <v>55000000</v>
      </c>
    </row>
    <row r="636" spans="1:4">
      <c r="A636" s="25">
        <f>工事一般情報!A636</f>
        <v>160055</v>
      </c>
      <c r="B636" s="5" t="str">
        <f>工事一般情報!B636</f>
        <v>ナイス苫小牧</v>
      </c>
      <c r="D636" s="46">
        <v>48000000</v>
      </c>
    </row>
    <row r="637" spans="1:4">
      <c r="A637" s="25">
        <f>工事一般情報!A637</f>
        <v>160064</v>
      </c>
      <c r="B637" s="5" t="str">
        <f>工事一般情報!B637</f>
        <v>平安神宮</v>
      </c>
      <c r="D637" s="46"/>
    </row>
    <row r="638" spans="1:4">
      <c r="A638" s="25">
        <f>工事一般情報!A638</f>
        <v>160068</v>
      </c>
      <c r="B638" s="5" t="str">
        <f>工事一般情報!B638</f>
        <v>観音地区グループホーム</v>
      </c>
      <c r="D638" s="46">
        <v>6050000</v>
      </c>
    </row>
    <row r="639" spans="1:4">
      <c r="A639" s="25">
        <f>工事一般情報!A639</f>
        <v>160070</v>
      </c>
      <c r="B639" s="5" t="str">
        <f>工事一般情報!B639</f>
        <v>ランプロジェクト</v>
      </c>
      <c r="D639" s="46">
        <v>11000000</v>
      </c>
    </row>
    <row r="640" spans="1:4">
      <c r="A640" s="25">
        <f>工事一般情報!A640</f>
        <v>160080</v>
      </c>
      <c r="B640" s="5" t="str">
        <f>工事一般情報!B640</f>
        <v>インテルノ新工場</v>
      </c>
      <c r="D640" s="46">
        <v>28000000</v>
      </c>
    </row>
    <row r="641" spans="1:4">
      <c r="A641" s="25">
        <f>工事一般情報!A641</f>
        <v>160082</v>
      </c>
      <c r="B641" s="5" t="str">
        <f>工事一般情報!B641</f>
        <v>稲田製作所</v>
      </c>
      <c r="D641" s="46">
        <v>7740000</v>
      </c>
    </row>
    <row r="642" spans="1:4">
      <c r="A642" s="25">
        <f>工事一般情報!A642</f>
        <v>160089</v>
      </c>
      <c r="B642" s="5" t="str">
        <f>工事一般情報!B642</f>
        <v>石巻かわまち商業施設</v>
      </c>
      <c r="D642" s="46">
        <v>20700000</v>
      </c>
    </row>
    <row r="643" spans="1:4">
      <c r="A643" s="25">
        <f>工事一般情報!A643</f>
        <v>160095</v>
      </c>
      <c r="B643" s="5" t="str">
        <f>工事一般情報!B643</f>
        <v>山進運輸㈱配送センター</v>
      </c>
      <c r="D643" s="46">
        <v>31000000</v>
      </c>
    </row>
    <row r="644" spans="1:4">
      <c r="A644" s="25">
        <f>工事一般情報!A644</f>
        <v>160113</v>
      </c>
      <c r="B644" s="5" t="str">
        <f>工事一般情報!B644</f>
        <v>セレモニーホール篠原</v>
      </c>
      <c r="D644" s="46">
        <v>13700000</v>
      </c>
    </row>
    <row r="645" spans="1:4">
      <c r="A645" s="25">
        <f>工事一般情報!A645</f>
        <v>160118</v>
      </c>
      <c r="B645" s="5" t="str">
        <f>工事一般情報!B645</f>
        <v>佐野寛様貸店舗(ローソン清水)</v>
      </c>
      <c r="D645" s="46">
        <v>2370000</v>
      </c>
    </row>
    <row r="646" spans="1:4">
      <c r="A646" s="25">
        <f>工事一般情報!A646</f>
        <v>160120</v>
      </c>
      <c r="B646" s="5" t="str">
        <f>工事一般情報!B646</f>
        <v>マルハン高槻</v>
      </c>
      <c r="D646" s="46">
        <v>42500000</v>
      </c>
    </row>
    <row r="647" spans="1:4">
      <c r="A647" s="25">
        <f>工事一般情報!A647</f>
        <v>160121</v>
      </c>
      <c r="B647" s="5" t="str">
        <f>工事一般情報!B647</f>
        <v>特別養護老人ホーム 偕生園</v>
      </c>
      <c r="D647" s="46">
        <v>19500000</v>
      </c>
    </row>
    <row r="648" spans="1:4">
      <c r="A648" s="25">
        <f>工事一般情報!A648</f>
        <v>160123</v>
      </c>
      <c r="B648" s="5" t="str">
        <f>工事一般情報!B648</f>
        <v>JSSスイミングスクール立石</v>
      </c>
      <c r="D648" s="46">
        <v>14000000</v>
      </c>
    </row>
    <row r="649" spans="1:4">
      <c r="A649" s="25">
        <f>工事一般情報!A649</f>
        <v>160124</v>
      </c>
      <c r="B649" s="5" t="str">
        <f>工事一般情報!B649</f>
        <v>ケーズデンキ佐沼</v>
      </c>
      <c r="D649" s="46">
        <v>45000000</v>
      </c>
    </row>
    <row r="650" spans="1:4">
      <c r="A650" s="25">
        <f>工事一般情報!A650</f>
        <v>160136</v>
      </c>
      <c r="B650" s="5" t="str">
        <f>工事一般情報!B650</f>
        <v>薬王堂由利本荘荒町</v>
      </c>
      <c r="D650" s="46">
        <v>19000000</v>
      </c>
    </row>
    <row r="651" spans="1:4">
      <c r="A651" s="25">
        <f>工事一般情報!A651</f>
        <v>160154</v>
      </c>
      <c r="B651" s="5" t="str">
        <f>工事一般情報!B651</f>
        <v>シシドモータース塗装工場</v>
      </c>
      <c r="D651" s="46">
        <v>5500000</v>
      </c>
    </row>
    <row r="652" spans="1:4">
      <c r="A652" s="25">
        <f>工事一般情報!A652</f>
        <v>160155</v>
      </c>
      <c r="B652" s="5" t="str">
        <f>工事一般情報!B652</f>
        <v>V・drug中部薬品大垣西</v>
      </c>
      <c r="D652" s="46">
        <v>10800000</v>
      </c>
    </row>
    <row r="653" spans="1:4">
      <c r="A653" s="25">
        <f>工事一般情報!A653</f>
        <v>160156</v>
      </c>
      <c r="B653" s="5" t="str">
        <f>工事一般情報!B653</f>
        <v>バロー春江</v>
      </c>
      <c r="D653" s="46">
        <v>23000000</v>
      </c>
    </row>
    <row r="654" spans="1:4">
      <c r="A654" s="25">
        <f>工事一般情報!A654</f>
        <v>160157</v>
      </c>
      <c r="B654" s="5" t="str">
        <f>工事一般情報!B654</f>
        <v>アンフィニ福島工場</v>
      </c>
      <c r="D654" s="46">
        <v>150000000</v>
      </c>
    </row>
    <row r="655" spans="1:4">
      <c r="A655" s="25">
        <f>工事一般情報!A655</f>
        <v>160185</v>
      </c>
      <c r="B655" s="5" t="str">
        <f>工事一般情報!B655</f>
        <v>丸一ゴム工業</v>
      </c>
      <c r="D655" s="46">
        <v>13000000</v>
      </c>
    </row>
    <row r="656" spans="1:4">
      <c r="A656" s="25">
        <f>工事一般情報!A656</f>
        <v>160196</v>
      </c>
      <c r="B656" s="5" t="str">
        <f>工事一般情報!B656</f>
        <v>関西マツダ鳳BPセンター</v>
      </c>
      <c r="D656" s="46">
        <v>13000000</v>
      </c>
    </row>
    <row r="657" spans="1:4">
      <c r="A657" s="25">
        <f>工事一般情報!A657</f>
        <v>160201</v>
      </c>
      <c r="B657" s="5" t="str">
        <f>工事一般情報!B657</f>
        <v>巽冷凍食品</v>
      </c>
      <c r="D657" s="46">
        <v>9700000</v>
      </c>
    </row>
    <row r="658" spans="1:4">
      <c r="A658" s="25">
        <f>工事一般情報!A658</f>
        <v>160202</v>
      </c>
      <c r="B658" s="5" t="str">
        <f>工事一般情報!B658</f>
        <v>じゃんじゃん亭環七梅島</v>
      </c>
      <c r="D658" s="46"/>
    </row>
    <row r="659" spans="1:4">
      <c r="A659" s="25">
        <f>工事一般情報!A659</f>
        <v>160218</v>
      </c>
      <c r="B659" s="5" t="str">
        <f>工事一般情報!B659</f>
        <v>福相食品工業小高第２工場</v>
      </c>
      <c r="D659" s="46">
        <v>8500000</v>
      </c>
    </row>
    <row r="660" spans="1:4">
      <c r="A660" s="25">
        <f>工事一般情報!A660</f>
        <v>160219</v>
      </c>
      <c r="B660" s="5" t="str">
        <f>工事一般情報!B660</f>
        <v>島根電工(株)出雲支店</v>
      </c>
      <c r="D660" s="46">
        <v>11000000</v>
      </c>
    </row>
    <row r="661" spans="1:4">
      <c r="A661" s="25">
        <f>工事一般情報!A661</f>
        <v>160222</v>
      </c>
      <c r="B661" s="5" t="str">
        <f>工事一般情報!B661</f>
        <v>M-CLINIC</v>
      </c>
      <c r="D661" s="46">
        <v>6450000</v>
      </c>
    </row>
    <row r="662" spans="1:4">
      <c r="A662" s="25">
        <f>工事一般情報!A662</f>
        <v>160225</v>
      </c>
      <c r="B662" s="5" t="str">
        <f>工事一般情報!B662</f>
        <v>マルハン光明池</v>
      </c>
      <c r="D662" s="46">
        <v>33400000</v>
      </c>
    </row>
    <row r="663" spans="1:4">
      <c r="A663" s="25">
        <f>工事一般情報!A663</f>
        <v>160226</v>
      </c>
      <c r="B663" s="5" t="str">
        <f>工事一般情報!B663</f>
        <v>長浜事業所</v>
      </c>
      <c r="D663" s="46">
        <v>7500000</v>
      </c>
    </row>
    <row r="664" spans="1:4">
      <c r="A664" s="25">
        <f>工事一般情報!A664</f>
        <v>160256</v>
      </c>
      <c r="B664" s="5" t="str">
        <f>工事一般情報!B664</f>
        <v>マツダ平野</v>
      </c>
      <c r="D664" s="46">
        <v>17300000</v>
      </c>
    </row>
    <row r="665" spans="1:4">
      <c r="A665" s="25">
        <f>工事一般情報!A665</f>
        <v>160261</v>
      </c>
      <c r="B665" s="5" t="str">
        <f>工事一般情報!B665</f>
        <v>マツダ金岡</v>
      </c>
      <c r="D665" s="46">
        <v>12400000</v>
      </c>
    </row>
    <row r="666" spans="1:4">
      <c r="A666" s="25">
        <f>工事一般情報!A666</f>
        <v>160263</v>
      </c>
      <c r="B666" s="5" t="str">
        <f>工事一般情報!B666</f>
        <v>ラムー和歌山紀三井寺</v>
      </c>
      <c r="D666" s="46">
        <v>19444444</v>
      </c>
    </row>
    <row r="667" spans="1:4">
      <c r="A667" s="25">
        <f>工事一般情報!A667</f>
        <v>160264</v>
      </c>
      <c r="B667" s="5" t="str">
        <f>工事一般情報!B667</f>
        <v>マルイ国府</v>
      </c>
      <c r="D667" s="46">
        <v>59500000</v>
      </c>
    </row>
    <row r="668" spans="1:4">
      <c r="A668" s="25">
        <f>工事一般情報!A668</f>
        <v>160265</v>
      </c>
      <c r="B668" s="5" t="str">
        <f>工事一般情報!B668</f>
        <v>バロー春江 ﾃﾅﾝﾄ棟</v>
      </c>
      <c r="D668" s="46">
        <v>8600000</v>
      </c>
    </row>
    <row r="669" spans="1:4">
      <c r="A669" s="25">
        <f>工事一般情報!A669</f>
        <v>160266</v>
      </c>
      <c r="B669" s="5" t="str">
        <f>工事一般情報!B669</f>
        <v>ヤマザワ寒河江 テナント棟</v>
      </c>
      <c r="D669" s="46">
        <v>8000000</v>
      </c>
    </row>
    <row r="670" spans="1:4">
      <c r="A670" s="25">
        <f>工事一般情報!A670</f>
        <v>160278</v>
      </c>
      <c r="B670" s="5" t="str">
        <f>工事一般情報!B670</f>
        <v>小池えのき栽培施設</v>
      </c>
      <c r="D670" s="46">
        <v>30300000</v>
      </c>
    </row>
    <row r="671" spans="1:4">
      <c r="A671" s="25">
        <f>工事一般情報!A671</f>
        <v>160279</v>
      </c>
      <c r="B671" s="5" t="str">
        <f>工事一般情報!B671</f>
        <v>悦和産業</v>
      </c>
      <c r="D671" s="46">
        <v>26600000</v>
      </c>
    </row>
    <row r="672" spans="1:4">
      <c r="A672" s="25">
        <f>工事一般情報!A672</f>
        <v>160280</v>
      </c>
      <c r="B672" s="5" t="str">
        <f>工事一般情報!B672</f>
        <v>原きのこ園</v>
      </c>
      <c r="D672" s="46">
        <v>35700000</v>
      </c>
    </row>
    <row r="673" spans="1:4">
      <c r="A673" s="25">
        <f>工事一般情報!A673</f>
        <v>160281</v>
      </c>
      <c r="B673" s="5" t="str">
        <f>工事一般情報!B673</f>
        <v>荻原きのこ園</v>
      </c>
      <c r="D673" s="46">
        <v>68000000</v>
      </c>
    </row>
    <row r="674" spans="1:4">
      <c r="A674" s="25">
        <f>工事一般情報!A674</f>
        <v>160282</v>
      </c>
      <c r="B674" s="5" t="str">
        <f>工事一般情報!B674</f>
        <v>大熊きのこ園</v>
      </c>
      <c r="D674" s="46">
        <v>49000000</v>
      </c>
    </row>
    <row r="675" spans="1:4">
      <c r="A675" s="25">
        <f>工事一般情報!A675</f>
        <v>160286</v>
      </c>
      <c r="B675" s="5" t="str">
        <f>工事一般情報!B675</f>
        <v>室通北広島3号倉庫</v>
      </c>
      <c r="D675" s="46">
        <v>12400000</v>
      </c>
    </row>
    <row r="676" spans="1:4">
      <c r="A676" s="25">
        <f>工事一般情報!A676</f>
        <v>160287</v>
      </c>
      <c r="B676" s="5" t="str">
        <f>工事一般情報!B676</f>
        <v>城陽工場(日建ﾘｰｽ工業)</v>
      </c>
      <c r="D676" s="46">
        <v>47000000</v>
      </c>
    </row>
    <row r="677" spans="1:4">
      <c r="A677" s="25">
        <f>工事一般情報!A677</f>
        <v>160289</v>
      </c>
      <c r="B677" s="5" t="str">
        <f>工事一般情報!B677</f>
        <v>錦町アピタ太陽2</v>
      </c>
      <c r="D677" s="46">
        <v>3400000</v>
      </c>
    </row>
    <row r="678" spans="1:4">
      <c r="A678" s="25">
        <f>工事一般情報!A678</f>
        <v>160290</v>
      </c>
      <c r="B678" s="5" t="str">
        <f>工事一般情報!B678</f>
        <v>ハローズ住吉</v>
      </c>
      <c r="D678" s="46">
        <v>42500000</v>
      </c>
    </row>
    <row r="679" spans="1:4">
      <c r="A679" s="25">
        <f>工事一般情報!A679</f>
        <v>160291</v>
      </c>
      <c r="B679" s="5" t="str">
        <f>工事一般情報!B679</f>
        <v>バロー湖西古見</v>
      </c>
      <c r="D679" s="46">
        <v>24500000</v>
      </c>
    </row>
    <row r="680" spans="1:4">
      <c r="A680" s="25">
        <f>工事一般情報!A680</f>
        <v>160292</v>
      </c>
      <c r="B680" s="5" t="str">
        <f>工事一般情報!B680</f>
        <v>中部薬品二瀬</v>
      </c>
      <c r="D680" s="46">
        <v>10600000</v>
      </c>
    </row>
    <row r="681" spans="1:4">
      <c r="A681" s="25">
        <f>工事一般情報!A681</f>
        <v>160293</v>
      </c>
      <c r="B681" s="5" t="str">
        <f>工事一般情報!B681</f>
        <v>中部薬品笠松</v>
      </c>
      <c r="D681" s="46">
        <v>10600000</v>
      </c>
    </row>
    <row r="682" spans="1:4">
      <c r="A682" s="25">
        <f>工事一般情報!A682</f>
        <v>160295</v>
      </c>
      <c r="B682" s="5" t="str">
        <f>工事一般情報!B682</f>
        <v>酔鯨酒造</v>
      </c>
      <c r="D682" s="46"/>
    </row>
    <row r="683" spans="1:4">
      <c r="A683" s="25">
        <f>工事一般情報!A683</f>
        <v>160296</v>
      </c>
      <c r="B683" s="5" t="str">
        <f>工事一般情報!B683</f>
        <v>矢賀新町マンション</v>
      </c>
      <c r="D683" s="46"/>
    </row>
    <row r="684" spans="1:4">
      <c r="A684" s="25">
        <f>工事一般情報!A684</f>
        <v>160297</v>
      </c>
      <c r="B684" s="5" t="str">
        <f>工事一般情報!B684</f>
        <v>スズキショールーム鹿の子台(増築)</v>
      </c>
      <c r="D684" s="46">
        <v>2700000</v>
      </c>
    </row>
    <row r="685" spans="1:4">
      <c r="A685" s="25">
        <f>工事一般情報!A685</f>
        <v>160298</v>
      </c>
      <c r="B685" s="5" t="str">
        <f>工事一般情報!B685</f>
        <v>バロー北寺島</v>
      </c>
      <c r="D685" s="46">
        <v>54000000</v>
      </c>
    </row>
    <row r="686" spans="1:4">
      <c r="A686" s="25">
        <f>工事一般情報!A686</f>
        <v>160300</v>
      </c>
      <c r="B686" s="5" t="str">
        <f>工事一般情報!B686</f>
        <v>ツルハドラッグ村山河島</v>
      </c>
      <c r="D686" s="46">
        <v>15300000</v>
      </c>
    </row>
    <row r="687" spans="1:4">
      <c r="A687" s="25">
        <f>工事一般情報!A687</f>
        <v>160301</v>
      </c>
      <c r="B687" s="5" t="str">
        <f>工事一般情報!B687</f>
        <v>サン・サポート岡宮</v>
      </c>
      <c r="D687" s="46">
        <v>9800000</v>
      </c>
    </row>
    <row r="688" spans="1:4">
      <c r="A688" s="25">
        <f>工事一般情報!A688</f>
        <v>160302</v>
      </c>
      <c r="B688" s="5" t="str">
        <f>工事一般情報!B688</f>
        <v>今井運送</v>
      </c>
      <c r="D688" s="46">
        <v>7500000</v>
      </c>
    </row>
    <row r="689" spans="1:4">
      <c r="A689" s="25">
        <f>工事一般情報!A689</f>
        <v>160303</v>
      </c>
      <c r="B689" s="5" t="str">
        <f>工事一般情報!B689</f>
        <v>新子安方面保育所</v>
      </c>
      <c r="D689" s="46">
        <v>9500000</v>
      </c>
    </row>
    <row r="690" spans="1:4">
      <c r="A690" s="25">
        <f>工事一般情報!A690</f>
        <v>160308</v>
      </c>
      <c r="B690" s="5" t="str">
        <f>工事一般情報!B690</f>
        <v>イズモホール根堅</v>
      </c>
      <c r="D690" s="46">
        <v>3400000</v>
      </c>
    </row>
    <row r="691" spans="1:4">
      <c r="A691" s="25">
        <f>工事一般情報!A691</f>
        <v>160309</v>
      </c>
      <c r="B691" s="5" t="str">
        <f>工事一般情報!B691</f>
        <v>協立エアテック</v>
      </c>
      <c r="D691" s="46">
        <v>46000000</v>
      </c>
    </row>
    <row r="692" spans="1:4">
      <c r="A692" s="25">
        <f>工事一般情報!A692</f>
        <v>160311</v>
      </c>
      <c r="B692" s="5" t="str">
        <f>工事一般情報!B692</f>
        <v>阪神自動車</v>
      </c>
      <c r="D692" s="46">
        <v>3500000</v>
      </c>
    </row>
    <row r="693" spans="1:4">
      <c r="A693" s="25">
        <f>工事一般情報!A693</f>
        <v>160312</v>
      </c>
      <c r="B693" s="5" t="str">
        <f>工事一般情報!B693</f>
        <v>静岡銀行</v>
      </c>
      <c r="D693" s="46">
        <v>7900000</v>
      </c>
    </row>
    <row r="694" spans="1:4">
      <c r="A694" s="25">
        <f>工事一般情報!A694</f>
        <v>160313</v>
      </c>
      <c r="B694" s="5" t="str">
        <f>工事一般情報!B694</f>
        <v>アルス(株)工場</v>
      </c>
      <c r="D694" s="46">
        <v>17500000</v>
      </c>
    </row>
    <row r="695" spans="1:4">
      <c r="A695" s="25">
        <f>工事一般情報!A695</f>
        <v>160314</v>
      </c>
      <c r="B695" s="5" t="str">
        <f>工事一般情報!B695</f>
        <v>福島県買取型復興公営住宅</v>
      </c>
      <c r="D695" s="46">
        <v>16500000</v>
      </c>
    </row>
    <row r="696" spans="1:4">
      <c r="A696" s="25">
        <f>工事一般情報!A696</f>
        <v>160315</v>
      </c>
      <c r="B696" s="5" t="str">
        <f>工事一般情報!B696</f>
        <v>中央変電所</v>
      </c>
      <c r="D696" s="46">
        <v>4900000</v>
      </c>
    </row>
    <row r="697" spans="1:4">
      <c r="A697" s="25">
        <f>工事一般情報!A697</f>
        <v>160316</v>
      </c>
      <c r="B697" s="5" t="str">
        <f>工事一般情報!B697</f>
        <v>ヤマザワ村山駅西町</v>
      </c>
      <c r="D697" s="46">
        <v>36000000</v>
      </c>
    </row>
    <row r="698" spans="1:4">
      <c r="A698" s="25">
        <f>工事一般情報!A698</f>
        <v>160317</v>
      </c>
      <c r="B698" s="5" t="str">
        <f>工事一般情報!B698</f>
        <v>ヤマイシ水産加工施設</v>
      </c>
      <c r="D698" s="46">
        <v>27000000</v>
      </c>
    </row>
    <row r="699" spans="1:4">
      <c r="A699" s="25">
        <f>工事一般情報!A699</f>
        <v>160318</v>
      </c>
      <c r="B699" s="5" t="str">
        <f>工事一般情報!B699</f>
        <v>ハローズ三原</v>
      </c>
      <c r="D699" s="46">
        <v>34300000</v>
      </c>
    </row>
    <row r="700" spans="1:4">
      <c r="A700" s="25">
        <f>工事一般情報!A700</f>
        <v>160319</v>
      </c>
      <c r="B700" s="5" t="str">
        <f>工事一般情報!B700</f>
        <v>岩国錦帯橋空港立体駐車場整備工場</v>
      </c>
      <c r="D700" s="46">
        <v>32000000</v>
      </c>
    </row>
    <row r="701" spans="1:4">
      <c r="A701" s="25">
        <f>工事一般情報!A701</f>
        <v>160321</v>
      </c>
      <c r="B701" s="5" t="str">
        <f>工事一般情報!B701</f>
        <v>ツルハドラッグ岩見沢鉄北</v>
      </c>
      <c r="D701" s="46"/>
    </row>
    <row r="702" spans="1:4">
      <c r="A702" s="25">
        <f>工事一般情報!A702</f>
        <v>160322</v>
      </c>
      <c r="B702" s="5" t="str">
        <f>工事一般情報!B702</f>
        <v>和幸セントラルハウス</v>
      </c>
      <c r="D702" s="46">
        <v>14400000</v>
      </c>
    </row>
    <row r="703" spans="1:4">
      <c r="A703" s="25">
        <f>工事一般情報!A703</f>
        <v>160323</v>
      </c>
      <c r="B703" s="5" t="str">
        <f>工事一般情報!B703</f>
        <v>東和食品(株)鮭フィレー工場</v>
      </c>
      <c r="D703" s="46">
        <v>15900000</v>
      </c>
    </row>
    <row r="704" spans="1:4">
      <c r="A704" s="25">
        <f>工事一般情報!A704</f>
        <v>160324</v>
      </c>
      <c r="B704" s="5" t="str">
        <f>工事一般情報!B704</f>
        <v>地域密着型介護老人福祉施設(石木医院)</v>
      </c>
      <c r="D704" s="46">
        <v>11000000</v>
      </c>
    </row>
    <row r="705" spans="1:4">
      <c r="A705" s="25">
        <f>工事一般情報!A705</f>
        <v>160325</v>
      </c>
      <c r="B705" s="5" t="str">
        <f>工事一般情報!B705</f>
        <v>なないろ芥見</v>
      </c>
      <c r="D705" s="46"/>
    </row>
    <row r="706" spans="1:4">
      <c r="A706" s="25">
        <f>工事一般情報!A706</f>
        <v>160327</v>
      </c>
      <c r="B706" s="5" t="str">
        <f>工事一般情報!B706</f>
        <v>スーパーサンシ</v>
      </c>
      <c r="D706" s="46">
        <v>21700000</v>
      </c>
    </row>
    <row r="707" spans="1:4">
      <c r="A707" s="25">
        <f>工事一般情報!A707</f>
        <v>160328</v>
      </c>
      <c r="B707" s="5" t="str">
        <f>工事一般情報!B707</f>
        <v>スシロー西大津</v>
      </c>
      <c r="D707" s="46">
        <v>5000000</v>
      </c>
    </row>
    <row r="708" spans="1:4">
      <c r="A708" s="25">
        <f>工事一般情報!A708</f>
        <v>160329</v>
      </c>
      <c r="B708" s="5" t="str">
        <f>工事一般情報!B708</f>
        <v>福松屋運送</v>
      </c>
      <c r="D708" s="46">
        <v>11800000</v>
      </c>
    </row>
    <row r="709" spans="1:4">
      <c r="A709" s="25">
        <f>工事一般情報!A709</f>
        <v>160333</v>
      </c>
      <c r="B709" s="5" t="str">
        <f>工事一般情報!B709</f>
        <v>スズキショールーム御国野町国分寺</v>
      </c>
      <c r="D709" s="46"/>
    </row>
    <row r="710" spans="1:4">
      <c r="A710" s="25">
        <f>工事一般情報!A710</f>
        <v>160334</v>
      </c>
      <c r="B710" s="5" t="str">
        <f>工事一般情報!B710</f>
        <v>山陰ヤクルト</v>
      </c>
      <c r="D710" s="46">
        <v>8000000</v>
      </c>
    </row>
    <row r="711" spans="1:4">
      <c r="A711" s="25">
        <f>工事一般情報!A711</f>
        <v>160335</v>
      </c>
      <c r="B711" s="5" t="str">
        <f>工事一般情報!B711</f>
        <v>エムジーホールディング株式会社事務所</v>
      </c>
      <c r="D711" s="46">
        <v>3000000</v>
      </c>
    </row>
    <row r="712" spans="1:4">
      <c r="A712" s="25">
        <f>工事一般情報!A712</f>
        <v>160336</v>
      </c>
      <c r="B712" s="5" t="str">
        <f>工事一般情報!B712</f>
        <v>ネッツトヨタ島根浜田</v>
      </c>
      <c r="D712" s="46">
        <v>5000000</v>
      </c>
    </row>
    <row r="713" spans="1:4">
      <c r="A713" s="25">
        <f>工事一般情報!A713</f>
        <v>160337</v>
      </c>
      <c r="B713" s="5" t="str">
        <f>工事一般情報!B713</f>
        <v>JA呉 高須支店</v>
      </c>
      <c r="D713" s="46">
        <v>5100000</v>
      </c>
    </row>
    <row r="714" spans="1:4">
      <c r="A714" s="25">
        <f>工事一般情報!A714</f>
        <v>160338</v>
      </c>
      <c r="B714" s="5" t="str">
        <f>工事一般情報!B714</f>
        <v>ツルハドラッグ石巻新蛇田南</v>
      </c>
      <c r="D714" s="46">
        <v>13000000</v>
      </c>
    </row>
    <row r="715" spans="1:4">
      <c r="A715" s="25">
        <f>工事一般情報!A715</f>
        <v>160339</v>
      </c>
      <c r="B715" s="5" t="str">
        <f>工事一般情報!B715</f>
        <v>ｽﾀｰﾊﾞｯｸｽｺｰﾋｰ神戸ﾒﾘｹﾝﾊﾟｰｸ</v>
      </c>
      <c r="D715" s="46">
        <v>3950000</v>
      </c>
    </row>
    <row r="716" spans="1:4">
      <c r="A716" s="25">
        <f>工事一般情報!A716</f>
        <v>160341</v>
      </c>
      <c r="B716" s="5" t="str">
        <f>工事一般情報!B716</f>
        <v>こと京野菜 亀岡工場</v>
      </c>
      <c r="D716" s="46">
        <v>10700000</v>
      </c>
    </row>
    <row r="717" spans="1:4">
      <c r="A717" s="25">
        <f>工事一般情報!A717</f>
        <v>160342</v>
      </c>
      <c r="B717" s="5" t="str">
        <f>工事一般情報!B717</f>
        <v>西新井七丁目(ベルクス)</v>
      </c>
      <c r="D717" s="46">
        <v>25500000</v>
      </c>
    </row>
    <row r="718" spans="1:4">
      <c r="A718" s="25">
        <f>工事一般情報!A718</f>
        <v>160343</v>
      </c>
      <c r="B718" s="5" t="str">
        <f>工事一般情報!B718</f>
        <v>九州産廃 焼却施設</v>
      </c>
      <c r="D718" s="46"/>
    </row>
    <row r="719" spans="1:4">
      <c r="A719" s="25">
        <f>工事一般情報!A719</f>
        <v>160347</v>
      </c>
      <c r="B719" s="5" t="str">
        <f>工事一般情報!B719</f>
        <v>ヤマナカ水産加工場</v>
      </c>
      <c r="D719" s="46">
        <v>10800000</v>
      </c>
    </row>
    <row r="720" spans="1:4">
      <c r="A720" s="25">
        <f>工事一般情報!A720</f>
        <v>160348</v>
      </c>
      <c r="B720" s="5" t="str">
        <f>工事一般情報!B720</f>
        <v>酒田酒造</v>
      </c>
      <c r="D720" s="46">
        <v>26500000</v>
      </c>
    </row>
    <row r="721" spans="1:4">
      <c r="A721" s="25">
        <f>工事一般情報!A721</f>
        <v>160355</v>
      </c>
      <c r="B721" s="5" t="str">
        <f>工事一般情報!B721</f>
        <v>信州培養センター資材置場</v>
      </c>
      <c r="D721" s="46"/>
    </row>
    <row r="722" spans="1:4">
      <c r="A722" s="25">
        <f>工事一般情報!A722</f>
        <v>160356</v>
      </c>
      <c r="B722" s="5" t="str">
        <f>工事一般情報!B722</f>
        <v>キタセキ蓮野</v>
      </c>
      <c r="D722" s="46">
        <v>2000000</v>
      </c>
    </row>
    <row r="723" spans="1:4">
      <c r="A723" s="25">
        <f>工事一般情報!A723</f>
        <v>160357</v>
      </c>
      <c r="B723" s="5" t="str">
        <f>工事一般情報!B723</f>
        <v>ボーネルンドキドキド学園南</v>
      </c>
      <c r="D723" s="46">
        <v>15800000</v>
      </c>
    </row>
    <row r="724" spans="1:4">
      <c r="A724" s="25">
        <f>工事一般情報!A724</f>
        <v>160358</v>
      </c>
      <c r="B724" s="5" t="str">
        <f>工事一般情報!B724</f>
        <v>濃飛西濃運輸上越支店 自家用給油所</v>
      </c>
      <c r="D724" s="46">
        <v>11000000</v>
      </c>
    </row>
    <row r="725" spans="1:4">
      <c r="A725" s="25">
        <f>工事一般情報!A725</f>
        <v>160360</v>
      </c>
      <c r="B725" s="5" t="str">
        <f>工事一般情報!B725</f>
        <v>三共ゴム平林営業所</v>
      </c>
      <c r="D725" s="46">
        <v>5300000</v>
      </c>
    </row>
    <row r="726" spans="1:4">
      <c r="A726" s="25">
        <f>工事一般情報!A726</f>
        <v>160363</v>
      </c>
      <c r="B726" s="5" t="str">
        <f>工事一般情報!B726</f>
        <v>農事組合法人U.M.A.S.I穀類乾燥調製・育苗施設</v>
      </c>
      <c r="D726" s="46">
        <v>20000000</v>
      </c>
    </row>
    <row r="727" spans="1:4">
      <c r="A727" s="25">
        <f>工事一般情報!A727</f>
        <v>160364</v>
      </c>
      <c r="B727" s="5" t="str">
        <f>工事一般情報!B727</f>
        <v>内村電機工務店 倉庫</v>
      </c>
      <c r="D727" s="46">
        <v>3600000</v>
      </c>
    </row>
    <row r="728" spans="1:4">
      <c r="A728" s="25">
        <f>工事一般情報!A728</f>
        <v>160365</v>
      </c>
      <c r="B728" s="5" t="str">
        <f>工事一般情報!B728</f>
        <v>鶴見ファッションモール</v>
      </c>
      <c r="D728" s="46">
        <v>17000000</v>
      </c>
    </row>
    <row r="729" spans="1:4">
      <c r="A729" s="25">
        <f>工事一般情報!A729</f>
        <v>160366</v>
      </c>
      <c r="B729" s="5" t="str">
        <f>工事一般情報!B729</f>
        <v>ナイス山手台</v>
      </c>
      <c r="D729" s="46">
        <v>32500000</v>
      </c>
    </row>
    <row r="730" spans="1:4">
      <c r="A730" s="25">
        <f>工事一般情報!A730</f>
        <v>160367</v>
      </c>
      <c r="B730" s="5" t="str">
        <f>工事一般情報!B730</f>
        <v>ネッツトヨタ高知 駅前通り</v>
      </c>
      <c r="D730" s="46">
        <v>5500000</v>
      </c>
    </row>
    <row r="731" spans="1:4">
      <c r="A731" s="25">
        <f>工事一般情報!A731</f>
        <v>160368</v>
      </c>
      <c r="B731" s="5" t="str">
        <f>工事一般情報!B731</f>
        <v>カインズ相模原当麻</v>
      </c>
      <c r="D731" s="46">
        <v>95000000</v>
      </c>
    </row>
    <row r="732" spans="1:4">
      <c r="A732" s="25">
        <f>工事一般情報!A732</f>
        <v>160370</v>
      </c>
      <c r="B732" s="5" t="str">
        <f>工事一般情報!B732</f>
        <v>V・drug日進赤池</v>
      </c>
      <c r="D732" s="46">
        <v>10000000</v>
      </c>
    </row>
    <row r="733" spans="1:4">
      <c r="A733" s="25">
        <f>工事一般情報!A733</f>
        <v>160371</v>
      </c>
      <c r="B733" s="5" t="str">
        <f>工事一般情報!B733</f>
        <v>マルセン食品</v>
      </c>
      <c r="D733" s="46">
        <v>11000000</v>
      </c>
    </row>
    <row r="734" spans="1:4">
      <c r="A734" s="25">
        <f>工事一般情報!A734</f>
        <v>160372</v>
      </c>
      <c r="B734" s="5" t="str">
        <f>工事一般情報!B734</f>
        <v>ホーマックニコット当別太美</v>
      </c>
      <c r="D734" s="46">
        <v>24800000</v>
      </c>
    </row>
    <row r="735" spans="1:4">
      <c r="A735" s="25">
        <f>工事一般情報!A735</f>
        <v>160373</v>
      </c>
      <c r="B735" s="5" t="str">
        <f>工事一般情報!B735</f>
        <v>ヨークベニマルいわき泉下川</v>
      </c>
      <c r="D735" s="46">
        <v>34000000</v>
      </c>
    </row>
    <row r="736" spans="1:4">
      <c r="A736" s="25">
        <f>工事一般情報!A736</f>
        <v>160374</v>
      </c>
      <c r="B736" s="5" t="str">
        <f>工事一般情報!B736</f>
        <v>フレスポいわき泉(ﾏﾂｷﾖ)</v>
      </c>
      <c r="D736" s="46">
        <v>19500000</v>
      </c>
    </row>
    <row r="737" spans="1:4">
      <c r="A737" s="25">
        <f>工事一般情報!A737</f>
        <v>160375</v>
      </c>
      <c r="B737" s="5" t="str">
        <f>工事一般情報!B737</f>
        <v>多機能型事業所ふれんず</v>
      </c>
      <c r="D737" s="46">
        <v>4000000</v>
      </c>
    </row>
    <row r="738" spans="1:4">
      <c r="A738" s="25">
        <f>工事一般情報!A738</f>
        <v>160376</v>
      </c>
      <c r="B738" s="5" t="str">
        <f>工事一般情報!B738</f>
        <v>カインズ宇土</v>
      </c>
      <c r="D738" s="46"/>
    </row>
    <row r="739" spans="1:4">
      <c r="A739" s="25">
        <f>工事一般情報!A739</f>
        <v>160377</v>
      </c>
      <c r="B739" s="5" t="str">
        <f>工事一般情報!B739</f>
        <v>ツルハドラッグ登米加賀野</v>
      </c>
      <c r="D739" s="46">
        <v>14500000</v>
      </c>
    </row>
    <row r="740" spans="1:4">
      <c r="A740" s="25">
        <f>工事一般情報!A740</f>
        <v>160379</v>
      </c>
      <c r="B740" s="5" t="str">
        <f>工事一般情報!B740</f>
        <v>ｼﾝｼｮｳﾄﾞｳ広島事務所・倉庫</v>
      </c>
      <c r="D740" s="46">
        <v>15500000</v>
      </c>
    </row>
    <row r="741" spans="1:4">
      <c r="A741" s="25" t="str">
        <f>工事一般情報!A741</f>
        <v>160378-1</v>
      </c>
      <c r="B741" s="5" t="str">
        <f>工事一般情報!B741</f>
        <v>新高岡ストックヤード(ﾌﾟﾗｯﾄﾎｰﾑ)</v>
      </c>
      <c r="D741" s="46"/>
    </row>
    <row r="742" spans="1:4">
      <c r="A742" s="25" t="str">
        <f>工事一般情報!A742</f>
        <v>160378-2</v>
      </c>
      <c r="B742" s="5" t="str">
        <f>工事一般情報!B742</f>
        <v>新高岡ストックヤード(ｽﾄｯｸﾔｰﾄﾞA)</v>
      </c>
      <c r="D742" s="46"/>
    </row>
    <row r="743" spans="1:4">
      <c r="A743" s="25" t="str">
        <f>工事一般情報!A743</f>
        <v>160378-3</v>
      </c>
      <c r="B743" s="5" t="str">
        <f>工事一般情報!B743</f>
        <v>新高岡ストックヤード(ｽﾄｯｸﾔｰﾄﾞB)</v>
      </c>
      <c r="D743" s="46"/>
    </row>
    <row r="744" spans="1:4">
      <c r="A744" s="25" t="str">
        <f>工事一般情報!A744</f>
        <v>160378-4</v>
      </c>
      <c r="B744" s="5" t="str">
        <f>工事一般情報!B744</f>
        <v>新高岡ストックヤード(受付棟)</v>
      </c>
      <c r="D744" s="46"/>
    </row>
    <row r="745" spans="1:4">
      <c r="A745" s="25">
        <f>工事一般情報!A745</f>
        <v>160380</v>
      </c>
      <c r="B745" s="5" t="str">
        <f>工事一般情報!B745</f>
        <v>V・drug安城今池</v>
      </c>
      <c r="D745" s="46">
        <v>16650000</v>
      </c>
    </row>
    <row r="746" spans="1:4">
      <c r="A746" s="25">
        <f>工事一般情報!A746</f>
        <v>160381</v>
      </c>
      <c r="B746" s="5" t="str">
        <f>工事一般情報!B746</f>
        <v>ﾃﾝﾎｳ・ﾌｰｽﾞ工場</v>
      </c>
      <c r="D746" s="46">
        <v>30000000</v>
      </c>
    </row>
    <row r="747" spans="1:4">
      <c r="A747" s="25">
        <f>工事一般情報!A747</f>
        <v>160382</v>
      </c>
      <c r="B747" s="5" t="str">
        <f>工事一般情報!B747</f>
        <v>ヤンマーアグリジャパン(株)白石支店倉庫</v>
      </c>
      <c r="D747" s="46">
        <v>4500000</v>
      </c>
    </row>
    <row r="748" spans="1:4">
      <c r="A748" s="25">
        <f>工事一般情報!A748</f>
        <v>160384</v>
      </c>
      <c r="B748" s="5" t="str">
        <f>工事一般情報!B748</f>
        <v>四日市海運(株)霞事務所</v>
      </c>
      <c r="D748" s="46">
        <v>3800000</v>
      </c>
    </row>
    <row r="749" spans="1:4">
      <c r="A749" s="25">
        <f>工事一般情報!A749</f>
        <v>160385</v>
      </c>
      <c r="B749" s="5" t="str">
        <f>工事一般情報!B749</f>
        <v>赤田運輸産業様 倉庫・事務所</v>
      </c>
      <c r="D749" s="46">
        <v>12500000</v>
      </c>
    </row>
    <row r="750" spans="1:4">
      <c r="A750" s="25">
        <f>工事一般情報!A750</f>
        <v>160386</v>
      </c>
      <c r="B750" s="5" t="str">
        <f>工事一般情報!B750</f>
        <v>ライオンズ平野町北</v>
      </c>
      <c r="D750" s="46"/>
    </row>
    <row r="751" spans="1:4">
      <c r="A751" s="25">
        <f>工事一般情報!A751</f>
        <v>160387</v>
      </c>
      <c r="B751" s="5" t="str">
        <f>工事一般情報!B751</f>
        <v>上組 名古屋支店 飛鳥ｺﾝﾃﾅｾﾝﾀｰ</v>
      </c>
      <c r="D751" s="46">
        <v>4600000</v>
      </c>
    </row>
    <row r="752" spans="1:4">
      <c r="A752" s="25">
        <f>工事一般情報!A752</f>
        <v>160388</v>
      </c>
      <c r="B752" s="5" t="str">
        <f>工事一般情報!B752</f>
        <v>バロー勝川</v>
      </c>
      <c r="D752" s="46">
        <v>20000000</v>
      </c>
    </row>
    <row r="753" spans="1:4">
      <c r="A753" s="25">
        <f>工事一般情報!A753</f>
        <v>160389</v>
      </c>
      <c r="B753" s="5" t="str">
        <f>工事一般情報!B753</f>
        <v>内山商事 東京営業所</v>
      </c>
      <c r="D753" s="46">
        <v>4000000</v>
      </c>
    </row>
    <row r="754" spans="1:4">
      <c r="A754" s="25">
        <f>工事一般情報!A754</f>
        <v>160390</v>
      </c>
      <c r="B754" s="5" t="str">
        <f>工事一般情報!B754</f>
        <v>ドラッグコスモス八幡屋</v>
      </c>
      <c r="D754" s="46"/>
    </row>
    <row r="755" spans="1:4">
      <c r="A755" s="25">
        <f>工事一般情報!A755</f>
        <v>160391</v>
      </c>
      <c r="B755" s="5" t="str">
        <f>工事一般情報!B755</f>
        <v>ハローズ万代</v>
      </c>
      <c r="D755" s="46">
        <v>32800000</v>
      </c>
    </row>
    <row r="756" spans="1:4">
      <c r="A756" s="25">
        <f>工事一般情報!A756</f>
        <v>160392</v>
      </c>
      <c r="B756" s="5" t="str">
        <f>工事一般情報!B756</f>
        <v>益田乙吉町(ｾﾌﾞﾝｲﾚﾌﾞﾝ)</v>
      </c>
      <c r="D756" s="46">
        <v>3250000</v>
      </c>
    </row>
    <row r="757" spans="1:4">
      <c r="A757" s="25">
        <f>工事一般情報!A757</f>
        <v>160393</v>
      </c>
      <c r="B757" s="5" t="str">
        <f>工事一般情報!B757</f>
        <v>ﾄﾖﾀｶﾛｰﾗ帯広</v>
      </c>
      <c r="D757" s="46">
        <v>20200000</v>
      </c>
    </row>
    <row r="758" spans="1:4">
      <c r="A758" s="25">
        <f>工事一般情報!A758</f>
        <v>160394</v>
      </c>
      <c r="B758" s="5" t="str">
        <f>工事一般情報!B758</f>
        <v>阿久津医院</v>
      </c>
      <c r="D758" s="46">
        <v>4500000</v>
      </c>
    </row>
    <row r="759" spans="1:4">
      <c r="A759" s="25">
        <f>工事一般情報!A759</f>
        <v>160395</v>
      </c>
      <c r="B759" s="5" t="str">
        <f>工事一般情報!B759</f>
        <v>東名電機 株式会社 事務所</v>
      </c>
      <c r="D759" s="46">
        <v>5300000</v>
      </c>
    </row>
    <row r="760" spans="1:4">
      <c r="A760" s="25">
        <f>工事一般情報!A760</f>
        <v>160396</v>
      </c>
      <c r="B760" s="5" t="str">
        <f>工事一般情報!B760</f>
        <v>ヨークタウン落合2号棟(ﾎｰﾏｯｸ)</v>
      </c>
      <c r="D760" s="46">
        <v>1240000</v>
      </c>
    </row>
    <row r="761" spans="1:4">
      <c r="A761" s="25">
        <f>工事一般情報!A761</f>
        <v>160397</v>
      </c>
      <c r="B761" s="5" t="str">
        <f>工事一般情報!B761</f>
        <v>三和シャッター工業(株)広島工場塗装ライン</v>
      </c>
      <c r="D761" s="46">
        <v>11500000</v>
      </c>
    </row>
    <row r="762" spans="1:4">
      <c r="A762" s="25">
        <f>工事一般情報!A762</f>
        <v>160399</v>
      </c>
      <c r="B762" s="5" t="str">
        <f>工事一般情報!B762</f>
        <v>「いわて純情米」県北広域集出荷施設</v>
      </c>
      <c r="D762" s="46">
        <v>100000000</v>
      </c>
    </row>
    <row r="763" spans="1:4">
      <c r="A763" s="25">
        <f>工事一般情報!A763</f>
        <v>160400</v>
      </c>
      <c r="B763" s="5" t="str">
        <f>工事一般情報!B763</f>
        <v>介護付き有料老人ﾎｰﾑ さわやかあおい館</v>
      </c>
      <c r="D763" s="46">
        <v>15600000</v>
      </c>
    </row>
    <row r="764" spans="1:4">
      <c r="A764" s="25">
        <f>工事一般情報!A764</f>
        <v>160401</v>
      </c>
      <c r="B764" s="5" t="str">
        <f>工事一般情報!B764</f>
        <v>ゆうび苑</v>
      </c>
      <c r="D764" s="46">
        <v>19000000</v>
      </c>
    </row>
    <row r="765" spans="1:4">
      <c r="A765" s="25">
        <f>工事一般情報!A765</f>
        <v>160401</v>
      </c>
      <c r="B765" s="5" t="str">
        <f>工事一般情報!B765</f>
        <v>造道複合物販店舗</v>
      </c>
      <c r="D765" s="46">
        <v>19000000</v>
      </c>
    </row>
    <row r="766" spans="1:4">
      <c r="A766" s="25">
        <f>工事一般情報!A766</f>
        <v>170001</v>
      </c>
      <c r="B766" s="5" t="str">
        <f>工事一般情報!B766</f>
        <v>SDTソーラーパワー山口発電所</v>
      </c>
      <c r="D766" s="46">
        <v>5000000</v>
      </c>
    </row>
    <row r="767" spans="1:4">
      <c r="A767" s="25">
        <f>工事一般情報!A767</f>
        <v>170002</v>
      </c>
      <c r="B767" s="5" t="str">
        <f>工事一般情報!B767</f>
        <v>薬王堂青森五所川原稲実</v>
      </c>
      <c r="D767" s="46">
        <v>13900000</v>
      </c>
    </row>
    <row r="768" spans="1:4">
      <c r="A768" s="25">
        <f>工事一般情報!A768</f>
        <v>170003</v>
      </c>
      <c r="B768" s="5" t="str">
        <f>工事一般情報!B768</f>
        <v>南小泉複合施設</v>
      </c>
      <c r="D768" s="46">
        <v>17900000</v>
      </c>
    </row>
    <row r="769" spans="1:4">
      <c r="A769" s="25">
        <f>工事一般情報!A769</f>
        <v>170006</v>
      </c>
      <c r="B769" s="5" t="str">
        <f>工事一般情報!B769</f>
        <v xml:space="preserve">ｽｰﾊﾟｰﾊﾞﾘｭｰ </v>
      </c>
      <c r="D769" s="46">
        <v>34000000</v>
      </c>
    </row>
    <row r="770" spans="1:4">
      <c r="A770" s="25">
        <f>工事一般情報!A770</f>
        <v>170008</v>
      </c>
      <c r="B770" s="5" t="str">
        <f>工事一般情報!B770</f>
        <v>V・drug刈谷下重原</v>
      </c>
      <c r="D770" s="46">
        <v>15500000</v>
      </c>
    </row>
    <row r="771" spans="1:4">
      <c r="A771" s="25">
        <f>工事一般情報!A771</f>
        <v>170009</v>
      </c>
      <c r="B771" s="5" t="str">
        <f>工事一般情報!B771</f>
        <v>V・drug中部薬品岐阜県庁西</v>
      </c>
      <c r="D771" s="46">
        <v>17000000</v>
      </c>
    </row>
    <row r="772" spans="1:4">
      <c r="A772" s="25">
        <f>工事一般情報!A772</f>
        <v>170010</v>
      </c>
      <c r="B772" s="5" t="str">
        <f>工事一般情報!B772</f>
        <v>ヤマザワ村山駅西町 ダイソー棟</v>
      </c>
      <c r="D772" s="46">
        <v>10100000</v>
      </c>
    </row>
    <row r="773" spans="1:4">
      <c r="A773" s="25">
        <f>工事一般情報!A773</f>
        <v>170012</v>
      </c>
      <c r="B773" s="5" t="str">
        <f>工事一般情報!B773</f>
        <v>安楽亭 加平</v>
      </c>
      <c r="D773" s="46">
        <v>8300000</v>
      </c>
    </row>
    <row r="774" spans="1:4">
      <c r="A774" s="25">
        <f>工事一般情報!A774</f>
        <v>170013</v>
      </c>
      <c r="B774" s="5" t="str">
        <f>工事一般情報!B774</f>
        <v>SVH大垣</v>
      </c>
      <c r="D774" s="46">
        <v>105000000</v>
      </c>
    </row>
    <row r="775" spans="1:4">
      <c r="A775" s="25">
        <f>工事一般情報!A775</f>
        <v>170014</v>
      </c>
      <c r="B775" s="5" t="str">
        <f>工事一般情報!B775</f>
        <v>仙北信用組合迫</v>
      </c>
      <c r="D775" s="46">
        <v>6975000</v>
      </c>
    </row>
    <row r="776" spans="1:4">
      <c r="A776" s="25">
        <f>工事一般情報!A776</f>
        <v>170015</v>
      </c>
      <c r="B776" s="5" t="str">
        <f>工事一般情報!B776</f>
        <v>クリハラ工場</v>
      </c>
      <c r="D776" s="46">
        <v>8000000</v>
      </c>
    </row>
    <row r="777" spans="1:4">
      <c r="A777" s="25">
        <f>工事一般情報!A777</f>
        <v>170017</v>
      </c>
      <c r="B777" s="5" t="str">
        <f>工事一般情報!B777</f>
        <v>ツルハドラッグ紀三井寺</v>
      </c>
      <c r="D777" s="46">
        <v>9444444</v>
      </c>
    </row>
    <row r="778" spans="1:4">
      <c r="A778" s="25">
        <f>工事一般情報!A778</f>
        <v>170018</v>
      </c>
      <c r="B778" s="5" t="str">
        <f>工事一般情報!B778</f>
        <v>錦織運送(株)倉庫</v>
      </c>
      <c r="D778" s="46">
        <v>4750000</v>
      </c>
    </row>
    <row r="779" spans="1:4">
      <c r="A779" s="25">
        <f>工事一般情報!A779</f>
        <v>170019</v>
      </c>
      <c r="B779" s="5" t="str">
        <f>工事一般情報!B779</f>
        <v>ﾊﾆｰｽﾞ物流ｾﾝﾀｰ倉庫</v>
      </c>
      <c r="D779" s="46">
        <v>35000000</v>
      </c>
    </row>
    <row r="780" spans="1:4">
      <c r="A780" s="25">
        <f>工事一般情報!A780</f>
        <v>170021</v>
      </c>
      <c r="B780" s="5" t="str">
        <f>工事一般情報!B780</f>
        <v>ﾌｧｰｽﾄｷｬﾋﾞﾝ西梅田</v>
      </c>
      <c r="D780" s="46">
        <v>9100000</v>
      </c>
    </row>
    <row r="781" spans="1:4">
      <c r="A781" s="25">
        <f>工事一般情報!A781</f>
        <v>170022</v>
      </c>
      <c r="B781" s="5" t="str">
        <f>工事一般情報!B781</f>
        <v>清光 新工場</v>
      </c>
      <c r="D781" s="46">
        <v>8000000</v>
      </c>
    </row>
    <row r="782" spans="1:4">
      <c r="A782" s="25">
        <f>工事一般情報!A782</f>
        <v>170023</v>
      </c>
      <c r="B782" s="5" t="str">
        <f>工事一般情報!B782</f>
        <v>みどりｻｰﾋﾞｽやすらぎﾎｰﾙさかた</v>
      </c>
      <c r="D782" s="46">
        <v>6800000</v>
      </c>
    </row>
    <row r="783" spans="1:4">
      <c r="A783" s="25">
        <f>工事一般情報!A783</f>
        <v>170024</v>
      </c>
      <c r="B783" s="5" t="str">
        <f>工事一般情報!B783</f>
        <v>辻徳産業</v>
      </c>
      <c r="D783" s="46">
        <v>4750000</v>
      </c>
    </row>
    <row r="784" spans="1:4">
      <c r="A784" s="25">
        <f>工事一般情報!A784</f>
        <v>170025</v>
      </c>
      <c r="B784" s="5" t="str">
        <f>工事一般情報!B784</f>
        <v>ｹｲｽﾞﾍﾞﾙﾃｯｸ</v>
      </c>
      <c r="D784" s="46">
        <v>9400000</v>
      </c>
    </row>
    <row r="785" spans="1:4">
      <c r="A785" s="25">
        <f>工事一般情報!A785</f>
        <v>170027</v>
      </c>
      <c r="B785" s="5" t="str">
        <f>工事一般情報!B785</f>
        <v>田川商運(株)定温倉庫</v>
      </c>
      <c r="D785" s="46">
        <v>25000000</v>
      </c>
    </row>
    <row r="786" spans="1:4">
      <c r="A786" s="25">
        <f>工事一般情報!A786</f>
        <v>170028</v>
      </c>
      <c r="B786" s="5" t="str">
        <f>工事一般情報!B786</f>
        <v>薬王堂気仙沼鹿折</v>
      </c>
      <c r="D786" s="46">
        <v>11500000</v>
      </c>
    </row>
    <row r="787" spans="1:4">
      <c r="A787" s="25">
        <f>工事一般情報!A787</f>
        <v>170029</v>
      </c>
      <c r="B787" s="5" t="str">
        <f>工事一般情報!B787</f>
        <v>味の素Customer Technology Center</v>
      </c>
      <c r="D787" s="46">
        <v>20900000</v>
      </c>
    </row>
    <row r="788" spans="1:4">
      <c r="A788" s="25">
        <f>工事一般情報!A788</f>
        <v>170030</v>
      </c>
      <c r="B788" s="5" t="str">
        <f>工事一般情報!B788</f>
        <v>ﾎｸｽｲ工場</v>
      </c>
      <c r="D788" s="46">
        <v>16000000</v>
      </c>
    </row>
    <row r="789" spans="1:4">
      <c r="A789" s="25">
        <f>工事一般情報!A789</f>
        <v>170031</v>
      </c>
      <c r="B789" s="5" t="str">
        <f>工事一般情報!B789</f>
        <v>V・drug北丸子</v>
      </c>
      <c r="D789" s="46">
        <v>12400000</v>
      </c>
    </row>
    <row r="790" spans="1:4">
      <c r="A790" s="25">
        <f>工事一般情報!A790</f>
        <v>170033</v>
      </c>
      <c r="B790" s="5" t="str">
        <f>工事一般情報!B790</f>
        <v>ヨークベニマル古川</v>
      </c>
      <c r="D790" s="46">
        <v>46000000</v>
      </c>
    </row>
    <row r="791" spans="1:4">
      <c r="A791" s="25">
        <f>工事一般情報!A791</f>
        <v>170034</v>
      </c>
      <c r="B791" s="5" t="str">
        <f>工事一般情報!B791</f>
        <v>ハローズ向島</v>
      </c>
      <c r="D791" s="46">
        <v>30300000</v>
      </c>
    </row>
    <row r="792" spans="1:4">
      <c r="A792" s="25">
        <f>工事一般情報!A792</f>
        <v>170034</v>
      </c>
      <c r="B792" s="5" t="str">
        <f>工事一般情報!B792</f>
        <v>ハローズ向島 テナント棟</v>
      </c>
      <c r="D792" s="46">
        <v>30300000</v>
      </c>
    </row>
    <row r="793" spans="1:4">
      <c r="A793" s="25">
        <f>工事一般情報!A793</f>
        <v>170036</v>
      </c>
      <c r="B793" s="5" t="str">
        <f>工事一般情報!B793</f>
        <v>中国醸造 蒸留酒製造工場</v>
      </c>
      <c r="D793" s="46">
        <v>4300000</v>
      </c>
    </row>
    <row r="794" spans="1:4">
      <c r="A794" s="25">
        <f>工事一般情報!A794</f>
        <v>170037</v>
      </c>
      <c r="B794" s="5" t="str">
        <f>工事一般情報!B794</f>
        <v>THE GARDEN ORIENTAL OSAKA 西庭プロジェクト</v>
      </c>
      <c r="D794" s="46">
        <v>6900000</v>
      </c>
    </row>
    <row r="795" spans="1:4">
      <c r="A795" s="25" t="str">
        <f>工事一般情報!A795</f>
        <v>170038-1</v>
      </c>
      <c r="B795" s="5" t="str">
        <f>工事一般情報!B795</f>
        <v>関西トランスウェイA棟(冷蔵)</v>
      </c>
      <c r="D795" s="46"/>
    </row>
    <row r="796" spans="1:4">
      <c r="A796" s="25" t="str">
        <f>工事一般情報!A796</f>
        <v>170038-2</v>
      </c>
      <c r="B796" s="5" t="str">
        <f>工事一般情報!B796</f>
        <v>関西トランスウェイB棟(常温)</v>
      </c>
      <c r="D796" s="46"/>
    </row>
    <row r="797" spans="1:4">
      <c r="A797" s="25">
        <f>工事一般情報!A797</f>
        <v>170039</v>
      </c>
      <c r="B797" s="5" t="str">
        <f>工事一般情報!B797</f>
        <v>三岐通運</v>
      </c>
      <c r="D797" s="46">
        <v>29629630</v>
      </c>
    </row>
    <row r="798" spans="1:4">
      <c r="A798" s="25">
        <f>工事一般情報!A798</f>
        <v>170040</v>
      </c>
      <c r="B798" s="5" t="str">
        <f>工事一般情報!B798</f>
        <v>ｱﾄﾞ・ﾜﾝ・ﾌｧｰﾑ丘珠農場</v>
      </c>
      <c r="D798" s="46">
        <v>13600000</v>
      </c>
    </row>
    <row r="799" spans="1:4">
      <c r="A799" s="25">
        <f>工事一般情報!A799</f>
        <v>170048</v>
      </c>
      <c r="B799" s="5" t="str">
        <f>工事一般情報!B799</f>
        <v>企業主導型保育所ｷｯｽﾞﾙｰﾑにこにこ</v>
      </c>
      <c r="D799" s="46">
        <v>3700000</v>
      </c>
    </row>
    <row r="800" spans="1:4">
      <c r="A800" s="25">
        <f>工事一般情報!A800</f>
        <v>170049</v>
      </c>
      <c r="B800" s="5" t="str">
        <f>工事一般情報!B800</f>
        <v>豊頃町農業協同組合種子馬鈴薯選別貯蔵施設</v>
      </c>
      <c r="D800" s="46">
        <v>32000000</v>
      </c>
    </row>
    <row r="801" spans="1:4">
      <c r="A801" s="25">
        <f>工事一般情報!A801</f>
        <v>170050</v>
      </c>
      <c r="B801" s="5" t="str">
        <f>工事一般情報!B801</f>
        <v>奈良日産自動車</v>
      </c>
      <c r="D801" s="46">
        <v>2900000</v>
      </c>
    </row>
    <row r="802" spans="1:4">
      <c r="A802" s="25">
        <f>工事一般情報!A802</f>
        <v>170051</v>
      </c>
      <c r="B802" s="5" t="str">
        <f>工事一般情報!B802</f>
        <v>東北マツダ横手</v>
      </c>
      <c r="D802" s="46">
        <v>20500000</v>
      </c>
    </row>
    <row r="803" spans="1:4">
      <c r="A803" s="25">
        <f>工事一般情報!A803</f>
        <v>170052</v>
      </c>
      <c r="B803" s="5" t="str">
        <f>工事一般情報!B803</f>
        <v>事務所北側倉庫</v>
      </c>
      <c r="D803" s="46">
        <v>6300000</v>
      </c>
    </row>
    <row r="804" spans="1:4">
      <c r="A804" s="25">
        <f>工事一般情報!A804</f>
        <v>170073</v>
      </c>
      <c r="B804" s="5" t="str">
        <f>工事一般情報!B804</f>
        <v>関西マツダ松原</v>
      </c>
      <c r="D804" s="46">
        <v>9500000</v>
      </c>
    </row>
    <row r="805" spans="1:4">
      <c r="A805" s="25">
        <f>工事一般情報!A805</f>
        <v>170074</v>
      </c>
      <c r="B805" s="5" t="str">
        <f>工事一般情報!B805</f>
        <v>特別養護老人ホーム「真砂寮」</v>
      </c>
      <c r="D805" s="46"/>
    </row>
    <row r="806" spans="1:4">
      <c r="A806" s="25">
        <f>工事一般情報!A806</f>
        <v>170075</v>
      </c>
      <c r="B806" s="5" t="str">
        <f>工事一般情報!B806</f>
        <v>日立建機日本(株)徳島南営業所</v>
      </c>
      <c r="D806" s="46">
        <v>7200000</v>
      </c>
    </row>
    <row r="807" spans="1:4">
      <c r="A807" s="25">
        <f>工事一般情報!A807</f>
        <v>170076</v>
      </c>
      <c r="B807" s="5" t="str">
        <f>工事一般情報!B807</f>
        <v>豊田車両 工場棟</v>
      </c>
      <c r="D807" s="46">
        <v>7800000</v>
      </c>
    </row>
    <row r="808" spans="1:4">
      <c r="A808" s="25">
        <f>工事一般情報!A808</f>
        <v>170077</v>
      </c>
      <c r="B808" s="5" t="str">
        <f>工事一般情報!B808</f>
        <v>ﾗﾝﾎﾞﾙｷﾞｰﾆ名古屋</v>
      </c>
      <c r="D808" s="46">
        <v>13300000</v>
      </c>
    </row>
    <row r="809" spans="1:4">
      <c r="A809" s="25">
        <f>工事一般情報!A809</f>
        <v>170078</v>
      </c>
      <c r="B809" s="5" t="str">
        <f>工事一般情報!B809</f>
        <v>伊豆長岡学園</v>
      </c>
      <c r="D809" s="46">
        <v>22000000</v>
      </c>
    </row>
    <row r="810" spans="1:4">
      <c r="A810" s="25">
        <f>工事一般情報!A810</f>
        <v>170079</v>
      </c>
      <c r="B810" s="5" t="str">
        <f>工事一般情報!B810</f>
        <v>ヤマザワ漆山</v>
      </c>
      <c r="D810" s="46">
        <v>44000000</v>
      </c>
    </row>
    <row r="811" spans="1:4">
      <c r="A811" s="25">
        <f>工事一般情報!A811</f>
        <v>170080</v>
      </c>
      <c r="B811" s="5" t="str">
        <f>工事一般情報!B811</f>
        <v>下田部FM</v>
      </c>
      <c r="D811" s="46"/>
    </row>
    <row r="812" spans="1:4">
      <c r="A812" s="25">
        <f>工事一般情報!A812</f>
        <v>170081</v>
      </c>
      <c r="B812" s="5" t="str">
        <f>工事一般情報!B812</f>
        <v>京伸精機</v>
      </c>
      <c r="D812" s="46"/>
    </row>
    <row r="813" spans="1:4">
      <c r="A813" s="25">
        <f>工事一般情報!A813</f>
        <v>170082</v>
      </c>
      <c r="B813" s="5" t="str">
        <f>工事一般情報!B813</f>
        <v>山幸物流</v>
      </c>
      <c r="D813" s="46">
        <v>12000000</v>
      </c>
    </row>
    <row r="814" spans="1:4">
      <c r="A814" s="25">
        <f>工事一般情報!A814</f>
        <v>170085</v>
      </c>
      <c r="B814" s="5" t="str">
        <f>工事一般情報!B814</f>
        <v>ツルハドラッグ南幌</v>
      </c>
      <c r="D814" s="46">
        <v>16800000</v>
      </c>
    </row>
    <row r="815" spans="1:4">
      <c r="A815" s="25">
        <f>工事一般情報!A815</f>
        <v>170086</v>
      </c>
      <c r="B815" s="5" t="str">
        <f>工事一般情報!B815</f>
        <v>四国ｽﾊﾞﾙ(株)高知桟橋通</v>
      </c>
      <c r="D815" s="46">
        <v>21900000</v>
      </c>
    </row>
    <row r="816" spans="1:4">
      <c r="A816" s="25">
        <f>工事一般情報!A816</f>
        <v>170087</v>
      </c>
      <c r="B816" s="5" t="str">
        <f>工事一般情報!B816</f>
        <v>いりあいﾌｧｰﾑ滝の頭 ﾗｲｽｾﾝﾀｰ</v>
      </c>
      <c r="D816" s="46"/>
    </row>
    <row r="817" spans="1:4">
      <c r="A817" s="25" t="str">
        <f>工事一般情報!A817</f>
        <v>170088-1</v>
      </c>
      <c r="B817" s="5" t="str">
        <f>工事一般情報!B817</f>
        <v>新星工業社出島第二工場(工場棟)</v>
      </c>
      <c r="D817" s="46"/>
    </row>
    <row r="818" spans="1:4">
      <c r="A818" s="25" t="str">
        <f>工事一般情報!A818</f>
        <v>170088-2</v>
      </c>
      <c r="B818" s="5" t="str">
        <f>工事一般情報!B818</f>
        <v>新星工業社出島第二工場(事務所棟)</v>
      </c>
      <c r="D818" s="46"/>
    </row>
    <row r="819" spans="1:4">
      <c r="A819" s="25">
        <f>工事一般情報!A819</f>
        <v>170089</v>
      </c>
      <c r="B819" s="5" t="str">
        <f>工事一般情報!B819</f>
        <v>西二区事務所兼倉庫</v>
      </c>
      <c r="D819" s="46">
        <v>5800000</v>
      </c>
    </row>
    <row r="820" spans="1:4">
      <c r="A820" s="25">
        <f>工事一般情報!A820</f>
        <v>170090</v>
      </c>
      <c r="B820" s="5" t="str">
        <f>工事一般情報!B820</f>
        <v>東区丘珠流通施設</v>
      </c>
      <c r="D820" s="46">
        <v>25000000</v>
      </c>
    </row>
    <row r="821" spans="1:4">
      <c r="A821" s="25">
        <f>工事一般情報!A821</f>
        <v>170091</v>
      </c>
      <c r="B821" s="5" t="str">
        <f>工事一般情報!B821</f>
        <v>空調技研工業様倉庫</v>
      </c>
      <c r="D821" s="46"/>
    </row>
    <row r="822" spans="1:4">
      <c r="A822" s="25">
        <f>工事一般情報!A822</f>
        <v>170092</v>
      </c>
      <c r="B822" s="5" t="str">
        <f>工事一般情報!B822</f>
        <v>弘前貨物米倉庫</v>
      </c>
      <c r="D822" s="46">
        <v>13000000</v>
      </c>
    </row>
    <row r="823" spans="1:4">
      <c r="A823" s="25">
        <f>工事一般情報!A823</f>
        <v>170093</v>
      </c>
      <c r="B823" s="5" t="str">
        <f>工事一般情報!B823</f>
        <v>はま寿司 益田</v>
      </c>
      <c r="D823" s="46">
        <v>4500000</v>
      </c>
    </row>
    <row r="824" spans="1:4">
      <c r="A824" s="25">
        <f>工事一般情報!A824</f>
        <v>170094</v>
      </c>
      <c r="B824" s="5" t="str">
        <f>工事一般情報!B824</f>
        <v>JA山形おきたま営農ｾﾝﾀｰ</v>
      </c>
      <c r="D824" s="46">
        <v>11500000</v>
      </c>
    </row>
    <row r="825" spans="1:4">
      <c r="A825" s="25">
        <f>工事一般情報!A825</f>
        <v>170095</v>
      </c>
      <c r="B825" s="5" t="str">
        <f>工事一般情報!B825</f>
        <v>秋田市広面診療所</v>
      </c>
      <c r="D825" s="46">
        <v>18000000</v>
      </c>
    </row>
    <row r="826" spans="1:4">
      <c r="A826" s="25">
        <f>工事一般情報!A826</f>
        <v>170096</v>
      </c>
      <c r="B826" s="5" t="str">
        <f>工事一般情報!B826</f>
        <v>ツルハドラッグ鹿島台</v>
      </c>
      <c r="D826" s="46">
        <v>13100000</v>
      </c>
    </row>
    <row r="827" spans="1:4">
      <c r="A827" s="25">
        <f>工事一般情報!A827</f>
        <v>170098</v>
      </c>
      <c r="B827" s="5" t="str">
        <f>工事一般情報!B827</f>
        <v>BPS上甲子園</v>
      </c>
      <c r="D827" s="46"/>
    </row>
    <row r="828" spans="1:4">
      <c r="A828" s="25">
        <f>工事一般情報!A828</f>
        <v>170101</v>
      </c>
      <c r="B828" s="5" t="str">
        <f>工事一般情報!B828</f>
        <v>ｻﾂﾄﾞﾗ倶知安</v>
      </c>
      <c r="D828" s="46">
        <v>22800000</v>
      </c>
    </row>
    <row r="829" spans="1:4">
      <c r="A829" s="25">
        <f>工事一般情報!A829</f>
        <v>170102</v>
      </c>
      <c r="B829" s="5" t="str">
        <f>工事一般情報!B829</f>
        <v>フレスポいわき泉(ｻｰﾋﾞｽ棟)</v>
      </c>
      <c r="D829" s="46">
        <v>4000000</v>
      </c>
    </row>
    <row r="830" spans="1:4">
      <c r="A830" s="25">
        <f>工事一般情報!A830</f>
        <v>170103</v>
      </c>
      <c r="B830" s="5" t="str">
        <f>工事一般情報!B830</f>
        <v>九州薬品工業 山鹿工場</v>
      </c>
      <c r="D830" s="46"/>
    </row>
    <row r="831" spans="1:4">
      <c r="A831" s="25">
        <f>工事一般情報!A831</f>
        <v>170112</v>
      </c>
      <c r="B831" s="5" t="str">
        <f>工事一般情報!B831</f>
        <v>仁平自動車工場・事務所</v>
      </c>
      <c r="D831" s="46">
        <v>5200000</v>
      </c>
    </row>
    <row r="832" spans="1:4">
      <c r="A832" s="25">
        <f>工事一般情報!A832</f>
        <v>170113</v>
      </c>
      <c r="B832" s="5" t="str">
        <f>工事一般情報!B832</f>
        <v>仁徳砂利社屋</v>
      </c>
      <c r="D832" s="46">
        <v>30000000</v>
      </c>
    </row>
    <row r="833" spans="1:4">
      <c r="A833" s="25">
        <f>工事一般情報!A833</f>
        <v>170115</v>
      </c>
      <c r="B833" s="5" t="str">
        <f>工事一般情報!B833</f>
        <v>日本通運株式会社 士別倉庫</v>
      </c>
      <c r="D833" s="46">
        <v>16000000</v>
      </c>
    </row>
    <row r="834" spans="1:4">
      <c r="A834" s="25">
        <f>工事一般情報!A834</f>
        <v>170116</v>
      </c>
      <c r="B834" s="5" t="str">
        <f>工事一般情報!B834</f>
        <v>認定こども園</v>
      </c>
      <c r="D834" s="46">
        <v>29500000</v>
      </c>
    </row>
    <row r="835" spans="1:4">
      <c r="A835" s="25">
        <f>工事一般情報!A835</f>
        <v>170117</v>
      </c>
      <c r="B835" s="5" t="str">
        <f>工事一般情報!B835</f>
        <v>㈱ARCA新社屋</v>
      </c>
      <c r="D835" s="46">
        <v>8000000</v>
      </c>
    </row>
    <row r="836" spans="1:4">
      <c r="A836" s="25">
        <f>工事一般情報!A836</f>
        <v>170120</v>
      </c>
      <c r="B836" s="5" t="str">
        <f>工事一般情報!B836</f>
        <v>ｻﾂﾄﾞﾗﾆｾｺ</v>
      </c>
      <c r="D836" s="46"/>
    </row>
    <row r="837" spans="1:4">
      <c r="A837" s="25">
        <f>工事一般情報!A837</f>
        <v>170121</v>
      </c>
      <c r="B837" s="5" t="str">
        <f>工事一般情報!B837</f>
        <v>富山産業</v>
      </c>
      <c r="D837" s="46">
        <v>5500000</v>
      </c>
    </row>
    <row r="838" spans="1:4">
      <c r="A838" s="25">
        <f>工事一般情報!A838</f>
        <v>170122</v>
      </c>
      <c r="B838" s="5" t="str">
        <f>工事一般情報!B838</f>
        <v>北陸マツダ開発</v>
      </c>
      <c r="D838" s="46">
        <v>23000000</v>
      </c>
    </row>
    <row r="839" spans="1:4">
      <c r="A839" s="25">
        <f>工事一般情報!A839</f>
        <v>170123</v>
      </c>
      <c r="B839" s="5" t="str">
        <f>工事一般情報!B839</f>
        <v>ホーマックニコット磯原木皿</v>
      </c>
      <c r="D839" s="46">
        <v>17400000</v>
      </c>
    </row>
    <row r="840" spans="1:4">
      <c r="A840" s="25">
        <f>工事一般情報!A840</f>
        <v>170124</v>
      </c>
      <c r="B840" s="5" t="str">
        <f>工事一般情報!B840</f>
        <v>JAにしみの上多度農業倉庫</v>
      </c>
      <c r="D840" s="46">
        <v>15000000</v>
      </c>
    </row>
    <row r="841" spans="1:4">
      <c r="A841" s="25">
        <f>工事一般情報!A841</f>
        <v>170125</v>
      </c>
      <c r="B841" s="5" t="str">
        <f>工事一般情報!B841</f>
        <v>株式会社上組名古屋支店飛島埠頭内野積場及び事務所</v>
      </c>
      <c r="D841" s="46">
        <v>4200000</v>
      </c>
    </row>
    <row r="842" spans="1:4">
      <c r="A842" s="25">
        <f>工事一般情報!A842</f>
        <v>170126</v>
      </c>
      <c r="B842" s="5" t="str">
        <f>工事一般情報!B842</f>
        <v>セイムス古川東</v>
      </c>
      <c r="D842" s="46">
        <v>10300000</v>
      </c>
    </row>
    <row r="843" spans="1:4">
      <c r="A843" s="25">
        <f>工事一般情報!A843</f>
        <v>170127</v>
      </c>
      <c r="B843" s="5" t="str">
        <f>工事一般情報!B843</f>
        <v>ケーズデンキ下関</v>
      </c>
      <c r="D843" s="46"/>
    </row>
    <row r="844" spans="1:4">
      <c r="A844" s="25">
        <f>工事一般情報!A844</f>
        <v>170128</v>
      </c>
      <c r="B844" s="5" t="str">
        <f>工事一般情報!B844</f>
        <v>関西マツダ池田</v>
      </c>
      <c r="D844" s="46">
        <v>7400000</v>
      </c>
    </row>
    <row r="845" spans="1:4">
      <c r="A845" s="25">
        <f>工事一般情報!A845</f>
        <v>170129</v>
      </c>
      <c r="B845" s="5" t="str">
        <f>工事一般情報!B845</f>
        <v>テニスコート東側倉庫</v>
      </c>
      <c r="D845" s="46">
        <v>10500000</v>
      </c>
    </row>
    <row r="846" spans="1:4">
      <c r="A846" s="25">
        <f>工事一般情報!A846</f>
        <v>170130</v>
      </c>
      <c r="B846" s="5" t="str">
        <f>工事一般情報!B846</f>
        <v>ふじよし川崎工場</v>
      </c>
      <c r="D846" s="46"/>
    </row>
    <row r="847" spans="1:4">
      <c r="A847" s="25">
        <f>工事一般情報!A847</f>
        <v>170131</v>
      </c>
      <c r="B847" s="5" t="str">
        <f>工事一般情報!B847</f>
        <v>ヤンマー船用システム</v>
      </c>
      <c r="D847" s="46">
        <v>5100000</v>
      </c>
    </row>
    <row r="848" spans="1:4">
      <c r="A848" s="25">
        <f>工事一般情報!A848</f>
        <v>170132</v>
      </c>
      <c r="B848" s="5" t="str">
        <f>工事一般情報!B848</f>
        <v>太陽鉱油㈱4号線庄和SS</v>
      </c>
      <c r="D848" s="46">
        <v>20000000</v>
      </c>
    </row>
    <row r="849" spans="1:4">
      <c r="A849" s="25">
        <f>工事一般情報!A849</f>
        <v>170133</v>
      </c>
      <c r="B849" s="5" t="str">
        <f>工事一般情報!B849</f>
        <v>エスキー工機㈱組立工場</v>
      </c>
      <c r="D849" s="46">
        <v>8500000</v>
      </c>
    </row>
    <row r="850" spans="1:4">
      <c r="A850" s="25">
        <f>工事一般情報!A850</f>
        <v>170134</v>
      </c>
      <c r="B850" s="5" t="str">
        <f>工事一般情報!B850</f>
        <v>大和製作所</v>
      </c>
      <c r="D850" s="46">
        <v>23000000</v>
      </c>
    </row>
    <row r="851" spans="1:4">
      <c r="A851" s="25">
        <f>工事一般情報!A851</f>
        <v>170135</v>
      </c>
      <c r="B851" s="5" t="str">
        <f>工事一般情報!B851</f>
        <v>スギモト生肉冷凍倉庫</v>
      </c>
      <c r="D851" s="46">
        <v>6000000</v>
      </c>
    </row>
    <row r="852" spans="1:4">
      <c r="A852" s="25">
        <f>工事一般情報!A852</f>
        <v>170136</v>
      </c>
      <c r="B852" s="5" t="str">
        <f>工事一般情報!B852</f>
        <v>日本テクノロジーソリューション</v>
      </c>
      <c r="D852" s="46">
        <v>11000000</v>
      </c>
    </row>
    <row r="853" spans="1:4">
      <c r="A853" s="25">
        <f>工事一般情報!A853</f>
        <v>170137</v>
      </c>
      <c r="B853" s="5" t="str">
        <f>工事一般情報!B853</f>
        <v>釧路厚生社 発酵2号棟</v>
      </c>
      <c r="D853" s="46">
        <v>33500000</v>
      </c>
    </row>
    <row r="854" spans="1:4">
      <c r="A854" s="25">
        <f>工事一般情報!A854</f>
        <v>170138</v>
      </c>
      <c r="B854" s="5" t="str">
        <f>工事一般情報!B854</f>
        <v>アクティオ千葉</v>
      </c>
      <c r="D854" s="46">
        <v>22000000</v>
      </c>
    </row>
    <row r="855" spans="1:4">
      <c r="A855" s="25">
        <f>工事一般情報!A855</f>
        <v>170139</v>
      </c>
      <c r="B855" s="5" t="str">
        <f>工事一般情報!B855</f>
        <v>西四国マツダ高知中央</v>
      </c>
      <c r="D855" s="46">
        <v>9900000</v>
      </c>
    </row>
    <row r="856" spans="1:4">
      <c r="A856" s="25">
        <f>工事一般情報!A856</f>
        <v>170140</v>
      </c>
      <c r="B856" s="5" t="str">
        <f>工事一般情報!B856</f>
        <v>大勢シェル工場</v>
      </c>
      <c r="D856" s="46">
        <v>8000000</v>
      </c>
    </row>
    <row r="857" spans="1:4">
      <c r="A857" s="25">
        <f>工事一般情報!A857</f>
        <v>170141</v>
      </c>
      <c r="B857" s="5" t="str">
        <f>工事一般情報!B857</f>
        <v>かどや製油㈱小豆島工場焙煎工場</v>
      </c>
      <c r="D857" s="46">
        <v>2700000</v>
      </c>
    </row>
    <row r="858" spans="1:4">
      <c r="A858" s="25">
        <f>工事一般情報!A858</f>
        <v>170142</v>
      </c>
      <c r="B858" s="5" t="str">
        <f>工事一般情報!B858</f>
        <v>久保田工業 本社工場【工場棟】</v>
      </c>
      <c r="D858" s="46">
        <v>12500000</v>
      </c>
    </row>
    <row r="859" spans="1:4">
      <c r="A859" s="25" t="str">
        <f>工事一般情報!A859</f>
        <v>170142-2</v>
      </c>
      <c r="B859" s="5" t="str">
        <f>工事一般情報!B859</f>
        <v>久保田工業 本社工場【事務所棟】</v>
      </c>
      <c r="D859" s="46"/>
    </row>
    <row r="860" spans="1:4">
      <c r="A860" s="25">
        <f>工事一般情報!A860</f>
        <v>170143</v>
      </c>
      <c r="B860" s="5" t="str">
        <f>工事一般情報!B860</f>
        <v>ﾎﾟﾙｼｪｾﾝﾀｰ岡山ｼｮｰﾙｰﾑ</v>
      </c>
      <c r="D860" s="46">
        <v>16000000</v>
      </c>
    </row>
    <row r="861" spans="1:4">
      <c r="A861" s="25">
        <f>工事一般情報!A861</f>
        <v>170146</v>
      </c>
      <c r="B861" s="5" t="str">
        <f>工事一般情報!B861</f>
        <v>枚方信用金庫</v>
      </c>
      <c r="D861" s="46">
        <v>6800000</v>
      </c>
    </row>
    <row r="862" spans="1:4">
      <c r="A862" s="25">
        <f>工事一般情報!A862</f>
        <v>170147</v>
      </c>
      <c r="B862" s="5" t="str">
        <f>工事一般情報!B862</f>
        <v>キャリオン第2期倉庫</v>
      </c>
      <c r="D862" s="46">
        <v>54000000</v>
      </c>
    </row>
    <row r="863" spans="1:4">
      <c r="A863" s="25">
        <f>工事一般情報!A863</f>
        <v>170148</v>
      </c>
      <c r="B863" s="5" t="str">
        <f>工事一般情報!B863</f>
        <v>プラージュ古川駅東</v>
      </c>
      <c r="D863" s="46">
        <v>3000000</v>
      </c>
    </row>
    <row r="864" spans="1:4">
      <c r="A864" s="25">
        <f>工事一般情報!A864</f>
        <v>170149</v>
      </c>
      <c r="B864" s="5" t="str">
        <f>工事一般情報!B864</f>
        <v>早坂牧場 牛舎</v>
      </c>
      <c r="D864" s="46">
        <v>21600000</v>
      </c>
    </row>
    <row r="865" spans="1:4">
      <c r="A865" s="25">
        <f>工事一般情報!A865</f>
        <v>170150</v>
      </c>
      <c r="B865" s="5" t="str">
        <f>工事一般情報!B865</f>
        <v>島根大学医学部付属病院ｱﾒﾆﾃｨｰ施設</v>
      </c>
      <c r="D865" s="46"/>
    </row>
    <row r="866" spans="1:4">
      <c r="A866" s="25">
        <f>工事一般情報!A866</f>
        <v>170151</v>
      </c>
      <c r="B866" s="5" t="str">
        <f>工事一般情報!B866</f>
        <v>福島FRC製造設備</v>
      </c>
      <c r="D866" s="46">
        <v>25000000</v>
      </c>
    </row>
    <row r="867" spans="1:4">
      <c r="A867" s="25">
        <f>工事一般情報!A867</f>
        <v>170152</v>
      </c>
      <c r="B867" s="5" t="str">
        <f>工事一般情報!B867</f>
        <v>東北マツダ本荘</v>
      </c>
      <c r="D867" s="46">
        <v>8400000</v>
      </c>
    </row>
    <row r="868" spans="1:4">
      <c r="A868" s="25">
        <f>工事一般情報!A868</f>
        <v>170153</v>
      </c>
      <c r="B868" s="5" t="str">
        <f>工事一般情報!B868</f>
        <v>三昇新工場</v>
      </c>
      <c r="D868" s="46">
        <v>15200000</v>
      </c>
    </row>
    <row r="869" spans="1:4">
      <c r="A869" s="25">
        <f>工事一般情報!A869</f>
        <v>170154</v>
      </c>
      <c r="B869" s="5" t="str">
        <f>工事一般情報!B869</f>
        <v>バロー国高</v>
      </c>
      <c r="D869" s="46">
        <v>35000000</v>
      </c>
    </row>
    <row r="870" spans="1:4">
      <c r="A870" s="25">
        <f>工事一般情報!A870</f>
        <v>170155</v>
      </c>
      <c r="B870" s="5" t="str">
        <f>工事一般情報!B870</f>
        <v>豊洲プロジェクト</v>
      </c>
      <c r="D870" s="46">
        <v>54000000</v>
      </c>
    </row>
    <row r="871" spans="1:4">
      <c r="A871" s="25">
        <f>工事一般情報!A871</f>
        <v>170156</v>
      </c>
      <c r="B871" s="5" t="str">
        <f>工事一般情報!B871</f>
        <v>ｶﾈｷﾝ川村水産 虻田工場</v>
      </c>
      <c r="D871" s="46">
        <v>13900000</v>
      </c>
    </row>
    <row r="872" spans="1:4">
      <c r="A872" s="25">
        <f>工事一般情報!A872</f>
        <v>170157</v>
      </c>
      <c r="B872" s="5" t="str">
        <f>工事一般情報!B872</f>
        <v>KO-HOUSE</v>
      </c>
      <c r="D872" s="46"/>
    </row>
    <row r="873" spans="1:4">
      <c r="A873" s="25">
        <f>工事一般情報!A873</f>
        <v>170161</v>
      </c>
      <c r="B873" s="5" t="str">
        <f>工事一般情報!B873</f>
        <v>林建設工業 新社屋</v>
      </c>
      <c r="D873" s="46">
        <v>8900000</v>
      </c>
    </row>
    <row r="874" spans="1:4">
      <c r="A874" s="25">
        <f>工事一般情報!A874</f>
        <v>170162</v>
      </c>
      <c r="B874" s="5" t="str">
        <f>工事一般情報!B874</f>
        <v>若杉幼稚園</v>
      </c>
      <c r="D874" s="46">
        <v>5000000</v>
      </c>
    </row>
    <row r="875" spans="1:4">
      <c r="A875" s="25">
        <f>工事一般情報!A875</f>
        <v>170163</v>
      </c>
      <c r="B875" s="5" t="str">
        <f>工事一般情報!B875</f>
        <v>モンクール北浦和</v>
      </c>
      <c r="D875" s="46">
        <v>8850000</v>
      </c>
    </row>
    <row r="876" spans="1:4">
      <c r="A876" s="25">
        <f>工事一般情報!A876</f>
        <v>170164</v>
      </c>
      <c r="B876" s="5" t="str">
        <f>工事一般情報!B876</f>
        <v>三岐通運 増築工事【二期】</v>
      </c>
      <c r="D876" s="46">
        <v>21666666</v>
      </c>
    </row>
    <row r="877" spans="1:4">
      <c r="A877" s="25">
        <f>工事一般情報!A877</f>
        <v>170165</v>
      </c>
      <c r="B877" s="5" t="str">
        <f>工事一般情報!B877</f>
        <v>丸運ロジステック</v>
      </c>
      <c r="D877" s="46">
        <v>6500000</v>
      </c>
    </row>
    <row r="878" spans="1:4">
      <c r="A878" s="25">
        <f>工事一般情報!A878</f>
        <v>170166</v>
      </c>
      <c r="B878" s="5" t="str">
        <f>工事一般情報!B878</f>
        <v>アクティオ千葉 テント倉庫</v>
      </c>
      <c r="D878" s="46">
        <v>3500000</v>
      </c>
    </row>
    <row r="879" spans="1:4">
      <c r="A879" s="25">
        <f>工事一般情報!A879</f>
        <v>170167</v>
      </c>
      <c r="B879" s="5" t="str">
        <f>工事一般情報!B879</f>
        <v>薬王堂能代寺向</v>
      </c>
      <c r="D879" s="46">
        <v>15000000</v>
      </c>
    </row>
    <row r="880" spans="1:4">
      <c r="A880" s="25">
        <f>工事一般情報!A880</f>
        <v>170168</v>
      </c>
      <c r="B880" s="5" t="str">
        <f>工事一般情報!B880</f>
        <v>清水産業株式会社 佐賀事業所</v>
      </c>
      <c r="D880" s="46">
        <v>5700000</v>
      </c>
    </row>
    <row r="881" spans="1:4">
      <c r="A881" s="25">
        <f>工事一般情報!A881</f>
        <v>170169</v>
      </c>
      <c r="B881" s="5" t="str">
        <f>工事一般情報!B881</f>
        <v>花のまちマリナヴィラ駐車場</v>
      </c>
      <c r="D881" s="46">
        <v>12000000</v>
      </c>
    </row>
    <row r="882" spans="1:4">
      <c r="A882" s="25">
        <f>工事一般情報!A882</f>
        <v>170170</v>
      </c>
      <c r="B882" s="5" t="str">
        <f>工事一般情報!B882</f>
        <v>ニシムラ倉庫</v>
      </c>
      <c r="D882" s="46"/>
    </row>
    <row r="883" spans="1:4">
      <c r="A883" s="25">
        <f>工事一般情報!A883</f>
        <v>170171</v>
      </c>
      <c r="B883" s="5" t="str">
        <f>工事一般情報!B883</f>
        <v>伊藤様六町ﾀｶﾗｽﾀﾝﾀﾞｰﾄﾞｼｮｰﾙｰﾑ</v>
      </c>
      <c r="D883" s="46">
        <v>6200000</v>
      </c>
    </row>
    <row r="884" spans="1:4">
      <c r="A884" s="25">
        <f>工事一般情報!A884</f>
        <v>170172</v>
      </c>
      <c r="B884" s="5" t="str">
        <f>工事一般情報!B884</f>
        <v>フレッシュ物流配送センター</v>
      </c>
      <c r="D884" s="46">
        <v>48000000</v>
      </c>
    </row>
    <row r="885" spans="1:4">
      <c r="A885" s="25">
        <f>工事一般情報!A885</f>
        <v>170173</v>
      </c>
      <c r="B885" s="5" t="str">
        <f>工事一般情報!B885</f>
        <v>たかだ原動機 新工場</v>
      </c>
      <c r="D885" s="46">
        <v>5100000</v>
      </c>
    </row>
    <row r="886" spans="1:4">
      <c r="A886" s="25">
        <f>工事一般情報!A886</f>
        <v>170174</v>
      </c>
      <c r="B886" s="5" t="str">
        <f>工事一般情報!B886</f>
        <v>HO-HOUSE</v>
      </c>
      <c r="D886" s="46">
        <v>4000000</v>
      </c>
    </row>
    <row r="887" spans="1:4">
      <c r="A887" s="25">
        <f>工事一般情報!A887</f>
        <v>170175</v>
      </c>
      <c r="B887" s="5" t="str">
        <f>工事一般情報!B887</f>
        <v>ツルハドラッグ石巻鹿又</v>
      </c>
      <c r="D887" s="46">
        <v>13000000</v>
      </c>
    </row>
    <row r="888" spans="1:4">
      <c r="A888" s="25">
        <f>工事一般情報!A888</f>
        <v>170176</v>
      </c>
      <c r="B888" s="5" t="str">
        <f>工事一般情報!B888</f>
        <v>ホワイトウィング清水本社ビル</v>
      </c>
      <c r="D888" s="46">
        <v>7100000</v>
      </c>
    </row>
    <row r="889" spans="1:4">
      <c r="A889" s="25">
        <f>工事一般情報!A889</f>
        <v>170177</v>
      </c>
      <c r="B889" s="5" t="str">
        <f>工事一般情報!B889</f>
        <v>ヤンマーアグリジャパン(株)玉名支店</v>
      </c>
      <c r="D889" s="46">
        <v>3200000</v>
      </c>
    </row>
    <row r="890" spans="1:4">
      <c r="A890" s="25">
        <f>工事一般情報!A890</f>
        <v>170180</v>
      </c>
      <c r="B890" s="5" t="str">
        <f>工事一般情報!B890</f>
        <v>まじま歯科クリニック</v>
      </c>
      <c r="D890" s="46">
        <v>4000000</v>
      </c>
    </row>
    <row r="891" spans="1:4">
      <c r="A891" s="25">
        <f>工事一般情報!A891</f>
        <v>170181</v>
      </c>
      <c r="B891" s="5" t="str">
        <f>工事一般情報!B891</f>
        <v>美野里運送倉庫 上越営業所</v>
      </c>
      <c r="D891" s="46">
        <v>29300000</v>
      </c>
    </row>
    <row r="892" spans="1:4">
      <c r="A892" s="25">
        <f>工事一般情報!A892</f>
        <v>170182</v>
      </c>
      <c r="B892" s="5" t="str">
        <f>工事一般情報!B892</f>
        <v>ヨークベニマル米沢春日</v>
      </c>
      <c r="D892" s="46">
        <v>35500000</v>
      </c>
    </row>
    <row r="893" spans="1:4">
      <c r="A893" s="25">
        <f>工事一般情報!A893</f>
        <v>180183</v>
      </c>
      <c r="B893" s="5" t="str">
        <f>工事一般情報!B893</f>
        <v>JA邑楽館林 板倉A重油充填施設</v>
      </c>
      <c r="D893" s="46"/>
    </row>
    <row r="894" spans="1:4">
      <c r="A894" s="25">
        <f>工事一般情報!A894</f>
        <v>170184</v>
      </c>
      <c r="B894" s="5" t="str">
        <f>工事一般情報!B894</f>
        <v>石狩ディストリビューションセンター</v>
      </c>
      <c r="D894" s="46">
        <v>125000000</v>
      </c>
    </row>
    <row r="895" spans="1:4">
      <c r="A895" s="25">
        <f>工事一般情報!A895</f>
        <v>170185</v>
      </c>
      <c r="B895" s="5" t="str">
        <f>工事一般情報!B895</f>
        <v>バロー下恵土</v>
      </c>
      <c r="D895" s="46">
        <v>34000000</v>
      </c>
    </row>
    <row r="896" spans="1:4">
      <c r="A896" s="25">
        <f>工事一般情報!A896</f>
        <v>170186</v>
      </c>
      <c r="B896" s="5" t="str">
        <f>工事一般情報!B896</f>
        <v>ダイレックス三原宮浦</v>
      </c>
      <c r="D896" s="46">
        <v>10580000</v>
      </c>
    </row>
    <row r="897" spans="1:4">
      <c r="A897" s="25">
        <f>工事一般情報!A897</f>
        <v>170187</v>
      </c>
      <c r="B897" s="5" t="str">
        <f>工事一般情報!B897</f>
        <v>PCB一時払出設備製作・設置・撤去工事(某川崎案件)</v>
      </c>
      <c r="D897" s="46"/>
    </row>
    <row r="898" spans="1:4">
      <c r="A898" s="25">
        <f>工事一般情報!A898</f>
        <v>170188</v>
      </c>
      <c r="B898" s="5" t="str">
        <f>工事一般情報!B898</f>
        <v>ほのか㈱共同利用穀類乾燥調整施設</v>
      </c>
      <c r="D898" s="46">
        <v>10600000</v>
      </c>
    </row>
    <row r="899" spans="1:4">
      <c r="A899" s="25">
        <f>工事一般情報!A899</f>
        <v>170189</v>
      </c>
      <c r="B899" s="5" t="str">
        <f>工事一般情報!B899</f>
        <v>クリエイトエスディー足立綾瀬</v>
      </c>
      <c r="D899" s="46">
        <v>15000000</v>
      </c>
    </row>
    <row r="900" spans="1:4">
      <c r="A900" s="25">
        <f>工事一般情報!A900</f>
        <v>170190</v>
      </c>
      <c r="B900" s="5" t="str">
        <f>工事一般情報!B900</f>
        <v>モダン・プロ本社 事務所・倉庫</v>
      </c>
      <c r="D900" s="46">
        <v>10500000</v>
      </c>
    </row>
    <row r="901" spans="1:4">
      <c r="A901" s="25">
        <f>工事一般情報!A901</f>
        <v>170191</v>
      </c>
      <c r="B901" s="5" t="str">
        <f>工事一般情報!B901</f>
        <v>ﾊｶﾙﾌﾟﾗｽ株式会社 食堂・社員寮</v>
      </c>
      <c r="D901" s="46"/>
    </row>
    <row r="902" spans="1:4">
      <c r="A902" s="25">
        <f>工事一般情報!A902</f>
        <v>170192</v>
      </c>
      <c r="B902" s="5" t="str">
        <f>工事一般情報!B902</f>
        <v>長府製作所 駐車場</v>
      </c>
      <c r="D902" s="46"/>
    </row>
    <row r="903" spans="1:4">
      <c r="A903" s="25">
        <f>工事一般情報!A903</f>
        <v>170193</v>
      </c>
      <c r="B903" s="5" t="str">
        <f>工事一般情報!B903</f>
        <v>ホームセンターバロー久居インター</v>
      </c>
      <c r="D903" s="46"/>
    </row>
    <row r="904" spans="1:4">
      <c r="A904" s="25">
        <f>工事一般情報!A904</f>
        <v>170194</v>
      </c>
      <c r="B904" s="5" t="str">
        <f>工事一般情報!B904</f>
        <v>栄光堂印刷所様事務所及び貸ﾃﾅﾝﾄﾋﾞﾙ</v>
      </c>
      <c r="D904" s="46">
        <v>3200000</v>
      </c>
    </row>
    <row r="905" spans="1:4">
      <c r="A905" s="25">
        <f>工事一般情報!A905</f>
        <v>170196</v>
      </c>
      <c r="B905" s="5" t="str">
        <f>工事一般情報!B905</f>
        <v>ツルハドラッグ大河原</v>
      </c>
      <c r="D905" s="46">
        <v>14500000</v>
      </c>
    </row>
    <row r="906" spans="1:4">
      <c r="A906" s="25">
        <f>工事一般情報!A906</f>
        <v>170197</v>
      </c>
      <c r="B906" s="5" t="str">
        <f>工事一般情報!B906</f>
        <v>ｾﾝﾄﾗﾙﾌｨｯﾄﾈｽｸﾗﾌﾞ名取仙台南</v>
      </c>
      <c r="D906" s="46">
        <v>22000000</v>
      </c>
    </row>
    <row r="907" spans="1:4">
      <c r="A907" s="25" t="str">
        <f>工事一般情報!A907</f>
        <v>170199-1</v>
      </c>
      <c r="B907" s="5" t="str">
        <f>工事一般情報!B907</f>
        <v>バロー高辻 本体棟</v>
      </c>
      <c r="D907" s="46"/>
    </row>
    <row r="908" spans="1:4">
      <c r="A908" s="25" t="str">
        <f>工事一般情報!A908</f>
        <v>170199-2</v>
      </c>
      <c r="B908" s="5" t="str">
        <f>工事一般情報!B908</f>
        <v>バロー高辻 テナント棟</v>
      </c>
      <c r="D908" s="46"/>
    </row>
    <row r="909" spans="1:4">
      <c r="A909" s="25">
        <f>工事一般情報!A909</f>
        <v>170200</v>
      </c>
      <c r="B909" s="5" t="str">
        <f>工事一般情報!B909</f>
        <v>浅倉水道社屋</v>
      </c>
      <c r="D909" s="46">
        <v>3300000</v>
      </c>
    </row>
    <row r="910" spans="1:4">
      <c r="A910" s="25">
        <f>工事一般情報!A910</f>
        <v>170201</v>
      </c>
      <c r="B910" s="5" t="str">
        <f>工事一般情報!B910</f>
        <v>オートバックス東雲</v>
      </c>
      <c r="D910" s="46">
        <v>10500000</v>
      </c>
    </row>
    <row r="911" spans="1:4">
      <c r="A911" s="25">
        <f>工事一般情報!A911</f>
        <v>170202</v>
      </c>
      <c r="B911" s="5" t="str">
        <f>工事一般情報!B911</f>
        <v>ヤマザワ中の島(セリア)</v>
      </c>
      <c r="D911" s="46">
        <v>8000000</v>
      </c>
    </row>
    <row r="912" spans="1:4">
      <c r="A912" s="25">
        <f>工事一般情報!A912</f>
        <v>170203</v>
      </c>
      <c r="B912" s="5" t="str">
        <f>工事一般情報!B912</f>
        <v>アイサワ工業 広島支店</v>
      </c>
      <c r="D912" s="46">
        <v>2600000</v>
      </c>
    </row>
    <row r="913" spans="1:4">
      <c r="A913" s="25">
        <f>工事一般情報!A913</f>
        <v>170204</v>
      </c>
      <c r="B913" s="5" t="str">
        <f>工事一般情報!B913</f>
        <v>ビーンズプレス様吉川倉庫</v>
      </c>
      <c r="D913" s="46">
        <v>10000000</v>
      </c>
    </row>
    <row r="914" spans="1:4">
      <c r="A914" s="25">
        <f>工事一般情報!A914</f>
        <v>170205</v>
      </c>
      <c r="B914" s="5" t="str">
        <f>工事一般情報!B914</f>
        <v>フレートサービス</v>
      </c>
      <c r="D914" s="46">
        <v>9500000</v>
      </c>
    </row>
    <row r="915" spans="1:4">
      <c r="A915" s="25">
        <f>工事一般情報!A915</f>
        <v>170206</v>
      </c>
      <c r="B915" s="5" t="str">
        <f>工事一般情報!B915</f>
        <v>尻内保育園</v>
      </c>
      <c r="D915" s="46">
        <v>21500000</v>
      </c>
    </row>
    <row r="916" spans="1:4">
      <c r="A916" s="25">
        <f>工事一般情報!A916</f>
        <v>170207</v>
      </c>
      <c r="B916" s="5" t="str">
        <f>工事一般情報!B916</f>
        <v>薬王堂富谷成田</v>
      </c>
      <c r="D916" s="46">
        <v>9000000</v>
      </c>
    </row>
    <row r="917" spans="1:4">
      <c r="A917" s="25">
        <f>工事一般情報!A917</f>
        <v>170208</v>
      </c>
      <c r="B917" s="5" t="str">
        <f>工事一般情報!B917</f>
        <v>ツルハドラッグ新宮城山元</v>
      </c>
      <c r="D917" s="46">
        <v>13000000</v>
      </c>
    </row>
    <row r="918" spans="1:4">
      <c r="A918" s="25">
        <f>工事一般情報!A918</f>
        <v>170209</v>
      </c>
      <c r="B918" s="5" t="str">
        <f>工事一般情報!B918</f>
        <v>松本邸</v>
      </c>
      <c r="D918" s="46">
        <v>2100000</v>
      </c>
    </row>
    <row r="919" spans="1:4">
      <c r="A919" s="25">
        <f>工事一般情報!A919</f>
        <v>170210</v>
      </c>
      <c r="B919" s="5" t="str">
        <f>工事一般情報!B919</f>
        <v>V・drug港区宝神</v>
      </c>
      <c r="D919" s="46">
        <v>11900000</v>
      </c>
    </row>
    <row r="920" spans="1:4">
      <c r="A920" s="25">
        <f>工事一般情報!A920</f>
        <v>170211</v>
      </c>
      <c r="B920" s="5" t="str">
        <f>工事一般情報!B920</f>
        <v>ダイナム山形天童</v>
      </c>
      <c r="D920" s="46">
        <v>17900000</v>
      </c>
    </row>
    <row r="921" spans="1:4">
      <c r="A921" s="25">
        <f>工事一般情報!A921</f>
        <v>170212</v>
      </c>
      <c r="B921" s="5" t="str">
        <f>工事一般情報!B921</f>
        <v>共同冷蔵 大井物流センター</v>
      </c>
      <c r="D921" s="46">
        <v>18000000</v>
      </c>
    </row>
    <row r="922" spans="1:4">
      <c r="A922" s="25">
        <f>工事一般情報!A922</f>
        <v>170213</v>
      </c>
      <c r="B922" s="5" t="str">
        <f>工事一般情報!B922</f>
        <v>ツルハドラッグ登米米山</v>
      </c>
      <c r="D922" s="46">
        <v>12000000</v>
      </c>
    </row>
    <row r="923" spans="1:4">
      <c r="A923" s="25">
        <f>工事一般情報!A923</f>
        <v>170214</v>
      </c>
      <c r="B923" s="5" t="str">
        <f>工事一般情報!B923</f>
        <v>関西マツダ都島</v>
      </c>
      <c r="D923" s="46">
        <v>20000000</v>
      </c>
    </row>
    <row r="924" spans="1:4">
      <c r="A924" s="25">
        <f>工事一般情報!A924</f>
        <v>170215</v>
      </c>
      <c r="B924" s="5" t="str">
        <f>工事一般情報!B924</f>
        <v>薬王堂柴田槻木</v>
      </c>
      <c r="D924" s="46">
        <v>18000000</v>
      </c>
    </row>
    <row r="925" spans="1:4">
      <c r="A925" s="25">
        <f>工事一般情報!A925</f>
        <v>170216</v>
      </c>
      <c r="B925" s="5" t="str">
        <f>工事一般情報!B925</f>
        <v>コープさっぽろ元町</v>
      </c>
      <c r="D925" s="46"/>
    </row>
    <row r="926" spans="1:4">
      <c r="A926" s="25">
        <f>工事一般情報!A926</f>
        <v>170217</v>
      </c>
      <c r="B926" s="5" t="str">
        <f>工事一般情報!B926</f>
        <v>太平洋ｾﾒﾝﾄ㈱ｻｰﾋﾞｽｽﾃｰｼｮﾝ</v>
      </c>
      <c r="D926" s="46">
        <v>4500000</v>
      </c>
    </row>
    <row r="927" spans="1:4">
      <c r="A927" s="25">
        <f>工事一般情報!A927</f>
        <v>170218</v>
      </c>
      <c r="B927" s="5" t="str">
        <f>工事一般情報!B927</f>
        <v>釧路厚生社焼却炉</v>
      </c>
      <c r="D927" s="46">
        <v>18350000</v>
      </c>
    </row>
    <row r="928" spans="1:4">
      <c r="A928" s="25">
        <f>工事一般情報!A928</f>
        <v>170219</v>
      </c>
      <c r="B928" s="5" t="str">
        <f>工事一般情報!B928</f>
        <v>カインズ幕張</v>
      </c>
      <c r="D928" s="46">
        <v>150000000</v>
      </c>
    </row>
    <row r="929" spans="1:4">
      <c r="A929" s="25">
        <f>工事一般情報!A929</f>
        <v>170220</v>
      </c>
      <c r="B929" s="5" t="str">
        <f>工事一般情報!B929</f>
        <v>介護予防センターさくら</v>
      </c>
      <c r="D929" s="46">
        <v>11000000</v>
      </c>
    </row>
    <row r="930" spans="1:4">
      <c r="A930" s="25">
        <f>工事一般情報!A930</f>
        <v>170221</v>
      </c>
      <c r="B930" s="5" t="str">
        <f>工事一般情報!B930</f>
        <v>まるか食品 本社工場</v>
      </c>
      <c r="D930" s="46">
        <v>13700000</v>
      </c>
    </row>
    <row r="931" spans="1:4">
      <c r="A931" s="25">
        <f>工事一般情報!A931</f>
        <v>170222</v>
      </c>
      <c r="B931" s="5" t="str">
        <f>工事一般情報!B931</f>
        <v>キグチテクニクス切断センター</v>
      </c>
      <c r="D931" s="46">
        <v>29000000</v>
      </c>
    </row>
    <row r="932" spans="1:4">
      <c r="A932" s="25">
        <f>工事一般情報!A932</f>
        <v>170223</v>
      </c>
      <c r="B932" s="5" t="str">
        <f>工事一般情報!B932</f>
        <v>南佃分譲マンション</v>
      </c>
      <c r="D932" s="46">
        <v>18000000</v>
      </c>
    </row>
    <row r="933" spans="1:4">
      <c r="A933" s="25">
        <f>工事一般情報!A933</f>
        <v>170224</v>
      </c>
      <c r="B933" s="5" t="str">
        <f>工事一般情報!B933</f>
        <v>セイリン新社屋</v>
      </c>
      <c r="D933" s="46">
        <v>75000000</v>
      </c>
    </row>
    <row r="934" spans="1:4">
      <c r="A934" s="25">
        <f>工事一般情報!A934</f>
        <v>170227</v>
      </c>
      <c r="B934" s="5" t="str">
        <f>工事一般情報!B934</f>
        <v>気仙沼 宮脇書店</v>
      </c>
      <c r="D934" s="46"/>
    </row>
    <row r="935" spans="1:4">
      <c r="A935" s="25">
        <f>工事一般情報!A935</f>
        <v>170228</v>
      </c>
      <c r="B935" s="5" t="str">
        <f>工事一般情報!B935</f>
        <v>城陽加工場</v>
      </c>
      <c r="D935" s="46">
        <v>9000000</v>
      </c>
    </row>
    <row r="936" spans="1:4">
      <c r="A936" s="25">
        <f>工事一般情報!A936</f>
        <v>170229</v>
      </c>
      <c r="B936" s="5" t="str">
        <f>工事一般情報!B936</f>
        <v>井口流通センター</v>
      </c>
      <c r="D936" s="46">
        <v>20200000</v>
      </c>
    </row>
    <row r="937" spans="1:4">
      <c r="A937" s="25">
        <f>工事一般情報!A937</f>
        <v>170231</v>
      </c>
      <c r="B937" s="5" t="str">
        <f>工事一般情報!B937</f>
        <v>ツルハドラッグ新潟彩野</v>
      </c>
      <c r="D937" s="46">
        <v>17500000</v>
      </c>
    </row>
    <row r="938" spans="1:4">
      <c r="A938" s="25">
        <f>工事一般情報!A938</f>
        <v>170232</v>
      </c>
      <c r="B938" s="5" t="str">
        <f>工事一般情報!B938</f>
        <v>オスカー技研</v>
      </c>
      <c r="D938" s="46">
        <v>9000000</v>
      </c>
    </row>
    <row r="939" spans="1:4">
      <c r="A939" s="25">
        <f>工事一般情報!A939</f>
        <v>170234</v>
      </c>
      <c r="B939" s="5" t="str">
        <f>工事一般情報!B939</f>
        <v>キタセキ伊勢崎</v>
      </c>
      <c r="D939" s="46">
        <v>60000000</v>
      </c>
    </row>
    <row r="940" spans="1:4">
      <c r="A940" s="25">
        <f>工事一般情報!A940</f>
        <v>170235</v>
      </c>
      <c r="B940" s="5" t="str">
        <f>工事一般情報!B940</f>
        <v>ジュンテンドー新安来</v>
      </c>
      <c r="D940" s="46">
        <v>27000000</v>
      </c>
    </row>
    <row r="941" spans="1:4">
      <c r="A941" s="25" t="str">
        <f>工事一般情報!A941</f>
        <v>170236-1</v>
      </c>
      <c r="B941" s="5" t="str">
        <f>工事一般情報!B941</f>
        <v>西松屋Jモール西舞鶴</v>
      </c>
      <c r="D941" s="46"/>
    </row>
    <row r="942" spans="1:4">
      <c r="A942" s="25" t="str">
        <f>工事一般情報!A942</f>
        <v>170236-2</v>
      </c>
      <c r="B942" s="5" t="str">
        <f>工事一般情報!B942</f>
        <v>ユニクロJモール西舞鶴</v>
      </c>
      <c r="D942" s="46"/>
    </row>
    <row r="943" spans="1:4">
      <c r="A943" s="25" t="str">
        <f>工事一般情報!A943</f>
        <v>170236-3</v>
      </c>
      <c r="B943" s="5" t="str">
        <f>工事一般情報!B943</f>
        <v>大創Jモール西舞鶴</v>
      </c>
      <c r="D943" s="46"/>
    </row>
    <row r="944" spans="1:4">
      <c r="A944" s="25">
        <f>工事一般情報!A944</f>
        <v>170238</v>
      </c>
      <c r="B944" s="5" t="str">
        <f>工事一般情報!B944</f>
        <v>HIヒロセSUC竹田</v>
      </c>
      <c r="D944" s="46">
        <v>67500000</v>
      </c>
    </row>
    <row r="945" spans="1:4">
      <c r="A945" s="25">
        <f>工事一般情報!A945</f>
        <v>170239</v>
      </c>
      <c r="B945" s="5" t="str">
        <f>工事一般情報!B945</f>
        <v>大久保地区公共施設再生事業(習志野計画)</v>
      </c>
      <c r="D945" s="46">
        <v>21000000</v>
      </c>
    </row>
    <row r="946" spans="1:4">
      <c r="A946" s="25">
        <f>工事一般情報!A946</f>
        <v>170240</v>
      </c>
      <c r="B946" s="5" t="str">
        <f>工事一般情報!B946</f>
        <v>ツルハドラッグ南気仙沼</v>
      </c>
      <c r="D946" s="46"/>
    </row>
    <row r="947" spans="1:4">
      <c r="A947" s="25">
        <f>工事一般情報!A947</f>
        <v>180002</v>
      </c>
      <c r="B947" s="5" t="str">
        <f>工事一般情報!B947</f>
        <v>前田道路㈱福山営業所</v>
      </c>
      <c r="D947" s="46">
        <v>7300000</v>
      </c>
    </row>
    <row r="948" spans="1:4">
      <c r="A948" s="25">
        <f>工事一般情報!A948</f>
        <v>180003</v>
      </c>
      <c r="B948" s="5" t="str">
        <f>工事一般情報!B948</f>
        <v>ツルハドラッグ男鹿船川</v>
      </c>
      <c r="D948" s="46">
        <v>21000000</v>
      </c>
    </row>
    <row r="949" spans="1:4">
      <c r="A949" s="25">
        <f>工事一般情報!A949</f>
        <v>180124</v>
      </c>
      <c r="B949" s="5" t="str">
        <f>工事一般情報!B949</f>
        <v>春藤葬儀造花店 ｾﾚﾓﾆｰﾎｰﾙ</v>
      </c>
      <c r="D949" s="46"/>
    </row>
    <row r="950" spans="1:4">
      <c r="A950" s="25">
        <f>工事一般情報!A950</f>
        <v>180013</v>
      </c>
      <c r="B950" s="5" t="str">
        <f>工事一般情報!B950</f>
        <v>T医薬物流倉庫計画</v>
      </c>
      <c r="D950" s="46"/>
    </row>
    <row r="951" spans="1:4">
      <c r="A951" s="25">
        <f>工事一般情報!A951</f>
        <v>180014</v>
      </c>
      <c r="B951" s="5" t="str">
        <f>工事一般情報!B951</f>
        <v>大田クリニックデイケア</v>
      </c>
      <c r="D951" s="46"/>
    </row>
    <row r="952" spans="1:4">
      <c r="A952" s="25">
        <f>工事一般情報!A952</f>
        <v>180015</v>
      </c>
      <c r="B952" s="5" t="str">
        <f>工事一般情報!B952</f>
        <v>V・drug三重川越</v>
      </c>
      <c r="D952" s="46">
        <v>9000000</v>
      </c>
    </row>
    <row r="953" spans="1:4">
      <c r="A953" s="25">
        <f>工事一般情報!A953</f>
        <v>180016</v>
      </c>
      <c r="B953" s="5" t="str">
        <f>工事一般情報!B953</f>
        <v>正覚寺庫裏</v>
      </c>
      <c r="D953" s="46">
        <v>5200000</v>
      </c>
    </row>
    <row r="954" spans="1:4">
      <c r="A954" s="25">
        <f>工事一般情報!A954</f>
        <v>180017</v>
      </c>
      <c r="B954" s="5" t="str">
        <f>工事一般情報!B954</f>
        <v>コアレックス道栄 倶知安</v>
      </c>
      <c r="D954" s="46">
        <v>8000000</v>
      </c>
    </row>
    <row r="955" spans="1:4">
      <c r="A955" s="25">
        <f>工事一般情報!A955</f>
        <v>180018</v>
      </c>
      <c r="B955" s="5" t="str">
        <f>工事一般情報!B955</f>
        <v>中葛西7丁目28番 店舗(ｻﾝﾍﾞﾙｸｽ)</v>
      </c>
      <c r="D955" s="46">
        <v>25100000</v>
      </c>
    </row>
    <row r="956" spans="1:4">
      <c r="A956" s="25">
        <f>工事一般情報!A956</f>
        <v>180019</v>
      </c>
      <c r="B956" s="5" t="str">
        <f>工事一般情報!B956</f>
        <v>コニーリョ西出雲(勝部マンションⅡ)</v>
      </c>
      <c r="D956" s="46">
        <v>4430000</v>
      </c>
    </row>
    <row r="957" spans="1:4">
      <c r="A957" s="25" t="str">
        <f>工事一般情報!A957</f>
        <v>180020-1</v>
      </c>
      <c r="B957" s="5" t="str">
        <f>工事一般情報!B957</f>
        <v>秋田ﾄﾖﾀ由利本荘【洗車場】</v>
      </c>
      <c r="D957" s="46"/>
    </row>
    <row r="958" spans="1:4">
      <c r="A958" s="25" t="str">
        <f>工事一般情報!A958</f>
        <v>180020-2</v>
      </c>
      <c r="B958" s="5" t="str">
        <f>工事一般情報!B958</f>
        <v>秋田ﾄﾖﾀ由利本荘【整備工場】</v>
      </c>
      <c r="D958" s="46"/>
    </row>
    <row r="959" spans="1:4">
      <c r="A959" s="25" t="str">
        <f>工事一般情報!A959</f>
        <v>180020-3</v>
      </c>
      <c r="B959" s="5" t="str">
        <f>工事一般情報!B959</f>
        <v>秋田ﾄﾖﾀ由利本荘【ｼｮｰﾙｰﾑ】</v>
      </c>
      <c r="D959" s="46"/>
    </row>
    <row r="960" spans="1:4">
      <c r="A960" s="25" t="str">
        <f>工事一般情報!A960</f>
        <v>180020-4</v>
      </c>
      <c r="B960" s="5" t="str">
        <f>工事一般情報!B960</f>
        <v>秋田ﾄﾖﾀ由利本荘【ﾌﾞｯｸｽﾓｱ】</v>
      </c>
      <c r="D960" s="46"/>
    </row>
    <row r="961" spans="1:4">
      <c r="A961" s="25" t="str">
        <f>工事一般情報!A961</f>
        <v>180020-5</v>
      </c>
      <c r="B961" s="5" t="str">
        <f>工事一般情報!B961</f>
        <v>秋田ﾄﾖﾀ由利本荘【ﾊﾟｰｺﾞﾗ】</v>
      </c>
      <c r="D961" s="46"/>
    </row>
    <row r="962" spans="1:4">
      <c r="A962" s="25">
        <f>工事一般情報!A962</f>
        <v>180021</v>
      </c>
      <c r="B962" s="5" t="str">
        <f>工事一般情報!B962</f>
        <v>東北マツダ大館</v>
      </c>
      <c r="D962" s="46"/>
    </row>
    <row r="963" spans="1:4">
      <c r="A963" s="25">
        <f>工事一般情報!A963</f>
        <v>180022</v>
      </c>
      <c r="B963" s="5" t="str">
        <f>工事一般情報!B963</f>
        <v>JA山形おきたま低温米倉庫</v>
      </c>
      <c r="D963" s="46">
        <v>34000000</v>
      </c>
    </row>
    <row r="964" spans="1:4">
      <c r="A964" s="25" t="str">
        <f>工事一般情報!A964</f>
        <v>180023
180039</v>
      </c>
      <c r="B964" s="5" t="str">
        <f>工事一般情報!B964</f>
        <v>前田運送㈱E棟倉庫</v>
      </c>
      <c r="D964" s="46">
        <v>42000000</v>
      </c>
    </row>
    <row r="965" spans="1:4">
      <c r="A965" s="25">
        <f>工事一般情報!A965</f>
        <v>180024</v>
      </c>
      <c r="B965" s="5" t="str">
        <f>工事一般情報!B965</f>
        <v>月ヶ瀬みのり園 第二工場</v>
      </c>
      <c r="D965" s="46">
        <v>20000000</v>
      </c>
    </row>
    <row r="966" spans="1:4">
      <c r="A966" s="25">
        <f>工事一般情報!A966</f>
        <v>180025</v>
      </c>
      <c r="B966" s="5" t="str">
        <f>工事一般情報!B966</f>
        <v>甲府国母(ドンキ甲府)</v>
      </c>
      <c r="D966" s="46">
        <v>40200000</v>
      </c>
    </row>
    <row r="967" spans="1:4">
      <c r="A967" s="25">
        <f>工事一般情報!A967</f>
        <v>180026</v>
      </c>
      <c r="B967" s="5" t="str">
        <f>工事一般情報!B967</f>
        <v>日立建機日本(株)成田整備工場</v>
      </c>
      <c r="D967" s="46">
        <v>7900000</v>
      </c>
    </row>
    <row r="968" spans="1:4">
      <c r="A968" s="25">
        <f>工事一般情報!A968</f>
        <v>180028</v>
      </c>
      <c r="B968" s="5" t="str">
        <f>工事一般情報!B968</f>
        <v>ツルハドラッグ青森桜川</v>
      </c>
      <c r="D968" s="46">
        <v>16400000</v>
      </c>
    </row>
    <row r="969" spans="1:4">
      <c r="A969" s="25">
        <f>工事一般情報!A969</f>
        <v>180029</v>
      </c>
      <c r="B969" s="5" t="str">
        <f>工事一般情報!B969</f>
        <v>上塩冶マンション</v>
      </c>
      <c r="D969" s="46">
        <v>5300000</v>
      </c>
    </row>
    <row r="970" spans="1:4">
      <c r="A970" s="25">
        <f>工事一般情報!A970</f>
        <v>180030</v>
      </c>
      <c r="B970" s="5" t="str">
        <f>工事一般情報!B970</f>
        <v>横浜川和町(クリエイトエスディー)</v>
      </c>
      <c r="D970" s="46">
        <v>11500000</v>
      </c>
    </row>
    <row r="971" spans="1:4">
      <c r="A971" s="25">
        <f>工事一般情報!A971</f>
        <v>180031</v>
      </c>
      <c r="B971" s="5" t="str">
        <f>工事一般情報!B971</f>
        <v>水産鮮度処理施設整備事務所</v>
      </c>
      <c r="D971" s="46">
        <v>24500000</v>
      </c>
    </row>
    <row r="972" spans="1:4">
      <c r="A972" s="25">
        <f>工事一般情報!A972</f>
        <v>180032</v>
      </c>
      <c r="B972" s="5" t="str">
        <f>工事一般情報!B972</f>
        <v>リードR3工場 増築工事</v>
      </c>
      <c r="D972" s="46">
        <v>17300000</v>
      </c>
    </row>
    <row r="973" spans="1:4">
      <c r="A973" s="25">
        <f>工事一般情報!A973</f>
        <v>180033</v>
      </c>
      <c r="B973" s="5" t="str">
        <f>工事一般情報!B973</f>
        <v>薬王堂山形川西</v>
      </c>
      <c r="D973" s="46">
        <v>15800000</v>
      </c>
    </row>
    <row r="974" spans="1:4">
      <c r="A974" s="25">
        <f>工事一般情報!A974</f>
        <v>180034</v>
      </c>
      <c r="B974" s="5" t="str">
        <f>工事一般情報!B974</f>
        <v>ツルハドラッグ伏古11条</v>
      </c>
      <c r="D974" s="46">
        <v>16000000</v>
      </c>
    </row>
    <row r="975" spans="1:4">
      <c r="A975" s="25">
        <f>工事一般情報!A975</f>
        <v>0</v>
      </c>
      <c r="B975" s="5" t="str">
        <f>工事一般情報!B975</f>
        <v>竹内邸</v>
      </c>
      <c r="D975" s="46"/>
    </row>
    <row r="976" spans="1:4">
      <c r="A976" s="25">
        <f>工事一般情報!A976</f>
        <v>180035</v>
      </c>
      <c r="B976" s="5" t="str">
        <f>工事一般情報!B976</f>
        <v>ツルハドラッグ函館湯川西</v>
      </c>
      <c r="D976" s="46">
        <v>17000000</v>
      </c>
    </row>
    <row r="977" spans="1:4">
      <c r="A977" s="25">
        <f>工事一般情報!A977</f>
        <v>180036</v>
      </c>
      <c r="B977" s="5" t="str">
        <f>工事一般情報!B977</f>
        <v>矢野口自工福島 浜通り</v>
      </c>
      <c r="D977" s="46">
        <v>60000000</v>
      </c>
    </row>
    <row r="978" spans="1:4">
      <c r="A978" s="25">
        <f>工事一般情報!A978</f>
        <v>180037</v>
      </c>
      <c r="B978" s="5" t="str">
        <f>工事一般情報!B978</f>
        <v>新高畠町立図書館</v>
      </c>
      <c r="D978" s="46">
        <v>22000000</v>
      </c>
    </row>
    <row r="979" spans="1:4">
      <c r="A979" s="25">
        <f>工事一般情報!A979</f>
        <v>180038</v>
      </c>
      <c r="B979" s="5" t="str">
        <f>工事一般情報!B979</f>
        <v>奈良日産大安寺</v>
      </c>
      <c r="D979" s="46">
        <v>9300000</v>
      </c>
    </row>
    <row r="980" spans="1:4">
      <c r="A980" s="25">
        <f>工事一般情報!A980</f>
        <v>180039</v>
      </c>
      <c r="B980" s="5" t="str">
        <f>工事一般情報!B980</f>
        <v>北陸マツダ金沢西</v>
      </c>
      <c r="D980" s="46">
        <v>23000000</v>
      </c>
    </row>
    <row r="981" spans="1:4">
      <c r="A981" s="25">
        <f>工事一般情報!A981</f>
        <v>180041</v>
      </c>
      <c r="B981" s="5" t="str">
        <f>工事一般情報!B981</f>
        <v>ロジュマン松原</v>
      </c>
      <c r="D981" s="46">
        <v>5250000</v>
      </c>
    </row>
    <row r="982" spans="1:4">
      <c r="A982" s="25">
        <f>工事一般情報!A982</f>
        <v>180042</v>
      </c>
      <c r="B982" s="5" t="str">
        <f>工事一般情報!B982</f>
        <v>県民生協 青森桜川</v>
      </c>
      <c r="D982" s="46">
        <v>18600000</v>
      </c>
    </row>
    <row r="983" spans="1:4">
      <c r="A983" s="25">
        <f>工事一般情報!A983</f>
        <v>180043</v>
      </c>
      <c r="B983" s="5" t="str">
        <f>工事一般情報!B983</f>
        <v>豊頃農業共同組合 店舗兼資材事務所・肥料倉庫・外倉庫</v>
      </c>
      <c r="D983" s="46">
        <v>59000000</v>
      </c>
    </row>
    <row r="984" spans="1:4">
      <c r="A984" s="25">
        <f>工事一般情報!A984</f>
        <v>180044</v>
      </c>
      <c r="B984" s="5" t="str">
        <f>工事一般情報!B984</f>
        <v>保育園 七色のみち</v>
      </c>
      <c r="D984" s="46">
        <v>9200000</v>
      </c>
    </row>
    <row r="985" spans="1:4">
      <c r="A985" s="25">
        <f>工事一般情報!A985</f>
        <v>180045</v>
      </c>
      <c r="B985" s="5" t="str">
        <f>工事一般情報!B985</f>
        <v>アイダ本社</v>
      </c>
      <c r="D985" s="46"/>
    </row>
    <row r="986" spans="1:4">
      <c r="A986" s="25">
        <f>工事一般情報!A986</f>
        <v>180047</v>
      </c>
      <c r="B986" s="5" t="str">
        <f>工事一般情報!B986</f>
        <v>横浜別所(ｸﾘｴｲﾄｴｽﾃﾞｨｰ)</v>
      </c>
      <c r="D986" s="46">
        <v>11000000</v>
      </c>
    </row>
    <row r="987" spans="1:4">
      <c r="A987" s="25">
        <f>工事一般情報!A987</f>
        <v>180048</v>
      </c>
      <c r="B987" s="5" t="str">
        <f>工事一般情報!B987</f>
        <v>ダイレックス相生</v>
      </c>
      <c r="D987" s="46">
        <v>18950000</v>
      </c>
    </row>
    <row r="988" spans="1:4">
      <c r="A988" s="25">
        <f>工事一般情報!A988</f>
        <v>180049</v>
      </c>
      <c r="B988" s="5" t="str">
        <f>工事一般情報!B988</f>
        <v>サンライズ産業㈱花巻 第二倉庫</v>
      </c>
      <c r="D988" s="46">
        <v>21000000</v>
      </c>
    </row>
    <row r="989" spans="1:4">
      <c r="A989" s="25">
        <f>工事一般情報!A989</f>
        <v>180050</v>
      </c>
      <c r="B989" s="5" t="str">
        <f>工事一般情報!B989</f>
        <v>バロー各務原中央 SM棟増築</v>
      </c>
      <c r="D989" s="46">
        <v>8583335</v>
      </c>
    </row>
    <row r="990" spans="1:4">
      <c r="A990" s="25">
        <f>工事一般情報!A990</f>
        <v>180051</v>
      </c>
      <c r="B990" s="5" t="str">
        <f>工事一般情報!B990</f>
        <v>ｲﾄﾊﾗ水産朝酌商品ｾｯﾄｾﾝﾀｰ</v>
      </c>
      <c r="D990" s="46">
        <v>6600000</v>
      </c>
    </row>
    <row r="991" spans="1:4">
      <c r="A991" s="25">
        <f>工事一般情報!A991</f>
        <v>180055</v>
      </c>
      <c r="B991" s="5" t="str">
        <f>工事一般情報!B991</f>
        <v>株式会社 阿部 新社屋</v>
      </c>
      <c r="D991" s="46">
        <v>10400000</v>
      </c>
    </row>
    <row r="992" spans="1:4">
      <c r="A992" s="25">
        <f>工事一般情報!A992</f>
        <v>180056</v>
      </c>
      <c r="B992" s="5" t="str">
        <f>工事一般情報!B992</f>
        <v>ツルハドラッグ仙台中田</v>
      </c>
      <c r="D992" s="46">
        <v>12390000</v>
      </c>
    </row>
    <row r="993" spans="1:4">
      <c r="A993" s="25">
        <f>工事一般情報!A993</f>
        <v>180057</v>
      </c>
      <c r="B993" s="5" t="str">
        <f>工事一般情報!B993</f>
        <v>ベア・ロジコ株式会社 天童低温物流センター</v>
      </c>
      <c r="D993" s="46">
        <v>45000000</v>
      </c>
    </row>
    <row r="994" spans="1:4">
      <c r="A994" s="25">
        <f>工事一般情報!A994</f>
        <v>180058</v>
      </c>
      <c r="B994" s="5" t="str">
        <f>工事一般情報!B994</f>
        <v>アリオンテック㈱本社</v>
      </c>
      <c r="D994" s="46">
        <v>38000000</v>
      </c>
    </row>
    <row r="995" spans="1:4">
      <c r="A995" s="25">
        <f>工事一般情報!A995</f>
        <v>180059</v>
      </c>
      <c r="B995" s="5" t="str">
        <f>工事一般情報!B995</f>
        <v>キタセキ下妻</v>
      </c>
      <c r="D995" s="46">
        <v>54000000</v>
      </c>
    </row>
    <row r="996" spans="1:4">
      <c r="A996" s="25">
        <f>工事一般情報!A996</f>
        <v>180063</v>
      </c>
      <c r="B996" s="5" t="str">
        <f>工事一般情報!B996</f>
        <v>日立建機日本 函館営業所 レンタル倉庫</v>
      </c>
      <c r="D996" s="46">
        <v>2900000</v>
      </c>
    </row>
    <row r="997" spans="1:4">
      <c r="A997" s="25">
        <f>工事一般情報!A997</f>
        <v>180064</v>
      </c>
      <c r="B997" s="5" t="str">
        <f>工事一般情報!B997</f>
        <v>ヨンキュウ製氷施設</v>
      </c>
      <c r="D997" s="46">
        <v>4100000</v>
      </c>
    </row>
    <row r="998" spans="1:4">
      <c r="A998" s="25">
        <f>工事一般情報!A998</f>
        <v>180065</v>
      </c>
      <c r="B998" s="5" t="str">
        <f>工事一般情報!B998</f>
        <v>秋田恵みキリスト教会</v>
      </c>
      <c r="D998" s="46"/>
    </row>
    <row r="999" spans="1:4">
      <c r="A999" s="25">
        <f>工事一般情報!A999</f>
        <v>180066</v>
      </c>
      <c r="B999" s="5" t="str">
        <f>工事一般情報!B999</f>
        <v>ﾗﾝﾎﾞﾙｷﾞｰﾆ名古屋 外部整備場</v>
      </c>
      <c r="D999" s="46"/>
    </row>
    <row r="1000" spans="1:4">
      <c r="A1000" s="25">
        <f>工事一般情報!A1000</f>
        <v>180067</v>
      </c>
      <c r="B1000" s="5" t="str">
        <f>工事一般情報!B1000</f>
        <v>マルコンデンソー</v>
      </c>
      <c r="D1000" s="46">
        <v>60000000</v>
      </c>
    </row>
    <row r="1001" spans="1:4">
      <c r="A1001" s="25">
        <f>工事一般情報!A1001</f>
        <v>180068</v>
      </c>
      <c r="B1001" s="5" t="str">
        <f>工事一般情報!B1001</f>
        <v>ユニクロ ル・パーク三川</v>
      </c>
      <c r="D1001" s="46">
        <v>30500000</v>
      </c>
    </row>
    <row r="1002" spans="1:4">
      <c r="A1002" s="25">
        <f>工事一般情報!A1002</f>
        <v>180069</v>
      </c>
      <c r="B1002" s="5" t="str">
        <f>工事一般情報!B1002</f>
        <v>やまみ３期 増築工事</v>
      </c>
      <c r="D1002" s="46">
        <v>11000000</v>
      </c>
    </row>
    <row r="1003" spans="1:4">
      <c r="A1003" s="25">
        <f>工事一般情報!A1003</f>
        <v>180071</v>
      </c>
      <c r="B1003" s="5" t="str">
        <f>工事一般情報!B1003</f>
        <v>栄鍛冶ヶ谷店(ｸﾘｴｲﾄｴｽﾃﾞｨｰ)</v>
      </c>
      <c r="D1003" s="46">
        <v>13000000</v>
      </c>
    </row>
    <row r="1004" spans="1:4">
      <c r="A1004" s="25">
        <f>工事一般情報!A1004</f>
        <v>180100</v>
      </c>
      <c r="B1004" s="5" t="str">
        <f>工事一般情報!B1004</f>
        <v>福岡県警航空隊【庁舎】</v>
      </c>
      <c r="D1004" s="46"/>
    </row>
    <row r="1005" spans="1:4">
      <c r="A1005" s="25" t="str">
        <f>工事一般情報!A1005</f>
        <v>180100-2</v>
      </c>
      <c r="B1005" s="5" t="str">
        <f>工事一般情報!B1005</f>
        <v>福岡県警航空隊【事務所】</v>
      </c>
      <c r="D1005" s="46"/>
    </row>
    <row r="1006" spans="1:4">
      <c r="A1006" s="25" t="str">
        <f>工事一般情報!A1006</f>
        <v>180100-3</v>
      </c>
      <c r="B1006" s="5" t="str">
        <f>工事一般情報!B1006</f>
        <v>福岡県警航空隊【増築棟】</v>
      </c>
      <c r="D1006" s="46"/>
    </row>
    <row r="1007" spans="1:4">
      <c r="A1007" s="25">
        <f>工事一般情報!A1007</f>
        <v>180101</v>
      </c>
      <c r="B1007" s="5" t="str">
        <f>工事一般情報!B1007</f>
        <v>犬猫専門病院併用住宅</v>
      </c>
      <c r="D1007" s="46"/>
    </row>
    <row r="1008" spans="1:4">
      <c r="A1008" s="25">
        <f>工事一般情報!A1008</f>
        <v>180102</v>
      </c>
      <c r="B1008" s="5" t="str">
        <f>工事一般情報!B1008</f>
        <v>JR海田市駅ＮＫビル開発</v>
      </c>
      <c r="D1008" s="46"/>
    </row>
    <row r="1009" spans="1:4">
      <c r="A1009" s="25">
        <f>工事一般情報!A1009</f>
        <v>180103</v>
      </c>
      <c r="B1009" s="5" t="str">
        <f>工事一般情報!B1009</f>
        <v>山中産業 八代倉庫</v>
      </c>
      <c r="D1009" s="46"/>
    </row>
    <row r="1010" spans="1:4">
      <c r="A1010" s="25">
        <f>工事一般情報!A1010</f>
        <v>180104</v>
      </c>
      <c r="B1010" s="5" t="str">
        <f>工事一般情報!B1010</f>
        <v>ホーマック菊水</v>
      </c>
      <c r="D1010" s="46"/>
    </row>
    <row r="1011" spans="1:4">
      <c r="A1011" s="25">
        <f>工事一般情報!A1011</f>
        <v>180105</v>
      </c>
      <c r="B1011" s="5" t="str">
        <f>工事一般情報!B1011</f>
        <v>関東マツダ溝の口</v>
      </c>
      <c r="D1011" s="46"/>
    </row>
    <row r="1012" spans="1:4">
      <c r="A1012" s="25">
        <f>工事一般情報!A1012</f>
        <v>180106</v>
      </c>
      <c r="B1012" s="5" t="str">
        <f>工事一般情報!B1012</f>
        <v>弘前倉庫㈱ 五所川原(旧 青森営業所)</v>
      </c>
      <c r="D1012" s="46"/>
    </row>
    <row r="1013" spans="1:4">
      <c r="A1013" s="25">
        <f>工事一般情報!A1013</f>
        <v>180107</v>
      </c>
      <c r="B1013" s="5" t="str">
        <f>工事一般情報!B1013</f>
        <v>バロー淡路</v>
      </c>
      <c r="D1013" s="46"/>
    </row>
    <row r="1014" spans="1:4">
      <c r="A1014" s="25">
        <f>工事一般情報!A1014</f>
        <v>180108</v>
      </c>
      <c r="B1014" s="5" t="str">
        <f>工事一般情報!B1014</f>
        <v>半田西工場内 整備工場</v>
      </c>
      <c r="D1014" s="46"/>
    </row>
    <row r="1015" spans="1:4">
      <c r="A1015" s="25">
        <f>工事一般情報!A1015</f>
        <v>180109</v>
      </c>
      <c r="B1015" s="5" t="str">
        <f>工事一般情報!B1015</f>
        <v>キタセキ所沢</v>
      </c>
      <c r="D1015" s="46"/>
    </row>
    <row r="1016" spans="1:4">
      <c r="A1016" s="25">
        <f>工事一般情報!A1016</f>
        <v>180110</v>
      </c>
      <c r="B1016" s="5" t="str">
        <f>工事一般情報!B1016</f>
        <v>城谷保育所</v>
      </c>
      <c r="D1016" s="46"/>
    </row>
    <row r="1017" spans="1:4">
      <c r="A1017" s="25">
        <f>工事一般情報!A1017</f>
        <v>180111</v>
      </c>
      <c r="B1017" s="5" t="str">
        <f>工事一般情報!B1017</f>
        <v>ｼﾝｸｽｺｰﾎﾟﾚｰｼｮﾝ神戸工場 工場棟</v>
      </c>
      <c r="D1017" s="46"/>
    </row>
    <row r="1018" spans="1:4">
      <c r="A1018" s="25" t="str">
        <f>工事一般情報!A1018</f>
        <v>180111-1</v>
      </c>
      <c r="B1018" s="5" t="str">
        <f>工事一般情報!B1018</f>
        <v>ｼﾝｸｽｺｰﾎﾟﾚｰｼｮﾝ神戸工場 事務所棟</v>
      </c>
      <c r="D1018" s="46"/>
    </row>
    <row r="1019" spans="1:4">
      <c r="A1019" s="25" t="str">
        <f>工事一般情報!A1019</f>
        <v>180111-2</v>
      </c>
      <c r="B1019" s="5" t="str">
        <f>工事一般情報!B1019</f>
        <v>ｼﾝｸｽｺｰﾎﾟﾚｰｼｮﾝ神戸工場 機械式駐車場</v>
      </c>
      <c r="D1019" s="46"/>
    </row>
    <row r="1020" spans="1:4">
      <c r="A1020" s="25">
        <f>工事一般情報!A1020</f>
        <v>180112</v>
      </c>
      <c r="B1020" s="5" t="str">
        <f>工事一般情報!B1020</f>
        <v>草加谷塚上町計画 A棟</v>
      </c>
      <c r="D1020" s="46"/>
    </row>
    <row r="1021" spans="1:4">
      <c r="A1021" s="25" t="str">
        <f>工事一般情報!A1021</f>
        <v>180112-1</v>
      </c>
      <c r="B1021" s="5" t="str">
        <f>工事一般情報!B1021</f>
        <v>草加谷塚上町計画 B棟</v>
      </c>
      <c r="D1021" s="46"/>
    </row>
    <row r="1022" spans="1:4">
      <c r="A1022" s="25" t="str">
        <f>工事一般情報!A1022</f>
        <v>180112-2</v>
      </c>
      <c r="B1022" s="5" t="str">
        <f>工事一般情報!B1022</f>
        <v>草加谷塚上町計画 C棟</v>
      </c>
      <c r="D1022" s="46"/>
    </row>
    <row r="1023" spans="1:4">
      <c r="A1023" s="25" t="str">
        <f>工事一般情報!A1023</f>
        <v>180112-3</v>
      </c>
      <c r="B1023" s="5" t="str">
        <f>工事一般情報!B1023</f>
        <v>草加谷塚上町計画 D棟</v>
      </c>
      <c r="D1023" s="46"/>
    </row>
    <row r="1024" spans="1:4">
      <c r="A1024" s="25">
        <f>工事一般情報!A1024</f>
        <v>180113</v>
      </c>
      <c r="B1024" s="5" t="str">
        <f>工事一般情報!B1024</f>
        <v>SF宇部太陽光発電所</v>
      </c>
      <c r="D1024" s="46"/>
    </row>
    <row r="1025" spans="1:4">
      <c r="A1025" s="25">
        <f>工事一般情報!A1025</f>
        <v>180114</v>
      </c>
      <c r="B1025" s="5" t="str">
        <f>工事一般情報!B1025</f>
        <v>バロー勝川 増築</v>
      </c>
      <c r="D1025" s="46"/>
    </row>
    <row r="1026" spans="1:4">
      <c r="A1026" s="25">
        <f>工事一般情報!A1026</f>
        <v>180115</v>
      </c>
      <c r="B1026" s="5" t="str">
        <f>工事一般情報!B1026</f>
        <v>ツルハドラッグひより台</v>
      </c>
      <c r="D1026" s="46"/>
    </row>
    <row r="1027" spans="1:4">
      <c r="A1027" s="25">
        <f>工事一般情報!A1027</f>
        <v>180116</v>
      </c>
      <c r="B1027" s="5" t="str">
        <f>工事一般情報!B1027</f>
        <v>大串定住住宅</v>
      </c>
      <c r="D1027" s="46"/>
    </row>
    <row r="1028" spans="1:4">
      <c r="A1028" s="25">
        <f>工事一般情報!A1028</f>
        <v>180117</v>
      </c>
      <c r="B1028" s="5" t="str">
        <f>工事一般情報!B1028</f>
        <v>ツルハドラッグ宮城村田</v>
      </c>
      <c r="D1028" s="46"/>
    </row>
    <row r="1029" spans="1:4">
      <c r="A1029" s="25">
        <f>工事一般情報!A1029</f>
        <v>180118</v>
      </c>
      <c r="B1029" s="5" t="str">
        <f>工事一般情報!B1029</f>
        <v>U350 第2工場計画 製造棟</v>
      </c>
      <c r="D1029" s="46"/>
    </row>
    <row r="1030" spans="1:4">
      <c r="A1030" s="25" t="str">
        <f>工事一般情報!A1030</f>
        <v>180118-2</v>
      </c>
      <c r="B1030" s="5" t="str">
        <f>工事一般情報!B1030</f>
        <v>U350 第2工場計画 充填・包装棟</v>
      </c>
      <c r="D1030" s="46"/>
    </row>
    <row r="1031" spans="1:4">
      <c r="A1031" s="25" t="str">
        <f>工事一般情報!A1031</f>
        <v>180118-3</v>
      </c>
      <c r="B1031" s="5" t="str">
        <f>工事一般情報!B1031</f>
        <v>U350 第2工場計画 ごま倉庫</v>
      </c>
      <c r="D1031" s="46"/>
    </row>
    <row r="1032" spans="1:4">
      <c r="A1032" s="25">
        <f>工事一般情報!A1032</f>
        <v>180119</v>
      </c>
      <c r="B1032" s="5" t="str">
        <f>工事一般情報!B1032</f>
        <v>㈱佐藤鋼材第二工場</v>
      </c>
      <c r="D1032" s="46"/>
    </row>
    <row r="1033" spans="1:4">
      <c r="A1033" s="25">
        <f>工事一般情報!A1033</f>
        <v>180120</v>
      </c>
      <c r="B1033" s="5" t="str">
        <f>工事一般情報!B1033</f>
        <v>島根ダイハツ販売㈱出雲</v>
      </c>
      <c r="D1033" s="46"/>
    </row>
    <row r="1034" spans="1:4">
      <c r="A1034" s="25">
        <f>工事一般情報!A1034</f>
        <v>180121</v>
      </c>
      <c r="B1034" s="5" t="str">
        <f>工事一般情報!B1034</f>
        <v>土谷特殊農機具製作所厚生棟</v>
      </c>
      <c r="D1034" s="46"/>
    </row>
    <row r="1035" spans="1:4">
      <c r="A1035" s="25">
        <f>工事一般情報!A1035</f>
        <v>180122</v>
      </c>
      <c r="B1035" s="5" t="str">
        <f>工事一般情報!B1035</f>
        <v>東京理科大学 学生寮</v>
      </c>
      <c r="D1035" s="46"/>
    </row>
    <row r="1036" spans="1:4">
      <c r="A1036" s="25">
        <f>工事一般情報!A1036</f>
        <v>180123</v>
      </c>
      <c r="B1036" s="5" t="str">
        <f>工事一般情報!B1036</f>
        <v>茂原工場 事務所棟</v>
      </c>
      <c r="D1036" s="46"/>
    </row>
    <row r="1037" spans="1:4">
      <c r="A1037" s="25">
        <f>工事一般情報!A1037</f>
        <v>180004</v>
      </c>
      <c r="B1037" s="5" t="str">
        <f>工事一般情報!B1037</f>
        <v>家族葬ホール一休館船岡(旧 ｾﾚﾓﾆｰﾎｰﾙ掬水苑船岡)</v>
      </c>
      <c r="D1037" s="46">
        <v>11600000</v>
      </c>
    </row>
    <row r="1038" spans="1:4">
      <c r="A1038" s="25">
        <f>工事一般情報!A1038</f>
        <v>180125</v>
      </c>
      <c r="B1038" s="5" t="str">
        <f>工事一般情報!B1038</f>
        <v>中川鋼管 倉庫棟</v>
      </c>
      <c r="D1038" s="46"/>
    </row>
    <row r="1039" spans="1:4">
      <c r="A1039" s="25" t="str">
        <f>工事一般情報!A1039</f>
        <v>180125-1</v>
      </c>
      <c r="B1039" s="5" t="str">
        <f>工事一般情報!B1039</f>
        <v>中川鋼管 事務所棟</v>
      </c>
      <c r="D1039" s="46"/>
    </row>
    <row r="1040" spans="1:4">
      <c r="A1040" s="25">
        <f>工事一般情報!A1040</f>
        <v>180126</v>
      </c>
      <c r="B1040" s="5" t="str">
        <f>工事一般情報!B1040</f>
        <v>沖縄サントリー株式会社 事務所棟</v>
      </c>
      <c r="D1040" s="46"/>
    </row>
    <row r="1041" spans="1:4">
      <c r="A1041" s="25">
        <f>工事一般情報!A1041</f>
        <v>180127</v>
      </c>
      <c r="B1041" s="5" t="str">
        <f>工事一般情報!B1041</f>
        <v>カンダ技工 未利用資源開発工場 殺菌加工棟</v>
      </c>
      <c r="D1041" s="46"/>
    </row>
    <row r="1042" spans="1:4">
      <c r="A1042" s="25">
        <f>工事一般情報!A1042</f>
        <v>180128</v>
      </c>
      <c r="B1042" s="5" t="str">
        <f>工事一般情報!B1042</f>
        <v>あすなろ第二保育園</v>
      </c>
      <c r="D1042" s="46"/>
    </row>
    <row r="1043" spans="1:4">
      <c r="A1043" s="25">
        <f>工事一般情報!A1043</f>
        <v>180129</v>
      </c>
      <c r="B1043" s="5" t="str">
        <f>工事一般情報!B1043</f>
        <v>工藤組 新社屋</v>
      </c>
      <c r="D1043" s="46"/>
    </row>
    <row r="1044" spans="1:4">
      <c r="A1044" s="25">
        <f>工事一般情報!A1044</f>
        <v>180130</v>
      </c>
      <c r="B1044" s="5" t="str">
        <f>工事一般情報!B1044</f>
        <v>株式会社カナエ 新包装技術開発ｾﾝﾀｰ</v>
      </c>
      <c r="D1044" s="46"/>
    </row>
    <row r="1045" spans="1:4">
      <c r="A1045" s="25">
        <f>工事一般情報!A1045</f>
        <v>180131</v>
      </c>
      <c r="B1045" s="5" t="str">
        <f>工事一般情報!B1045</f>
        <v>栃木県畜産公社新食肉ｾﾝﾀｰ</v>
      </c>
      <c r="D1045" s="46"/>
    </row>
    <row r="1046" spans="1:4">
      <c r="A1046" s="25">
        <f>工事一般情報!A1046</f>
        <v>180132</v>
      </c>
      <c r="B1046" s="5" t="str">
        <f>工事一般情報!B1046</f>
        <v>しおさい公園レストラン計画</v>
      </c>
      <c r="D1046" s="46"/>
    </row>
    <row r="1047" spans="1:4">
      <c r="A1047" s="25">
        <f>工事一般情報!A1047</f>
        <v>180133</v>
      </c>
      <c r="B1047" s="5" t="str">
        <f>工事一般情報!B1047</f>
        <v>ﾌｧｯｼｮﾝｾﾝﾀｰしまむら保木間</v>
      </c>
      <c r="D1047" s="46"/>
    </row>
    <row r="1048" spans="1:4">
      <c r="A1048" s="25">
        <f>工事一般情報!A1048</f>
        <v>180136</v>
      </c>
      <c r="B1048" s="5" t="str">
        <f>工事一般情報!B1048</f>
        <v>大船渡発電所／バイオマス発電設備</v>
      </c>
      <c r="D1048" s="46"/>
    </row>
    <row r="1049" spans="1:4">
      <c r="A1049" s="25">
        <f>工事一般情報!A1049</f>
        <v>180137</v>
      </c>
      <c r="B1049" s="5" t="str">
        <f>工事一般情報!B1049</f>
        <v>シマヤフーズ工場</v>
      </c>
      <c r="D1049" s="46"/>
    </row>
    <row r="1050" spans="1:4">
      <c r="A1050" s="25">
        <f>工事一般情報!A1050</f>
        <v>180138</v>
      </c>
      <c r="B1050" s="5" t="str">
        <f>工事一般情報!B1050</f>
        <v>浦幌デイリーファーム</v>
      </c>
      <c r="D1050" s="46"/>
    </row>
    <row r="1051" spans="1:4">
      <c r="A1051" s="25">
        <f>工事一般情報!A1051</f>
        <v>180139</v>
      </c>
      <c r="B1051" s="5" t="str">
        <f>工事一般情報!B1051</f>
        <v>堺製油所体感訓練設備の導入(旧 コスモ石油㈱訓練棟新築計画)</v>
      </c>
      <c r="D1051" s="46"/>
    </row>
    <row r="1052" spans="1:4">
      <c r="A1052" s="25">
        <f>工事一般情報!A1052</f>
        <v>180140</v>
      </c>
      <c r="B1052" s="5" t="str">
        <f>工事一般情報!B1052</f>
        <v>丸山ＨＤ倉庫</v>
      </c>
      <c r="D1052" s="46"/>
    </row>
    <row r="1053" spans="1:4">
      <c r="A1053" s="25">
        <f>工事一般情報!A1053</f>
        <v>180141</v>
      </c>
      <c r="B1053" s="5" t="str">
        <f>工事一般情報!B1053</f>
        <v>グリーンタウン甲府東ツルハドラッグ甲府向町</v>
      </c>
      <c r="D1053" s="46"/>
    </row>
    <row r="1054" spans="1:4">
      <c r="A1054" s="25">
        <f>工事一般情報!A1054</f>
        <v>180142</v>
      </c>
      <c r="B1054" s="5" t="str">
        <f>工事一般情報!B1054</f>
        <v>ホームセンターバロー名港</v>
      </c>
      <c r="D1054" s="46"/>
    </row>
    <row r="1055" spans="1:4">
      <c r="A1055" s="25">
        <f>工事一般情報!A1055</f>
        <v>180143</v>
      </c>
      <c r="B1055" s="5" t="str">
        <f>工事一般情報!B1055</f>
        <v>柳川冷凍食品(株)工場</v>
      </c>
      <c r="D1055" s="46"/>
    </row>
    <row r="1056" spans="1:4">
      <c r="A1056" s="25">
        <f>工事一般情報!A1056</f>
        <v>180144</v>
      </c>
      <c r="B1056" s="5" t="str">
        <f>工事一般情報!B1056</f>
        <v>スギ薬局 江戸川瑞江</v>
      </c>
      <c r="D1056" s="46"/>
    </row>
    <row r="1057" spans="1:4">
      <c r="A1057" s="25">
        <f>工事一般情報!A1057</f>
        <v>180145</v>
      </c>
      <c r="B1057" s="5" t="str">
        <f>工事一般情報!B1057</f>
        <v>日本ｼｰﾚｰｸ㈱東部支店 事務所棟</v>
      </c>
      <c r="D1057" s="46"/>
    </row>
    <row r="1058" spans="1:4">
      <c r="A1058" s="25" t="str">
        <f>工事一般情報!A1058</f>
        <v>180145-1</v>
      </c>
      <c r="B1058" s="5" t="str">
        <f>工事一般情報!B1058</f>
        <v>日本ｼｰﾚｰｸ㈱東部支店 検査室棟</v>
      </c>
      <c r="D1058" s="46"/>
    </row>
    <row r="1059" spans="1:4">
      <c r="A1059" s="25">
        <f>工事一般情報!A1059</f>
        <v>180146</v>
      </c>
      <c r="B1059" s="5" t="str">
        <f>工事一般情報!B1059</f>
        <v>東洋アイテック鳥取工場</v>
      </c>
      <c r="D1059" s="46"/>
    </row>
    <row r="1060" spans="1:4">
      <c r="A1060" s="25">
        <f>工事一般情報!A1060</f>
        <v>180147</v>
      </c>
      <c r="B1060" s="5" t="str">
        <f>工事一般情報!B1060</f>
        <v>上新電機 長田西</v>
      </c>
      <c r="D1060" s="46"/>
    </row>
    <row r="1061" spans="1:4">
      <c r="A1061" s="25">
        <f>工事一般情報!A1061</f>
        <v>180148</v>
      </c>
      <c r="B1061" s="5" t="str">
        <f>工事一般情報!B1061</f>
        <v>G-steps(荒川区PJ)</v>
      </c>
      <c r="D1061" s="46"/>
    </row>
    <row r="1062" spans="1:4">
      <c r="A1062" s="25">
        <f>工事一般情報!A1062</f>
        <v>180149</v>
      </c>
      <c r="B1062" s="5" t="str">
        <f>工事一般情報!B1062</f>
        <v>クレバハウス潮崎</v>
      </c>
      <c r="D1062" s="46"/>
    </row>
    <row r="1063" spans="1:4">
      <c r="A1063" s="25">
        <f>工事一般情報!A1063</f>
        <v>180150</v>
      </c>
      <c r="B1063" s="5" t="str">
        <f>工事一般情報!B1063</f>
        <v>エア・リキード蒲郡水素ステーション</v>
      </c>
      <c r="D1063" s="46"/>
    </row>
    <row r="1064" spans="1:4">
      <c r="A1064" s="25">
        <f>工事一般情報!A1064</f>
        <v>180151</v>
      </c>
      <c r="B1064" s="5" t="str">
        <f>工事一般情報!B1064</f>
        <v>ﾃｨ･ｴﾑ･ﾀｰﾐﾅﾙ㈱市原事業所 倉庫・事務所</v>
      </c>
      <c r="D1064" s="46"/>
    </row>
    <row r="1065" spans="1:4">
      <c r="A1065" s="25">
        <f>工事一般情報!A1065</f>
        <v>180152</v>
      </c>
      <c r="B1065" s="5" t="str">
        <f>工事一般情報!B1065</f>
        <v>安岡蒲鉾工場</v>
      </c>
      <c r="D1065" s="46"/>
    </row>
    <row r="1066" spans="1:4">
      <c r="A1066" s="25">
        <f>工事一般情報!A1066</f>
        <v>180153</v>
      </c>
      <c r="B1066" s="5" t="str">
        <f>工事一般情報!B1066</f>
        <v>JA会津よつば猪苗代 ライスターミナル</v>
      </c>
      <c r="D1066" s="46"/>
    </row>
    <row r="1067" spans="1:4">
      <c r="A1067" s="25">
        <f>工事一般情報!A1067</f>
        <v>180154</v>
      </c>
      <c r="B1067" s="5" t="str">
        <f>工事一般情報!B1067</f>
        <v>バロー中志段味</v>
      </c>
      <c r="D1067" s="46"/>
    </row>
    <row r="1068" spans="1:4">
      <c r="A1068" s="25">
        <f>工事一般情報!A1068</f>
        <v>180155</v>
      </c>
      <c r="B1068" s="5" t="str">
        <f>工事一般情報!B1068</f>
        <v>成澤鉄工所</v>
      </c>
      <c r="D1068" s="46"/>
    </row>
    <row r="1069" spans="1:4">
      <c r="A1069" s="25">
        <f>工事一般情報!A1069</f>
        <v>180156</v>
      </c>
      <c r="B1069" s="5" t="str">
        <f>工事一般情報!B1069</f>
        <v>イオンリテール美園三丁目</v>
      </c>
      <c r="D1069" s="46"/>
    </row>
    <row r="1070" spans="1:4">
      <c r="A1070" s="25">
        <f>工事一般情報!A1070</f>
        <v>180157</v>
      </c>
      <c r="B1070" s="5" t="str">
        <f>工事一般情報!B1070</f>
        <v>八幡浜幼稚園</v>
      </c>
      <c r="D1070" s="46"/>
    </row>
    <row r="1071" spans="1:4">
      <c r="A1071" s="25">
        <f>工事一般情報!A1071</f>
        <v>180158</v>
      </c>
      <c r="B1071" s="5" t="str">
        <f>工事一般情報!B1071</f>
        <v>黒川牧場 VMS牛舎</v>
      </c>
      <c r="D1071" s="46"/>
    </row>
    <row r="1072" spans="1:4">
      <c r="A1072" s="25">
        <f>工事一般情報!A1072</f>
        <v>180159</v>
      </c>
      <c r="B1072" s="5" t="str">
        <f>工事一般情報!B1072</f>
        <v>スーパーセンターオークワ掛川下垂木</v>
      </c>
      <c r="D1072" s="46"/>
    </row>
    <row r="1073" spans="1:4">
      <c r="A1073" s="25">
        <f>工事一般情報!A1073</f>
        <v>180160</v>
      </c>
      <c r="B1073" s="5" t="str">
        <f>工事一般情報!B1073</f>
        <v>ツルハドラッグ村上西</v>
      </c>
      <c r="D1073" s="46"/>
    </row>
    <row r="1074" spans="1:4">
      <c r="A1074" s="25">
        <f>工事一般情報!A1074</f>
        <v>180161</v>
      </c>
      <c r="B1074" s="5" t="str">
        <f>工事一般情報!B1074</f>
        <v>ホンダカーズ五所川原</v>
      </c>
      <c r="D1074" s="46"/>
    </row>
    <row r="1075" spans="1:4">
      <c r="A1075" s="25">
        <f>工事一般情報!A1075</f>
        <v>180162</v>
      </c>
      <c r="B1075" s="5" t="str">
        <f>工事一般情報!B1075</f>
        <v>Honda Cars埼玉中レイクタウン南店工場棟</v>
      </c>
      <c r="D1075" s="46"/>
    </row>
    <row r="1076" spans="1:4">
      <c r="A1076" s="25">
        <f>工事一般情報!A1076</f>
        <v>180163</v>
      </c>
      <c r="B1076" s="5" t="str">
        <f>工事一般情報!B1076</f>
        <v>Honda Cars埼玉中レイクタウン南店店舗棟</v>
      </c>
      <c r="D1076" s="46"/>
    </row>
    <row r="1077" spans="1:4">
      <c r="A1077" s="25">
        <f>工事一般情報!A1077</f>
        <v>180164</v>
      </c>
      <c r="B1077" s="5" t="str">
        <f>工事一般情報!B1077</f>
        <v>SVH四日市</v>
      </c>
      <c r="D1077" s="46"/>
    </row>
    <row r="1078" spans="1:4">
      <c r="A1078" s="25">
        <f>工事一般情報!A1078</f>
        <v>180165</v>
      </c>
      <c r="B1078" s="5" t="str">
        <f>工事一般情報!B1078</f>
        <v>るいけ温泉</v>
      </c>
      <c r="D1078" s="46"/>
    </row>
    <row r="1079" spans="1:4">
      <c r="A1079" s="25">
        <f>工事一般情報!A1079</f>
        <v>180166</v>
      </c>
      <c r="B1079" s="5" t="str">
        <f>工事一般情報!B1079</f>
        <v>ｾﾝﾄﾗﾙﾌｨｯﾄﾈｽｸﾗﾌﾞ蘇我</v>
      </c>
      <c r="D1079" s="46"/>
    </row>
    <row r="1080" spans="1:4">
      <c r="A1080" s="25">
        <f>工事一般情報!A1080</f>
        <v>180167</v>
      </c>
      <c r="B1080" s="5" t="str">
        <f>工事一般情報!B1080</f>
        <v>イズモホール山梨</v>
      </c>
      <c r="D1080" s="46"/>
    </row>
    <row r="1081" spans="1:4">
      <c r="A1081" s="25">
        <f>工事一般情報!A1081</f>
        <v>180168</v>
      </c>
      <c r="B1081" s="5" t="str">
        <f>工事一般情報!B1081</f>
        <v>海王食品ホタテ加工場</v>
      </c>
      <c r="D1081" s="46"/>
    </row>
    <row r="1082" spans="1:4">
      <c r="A1082" s="25">
        <f>工事一般情報!A1082</f>
        <v>180169</v>
      </c>
      <c r="B1082" s="5" t="str">
        <f>工事一般情報!B1082</f>
        <v>(株)アドバネクス埼玉工場 増築</v>
      </c>
      <c r="D1082" s="46"/>
    </row>
    <row r="1083" spans="1:4">
      <c r="A1083" s="25">
        <f>工事一般情報!A1083</f>
        <v>180170</v>
      </c>
      <c r="B1083" s="5" t="str">
        <f>工事一般情報!B1083</f>
        <v>MINI岡山整備工場</v>
      </c>
      <c r="D1083" s="46"/>
    </row>
    <row r="1084" spans="1:4">
      <c r="A1084" s="25">
        <f>工事一般情報!A1084</f>
        <v>180171</v>
      </c>
      <c r="B1084" s="5" t="str">
        <f>工事一般情報!B1084</f>
        <v>稲田建設社屋</v>
      </c>
      <c r="D1084" s="46"/>
    </row>
    <row r="1085" spans="1:4">
      <c r="A1085" s="25">
        <f>工事一般情報!A1085</f>
        <v>180172</v>
      </c>
      <c r="B1085" s="5" t="str">
        <f>工事一般情報!B1085</f>
        <v>整備管理所PCB保管庫</v>
      </c>
      <c r="D1085" s="46"/>
    </row>
    <row r="1086" spans="1:4">
      <c r="A1086" s="25">
        <f>工事一般情報!A1086</f>
        <v>180173</v>
      </c>
      <c r="B1086" s="5" t="str">
        <f>工事一般情報!B1086</f>
        <v>株式会社NIPPO足立合材工場 事務所</v>
      </c>
      <c r="D1086" s="46"/>
    </row>
    <row r="1087" spans="1:4">
      <c r="A1087" s="25">
        <f>工事一般情報!A1087</f>
        <v>180174</v>
      </c>
      <c r="B1087" s="5" t="str">
        <f>工事一般情報!B1087</f>
        <v>西新井6丁目商業施設(ｻﾝﾄﾞﾗｯｸﾞ)</v>
      </c>
      <c r="D1087" s="46"/>
    </row>
    <row r="1088" spans="1:4">
      <c r="A1088" s="25">
        <f>工事一般情報!A1088</f>
        <v>180175</v>
      </c>
      <c r="B1088" s="5" t="str">
        <f>工事一般情報!B1088</f>
        <v>ユニバース八戸食肉プロセスセンター</v>
      </c>
      <c r="D1088" s="46"/>
    </row>
    <row r="1089" spans="1:4">
      <c r="A1089" s="25">
        <f>工事一般情報!A1089</f>
        <v>180176</v>
      </c>
      <c r="B1089" s="5" t="str">
        <f>工事一般情報!B1089</f>
        <v>共和産業株式会社 鮮魚作業場</v>
      </c>
      <c r="D1089" s="46"/>
    </row>
    <row r="1090" spans="1:4">
      <c r="A1090" s="25">
        <f>工事一般情報!A1090</f>
        <v>180177</v>
      </c>
      <c r="B1090" s="5" t="str">
        <f>工事一般情報!B1090</f>
        <v>ナイス由利本荘</v>
      </c>
      <c r="D1090" s="46"/>
    </row>
    <row r="1091" spans="1:4">
      <c r="A1091" s="25">
        <f>工事一般情報!A1091</f>
        <v>180178</v>
      </c>
      <c r="B1091" s="5" t="str">
        <f>工事一般情報!B1091</f>
        <v>ベイシア潮来</v>
      </c>
      <c r="D1091" s="46"/>
    </row>
    <row r="1092" spans="1:4">
      <c r="A1092" s="25">
        <f>工事一般情報!A1092</f>
        <v>180179</v>
      </c>
      <c r="B1092" s="5" t="str">
        <f>工事一般情報!B1092</f>
        <v>青森港地方創生拠点施設(青森港新中央埠頭旅客ﾀｰﾐﾅﾙ)</v>
      </c>
      <c r="D1092" s="46"/>
    </row>
    <row r="1093" spans="1:4">
      <c r="A1093" s="25">
        <f>工事一般情報!A1093</f>
        <v>180180</v>
      </c>
      <c r="B1093" s="5" t="str">
        <f>工事一般情報!B1093</f>
        <v>JA全農山形 庄内南部ﾗｲｽｽﾃｰｼｮﾝ</v>
      </c>
      <c r="D1093" s="46"/>
    </row>
    <row r="1094" spans="1:4">
      <c r="A1094" s="25">
        <f>工事一般情報!A1094</f>
        <v>180181</v>
      </c>
      <c r="B1094" s="5" t="str">
        <f>工事一般情報!B1094</f>
        <v>株式会社 滋賀運送竜王物流ｾﾝﾀｰ 倉庫棟</v>
      </c>
      <c r="D1094" s="46"/>
    </row>
    <row r="1095" spans="1:4">
      <c r="A1095" s="25" t="str">
        <f>工事一般情報!A1095</f>
        <v>180181-1</v>
      </c>
      <c r="B1095" s="5" t="str">
        <f>工事一般情報!B1095</f>
        <v>株式会社 滋賀運送竜王物流ｾﾝﾀｰ 事務所棟</v>
      </c>
      <c r="D1095" s="46"/>
    </row>
    <row r="1096" spans="1:4">
      <c r="A1096" s="25" t="str">
        <f>工事一般情報!A1096</f>
        <v>180181-2</v>
      </c>
      <c r="B1096" s="5" t="str">
        <f>工事一般情報!B1096</f>
        <v>株式会社 滋賀運送竜王物流ｾﾝﾀｰ 休憩棟</v>
      </c>
      <c r="D1096" s="46"/>
    </row>
    <row r="1097" spans="1:4">
      <c r="A1097" s="25">
        <f>工事一般情報!A1097</f>
        <v>180182</v>
      </c>
      <c r="B1097" s="5" t="str">
        <f>工事一般情報!B1097</f>
        <v>SP工場</v>
      </c>
      <c r="D1097" s="46"/>
    </row>
    <row r="1098" spans="1:4">
      <c r="A1098" s="25">
        <f>工事一般情報!A1098</f>
        <v>180183</v>
      </c>
      <c r="B1098" s="5" t="str">
        <f>工事一般情報!B1098</f>
        <v>共同組合 ビジバークおらが事務所</v>
      </c>
      <c r="D1098" s="46"/>
    </row>
    <row r="1099" spans="1:4">
      <c r="A1099" s="25">
        <f>工事一般情報!A1099</f>
        <v>180184</v>
      </c>
      <c r="B1099" s="5" t="str">
        <f>工事一般情報!B1099</f>
        <v>北陸スバル福井開発 整備工場</v>
      </c>
      <c r="D1099" s="46"/>
    </row>
    <row r="1100" spans="1:4">
      <c r="A1100" s="25">
        <f>工事一般情報!A1100</f>
        <v>180185</v>
      </c>
      <c r="B1100" s="5" t="str">
        <f>工事一般情報!B1100</f>
        <v>本田興業 株式会社 本社ビル 事務所棟</v>
      </c>
      <c r="D1100" s="46"/>
    </row>
    <row r="1101" spans="1:4">
      <c r="A1101" s="25" t="str">
        <f>工事一般情報!A1101</f>
        <v>180185-1</v>
      </c>
      <c r="B1101" s="5" t="str">
        <f>工事一般情報!B1101</f>
        <v>本田興業 株式会社 本社ビル 倉庫棟</v>
      </c>
      <c r="D1101" s="46"/>
    </row>
    <row r="1102" spans="1:4">
      <c r="A1102" s="25" t="str">
        <f>工事一般情報!A1102</f>
        <v>180185-2</v>
      </c>
      <c r="B1102" s="5" t="str">
        <f>工事一般情報!B1102</f>
        <v>本田興業 株式会社 本社ビル 工場棟</v>
      </c>
      <c r="D1102" s="46"/>
    </row>
    <row r="1103" spans="1:4">
      <c r="A1103" s="25">
        <f>工事一般情報!A1103</f>
        <v>180186</v>
      </c>
      <c r="B1103" s="5" t="str">
        <f>工事一般情報!B1103</f>
        <v>大宮区天沼町一丁目計画</v>
      </c>
      <c r="D1103" s="46"/>
    </row>
    <row r="1104" spans="1:4">
      <c r="A1104" s="25">
        <f>工事一般情報!A1104</f>
        <v>180187</v>
      </c>
      <c r="B1104" s="5" t="str">
        <f>工事一般情報!B1104</f>
        <v>向島流通ｻｰﾋﾞｽ㈱広野倉庫</v>
      </c>
      <c r="D1104" s="46"/>
    </row>
    <row r="1105" spans="1:4">
      <c r="A1105" s="25">
        <f>工事一般情報!A1105</f>
        <v>180188</v>
      </c>
      <c r="B1105" s="5" t="str">
        <f>工事一般情報!B1105</f>
        <v>HTB駐車場</v>
      </c>
      <c r="D1105" s="46"/>
    </row>
    <row r="1106" spans="1:4">
      <c r="A1106" s="25">
        <f>工事一般情報!A1106</f>
        <v>180189</v>
      </c>
      <c r="B1106" s="5" t="str">
        <f>工事一般情報!B1106</f>
        <v>スズキ自販関西枚方新店</v>
      </c>
      <c r="D1106" s="46"/>
    </row>
    <row r="1107" spans="1:4">
      <c r="A1107" s="25">
        <f>工事一般情報!A1107</f>
        <v>180190</v>
      </c>
      <c r="B1107" s="5" t="str">
        <f>工事一般情報!B1107</f>
        <v>有料老人ホーム・デイサービスセンター</v>
      </c>
      <c r="D1107" s="46"/>
    </row>
    <row r="1108" spans="1:4">
      <c r="A1108" s="25">
        <f>工事一般情報!A1108</f>
        <v>180191</v>
      </c>
      <c r="B1108" s="5" t="str">
        <f>工事一般情報!B1108</f>
        <v>フーデリー霧島</v>
      </c>
      <c r="D1108" s="46"/>
    </row>
    <row r="1109" spans="1:4">
      <c r="A1109" s="25">
        <f>工事一般情報!A1109</f>
        <v>180192</v>
      </c>
      <c r="B1109" s="5" t="str">
        <f>工事一般情報!B1109</f>
        <v>鴨沢塗料㈱販売取扱所</v>
      </c>
      <c r="D1109" s="46"/>
    </row>
    <row r="1110" spans="1:4">
      <c r="A1110" s="25">
        <f>工事一般情報!A1110</f>
        <v>180193</v>
      </c>
      <c r="B1110" s="5" t="str">
        <f>工事一般情報!B1110</f>
        <v>MINI北大阪</v>
      </c>
      <c r="D1110" s="46"/>
    </row>
    <row r="1111" spans="1:4">
      <c r="A1111" s="25">
        <f>工事一般情報!A1111</f>
        <v>180194</v>
      </c>
      <c r="B1111" s="5" t="str">
        <f>工事一般情報!B1111</f>
        <v>ラムー新潟亀田</v>
      </c>
      <c r="D1111" s="46"/>
    </row>
    <row r="1112" spans="1:4">
      <c r="A1112" s="25">
        <f>工事一般情報!A1112</f>
        <v>180195</v>
      </c>
      <c r="B1112" s="5" t="str">
        <f>工事一般情報!B1112</f>
        <v>原町田6丁目駐車場</v>
      </c>
      <c r="D1112" s="46"/>
    </row>
    <row r="1113" spans="1:4">
      <c r="A1113" s="25">
        <f>工事一般情報!A1113</f>
        <v>180196</v>
      </c>
      <c r="B1113" s="5" t="str">
        <f>工事一般情報!B1113</f>
        <v>網岡マンション</v>
      </c>
      <c r="D1113" s="46"/>
    </row>
    <row r="1114" spans="1:4">
      <c r="A1114" s="25">
        <f>工事一般情報!A1114</f>
        <v>180197</v>
      </c>
      <c r="B1114" s="5" t="str">
        <f>工事一般情報!B1114</f>
        <v>金町Ⅱ計画 店舗棟</v>
      </c>
      <c r="D1114" s="46"/>
    </row>
    <row r="1115" spans="1:4">
      <c r="A1115" s="25">
        <f>工事一般情報!A1115</f>
        <v>180198</v>
      </c>
      <c r="B1115" s="5" t="str">
        <f>工事一般情報!B1115</f>
        <v>八木橋工業自社工場</v>
      </c>
      <c r="D1115" s="46"/>
    </row>
    <row r="1116" spans="1:4">
      <c r="A1116" s="25">
        <f>工事一般情報!A1116</f>
        <v>180199</v>
      </c>
      <c r="B1116" s="5" t="str">
        <f>工事一般情報!B1116</f>
        <v>東洋アイテック鳥取工場 学生寮</v>
      </c>
      <c r="D1116" s="46"/>
    </row>
    <row r="1117" spans="1:4">
      <c r="A1117" s="25">
        <f>工事一般情報!A1117</f>
        <v>180200</v>
      </c>
      <c r="B1117" s="5" t="str">
        <f>工事一般情報!B1117</f>
        <v>セルポール山形</v>
      </c>
      <c r="D1117" s="46"/>
    </row>
    <row r="1118" spans="1:4">
      <c r="A1118" s="25">
        <f>工事一般情報!A1118</f>
        <v>180201</v>
      </c>
      <c r="B1118" s="5" t="str">
        <f>工事一般情報!B1118</f>
        <v>広島バス㈱井口車庫事務所</v>
      </c>
      <c r="D1118" s="46"/>
    </row>
    <row r="1119" spans="1:4">
      <c r="A1119" s="25">
        <f>工事一般情報!A1119</f>
        <v>180202</v>
      </c>
      <c r="B1119" s="5" t="str">
        <f>工事一般情報!B1119</f>
        <v>㈱川健川村商店倉庫</v>
      </c>
      <c r="D1119" s="46"/>
    </row>
    <row r="1120" spans="1:4">
      <c r="A1120" s="25">
        <f>工事一般情報!A1120</f>
        <v>180203</v>
      </c>
      <c r="B1120" s="5" t="str">
        <f>工事一般情報!B1120</f>
        <v>MA-HOUSE</v>
      </c>
      <c r="D1120" s="46"/>
    </row>
    <row r="1121" spans="1:4">
      <c r="A1121" s="25">
        <f>工事一般情報!A1121</f>
        <v>180204</v>
      </c>
      <c r="B1121" s="5" t="str">
        <f>工事一般情報!B1121</f>
        <v>複合観光施設</v>
      </c>
      <c r="D1121" s="46"/>
    </row>
    <row r="1122" spans="1:4">
      <c r="A1122" s="25">
        <f>工事一般情報!A1122</f>
        <v>180205</v>
      </c>
      <c r="B1122" s="5" t="str">
        <f>工事一般情報!B1122</f>
        <v>CFC茂原</v>
      </c>
      <c r="D1122" s="46"/>
    </row>
    <row r="1123" spans="1:4">
      <c r="A1123" s="25">
        <f>工事一般情報!A1123</f>
        <v>180206</v>
      </c>
      <c r="B1123" s="5" t="str">
        <f>工事一般情報!B1123</f>
        <v>コメリ上越</v>
      </c>
      <c r="D1123" s="46"/>
    </row>
    <row r="1124" spans="1:4">
      <c r="A1124" s="25">
        <f>工事一般情報!A1124</f>
        <v>180207</v>
      </c>
      <c r="B1124" s="5" t="str">
        <f>工事一般情報!B1124</f>
        <v>関東マツダ墨田 店舗棟</v>
      </c>
      <c r="D1124" s="46"/>
    </row>
    <row r="1125" spans="1:4">
      <c r="A1125" s="25" t="str">
        <f>工事一般情報!A1125</f>
        <v>180207-2</v>
      </c>
      <c r="B1125" s="5" t="str">
        <f>工事一般情報!B1125</f>
        <v>関東マツダ墨田 工場棟</v>
      </c>
      <c r="D1125" s="46"/>
    </row>
    <row r="1126" spans="1:4">
      <c r="A1126" s="25">
        <f>工事一般情報!A1126</f>
        <v>180208</v>
      </c>
      <c r="B1126" s="5" t="str">
        <f>工事一般情報!B1126</f>
        <v>ソーデナガノ松本工場</v>
      </c>
      <c r="D1126" s="46"/>
    </row>
    <row r="1127" spans="1:4">
      <c r="A1127" s="25">
        <f>工事一般情報!A1127</f>
        <v>180209</v>
      </c>
      <c r="B1127" s="5" t="str">
        <f>工事一般情報!B1127</f>
        <v>竹原市立たけはら認定こども園</v>
      </c>
      <c r="D1127" s="46"/>
    </row>
    <row r="1128" spans="1:4">
      <c r="A1128" s="25">
        <f>工事一般情報!A1128</f>
        <v>180210</v>
      </c>
      <c r="B1128" s="5" t="str">
        <f>工事一般情報!B1128</f>
        <v>ドラッグセイムス上尾井戸木</v>
      </c>
      <c r="D1128" s="46"/>
    </row>
    <row r="1129" spans="1:4">
      <c r="A1129" s="25">
        <f>工事一般情報!A1129</f>
        <v>180211</v>
      </c>
      <c r="B1129" s="5" t="str">
        <f>工事一般情報!B1129</f>
        <v>スギヤマ紙業 倉庫</v>
      </c>
      <c r="D1129" s="46"/>
    </row>
    <row r="1130" spans="1:4">
      <c r="A1130" s="25">
        <f>工事一般情報!A1130</f>
        <v>180212</v>
      </c>
      <c r="B1130" s="5" t="str">
        <f>工事一般情報!B1130</f>
        <v>ｽｲﾐﾝｸﾞｽｸｰﾙﾋﾞｯｸﾞ･ｴｽ鶴見</v>
      </c>
      <c r="D1130" s="46"/>
    </row>
    <row r="1131" spans="1:4">
      <c r="A1131" s="25">
        <f>工事一般情報!A1131</f>
        <v>180213</v>
      </c>
      <c r="B1131" s="5" t="str">
        <f>工事一般情報!B1131</f>
        <v>ツルハドラッグ韮崎龍岡</v>
      </c>
      <c r="D1131" s="46"/>
    </row>
    <row r="1132" spans="1:4">
      <c r="A1132" s="25">
        <f>工事一般情報!A1132</f>
        <v>180214</v>
      </c>
      <c r="B1132" s="5" t="str">
        <f>工事一般情報!B1132</f>
        <v>サンフィッシュ新工場</v>
      </c>
      <c r="D1132" s="46"/>
    </row>
    <row r="1133" spans="1:4">
      <c r="A1133" s="25">
        <f>工事一般情報!A1133</f>
        <v>180215</v>
      </c>
      <c r="B1133" s="5" t="str">
        <f>工事一般情報!B1133</f>
        <v>BPS/MINI NEXT加古川</v>
      </c>
      <c r="D1133" s="46"/>
    </row>
    <row r="1134" spans="1:4">
      <c r="A1134" s="25">
        <f>工事一般情報!A1134</f>
        <v>180216</v>
      </c>
      <c r="B1134" s="5" t="str">
        <f>工事一般情報!B1134</f>
        <v>ツルハドラッグ新発田</v>
      </c>
      <c r="D1134" s="46"/>
    </row>
    <row r="1135" spans="1:4">
      <c r="A1135" s="25">
        <f>工事一般情報!A1135</f>
        <v>180217</v>
      </c>
      <c r="B1135" s="5" t="str">
        <f>工事一般情報!B1135</f>
        <v>HA-HOUSE</v>
      </c>
      <c r="D1135" s="46"/>
    </row>
    <row r="1136" spans="1:4">
      <c r="A1136" s="25">
        <f>工事一般情報!A1136</f>
        <v>180218</v>
      </c>
      <c r="B1136" s="5" t="str">
        <f>工事一般情報!B1136</f>
        <v>カナモト山梨営業所</v>
      </c>
      <c r="D1136" s="46"/>
    </row>
    <row r="1137" spans="1:4">
      <c r="A1137" s="25">
        <f>工事一般情報!A1137</f>
        <v>180219</v>
      </c>
      <c r="B1137" s="5" t="str">
        <f>工事一般情報!B1137</f>
        <v>ヤマザワ角田 SM棟</v>
      </c>
      <c r="D1137" s="46"/>
    </row>
    <row r="1138" spans="1:4">
      <c r="A1138" s="25" t="str">
        <f>工事一般情報!A1138</f>
        <v>180219-2</v>
      </c>
      <c r="B1138" s="5" t="str">
        <f>工事一般情報!B1138</f>
        <v>ヤマザワ角田 DR棟</v>
      </c>
      <c r="D1138" s="46"/>
    </row>
    <row r="1139" spans="1:4">
      <c r="A1139" s="25" t="str">
        <f>工事一般情報!A1139</f>
        <v>180219-3</v>
      </c>
      <c r="B1139" s="5" t="str">
        <f>工事一般情報!B1139</f>
        <v>ヤマザワ角田 100均棟</v>
      </c>
      <c r="D1139" s="46"/>
    </row>
    <row r="1140" spans="1:4">
      <c r="A1140" s="25">
        <f>工事一般情報!A1140</f>
        <v>180220</v>
      </c>
      <c r="B1140" s="5" t="str">
        <f>工事一般情報!B1140</f>
        <v>クスリのアオキ潟端</v>
      </c>
      <c r="D1140" s="46"/>
    </row>
    <row r="1141" spans="1:4">
      <c r="A1141" s="25">
        <f>工事一般情報!A1141</f>
        <v>180221</v>
      </c>
      <c r="B1141" s="5" t="str">
        <f>工事一般情報!B1141</f>
        <v>コーリツ笠岡工場</v>
      </c>
      <c r="D1141" s="46"/>
    </row>
    <row r="1142" spans="1:4">
      <c r="A1142" s="25">
        <f>工事一般情報!A1142</f>
        <v>180222</v>
      </c>
      <c r="B1142" s="5" t="str">
        <f>工事一般情報!B1142</f>
        <v>やまみ富士山麓工場</v>
      </c>
      <c r="D1142" s="46"/>
    </row>
    <row r="1143" spans="1:4">
      <c r="A1143" s="25">
        <f>工事一般情報!A1143</f>
        <v>180223</v>
      </c>
      <c r="B1143" s="5" t="str">
        <f>工事一般情報!B1143</f>
        <v>ナルス直江津東</v>
      </c>
      <c r="D1143" s="46"/>
    </row>
    <row r="1144" spans="1:4">
      <c r="A1144" s="25">
        <f>工事一般情報!A1144</f>
        <v>180224</v>
      </c>
      <c r="B1144" s="5" t="str">
        <f>工事一般情報!B1144</f>
        <v>小林精機 新工場</v>
      </c>
      <c r="D1144" s="46"/>
    </row>
    <row r="1145" spans="1:4">
      <c r="A1145" s="25">
        <f>工事一般情報!A1145</f>
        <v>180225</v>
      </c>
      <c r="B1145" s="5" t="str">
        <f>工事一般情報!B1145</f>
        <v>房州CCクラブハウス</v>
      </c>
      <c r="D1145" s="46"/>
    </row>
    <row r="1146" spans="1:4">
      <c r="A1146" s="25">
        <f>工事一般情報!A1146</f>
        <v>180226</v>
      </c>
      <c r="B1146" s="5" t="str">
        <f>工事一般情報!B1146</f>
        <v>ホクガン冷凍立体駐車場</v>
      </c>
      <c r="D1146" s="46"/>
    </row>
    <row r="1147" spans="1:4">
      <c r="A1147" s="25">
        <f>工事一般情報!A1147</f>
        <v>180227</v>
      </c>
      <c r="B1147" s="5" t="str">
        <f>工事一般情報!B1147</f>
        <v>一柳運送倉庫</v>
      </c>
      <c r="D1147" s="46"/>
    </row>
    <row r="1148" spans="1:4">
      <c r="A1148" s="25">
        <f>工事一般情報!A1148</f>
        <v>180228</v>
      </c>
      <c r="B1148" s="5" t="str">
        <f>工事一般情報!B1148</f>
        <v>佐々木酒造店 工場及び店舗</v>
      </c>
      <c r="D1148" s="46"/>
    </row>
    <row r="1149" spans="1:4">
      <c r="A1149" s="25">
        <f>工事一般情報!A1149</f>
        <v>180229</v>
      </c>
      <c r="B1149" s="5" t="str">
        <f>工事一般情報!B1149</f>
        <v>七蔵複合商業施設 ｽｰﾊﾟｰﾏｰｹｯﾄ棟(公正屋下九沢)</v>
      </c>
      <c r="D1149" s="46"/>
    </row>
    <row r="1150" spans="1:4">
      <c r="A1150" s="25">
        <f>工事一般情報!A1150</f>
        <v>180230</v>
      </c>
      <c r="B1150" s="5" t="str">
        <f>工事一般情報!B1150</f>
        <v>薬王堂にかほ象潟</v>
      </c>
      <c r="D1150" s="46"/>
    </row>
    <row r="1151" spans="1:4">
      <c r="A1151" s="25">
        <f>工事一般情報!A1151</f>
        <v>180231</v>
      </c>
      <c r="B1151" s="5" t="str">
        <f>工事一般情報!B1151</f>
        <v>東北臨海興業㈱事務所</v>
      </c>
      <c r="D1151" s="46"/>
    </row>
    <row r="1152" spans="1:4">
      <c r="A1152" s="25">
        <f>工事一般情報!A1152</f>
        <v>180232</v>
      </c>
      <c r="B1152" s="5" t="str">
        <f>工事一般情報!B1152</f>
        <v>株式会社 十勝大福本舗 東京工場 事務所棟</v>
      </c>
      <c r="D1152" s="46"/>
    </row>
    <row r="1153" spans="1:4">
      <c r="A1153" s="25">
        <f>工事一般情報!A1153</f>
        <v>180233</v>
      </c>
      <c r="B1153" s="5" t="str">
        <f>工事一般情報!B1153</f>
        <v>㈱柳川合同 西蒲池センター</v>
      </c>
      <c r="D1153" s="46"/>
    </row>
    <row r="1154" spans="1:4">
      <c r="A1154" s="25">
        <f>工事一般情報!A1154</f>
        <v>180234</v>
      </c>
      <c r="B1154" s="5" t="str">
        <f>工事一般情報!B1154</f>
        <v>㈱ケイ・エム環境(車庫)</v>
      </c>
      <c r="D1154" s="46"/>
    </row>
    <row r="1155" spans="1:4">
      <c r="A1155" s="25">
        <f>工事一般情報!A1155</f>
        <v>180235</v>
      </c>
      <c r="B1155" s="5" t="str">
        <f>工事一般情報!B1155</f>
        <v>太平洋ｾﾒﾝﾄ和歌山SS倉庫</v>
      </c>
      <c r="D1155" s="46"/>
    </row>
    <row r="1156" spans="1:4">
      <c r="A1156" s="25">
        <f>工事一般情報!A1156</f>
        <v>180236</v>
      </c>
      <c r="B1156" s="5" t="str">
        <f>工事一般情報!B1156</f>
        <v>V・drug千種公園北</v>
      </c>
      <c r="D1156" s="46"/>
    </row>
    <row r="1157" spans="1:4">
      <c r="A1157" s="25">
        <f>工事一般情報!A1157</f>
        <v>180237</v>
      </c>
      <c r="B1157" s="5" t="str">
        <f>工事一般情報!B1157</f>
        <v>つり具センター手稲富丘(旧 アイビック富丘)</v>
      </c>
      <c r="D1157" s="46"/>
    </row>
    <row r="1158" spans="1:4">
      <c r="A1158" s="25">
        <f>工事一般情報!A1158</f>
        <v>180238</v>
      </c>
      <c r="B1158" s="5" t="str">
        <f>工事一般情報!B1158</f>
        <v>モダン・プロ 店舗</v>
      </c>
      <c r="D1158" s="46"/>
    </row>
    <row r="1159" spans="1:4">
      <c r="A1159" s="25">
        <f>工事一般情報!A1159</f>
        <v>180239</v>
      </c>
      <c r="B1159" s="5" t="str">
        <f>工事一般情報!B1159</f>
        <v>かりや愛知中央生活協同組合新物流センター</v>
      </c>
      <c r="D1159" s="46"/>
    </row>
    <row r="1160" spans="1:4">
      <c r="A1160" s="25">
        <f>工事一般情報!A1160</f>
        <v>180240</v>
      </c>
      <c r="B1160" s="5" t="str">
        <f>工事一般情報!B1160</f>
        <v>関東マツダ吉野町 リフレッシュセンター</v>
      </c>
      <c r="D1160" s="46"/>
    </row>
    <row r="1161" spans="1:4">
      <c r="A1161" s="25">
        <f>工事一般情報!A1161</f>
        <v>180241</v>
      </c>
      <c r="B1161" s="5" t="str">
        <f>工事一般情報!B1161</f>
        <v>倉岡紙工新工場</v>
      </c>
      <c r="D1161" s="46"/>
    </row>
    <row r="1162" spans="1:4">
      <c r="A1162" s="25">
        <f>工事一般情報!A1162</f>
        <v>180242</v>
      </c>
      <c r="B1162" s="5" t="str">
        <f>工事一般情報!B1162</f>
        <v>デンソー山形Ⅱ期工事</v>
      </c>
      <c r="D1162" s="46"/>
    </row>
    <row r="1163" spans="1:4">
      <c r="A1163" s="25">
        <f>工事一般情報!A1163</f>
        <v>180243</v>
      </c>
      <c r="B1163" s="5" t="str">
        <f>工事一般情報!B1163</f>
        <v>コナズ珈琲幕張</v>
      </c>
      <c r="D1163" s="46"/>
    </row>
    <row r="1164" spans="1:4">
      <c r="A1164" s="25">
        <f>工事一般情報!A1164</f>
        <v>180244</v>
      </c>
      <c r="B1164" s="5" t="str">
        <f>工事一般情報!B1164</f>
        <v>マルエーミニ金石</v>
      </c>
      <c r="D1164" s="46"/>
    </row>
    <row r="1165" spans="1:4">
      <c r="A1165" s="25">
        <f>工事一般情報!A1165</f>
        <v>180245</v>
      </c>
      <c r="B1165" s="5" t="str">
        <f>工事一般情報!B1165</f>
        <v>米山電導機 社屋 増築</v>
      </c>
      <c r="D1165" s="46"/>
    </row>
    <row r="1166" spans="1:4">
      <c r="A1166" s="25">
        <f>工事一般情報!A1166</f>
        <v>180246</v>
      </c>
      <c r="B1166" s="5" t="str">
        <f>工事一般情報!B1166</f>
        <v>コメリPW札幌発寒</v>
      </c>
      <c r="D1166" s="46"/>
    </row>
    <row r="1167" spans="1:4">
      <c r="A1167" s="25">
        <f>工事一般情報!A1167</f>
        <v>180247</v>
      </c>
      <c r="B1167" s="5" t="str">
        <f>工事一般情報!B1167</f>
        <v>アルビス笠舞</v>
      </c>
      <c r="D1167" s="46"/>
    </row>
    <row r="1168" spans="1:4">
      <c r="A1168" s="25">
        <f>工事一般情報!A1168</f>
        <v>180248</v>
      </c>
      <c r="B1168" s="5" t="str">
        <f>工事一般情報!B1168</f>
        <v>イエローハット利府</v>
      </c>
      <c r="D1168" s="46"/>
    </row>
    <row r="1169" spans="1:4">
      <c r="A1169" s="25">
        <f>工事一般情報!A1169</f>
        <v>180249</v>
      </c>
      <c r="B1169" s="5" t="str">
        <f>工事一般情報!B1169</f>
        <v>TSUTAYA利府</v>
      </c>
      <c r="D1169" s="46"/>
    </row>
    <row r="1170" spans="1:4">
      <c r="A1170" s="25">
        <f>工事一般情報!A1170</f>
        <v>180250</v>
      </c>
      <c r="B1170" s="5" t="str">
        <f>工事一般情報!B1170</f>
        <v>ツルハドラック大河原小島</v>
      </c>
      <c r="D1170" s="46"/>
    </row>
    <row r="1171" spans="1:4">
      <c r="A1171" s="25">
        <f>工事一般情報!A1171</f>
        <v>180251</v>
      </c>
      <c r="B1171" s="5" t="str">
        <f>工事一般情報!B1171</f>
        <v>大丸防音㈱茨城機材ｾﾝﾀｰ倉庫</v>
      </c>
      <c r="D1171" s="46"/>
    </row>
    <row r="1172" spans="1:4">
      <c r="A1172" s="25">
        <f>工事一般情報!A1172</f>
        <v>180252</v>
      </c>
      <c r="B1172" s="5" t="str">
        <f>工事一般情報!B1172</f>
        <v>日幸産業運輸石狩第二配送センター</v>
      </c>
      <c r="D1172" s="46"/>
    </row>
    <row r="1173" spans="1:4">
      <c r="A1173" s="25">
        <f>工事一般情報!A1173</f>
        <v>180253</v>
      </c>
      <c r="B1173" s="5" t="str">
        <f>工事一般情報!B1173</f>
        <v>コープながのｺｰﾌﾟﾃﾞﾘ諏訪ｾﾝﾀｰ</v>
      </c>
      <c r="D1173" s="46"/>
    </row>
    <row r="1174" spans="1:4">
      <c r="A1174" s="25">
        <f>工事一般情報!A1174</f>
        <v>180254</v>
      </c>
      <c r="B1174" s="5" t="str">
        <f>工事一般情報!B1174</f>
        <v>ツルハドラッグ百合が原</v>
      </c>
      <c r="D1174" s="46"/>
    </row>
    <row r="1175" spans="1:4">
      <c r="A1175" s="25">
        <f>工事一般情報!A1175</f>
        <v>180255</v>
      </c>
      <c r="B1175" s="5" t="str">
        <f>工事一般情報!B1175</f>
        <v>東京精密器具製作所</v>
      </c>
      <c r="D1175" s="46"/>
    </row>
    <row r="1176" spans="1:4">
      <c r="A1176" s="25">
        <f>工事一般情報!A1176</f>
        <v>180256</v>
      </c>
      <c r="B1176" s="5" t="str">
        <f>工事一般情報!B1176</f>
        <v>トラストシステム</v>
      </c>
      <c r="D1176" s="46"/>
    </row>
    <row r="1177" spans="1:4">
      <c r="A1177" s="25">
        <f>工事一般情報!A1177</f>
        <v>180257</v>
      </c>
      <c r="B1177" s="5" t="str">
        <f>工事一般情報!B1177</f>
        <v>KAPAS広島支店</v>
      </c>
      <c r="D1177" s="46"/>
    </row>
    <row r="1178" spans="1:4">
      <c r="A1178" s="25">
        <f>工事一般情報!A1178</f>
        <v>180258</v>
      </c>
      <c r="B1178" s="5" t="str">
        <f>工事一般情報!B1178</f>
        <v>与那原商業施設(ｽｰﾊﾟｰ棟)</v>
      </c>
      <c r="D1178" s="46"/>
    </row>
    <row r="1179" spans="1:4">
      <c r="A1179" s="25">
        <f>工事一般情報!A1179</f>
        <v>180259</v>
      </c>
      <c r="B1179" s="5" t="str">
        <f>工事一般情報!B1179</f>
        <v>クレタ北広島 事務所棟、工場棟</v>
      </c>
      <c r="D1179" s="46"/>
    </row>
    <row r="1180" spans="1:4">
      <c r="A1180" s="25">
        <f>工事一般情報!A1180</f>
        <v>180260</v>
      </c>
      <c r="B1180" s="5" t="str">
        <f>工事一般情報!B1180</f>
        <v>丸力運送㈱倉庫</v>
      </c>
      <c r="D1180" s="46"/>
    </row>
    <row r="1181" spans="1:4">
      <c r="A1181" s="25">
        <f>工事一般情報!A1181</f>
        <v>180261</v>
      </c>
      <c r="B1181" s="5" t="str">
        <f>工事一般情報!B1181</f>
        <v>ハローズ大林</v>
      </c>
      <c r="D1181" s="46"/>
    </row>
    <row r="1182" spans="1:4">
      <c r="A1182" s="25">
        <f>工事一般情報!A1182</f>
        <v>180262</v>
      </c>
      <c r="B1182" s="5" t="str">
        <f>工事一般情報!B1182</f>
        <v>レント中京管理センター 倉庫棟</v>
      </c>
      <c r="D1182" s="46"/>
    </row>
    <row r="1183" spans="1:4">
      <c r="A1183" s="25">
        <f>工事一般情報!A1183</f>
        <v>180263</v>
      </c>
      <c r="B1183" s="5" t="str">
        <f>工事一般情報!B1183</f>
        <v>福祉協同サービス移転</v>
      </c>
      <c r="D1183" s="46"/>
    </row>
    <row r="1184" spans="1:4">
      <c r="A1184" s="25">
        <f>工事一般情報!A1184</f>
        <v>180264</v>
      </c>
      <c r="B1184" s="5" t="str">
        <f>工事一般情報!B1184</f>
        <v>北綾瀬高架下店舗</v>
      </c>
      <c r="D1184" s="46"/>
    </row>
    <row r="1185" spans="1:4">
      <c r="A1185" s="25">
        <f>工事一般情報!A1185</f>
        <v>180265</v>
      </c>
      <c r="B1185" s="5" t="str">
        <f>工事一般情報!B1185</f>
        <v>V・drug蘇原</v>
      </c>
      <c r="D1185" s="46"/>
    </row>
    <row r="1186" spans="1:4">
      <c r="A1186" s="25">
        <f>工事一般情報!A1186</f>
        <v>180266</v>
      </c>
      <c r="B1186" s="5" t="str">
        <f>工事一般情報!B1186</f>
        <v>株式会社 かねせん 新社屋</v>
      </c>
      <c r="D1186" s="46"/>
    </row>
    <row r="1187" spans="1:4">
      <c r="A1187" s="25">
        <f>工事一般情報!A1187</f>
        <v>180267</v>
      </c>
      <c r="B1187" s="5" t="str">
        <f>工事一般情報!B1187</f>
        <v>ネッツトヨタ東都 株式会社 水元</v>
      </c>
      <c r="D1187" s="46"/>
    </row>
    <row r="1188" spans="1:4">
      <c r="A1188" s="25">
        <f>工事一般情報!A1188</f>
        <v>180268</v>
      </c>
      <c r="B1188" s="5" t="str">
        <f>工事一般情報!B1188</f>
        <v>サテライト八代</v>
      </c>
      <c r="D1188" s="46"/>
    </row>
    <row r="1189" spans="1:4">
      <c r="A1189" s="25">
        <f>工事一般情報!A1189</f>
        <v>180269</v>
      </c>
      <c r="B1189" s="5" t="str">
        <f>工事一般情報!B1189</f>
        <v>与那原商業施設(ﾃﾅﾝﾄ棟)</v>
      </c>
      <c r="D1189" s="46"/>
    </row>
    <row r="1190" spans="1:4">
      <c r="A1190" s="25">
        <f>工事一般情報!A1190</f>
        <v>180270</v>
      </c>
      <c r="B1190" s="5" t="str">
        <f>工事一般情報!B1190</f>
        <v>薬王堂多賀城</v>
      </c>
      <c r="D1190" s="46"/>
    </row>
    <row r="1191" spans="1:4">
      <c r="A1191" s="25">
        <f>工事一般情報!A1191</f>
        <v>180271</v>
      </c>
      <c r="B1191" s="5" t="str">
        <f>工事一般情報!B1191</f>
        <v>岩田産業㈱南熊本支店</v>
      </c>
      <c r="D1191" s="46"/>
    </row>
    <row r="1192" spans="1:4">
      <c r="A1192" s="25">
        <f>工事一般情報!A1192</f>
        <v>180272</v>
      </c>
      <c r="B1192" s="5" t="str">
        <f>工事一般情報!B1192</f>
        <v>株式会社 清水製作所工場</v>
      </c>
      <c r="D1192" s="46"/>
    </row>
    <row r="1193" spans="1:4">
      <c r="A1193" s="25">
        <f>工事一般情報!A1193</f>
        <v>180273</v>
      </c>
      <c r="B1193" s="5" t="str">
        <f>工事一般情報!B1193</f>
        <v>大阪マツダ菱江(基本設計)</v>
      </c>
      <c r="D1193" s="46"/>
    </row>
    <row r="1194" spans="1:4">
      <c r="A1194" s="25">
        <f>工事一般情報!A1194</f>
        <v>180274</v>
      </c>
      <c r="B1194" s="5" t="str">
        <f>工事一般情報!B1194</f>
        <v>ツルハドラッグ五所川原広田</v>
      </c>
      <c r="D1194" s="46"/>
    </row>
    <row r="1195" spans="1:4">
      <c r="A1195" s="25">
        <f>工事一般情報!A1195</f>
        <v>180275</v>
      </c>
      <c r="B1195" s="5" t="str">
        <f>工事一般情報!B1195</f>
        <v>薬王堂山形遊佐</v>
      </c>
      <c r="D1195" s="46"/>
    </row>
    <row r="1196" spans="1:4">
      <c r="A1196" s="25">
        <f>工事一般情報!A1196</f>
        <v>180276</v>
      </c>
      <c r="B1196" s="5" t="str">
        <f>工事一般情報!B1196</f>
        <v>桜山テラス</v>
      </c>
      <c r="D1196" s="46"/>
    </row>
    <row r="1197" spans="1:4">
      <c r="A1197" s="25">
        <f>工事一般情報!A1197</f>
        <v>180277</v>
      </c>
      <c r="B1197" s="5" t="str">
        <f>工事一般情報!B1197</f>
        <v>宮崎駅東2丁目事務所</v>
      </c>
      <c r="D1197" s="46"/>
    </row>
    <row r="1198" spans="1:4">
      <c r="A1198" s="25">
        <f>工事一般情報!A1198</f>
        <v>180278</v>
      </c>
      <c r="B1198" s="5" t="str">
        <f>工事一般情報!B1198</f>
        <v>Av・Br伊万里</v>
      </c>
      <c r="D1198" s="46"/>
    </row>
    <row r="1199" spans="1:4">
      <c r="A1199" s="25">
        <f>工事一般情報!A1199</f>
        <v>180279</v>
      </c>
      <c r="B1199" s="5" t="str">
        <f>工事一般情報!B1199</f>
        <v>つくば市学園の森(日本郵便)</v>
      </c>
      <c r="D1199" s="46"/>
    </row>
    <row r="1200" spans="1:4">
      <c r="A1200" s="25">
        <f>工事一般情報!A1200</f>
        <v>180280</v>
      </c>
      <c r="B1200" s="5" t="str">
        <f>工事一般情報!B1200</f>
        <v>みちのくクボタ稲垣</v>
      </c>
      <c r="D1200" s="46"/>
    </row>
    <row r="1201" spans="1:4">
      <c r="A1201" s="25">
        <f>工事一般情報!A1201</f>
        <v>180281</v>
      </c>
      <c r="B1201" s="5" t="str">
        <f>工事一般情報!B1201</f>
        <v>ドラッグコスモス西浜</v>
      </c>
      <c r="D1201" s="46"/>
    </row>
    <row r="1202" spans="1:4">
      <c r="A1202" s="25">
        <f>工事一般情報!A1202</f>
        <v>180282</v>
      </c>
      <c r="B1202" s="5" t="str">
        <f>工事一般情報!B1202</f>
        <v>吾郷税理士事務所社屋</v>
      </c>
      <c r="D1202" s="46"/>
    </row>
    <row r="1203" spans="1:4">
      <c r="A1203" s="25">
        <f>工事一般情報!A1203</f>
        <v>180283</v>
      </c>
      <c r="B1203" s="5" t="str">
        <f>工事一般情報!B1203</f>
        <v>丸三食品株式会社</v>
      </c>
      <c r="D1203" s="46"/>
    </row>
    <row r="1204" spans="1:4">
      <c r="A1204" s="25">
        <f>工事一般情報!A1204</f>
        <v>180284</v>
      </c>
      <c r="B1204" s="5" t="str">
        <f>工事一般情報!B1204</f>
        <v>浪田商事農産物一時保管倉庫</v>
      </c>
      <c r="D1204" s="46"/>
    </row>
    <row r="1205" spans="1:4">
      <c r="A1205" s="25">
        <f>工事一般情報!A1205</f>
        <v>180285</v>
      </c>
      <c r="B1205" s="5" t="str">
        <f>工事一般情報!B1205</f>
        <v>南国殖産殿(仮称)鹿児島南港水素ステーション</v>
      </c>
      <c r="D1205" s="46"/>
    </row>
    <row r="1206" spans="1:4">
      <c r="A1206" s="25">
        <f>工事一般情報!A1206</f>
        <v>180286</v>
      </c>
      <c r="B1206" s="5" t="str">
        <f>工事一般情報!B1206</f>
        <v>株式会社 右門 第二工場</v>
      </c>
      <c r="D1206" s="46"/>
    </row>
    <row r="1207" spans="1:4">
      <c r="A1207" s="25">
        <f>工事一般情報!A1207</f>
        <v>180287</v>
      </c>
      <c r="B1207" s="5" t="str">
        <f>工事一般情報!B1207</f>
        <v>ハマイ大多喜工場 第7号棟</v>
      </c>
      <c r="D1207" s="46"/>
    </row>
    <row r="1208" spans="1:4">
      <c r="A1208" s="25">
        <f>工事一般情報!A1208</f>
        <v>180288</v>
      </c>
      <c r="B1208" s="5" t="str">
        <f>工事一般情報!B1208</f>
        <v>ハローズ佐古</v>
      </c>
      <c r="D1208" s="46"/>
    </row>
    <row r="1209" spans="1:4">
      <c r="A1209" s="25">
        <f>工事一般情報!A1209</f>
        <v>180289</v>
      </c>
      <c r="B1209" s="5" t="str">
        <f>工事一般情報!B1209</f>
        <v>弘前倉庫㈱五所川原倉庫増築</v>
      </c>
    </row>
    <row r="1210" spans="1:4">
      <c r="A1210" s="25">
        <f>工事一般情報!A1210</f>
        <v>180290</v>
      </c>
      <c r="B1210" s="5" t="str">
        <f>工事一般情報!B1210</f>
        <v>関根様 自動車整備工場</v>
      </c>
    </row>
    <row r="1211" spans="1:4">
      <c r="A1211" s="25">
        <f>工事一般情報!A1211</f>
        <v>180291</v>
      </c>
      <c r="B1211" s="5" t="str">
        <f>工事一般情報!B1211</f>
        <v>フェイス田川</v>
      </c>
    </row>
    <row r="1212" spans="1:4">
      <c r="A1212" s="25">
        <f>工事一般情報!A1212</f>
        <v>180292</v>
      </c>
      <c r="B1212" s="5" t="str">
        <f>工事一般情報!B1212</f>
        <v>岩田産業(株)北九州支店</v>
      </c>
    </row>
    <row r="1213" spans="1:4">
      <c r="A1213" s="25">
        <f>工事一般情報!A1213</f>
        <v>180293</v>
      </c>
      <c r="B1213" s="5" t="str">
        <f>工事一般情報!B1213</f>
        <v>日照電機製作所</v>
      </c>
    </row>
    <row r="1214" spans="1:4">
      <c r="A1214" s="25">
        <f>工事一般情報!A1214</f>
        <v>180294</v>
      </c>
      <c r="B1214" s="5" t="str">
        <f>工事一般情報!B1214</f>
        <v>アルバック東北㈱加工部事務所</v>
      </c>
    </row>
    <row r="1215" spans="1:4">
      <c r="A1215" s="25">
        <f>工事一般情報!A1215</f>
        <v>180295</v>
      </c>
      <c r="B1215" s="5" t="str">
        <f>工事一般情報!B1215</f>
        <v>ジュンテンドー大竹</v>
      </c>
    </row>
    <row r="1216" spans="1:4">
      <c r="A1216" s="25">
        <f>工事一般情報!A1216</f>
        <v>180296</v>
      </c>
      <c r="B1216" s="5" t="str">
        <f>工事一般情報!B1216</f>
        <v>日本海冷凍魚 冷蔵庫</v>
      </c>
    </row>
    <row r="1217" spans="1:2">
      <c r="A1217" s="25">
        <f>工事一般情報!A1217</f>
        <v>180297</v>
      </c>
      <c r="B1217" s="5" t="str">
        <f>工事一般情報!B1217</f>
        <v>JA全農中四国広域物流センター農薬危険物貯蔵施設</v>
      </c>
    </row>
    <row r="1218" spans="1:2">
      <c r="A1218" s="25">
        <f>工事一般情報!A1218</f>
        <v>180298</v>
      </c>
      <c r="B1218" s="5" t="str">
        <f>工事一般情報!B1218</f>
        <v>(株)倉田技研 竜王工場</v>
      </c>
    </row>
    <row r="1219" spans="1:2">
      <c r="A1219" s="25">
        <f>工事一般情報!A1219</f>
        <v>180299</v>
      </c>
      <c r="B1219" s="5" t="str">
        <f>工事一般情報!B1219</f>
        <v>ネッツトヨタ東都㈱おおたかの森</v>
      </c>
    </row>
    <row r="1220" spans="1:2">
      <c r="A1220" s="25">
        <f>工事一般情報!A1220</f>
        <v>180300</v>
      </c>
      <c r="B1220" s="5" t="str">
        <f>工事一般情報!B1220</f>
        <v>ツルハドラッグ高知若松</v>
      </c>
    </row>
    <row r="1221" spans="1:2">
      <c r="A1221" s="25">
        <f>工事一般情報!A1221</f>
        <v>180301</v>
      </c>
      <c r="B1221" s="5" t="str">
        <f>工事一般情報!B1221</f>
        <v>大京新工場従業員宿舎</v>
      </c>
    </row>
    <row r="1222" spans="1:2">
      <c r="A1222" s="25">
        <f>工事一般情報!A1222</f>
        <v>180302</v>
      </c>
      <c r="B1222" s="5" t="str">
        <f>工事一般情報!B1222</f>
        <v>スギ薬局 八王子別所</v>
      </c>
    </row>
    <row r="1223" spans="1:2">
      <c r="A1223" s="25">
        <f>工事一般情報!A1223</f>
        <v>180303</v>
      </c>
      <c r="B1223" s="5" t="str">
        <f>工事一般情報!B1223</f>
        <v>スギ薬局 練馬豊玉</v>
      </c>
    </row>
    <row r="1224" spans="1:2">
      <c r="A1224" s="25">
        <f>工事一般情報!A1224</f>
        <v>180304</v>
      </c>
      <c r="B1224" s="5" t="str">
        <f>工事一般情報!B1224</f>
        <v>元気市場たかはし元木</v>
      </c>
    </row>
    <row r="1225" spans="1:2">
      <c r="A1225" s="25">
        <f>工事一般情報!A1225</f>
        <v>180305</v>
      </c>
      <c r="B1225" s="5" t="str">
        <f>工事一般情報!B1225</f>
        <v>K幼保連携型認定こども園</v>
      </c>
    </row>
    <row r="1226" spans="1:2">
      <c r="A1226" s="25">
        <f>工事一般情報!A1226</f>
        <v>180306</v>
      </c>
      <c r="B1226" s="5" t="str">
        <f>工事一般情報!B1226</f>
        <v>玄海農場鶏舎</v>
      </c>
    </row>
    <row r="1227" spans="1:2">
      <c r="A1227" s="25">
        <f>工事一般情報!A1227</f>
        <v>180307</v>
      </c>
      <c r="B1227" s="5" t="str">
        <f>工事一般情報!B1227</f>
        <v>Audi青森ショールーム</v>
      </c>
    </row>
    <row r="1228" spans="1:2">
      <c r="A1228" s="25">
        <f>工事一般情報!A1228</f>
        <v>180308</v>
      </c>
      <c r="B1228" s="5" t="str">
        <f>工事一般情報!B1228</f>
        <v>TPかねひで東江市場</v>
      </c>
    </row>
    <row r="1229" spans="1:2">
      <c r="A1229" s="25">
        <f>工事一般情報!A1229</f>
        <v>180309</v>
      </c>
      <c r="B1229" s="5" t="str">
        <f>工事一般情報!B1229</f>
        <v>エア・リキード北名古屋水素ステーション</v>
      </c>
    </row>
    <row r="1230" spans="1:2">
      <c r="A1230" s="25">
        <f>工事一般情報!A1230</f>
        <v>180310</v>
      </c>
      <c r="B1230" s="5" t="str">
        <f>工事一般情報!B1230</f>
        <v>中越エコプロダクツ MAPKA製造工場</v>
      </c>
    </row>
    <row r="1231" spans="1:2">
      <c r="A1231" s="25">
        <f>工事一般情報!A1231</f>
        <v>180311</v>
      </c>
      <c r="B1231" s="5" t="str">
        <f>工事一般情報!B1231</f>
        <v>高橋ふとん大松</v>
      </c>
    </row>
    <row r="1232" spans="1:2">
      <c r="A1232" s="25">
        <f>工事一般情報!A1232</f>
        <v>180312</v>
      </c>
      <c r="B1232" s="5" t="str">
        <f>工事一般情報!B1232</f>
        <v>朝日ヶ丘産業株式会社本地物流センター</v>
      </c>
    </row>
    <row r="1233" spans="1:2">
      <c r="A1233" s="25">
        <f>工事一般情報!A1233</f>
        <v>180313</v>
      </c>
      <c r="B1233" s="5" t="str">
        <f>工事一般情報!B1233</f>
        <v>アピア静岡 店舗棟</v>
      </c>
    </row>
    <row r="1234" spans="1:2">
      <c r="A1234" s="25" t="str">
        <f>工事一般情報!A1234</f>
        <v>180313-2</v>
      </c>
      <c r="B1234" s="5" t="str">
        <f>工事一般情報!B1234</f>
        <v>アピア静岡 駐車場棟</v>
      </c>
    </row>
    <row r="1235" spans="1:2">
      <c r="A1235" s="25">
        <f>工事一般情報!A1235</f>
        <v>180314</v>
      </c>
      <c r="B1235" s="5" t="str">
        <f>工事一般情報!B1235</f>
        <v>協栄倉庫㈱F棟 危険物倉庫</v>
      </c>
    </row>
    <row r="1236" spans="1:2">
      <c r="A1236" s="25">
        <f>工事一般情報!A1236</f>
        <v>180315</v>
      </c>
      <c r="B1236" s="5" t="str">
        <f>工事一般情報!B1236</f>
        <v>無添くら寿司 戸田駅前</v>
      </c>
    </row>
    <row r="1237" spans="1:2">
      <c r="A1237" s="25">
        <f>工事一般情報!A1237</f>
        <v>180316</v>
      </c>
      <c r="B1237" s="5" t="str">
        <f>工事一般情報!B1237</f>
        <v>ゲンキー羽昨大田</v>
      </c>
    </row>
    <row r="1238" spans="1:2">
      <c r="A1238" s="25">
        <f>工事一般情報!A1238</f>
        <v>180317</v>
      </c>
      <c r="B1238" s="5" t="str">
        <f>工事一般情報!B1238</f>
        <v>神田橋工業 工場</v>
      </c>
    </row>
    <row r="1239" spans="1:2">
      <c r="A1239" s="25">
        <f>工事一般情報!A1239</f>
        <v>180318</v>
      </c>
      <c r="B1239" s="5" t="str">
        <f>工事一般情報!B1239</f>
        <v>旗艦長門</v>
      </c>
    </row>
    <row r="1240" spans="1:2">
      <c r="A1240" s="25">
        <f>工事一般情報!A1240</f>
        <v>180319</v>
      </c>
      <c r="B1240" s="5" t="str">
        <f>工事一般情報!B1240</f>
        <v>イーグルアクアパーク稚内</v>
      </c>
    </row>
    <row r="1241" spans="1:2">
      <c r="A1241" s="25">
        <f>工事一般情報!A1241</f>
        <v>180320</v>
      </c>
      <c r="B1241" s="5" t="str">
        <f>工事一般情報!B1241</f>
        <v>東方町倉庫</v>
      </c>
    </row>
    <row r="1242" spans="1:2">
      <c r="A1242" s="25">
        <f>工事一般情報!A1242</f>
        <v>180321</v>
      </c>
      <c r="B1242" s="5" t="str">
        <f>工事一般情報!B1242</f>
        <v>カインズ羽生</v>
      </c>
    </row>
    <row r="1243" spans="1:2">
      <c r="A1243" s="25">
        <f>工事一般情報!A1243</f>
        <v>190001</v>
      </c>
      <c r="B1243" s="5" t="str">
        <f>工事一般情報!B1243</f>
        <v>新琴似1条12丁目商業施設 保育所・学童保育所</v>
      </c>
    </row>
    <row r="1244" spans="1:2">
      <c r="A1244" s="25">
        <f>工事一般情報!A1244</f>
        <v>190002</v>
      </c>
      <c r="B1244" s="5" t="str">
        <f>工事一般情報!B1244</f>
        <v>ハローズ大林 ﾃﾅﾝﾄF棟</v>
      </c>
    </row>
    <row r="1245" spans="1:2">
      <c r="A1245" s="25">
        <f>工事一般情報!A1245</f>
        <v>190003</v>
      </c>
      <c r="B1245" s="5" t="str">
        <f>工事一般情報!B1245</f>
        <v>ｼﾞｬﾑﾌﾚﾝﾄﾞｸﾗﾌﾞAむつ十二林</v>
      </c>
    </row>
    <row r="1246" spans="1:2">
      <c r="A1246" s="25">
        <f>工事一般情報!A1246</f>
        <v>190004</v>
      </c>
      <c r="B1246" s="5" t="str">
        <f>工事一般情報!B1246</f>
        <v>はやま農場田村若雌農場 事務所棟</v>
      </c>
    </row>
    <row r="1247" spans="1:2">
      <c r="A1247" s="25">
        <f>工事一般情報!A1247</f>
        <v>190005</v>
      </c>
      <c r="B1247" s="5" t="str">
        <f>工事一般情報!B1247</f>
        <v>日本ペイント防食コーティングス(株)</v>
      </c>
    </row>
    <row r="1248" spans="1:2">
      <c r="A1248" s="25">
        <f>工事一般情報!A1248</f>
        <v>190006</v>
      </c>
      <c r="B1248" s="5" t="str">
        <f>工事一般情報!B1248</f>
        <v>高萩自動車工業 大型塗装工場</v>
      </c>
    </row>
    <row r="1249" spans="1:2">
      <c r="A1249" s="25">
        <f>工事一般情報!A1249</f>
        <v>190007</v>
      </c>
      <c r="B1249" s="5" t="str">
        <f>工事一般情報!B1249</f>
        <v>アルビス小松幸</v>
      </c>
    </row>
    <row r="1250" spans="1:2">
      <c r="A1250" s="25">
        <f>工事一般情報!A1250</f>
        <v>190008</v>
      </c>
      <c r="B1250" s="5" t="str">
        <f>工事一般情報!B1250</f>
        <v>伊方町観光交流拠点施設</v>
      </c>
    </row>
    <row r="1251" spans="1:2">
      <c r="A1251" s="25">
        <f>工事一般情報!A1251</f>
        <v>190009</v>
      </c>
      <c r="B1251" s="5" t="str">
        <f>工事一般情報!B1251</f>
        <v>㈱堀内機械工場</v>
      </c>
    </row>
    <row r="1252" spans="1:2">
      <c r="A1252" s="25">
        <f>工事一般情報!A1252</f>
        <v>190010</v>
      </c>
      <c r="B1252" s="5" t="str">
        <f>工事一般情報!B1252</f>
        <v>岩田醸造株式会社 千歳工場</v>
      </c>
    </row>
    <row r="1253" spans="1:2">
      <c r="A1253" s="25">
        <f>工事一般情報!A1253</f>
        <v>190011</v>
      </c>
      <c r="B1253" s="5" t="str">
        <f>工事一般情報!B1253</f>
        <v>バロー領下</v>
      </c>
    </row>
    <row r="1254" spans="1:2">
      <c r="A1254" s="25">
        <f>工事一般情報!A1254</f>
        <v>190012</v>
      </c>
      <c r="B1254" s="5" t="str">
        <f>工事一般情報!B1254</f>
        <v>ｱｲｱｲﾃｰ石狩第2物流ｾﾝﾀｰA棟</v>
      </c>
    </row>
    <row r="1255" spans="1:2">
      <c r="A1255" s="25">
        <f>工事一般情報!A1255</f>
        <v>190013</v>
      </c>
      <c r="B1255" s="5" t="str">
        <f>工事一般情報!B1255</f>
        <v>JAごしょつがる米穀低温倉庫</v>
      </c>
    </row>
    <row r="1256" spans="1:2">
      <c r="A1256" s="25">
        <f>工事一般情報!A1256</f>
        <v>190014</v>
      </c>
      <c r="B1256" s="5" t="str">
        <f>工事一般情報!B1256</f>
        <v>ゆきのこ保育園</v>
      </c>
    </row>
    <row r="1257" spans="1:2">
      <c r="A1257" s="25">
        <f>工事一般情報!A1257</f>
        <v>190015</v>
      </c>
      <c r="B1257" s="5" t="str">
        <f>工事一般情報!B1257</f>
        <v>ヤマザワ鶴岡茅原 食料品棟</v>
      </c>
    </row>
    <row r="1258" spans="1:2">
      <c r="A1258" s="25" t="str">
        <f>工事一般情報!A1258</f>
        <v>190015-1</v>
      </c>
      <c r="B1258" s="5" t="str">
        <f>工事一般情報!B1258</f>
        <v>ヤマザワ鶴岡茅原 ドラッグ棟</v>
      </c>
    </row>
    <row r="1259" spans="1:2">
      <c r="A1259" s="25">
        <f>工事一般情報!A1259</f>
        <v>190016</v>
      </c>
      <c r="B1259" s="5" t="str">
        <f>工事一般情報!B1259</f>
        <v>BMW姫路</v>
      </c>
    </row>
    <row r="1260" spans="1:2">
      <c r="A1260" s="25">
        <f>工事一般情報!A1260</f>
        <v>190017</v>
      </c>
      <c r="B1260" s="5" t="str">
        <f>工事一般情報!B1260</f>
        <v>階上保育園</v>
      </c>
    </row>
    <row r="1261" spans="1:2">
      <c r="A1261" s="25">
        <f>工事一般情報!A1261</f>
        <v>190018</v>
      </c>
      <c r="B1261" s="5" t="str">
        <f>工事一般情報!B1261</f>
        <v>寺西化学工業(株)出雲工場</v>
      </c>
    </row>
    <row r="1262" spans="1:2">
      <c r="A1262" s="25">
        <f>工事一般情報!A1262</f>
        <v>190019</v>
      </c>
      <c r="B1262" s="5" t="str">
        <f>工事一般情報!B1262</f>
        <v>中央物産株式会社 伊勢原LC危険物倉庫</v>
      </c>
    </row>
    <row r="1263" spans="1:2">
      <c r="A1263" s="25">
        <f>工事一般情報!A1263</f>
        <v>190020</v>
      </c>
      <c r="B1263" s="5" t="str">
        <f>工事一般情報!B1263</f>
        <v>北茨城精密加工関本第６工場</v>
      </c>
    </row>
    <row r="1264" spans="1:2">
      <c r="A1264" s="25">
        <f>工事一般情報!A1264</f>
        <v>190021</v>
      </c>
      <c r="B1264" s="5" t="str">
        <f>工事一般情報!B1264</f>
        <v>弘前倉庫㈱五所川原倉庫増築３期</v>
      </c>
    </row>
    <row r="1265" spans="1:2">
      <c r="A1265" s="25">
        <f>工事一般情報!A1265</f>
        <v>190022</v>
      </c>
      <c r="B1265" s="5" t="str">
        <f>工事一般情報!B1265</f>
        <v>エフピコホーム</v>
      </c>
    </row>
    <row r="1266" spans="1:2">
      <c r="A1266" s="25">
        <f>工事一般情報!A1266</f>
        <v>190023</v>
      </c>
      <c r="B1266" s="5" t="str">
        <f>工事一般情報!B1266</f>
        <v>正木眼科</v>
      </c>
    </row>
    <row r="1267" spans="1:2">
      <c r="A1267" s="25">
        <f>工事一般情報!A1267</f>
        <v>190024</v>
      </c>
      <c r="B1267" s="5" t="str">
        <f>工事一般情報!B1267</f>
        <v>オートバックス三原</v>
      </c>
    </row>
    <row r="1268" spans="1:2">
      <c r="A1268" s="25">
        <f>工事一般情報!A1268</f>
        <v>190025</v>
      </c>
      <c r="B1268" s="5" t="str">
        <f>工事一般情報!B1268</f>
        <v>ユニクロ羽生</v>
      </c>
    </row>
    <row r="1269" spans="1:2">
      <c r="A1269" s="25">
        <f>工事一般情報!A1269</f>
        <v>190026</v>
      </c>
      <c r="B1269" s="5" t="str">
        <f>工事一般情報!B1269</f>
        <v>ながいも・にんにくＣＡ冷蔵貯蔵施設</v>
      </c>
    </row>
    <row r="1270" spans="1:2">
      <c r="A1270" s="25">
        <f>工事一般情報!A1270</f>
        <v>0</v>
      </c>
      <c r="B1270" s="5" t="str">
        <f>工事一般情報!B1270</f>
        <v>ありあけ幼稚園</v>
      </c>
    </row>
    <row r="1271" spans="1:2">
      <c r="A1271" s="25">
        <f>工事一般情報!A1271</f>
        <v>190027</v>
      </c>
      <c r="B1271" s="5" t="str">
        <f>工事一般情報!B1271</f>
        <v>グローバルロジスティクス PC棟</v>
      </c>
    </row>
    <row r="1272" spans="1:2">
      <c r="A1272" s="25" t="str">
        <f>工事一般情報!A1272</f>
        <v>190027-1</v>
      </c>
      <c r="B1272" s="5" t="str">
        <f>工事一般情報!B1272</f>
        <v>グローバルロジスティクス ドライ倉庫棟</v>
      </c>
    </row>
    <row r="1273" spans="1:2">
      <c r="A1273" s="25" t="str">
        <f>工事一般情報!A1273</f>
        <v>190027-2</v>
      </c>
      <c r="B1273" s="5" t="str">
        <f>工事一般情報!B1273</f>
        <v>グローバルロジスティクス センター棟</v>
      </c>
    </row>
    <row r="1274" spans="1:2">
      <c r="A1274" s="25">
        <f>工事一般情報!A1274</f>
        <v>190028</v>
      </c>
      <c r="B1274" s="5" t="str">
        <f>工事一般情報!B1274</f>
        <v>那覇バス具志営業所</v>
      </c>
    </row>
    <row r="1275" spans="1:2">
      <c r="A1275" s="25">
        <f>工事一般情報!A1275</f>
        <v>190029</v>
      </c>
      <c r="B1275" s="5" t="str">
        <f>工事一般情報!B1275</f>
        <v>SNP工場</v>
      </c>
    </row>
    <row r="1276" spans="1:2">
      <c r="A1276" s="25">
        <f>工事一般情報!A1276</f>
        <v>190030</v>
      </c>
      <c r="B1276" s="5" t="str">
        <f>工事一般情報!B1276</f>
        <v>大麻元町 Ａ工区(特養・看護小多機・老健)(旧:江別)</v>
      </c>
    </row>
    <row r="1277" spans="1:2">
      <c r="A1277" s="25">
        <f>工事一般情報!A1277</f>
        <v>190031</v>
      </c>
      <c r="B1277" s="5" t="str">
        <f>工事一般情報!B1277</f>
        <v>リュウテック工場棟</v>
      </c>
    </row>
    <row r="1278" spans="1:2">
      <c r="A1278" s="25" t="str">
        <f>工事一般情報!A1278</f>
        <v>190031-2</v>
      </c>
      <c r="B1278" s="5" t="str">
        <f>工事一般情報!B1278</f>
        <v>リュウテック事務所棟</v>
      </c>
    </row>
    <row r="1279" spans="1:2">
      <c r="A1279" s="25">
        <f>工事一般情報!A1279</f>
        <v>190032</v>
      </c>
      <c r="B1279" s="5" t="str">
        <f>工事一般情報!B1279</f>
        <v>千葉北水素ステーション</v>
      </c>
    </row>
    <row r="1280" spans="1:2">
      <c r="A1280" s="25">
        <f>工事一般情報!A1280</f>
        <v>190033</v>
      </c>
      <c r="B1280" s="5" t="str">
        <f>工事一般情報!B1280</f>
        <v>大野ピッチング練習場</v>
      </c>
    </row>
    <row r="1281" spans="1:2">
      <c r="A1281" s="25">
        <f>工事一般情報!A1281</f>
        <v>190034</v>
      </c>
      <c r="B1281" s="5" t="str">
        <f>工事一般情報!B1281</f>
        <v>ギオン相模原A棟</v>
      </c>
    </row>
    <row r="1282" spans="1:2">
      <c r="A1282" s="25" t="str">
        <f>工事一般情報!A1282</f>
        <v>190034-2</v>
      </c>
      <c r="B1282" s="5" t="str">
        <f>工事一般情報!B1282</f>
        <v>ギオン相模原B棟</v>
      </c>
    </row>
    <row r="1283" spans="1:2">
      <c r="A1283" s="25">
        <f>工事一般情報!A1283</f>
        <v>190035</v>
      </c>
      <c r="B1283" s="5" t="str">
        <f>工事一般情報!B1283</f>
        <v>V・drug半田乙川</v>
      </c>
    </row>
    <row r="1284" spans="1:2">
      <c r="A1284" s="25">
        <f>工事一般情報!A1284</f>
        <v>190036</v>
      </c>
      <c r="B1284" s="5" t="str">
        <f>工事一般情報!B1284</f>
        <v>センコン物流㈱新潟新倉庫</v>
      </c>
    </row>
    <row r="1285" spans="1:2">
      <c r="A1285" s="25">
        <f>工事一般情報!A1285</f>
        <v>190037</v>
      </c>
      <c r="B1285" s="5" t="str">
        <f>工事一般情報!B1285</f>
        <v>ホームプラザナフコ直方</v>
      </c>
    </row>
    <row r="1286" spans="1:2">
      <c r="A1286" s="25">
        <f>工事一般情報!A1286</f>
        <v>190038</v>
      </c>
      <c r="B1286" s="5" t="str">
        <f>工事一般情報!B1286</f>
        <v>酒田福祉会 地域密着型介護老人福祉施設・歯科ｸﾘﾆｯｸ</v>
      </c>
    </row>
    <row r="1287" spans="1:2">
      <c r="A1287" s="25">
        <f>工事一般情報!A1287</f>
        <v>190039</v>
      </c>
      <c r="B1287" s="5" t="str">
        <f>工事一般情報!B1287</f>
        <v>TCN安来</v>
      </c>
    </row>
    <row r="1288" spans="1:2">
      <c r="A1288" s="25">
        <f>工事一般情報!A1288</f>
        <v>190040</v>
      </c>
      <c r="B1288" s="5" t="str">
        <f>工事一般情報!B1288</f>
        <v>島根中央炊飯センター</v>
      </c>
    </row>
    <row r="1289" spans="1:2">
      <c r="A1289" s="25">
        <f>工事一般情報!A1289</f>
        <v>190041</v>
      </c>
      <c r="B1289" s="5" t="str">
        <f>工事一般情報!B1289</f>
        <v>ﾎﾟｰﾄｱｲﾗﾝﾄﾞﾃｸﾆｶﾙｾﾝﾀｰ 整備工場</v>
      </c>
    </row>
    <row r="1290" spans="1:2">
      <c r="A1290" s="25" t="str">
        <f>工事一般情報!A1290</f>
        <v>190041-1</v>
      </c>
      <c r="B1290" s="5" t="str">
        <f>工事一般情報!B1290</f>
        <v>ﾎﾟｰﾄｱｲﾗﾝﾄﾞﾃｸﾆｶﾙｾﾝﾀｰ 立体駐車場</v>
      </c>
    </row>
    <row r="1291" spans="1:2">
      <c r="A1291" s="25">
        <f>工事一般情報!A1291</f>
        <v>190042</v>
      </c>
      <c r="B1291" s="5" t="str">
        <f>工事一般情報!B1291</f>
        <v>エス・アイ・シー工場</v>
      </c>
    </row>
    <row r="1292" spans="1:2">
      <c r="A1292" s="25">
        <f>工事一般情報!A1292</f>
        <v>190043</v>
      </c>
      <c r="B1292" s="5" t="str">
        <f>工事一般情報!B1292</f>
        <v>エスラインギフ川口</v>
      </c>
    </row>
    <row r="1293" spans="1:2">
      <c r="A1293" s="25">
        <f>工事一般情報!A1293</f>
        <v>190044</v>
      </c>
      <c r="B1293" s="5" t="str">
        <f>工事一般情報!B1293</f>
        <v>マクドナルド与那原</v>
      </c>
    </row>
    <row r="1294" spans="1:2">
      <c r="A1294" s="25">
        <f>工事一般情報!A1294</f>
        <v>190045</v>
      </c>
      <c r="B1294" s="5" t="str">
        <f>工事一般情報!B1294</f>
        <v>菅原眼科</v>
      </c>
    </row>
    <row r="1295" spans="1:2">
      <c r="A1295" s="25">
        <f>工事一般情報!A1295</f>
        <v>190046</v>
      </c>
      <c r="B1295" s="5" t="str">
        <f>工事一般情報!B1295</f>
        <v>東京国際空港リサイクルセンター リサイクル棟</v>
      </c>
    </row>
    <row r="1296" spans="1:2">
      <c r="A1296" s="25" t="str">
        <f>工事一般情報!A1296</f>
        <v>190046-1</v>
      </c>
      <c r="B1296" s="5" t="str">
        <f>工事一般情報!B1296</f>
        <v>東京国際空港リサイクルセンター ストックヤード棟</v>
      </c>
    </row>
    <row r="1297" spans="1:2">
      <c r="A1297" s="25">
        <f>工事一般情報!A1297</f>
        <v>190047</v>
      </c>
      <c r="B1297" s="5" t="str">
        <f>工事一般情報!B1297</f>
        <v>カジレーネ新工場</v>
      </c>
    </row>
    <row r="1298" spans="1:2">
      <c r="A1298" s="25">
        <f>工事一般情報!A1298</f>
        <v>190048</v>
      </c>
      <c r="B1298" s="5" t="str">
        <f>工事一般情報!B1298</f>
        <v>沖縄トヨペット豊見城(旧 サザン)</v>
      </c>
    </row>
    <row r="1299" spans="1:2">
      <c r="A1299" s="25">
        <f>工事一般情報!A1299</f>
        <v>190049</v>
      </c>
      <c r="B1299" s="5" t="str">
        <f>工事一般情報!B1299</f>
        <v>カインズ羽生 テナント棟</v>
      </c>
    </row>
    <row r="1300" spans="1:2">
      <c r="A1300" s="25">
        <f>工事一般情報!A1300</f>
        <v>190050</v>
      </c>
      <c r="B1300" s="5" t="str">
        <f>工事一般情報!B1300</f>
        <v>エディオン岸和田</v>
      </c>
    </row>
    <row r="1301" spans="1:2">
      <c r="A1301" s="25">
        <f>工事一般情報!A1301</f>
        <v>190051</v>
      </c>
      <c r="B1301" s="5" t="str">
        <f>工事一般情報!B1301</f>
        <v>クリエイトエス・ディ－厚木旭町</v>
      </c>
    </row>
    <row r="1302" spans="1:2">
      <c r="A1302" s="25">
        <f>工事一般情報!A1302</f>
        <v>190052</v>
      </c>
      <c r="B1302" s="5" t="str">
        <f>工事一般情報!B1302</f>
        <v>大阪屋ショップ豊田</v>
      </c>
    </row>
    <row r="1303" spans="1:2">
      <c r="A1303" s="25">
        <f>工事一般情報!A1303</f>
        <v>190053</v>
      </c>
      <c r="B1303" s="5" t="str">
        <f>工事一般情報!B1303</f>
        <v>日立建機(株)土浦工場事務所管理棟</v>
      </c>
    </row>
    <row r="1304" spans="1:2">
      <c r="A1304" s="25">
        <f>工事一般情報!A1304</f>
        <v>190054</v>
      </c>
      <c r="B1304" s="5" t="str">
        <f>工事一般情報!B1304</f>
        <v>小名浜港東港地区石炭ターミナル</v>
      </c>
    </row>
    <row r="1305" spans="1:2">
      <c r="A1305" s="25">
        <f>工事一般情報!A1305</f>
        <v>190055</v>
      </c>
      <c r="B1305" s="5" t="str">
        <f>工事一般情報!B1305</f>
        <v>jeep岡山</v>
      </c>
    </row>
    <row r="1306" spans="1:2">
      <c r="A1306" s="25">
        <f>工事一般情報!A1306</f>
        <v>190056</v>
      </c>
      <c r="B1306" s="5" t="str">
        <f>工事一般情報!B1306</f>
        <v>ヤマト運輸株式会社 秋田広面センター</v>
      </c>
    </row>
    <row r="1307" spans="1:2">
      <c r="A1307" s="25">
        <f>工事一般情報!A1307</f>
        <v>190057</v>
      </c>
      <c r="B1307" s="5" t="str">
        <f>工事一般情報!B1307</f>
        <v>池伝㈱名古屋支店新事務所</v>
      </c>
    </row>
    <row r="1308" spans="1:2">
      <c r="A1308" s="25">
        <f>工事一般情報!A1308</f>
        <v>190058</v>
      </c>
      <c r="B1308" s="5" t="str">
        <f>工事一般情報!B1308</f>
        <v>山陽海運株式会社 倉庫棟</v>
      </c>
    </row>
    <row r="1309" spans="1:2">
      <c r="A1309" s="25">
        <f>工事一般情報!A1309</f>
        <v>190059</v>
      </c>
      <c r="B1309" s="5" t="str">
        <f>工事一般情報!B1309</f>
        <v>Honda Cars 埼玉中 白岡</v>
      </c>
    </row>
    <row r="1310" spans="1:2">
      <c r="A1310" s="25">
        <f>工事一般情報!A1310</f>
        <v>190060</v>
      </c>
      <c r="B1310" s="5" t="str">
        <f>工事一般情報!B1310</f>
        <v>ホリコーポレーション倉庫増築</v>
      </c>
    </row>
    <row r="1311" spans="1:2">
      <c r="A1311" s="25">
        <f>工事一般情報!A1311</f>
        <v>190061</v>
      </c>
      <c r="B1311" s="5" t="str">
        <f>工事一般情報!B1311</f>
        <v>㈱白馬物流菊陽物流ｾﾝﾀｰ営業所</v>
      </c>
    </row>
    <row r="1312" spans="1:2">
      <c r="A1312" s="25">
        <f>工事一般情報!A1312</f>
        <v>190062</v>
      </c>
      <c r="B1312" s="5" t="str">
        <f>工事一般情報!B1312</f>
        <v>バロー岡崎駅南 SM棟</v>
      </c>
    </row>
    <row r="1313" spans="1:2">
      <c r="A1313" s="25" t="str">
        <f>工事一般情報!A1313</f>
        <v>190062-2</v>
      </c>
      <c r="B1313" s="5" t="str">
        <f>工事一般情報!B1313</f>
        <v>バロー岡崎駅南 ﾃﾅﾝﾄ棟</v>
      </c>
    </row>
    <row r="1314" spans="1:2">
      <c r="A1314" s="25">
        <f>工事一般情報!A1314</f>
        <v>190063</v>
      </c>
      <c r="B1314" s="5" t="str">
        <f>工事一般情報!B1314</f>
        <v>山陽自動車運送</v>
      </c>
    </row>
    <row r="1315" spans="1:2">
      <c r="A1315" s="25">
        <f>工事一般情報!A1315</f>
        <v>190064</v>
      </c>
      <c r="B1315" s="5" t="str">
        <f>工事一般情報!B1315</f>
        <v>若柳地区こども園</v>
      </c>
    </row>
    <row r="1316" spans="1:2">
      <c r="A1316" s="25">
        <f>工事一般情報!A1316</f>
        <v>190065</v>
      </c>
      <c r="B1316" s="5" t="str">
        <f>工事一般情報!B1316</f>
        <v>堅展実業株式会社厚岸蒸留所製麦棟</v>
      </c>
    </row>
    <row r="1317" spans="1:2">
      <c r="A1317" s="25">
        <f>工事一般情報!A1317</f>
        <v>190066</v>
      </c>
      <c r="B1317" s="5" t="str">
        <f>工事一般情報!B1317</f>
        <v>フードD365見山</v>
      </c>
    </row>
    <row r="1318" spans="1:2">
      <c r="A1318" s="25">
        <f>工事一般情報!A1318</f>
        <v>190067</v>
      </c>
      <c r="B1318" s="5" t="str">
        <f>工事一般情報!B1318</f>
        <v>新英エコライフ</v>
      </c>
    </row>
    <row r="1319" spans="1:2">
      <c r="A1319" s="25">
        <f>工事一般情報!A1319</f>
        <v>190068</v>
      </c>
      <c r="B1319" s="5" t="str">
        <f>工事一般情報!B1319</f>
        <v>ツルハ長沼下</v>
      </c>
    </row>
    <row r="1320" spans="1:2">
      <c r="A1320" s="25">
        <f>工事一般情報!A1320</f>
        <v>190069</v>
      </c>
      <c r="B1320" s="5" t="str">
        <f>工事一般情報!B1320</f>
        <v>サンデーペットショップ城下</v>
      </c>
    </row>
    <row r="1321" spans="1:2">
      <c r="A1321" s="25">
        <f>工事一般情報!A1321</f>
        <v>190070</v>
      </c>
      <c r="B1321" s="5" t="str">
        <f>工事一般情報!B1321</f>
        <v>ヤマウ鳥谷部倉庫</v>
      </c>
    </row>
    <row r="1322" spans="1:2">
      <c r="A1322" s="25">
        <f>工事一般情報!A1322</f>
        <v>190071</v>
      </c>
      <c r="B1322" s="5" t="str">
        <f>工事一般情報!B1322</f>
        <v>バロー穂積</v>
      </c>
    </row>
    <row r="1323" spans="1:2">
      <c r="A1323" s="25">
        <f>工事一般情報!A1323</f>
        <v>190072</v>
      </c>
      <c r="B1323" s="5" t="str">
        <f>工事一般情報!B1323</f>
        <v>弘前倉庫五所川原４期</v>
      </c>
    </row>
    <row r="1324" spans="1:2">
      <c r="A1324" s="25">
        <f>工事一般情報!A1324</f>
        <v>190073</v>
      </c>
      <c r="B1324" s="5" t="str">
        <f>工事一般情報!B1324</f>
        <v>V・drug岡崎医療センター前薬局</v>
      </c>
    </row>
    <row r="1325" spans="1:2">
      <c r="A1325" s="25">
        <f>工事一般情報!A1325</f>
        <v>190074</v>
      </c>
      <c r="B1325" s="5" t="str">
        <f>工事一般情報!B1325</f>
        <v>薬王堂 三種森岳</v>
      </c>
    </row>
    <row r="1326" spans="1:2">
      <c r="A1326" s="25">
        <f>工事一般情報!A1326</f>
        <v>190075</v>
      </c>
      <c r="B1326" s="5" t="str">
        <f>工事一般情報!B1326</f>
        <v>JA新潟みらい亀田･横越地区店舗 倉庫棟＋横越支店棟</v>
      </c>
    </row>
    <row r="1327" spans="1:2">
      <c r="A1327" s="25">
        <f>工事一般情報!A1327</f>
        <v>190076</v>
      </c>
      <c r="B1327" s="5" t="str">
        <f>工事一般情報!B1327</f>
        <v>斐川サンホーム</v>
      </c>
    </row>
    <row r="1328" spans="1:2">
      <c r="A1328" s="25">
        <f>工事一般情報!A1328</f>
        <v>190077</v>
      </c>
      <c r="B1328" s="5" t="str">
        <f>工事一般情報!B1328</f>
        <v>バースデイ洲本</v>
      </c>
    </row>
    <row r="1329" spans="1:2">
      <c r="A1329" s="25">
        <f>工事一般情報!A1329</f>
        <v>199911</v>
      </c>
      <c r="B1329" s="5" t="str">
        <f>工事一般情報!B1329</f>
        <v>薬王堂 角館下菅沢</v>
      </c>
    </row>
    <row r="1330" spans="1:2">
      <c r="A1330" s="25">
        <f>工事一般情報!A1330</f>
        <v>190079</v>
      </c>
      <c r="B1330" s="5" t="str">
        <f>工事一般情報!B1330</f>
        <v>ハローズ西条大町</v>
      </c>
    </row>
    <row r="1331" spans="1:2">
      <c r="A1331" s="25">
        <f>工事一般情報!A1331</f>
        <v>190080</v>
      </c>
      <c r="B1331" s="5" t="str">
        <f>工事一般情報!B1331</f>
        <v>東北マツダ名取</v>
      </c>
    </row>
    <row r="1332" spans="1:2">
      <c r="A1332" s="25">
        <f>工事一般情報!A1332</f>
        <v>190081</v>
      </c>
      <c r="B1332" s="5" t="str">
        <f>工事一般情報!B1332</f>
        <v>VM美原南インター</v>
      </c>
    </row>
    <row r="1333" spans="1:2">
      <c r="A1333" s="25">
        <f>工事一般情報!A1333</f>
        <v>190082</v>
      </c>
      <c r="B1333" s="5" t="str">
        <f>工事一般情報!B1333</f>
        <v>キョーユー(株)新工場棟</v>
      </c>
    </row>
    <row r="1334" spans="1:2">
      <c r="A1334" s="25">
        <f>工事一般情報!A1334</f>
        <v>190083</v>
      </c>
      <c r="B1334" s="5" t="str">
        <f>工事一般情報!B1334</f>
        <v>JA全農福島 福島パッケージステーション</v>
      </c>
    </row>
    <row r="1335" spans="1:2">
      <c r="A1335" s="25">
        <f>工事一般情報!A1335</f>
        <v>190084</v>
      </c>
      <c r="B1335" s="5" t="str">
        <f>工事一般情報!B1335</f>
        <v>丸善運輸関西 株式会社 深江浜倉庫</v>
      </c>
    </row>
    <row r="1336" spans="1:2">
      <c r="A1336" s="25">
        <f>工事一般情報!A1336</f>
        <v>190085</v>
      </c>
      <c r="B1336" s="5" t="str">
        <f>工事一般情報!B1336</f>
        <v>農事組合法人和久楽MRC</v>
      </c>
    </row>
    <row r="1337" spans="1:2">
      <c r="A1337" s="25">
        <f>工事一般情報!A1337</f>
        <v>190086</v>
      </c>
      <c r="B1337" s="5" t="str">
        <f>工事一般情報!B1337</f>
        <v>鴻池運輸</v>
      </c>
    </row>
    <row r="1338" spans="1:2">
      <c r="A1338" s="25">
        <f>工事一般情報!A1338</f>
        <v>190087</v>
      </c>
      <c r="B1338" s="5" t="str">
        <f>工事一般情報!B1338</f>
        <v>石巻物流センター</v>
      </c>
    </row>
    <row r="1339" spans="1:2">
      <c r="A1339" s="25">
        <f>工事一般情報!A1339</f>
        <v>190088</v>
      </c>
      <c r="B1339" s="5" t="str">
        <f>工事一般情報!B1339</f>
        <v>東北陸運(株)様気仙沼事業所</v>
      </c>
    </row>
    <row r="1340" spans="1:2">
      <c r="A1340" s="25">
        <f>工事一般情報!A1340</f>
        <v>190089</v>
      </c>
      <c r="B1340" s="5" t="str">
        <f>工事一般情報!B1340</f>
        <v>Vdrug豊田東山</v>
      </c>
    </row>
    <row r="1341" spans="1:2">
      <c r="A1341" s="25">
        <f>工事一般情報!A1341</f>
        <v>190090</v>
      </c>
      <c r="B1341" s="5" t="str">
        <f>工事一般情報!B1341</f>
        <v>ツルハドラッグ大槌</v>
      </c>
    </row>
    <row r="1342" spans="1:2">
      <c r="A1342" s="25">
        <f>工事一般情報!A1342</f>
        <v>190091</v>
      </c>
      <c r="B1342" s="5" t="str">
        <f>工事一般情報!B1342</f>
        <v>熊本スバル自動車 本社</v>
      </c>
    </row>
    <row r="1343" spans="1:2">
      <c r="A1343" s="25">
        <f>工事一般情報!A1343</f>
        <v>190092</v>
      </c>
      <c r="B1343" s="5" t="str">
        <f>工事一般情報!B1343</f>
        <v>ダイハツ北海道販売㈱岩見沢</v>
      </c>
    </row>
    <row r="1344" spans="1:2">
      <c r="A1344" s="25">
        <f>工事一般情報!A1344</f>
        <v>190093</v>
      </c>
      <c r="B1344" s="5" t="str">
        <f>工事一般情報!B1344</f>
        <v>MA-HOUSE</v>
      </c>
    </row>
    <row r="1345" spans="1:2">
      <c r="A1345" s="25">
        <f>工事一般情報!A1345</f>
        <v>190094</v>
      </c>
      <c r="B1345" s="5" t="str">
        <f>工事一般情報!B1345</f>
        <v>ホテルグランビュー高崎 駐車場計画</v>
      </c>
    </row>
    <row r="1346" spans="1:2">
      <c r="A1346" s="25">
        <f>工事一般情報!A1346</f>
        <v>190095</v>
      </c>
      <c r="B1346" s="5" t="str">
        <f>工事一般情報!B1346</f>
        <v>横河システム建築 茂原工場 厚生棟</v>
      </c>
    </row>
    <row r="1347" spans="1:2">
      <c r="A1347" s="25">
        <f>工事一般情報!A1347</f>
        <v>190096</v>
      </c>
      <c r="B1347" s="5" t="str">
        <f>工事一般情報!B1347</f>
        <v>ＪＡみちのく村山 大石田低温倉庫</v>
      </c>
    </row>
    <row r="1348" spans="1:2">
      <c r="A1348" s="25">
        <f>工事一般情報!A1348</f>
        <v>190097</v>
      </c>
      <c r="B1348" s="5" t="str">
        <f>工事一般情報!B1348</f>
        <v>オート化学工業株式会社 北茨城工場 倉庫</v>
      </c>
    </row>
    <row r="1349" spans="1:2">
      <c r="A1349" s="25">
        <f>工事一般情報!A1349</f>
        <v>190098</v>
      </c>
      <c r="B1349" s="5" t="str">
        <f>工事一般情報!B1349</f>
        <v>芹澤様共同住宅</v>
      </c>
    </row>
    <row r="1350" spans="1:2">
      <c r="A1350" s="25">
        <f>工事一般情報!A1350</f>
        <v>190099</v>
      </c>
      <c r="B1350" s="5" t="str">
        <f>工事一般情報!B1350</f>
        <v>松岡 大阪南港第二物流センター</v>
      </c>
    </row>
    <row r="1351" spans="1:2">
      <c r="A1351" s="25">
        <f>工事一般情報!A1351</f>
        <v>190100</v>
      </c>
      <c r="B1351" s="5" t="str">
        <f>工事一般情報!B1351</f>
        <v>カインズ宇都宮テクノポリス</v>
      </c>
    </row>
    <row r="1352" spans="1:2">
      <c r="A1352" s="25">
        <f>工事一般情報!A1352</f>
        <v>190101</v>
      </c>
      <c r="B1352" s="5" t="str">
        <f>工事一般情報!B1352</f>
        <v>大麻元町 D工区(特養・看護小多機・老健)(旧:江別)</v>
      </c>
    </row>
    <row r="1353" spans="1:2">
      <c r="A1353" s="25">
        <f>工事一般情報!A1353</f>
        <v>190102</v>
      </c>
      <c r="B1353" s="5" t="str">
        <f>工事一般情報!B1353</f>
        <v>扶桑商会倉庫</v>
      </c>
    </row>
    <row r="1354" spans="1:2">
      <c r="A1354" s="25">
        <f>工事一般情報!A1354</f>
        <v>199002</v>
      </c>
      <c r="B1354" s="5" t="str">
        <f>工事一般情報!B1354</f>
        <v>守山テナントビル</v>
      </c>
    </row>
    <row r="1355" spans="1:2">
      <c r="A1355" s="25">
        <f>工事一般情報!A1355</f>
        <v>189002</v>
      </c>
      <c r="B1355" s="5" t="str">
        <f>工事一般情報!B1355</f>
        <v>プジョー千里</v>
      </c>
    </row>
    <row r="1356" spans="1:2">
      <c r="A1356" s="25">
        <f>工事一般情報!A1356</f>
        <v>189005</v>
      </c>
      <c r="B1356" s="5" t="str">
        <f>工事一般情報!B1356</f>
        <v>DS京都</v>
      </c>
    </row>
    <row r="1357" spans="1:2">
      <c r="A1357" s="25">
        <f>工事一般情報!A1357</f>
        <v>189006</v>
      </c>
      <c r="B1357" s="5" t="str">
        <f>工事一般情報!B1357</f>
        <v>プジョーシトロエン京都</v>
      </c>
    </row>
    <row r="1358" spans="1:2">
      <c r="A1358" s="25">
        <f>工事一般情報!A1358</f>
        <v>0</v>
      </c>
      <c r="B1358" s="5">
        <f>工事一般情報!B1358</f>
        <v>0</v>
      </c>
    </row>
    <row r="1359" spans="1:2">
      <c r="A1359" s="25">
        <f>工事一般情報!A1359</f>
        <v>0</v>
      </c>
      <c r="B1359" s="5">
        <f>工事一般情報!B1359</f>
        <v>0</v>
      </c>
    </row>
    <row r="1360" spans="1:2">
      <c r="A1360" s="25">
        <f>工事一般情報!A1360</f>
        <v>0</v>
      </c>
      <c r="B1360" s="5">
        <f>工事一般情報!B1360</f>
        <v>0</v>
      </c>
    </row>
    <row r="1361" spans="1:2">
      <c r="A1361" s="25">
        <f>工事一般情報!A1361</f>
        <v>0</v>
      </c>
      <c r="B1361" s="5">
        <f>工事一般情報!B1361</f>
        <v>0</v>
      </c>
    </row>
    <row r="1362" spans="1:2">
      <c r="A1362" s="25">
        <f>工事一般情報!A1362</f>
        <v>0</v>
      </c>
      <c r="B1362" s="5">
        <f>工事一般情報!B1362</f>
        <v>0</v>
      </c>
    </row>
    <row r="1363" spans="1:2">
      <c r="A1363" s="25">
        <f>工事一般情報!A1363</f>
        <v>0</v>
      </c>
      <c r="B1363" s="5">
        <f>工事一般情報!B1363</f>
        <v>0</v>
      </c>
    </row>
    <row r="1364" spans="1:2">
      <c r="A1364" s="25">
        <f>工事一般情報!A1364</f>
        <v>0</v>
      </c>
      <c r="B1364" s="5">
        <f>工事一般情報!B1364</f>
        <v>0</v>
      </c>
    </row>
    <row r="1365" spans="1:2">
      <c r="A1365" s="25">
        <f>工事一般情報!A1365</f>
        <v>0</v>
      </c>
      <c r="B1365" s="5">
        <f>工事一般情報!B1365</f>
        <v>0</v>
      </c>
    </row>
    <row r="1366" spans="1:2">
      <c r="A1366" s="25">
        <f>工事一般情報!A1366</f>
        <v>0</v>
      </c>
      <c r="B1366" s="5">
        <f>工事一般情報!B1366</f>
        <v>0</v>
      </c>
    </row>
    <row r="1367" spans="1:2">
      <c r="A1367" s="25">
        <f>工事一般情報!A1367</f>
        <v>0</v>
      </c>
      <c r="B1367" s="5">
        <f>工事一般情報!B1367</f>
        <v>0</v>
      </c>
    </row>
    <row r="1368" spans="1:2">
      <c r="A1368" s="25">
        <f>工事一般情報!A1368</f>
        <v>0</v>
      </c>
      <c r="B1368" s="5">
        <f>工事一般情報!B1368</f>
        <v>0</v>
      </c>
    </row>
    <row r="1369" spans="1:2">
      <c r="A1369" s="25">
        <f>工事一般情報!A1369</f>
        <v>0</v>
      </c>
      <c r="B1369" s="5">
        <f>工事一般情報!B1369</f>
        <v>0</v>
      </c>
    </row>
    <row r="1370" spans="1:2">
      <c r="A1370" s="25">
        <f>工事一般情報!A1370</f>
        <v>0</v>
      </c>
      <c r="B1370" s="5">
        <f>工事一般情報!B1370</f>
        <v>0</v>
      </c>
    </row>
    <row r="1371" spans="1:2">
      <c r="A1371" s="25">
        <f>工事一般情報!A1371</f>
        <v>0</v>
      </c>
      <c r="B1371" s="5">
        <f>工事一般情報!B1371</f>
        <v>0</v>
      </c>
    </row>
    <row r="1372" spans="1:2">
      <c r="A1372" s="25">
        <f>工事一般情報!A1372</f>
        <v>0</v>
      </c>
      <c r="B1372" s="5">
        <f>工事一般情報!B1372</f>
        <v>0</v>
      </c>
    </row>
    <row r="1373" spans="1:2">
      <c r="A1373" s="25">
        <f>工事一般情報!A1373</f>
        <v>0</v>
      </c>
      <c r="B1373" s="5">
        <f>工事一般情報!B1373</f>
        <v>0</v>
      </c>
    </row>
    <row r="1374" spans="1:2">
      <c r="A1374" s="25">
        <f>工事一般情報!A1374</f>
        <v>0</v>
      </c>
      <c r="B1374" s="5">
        <f>工事一般情報!B1374</f>
        <v>0</v>
      </c>
    </row>
    <row r="1375" spans="1:2">
      <c r="A1375" s="25">
        <f>工事一般情報!A1375</f>
        <v>0</v>
      </c>
      <c r="B1375" s="5">
        <f>工事一般情報!B1375</f>
        <v>0</v>
      </c>
    </row>
    <row r="1376" spans="1:2">
      <c r="A1376" s="25">
        <f>工事一般情報!A1376</f>
        <v>0</v>
      </c>
      <c r="B1376" s="5">
        <f>工事一般情報!B1376</f>
        <v>0</v>
      </c>
    </row>
    <row r="1377" spans="1:2">
      <c r="A1377" s="25">
        <f>工事一般情報!A1377</f>
        <v>0</v>
      </c>
      <c r="B1377" s="5">
        <f>工事一般情報!B1377</f>
        <v>0</v>
      </c>
    </row>
    <row r="1378" spans="1:2">
      <c r="A1378" s="25">
        <f>工事一般情報!A1378</f>
        <v>0</v>
      </c>
      <c r="B1378" s="5">
        <f>工事一般情報!B1378</f>
        <v>0</v>
      </c>
    </row>
    <row r="1379" spans="1:2">
      <c r="A1379" s="25">
        <f>工事一般情報!A1379</f>
        <v>0</v>
      </c>
      <c r="B1379" s="5">
        <f>工事一般情報!B1379</f>
        <v>0</v>
      </c>
    </row>
    <row r="1380" spans="1:2">
      <c r="A1380" s="25">
        <f>工事一般情報!A1380</f>
        <v>0</v>
      </c>
      <c r="B1380" s="5">
        <f>工事一般情報!B1380</f>
        <v>0</v>
      </c>
    </row>
    <row r="1381" spans="1:2">
      <c r="A1381" s="25">
        <f>工事一般情報!A1381</f>
        <v>0</v>
      </c>
      <c r="B1381" s="5">
        <f>工事一般情報!B1381</f>
        <v>0</v>
      </c>
    </row>
    <row r="1382" spans="1:2">
      <c r="A1382" s="25">
        <f>工事一般情報!A1382</f>
        <v>0</v>
      </c>
      <c r="B1382" s="5">
        <f>工事一般情報!B1382</f>
        <v>0</v>
      </c>
    </row>
    <row r="1383" spans="1:2">
      <c r="A1383" s="25">
        <f>工事一般情報!A1383</f>
        <v>0</v>
      </c>
      <c r="B1383" s="5">
        <f>工事一般情報!B1383</f>
        <v>0</v>
      </c>
    </row>
    <row r="1384" spans="1:2">
      <c r="A1384" s="25">
        <f>工事一般情報!A1384</f>
        <v>0</v>
      </c>
      <c r="B1384" s="5">
        <f>工事一般情報!B1384</f>
        <v>0</v>
      </c>
    </row>
    <row r="1385" spans="1:2">
      <c r="A1385" s="25">
        <f>工事一般情報!A1385</f>
        <v>0</v>
      </c>
      <c r="B1385" s="5">
        <f>工事一般情報!B1385</f>
        <v>0</v>
      </c>
    </row>
    <row r="1386" spans="1:2">
      <c r="A1386" s="25">
        <f>工事一般情報!A1386</f>
        <v>0</v>
      </c>
      <c r="B1386" s="5">
        <f>工事一般情報!B1386</f>
        <v>0</v>
      </c>
    </row>
    <row r="1387" spans="1:2">
      <c r="A1387" s="25">
        <f>工事一般情報!A1387</f>
        <v>0</v>
      </c>
      <c r="B1387" s="5">
        <f>工事一般情報!B1387</f>
        <v>0</v>
      </c>
    </row>
    <row r="1388" spans="1:2">
      <c r="A1388" s="25">
        <f>工事一般情報!A1388</f>
        <v>0</v>
      </c>
      <c r="B1388" s="5">
        <f>工事一般情報!B1388</f>
        <v>0</v>
      </c>
    </row>
    <row r="1389" spans="1:2">
      <c r="A1389" s="25">
        <f>工事一般情報!A1389</f>
        <v>0</v>
      </c>
      <c r="B1389" s="5">
        <f>工事一般情報!B1389</f>
        <v>0</v>
      </c>
    </row>
    <row r="1390" spans="1:2">
      <c r="A1390" s="25">
        <f>工事一般情報!A1390</f>
        <v>0</v>
      </c>
      <c r="B1390" s="5">
        <f>工事一般情報!B1390</f>
        <v>0</v>
      </c>
    </row>
    <row r="1391" spans="1:2">
      <c r="A1391" s="25">
        <f>工事一般情報!A1391</f>
        <v>0</v>
      </c>
      <c r="B1391" s="5">
        <f>工事一般情報!B1391</f>
        <v>0</v>
      </c>
    </row>
    <row r="1392" spans="1:2">
      <c r="A1392" s="25">
        <f>工事一般情報!A1392</f>
        <v>0</v>
      </c>
      <c r="B1392" s="5">
        <f>工事一般情報!B1392</f>
        <v>0</v>
      </c>
    </row>
    <row r="1393" spans="1:2">
      <c r="A1393" s="25">
        <f>工事一般情報!A1393</f>
        <v>0</v>
      </c>
      <c r="B1393" s="5">
        <f>工事一般情報!B1393</f>
        <v>0</v>
      </c>
    </row>
    <row r="1394" spans="1:2">
      <c r="A1394" s="25">
        <f>工事一般情報!A1394</f>
        <v>0</v>
      </c>
      <c r="B1394" s="5">
        <f>工事一般情報!B1394</f>
        <v>0</v>
      </c>
    </row>
    <row r="1395" spans="1:2">
      <c r="A1395" s="25">
        <f>工事一般情報!A1395</f>
        <v>0</v>
      </c>
      <c r="B1395" s="5">
        <f>工事一般情報!B1395</f>
        <v>0</v>
      </c>
    </row>
    <row r="1396" spans="1:2">
      <c r="A1396" s="25">
        <f>工事一般情報!A1396</f>
        <v>0</v>
      </c>
      <c r="B1396" s="5">
        <f>工事一般情報!B1396</f>
        <v>0</v>
      </c>
    </row>
    <row r="1397" spans="1:2">
      <c r="A1397" s="25">
        <f>工事一般情報!A1397</f>
        <v>0</v>
      </c>
      <c r="B1397" s="5">
        <f>工事一般情報!B1397</f>
        <v>0</v>
      </c>
    </row>
    <row r="1398" spans="1:2">
      <c r="A1398" s="25">
        <f>工事一般情報!A1398</f>
        <v>0</v>
      </c>
      <c r="B1398" s="5">
        <f>工事一般情報!B1398</f>
        <v>0</v>
      </c>
    </row>
    <row r="1399" spans="1:2">
      <c r="A1399" s="25">
        <f>工事一般情報!A1399</f>
        <v>0</v>
      </c>
      <c r="B1399" s="5">
        <f>工事一般情報!B1399</f>
        <v>0</v>
      </c>
    </row>
    <row r="1400" spans="1:2">
      <c r="A1400" s="25">
        <f>工事一般情報!A1400</f>
        <v>0</v>
      </c>
      <c r="B1400" s="5">
        <f>工事一般情報!B1400</f>
        <v>0</v>
      </c>
    </row>
    <row r="1401" spans="1:2">
      <c r="A1401" s="25">
        <f>工事一般情報!A1401</f>
        <v>0</v>
      </c>
      <c r="B1401" s="5">
        <f>工事一般情報!B1401</f>
        <v>0</v>
      </c>
    </row>
    <row r="1402" spans="1:2">
      <c r="A1402" s="25">
        <f>工事一般情報!A1402</f>
        <v>0</v>
      </c>
      <c r="B1402" s="5">
        <f>工事一般情報!B1402</f>
        <v>0</v>
      </c>
    </row>
    <row r="1403" spans="1:2">
      <c r="A1403" s="25">
        <f>工事一般情報!A1403</f>
        <v>0</v>
      </c>
      <c r="B1403" s="5">
        <f>工事一般情報!B1403</f>
        <v>0</v>
      </c>
    </row>
    <row r="1404" spans="1:2">
      <c r="A1404" s="25">
        <f>工事一般情報!A1404</f>
        <v>0</v>
      </c>
      <c r="B1404" s="5">
        <f>工事一般情報!B1404</f>
        <v>0</v>
      </c>
    </row>
    <row r="1405" spans="1:2">
      <c r="A1405" s="25">
        <f>工事一般情報!A1405</f>
        <v>0</v>
      </c>
      <c r="B1405" s="5">
        <f>工事一般情報!B1405</f>
        <v>0</v>
      </c>
    </row>
    <row r="1406" spans="1:2">
      <c r="A1406" s="25">
        <f>工事一般情報!A1406</f>
        <v>0</v>
      </c>
      <c r="B1406" s="5">
        <f>工事一般情報!B1406</f>
        <v>0</v>
      </c>
    </row>
    <row r="1407" spans="1:2">
      <c r="A1407" s="25">
        <f>工事一般情報!A1407</f>
        <v>0</v>
      </c>
      <c r="B1407" s="5">
        <f>工事一般情報!B1407</f>
        <v>0</v>
      </c>
    </row>
    <row r="1408" spans="1:2">
      <c r="A1408" s="25">
        <f>工事一般情報!A1408</f>
        <v>0</v>
      </c>
      <c r="B1408" s="5">
        <f>工事一般情報!B1408</f>
        <v>0</v>
      </c>
    </row>
    <row r="1409" spans="1:2">
      <c r="A1409" s="25">
        <f>工事一般情報!A1409</f>
        <v>0</v>
      </c>
      <c r="B1409" s="5">
        <f>工事一般情報!B1409</f>
        <v>0</v>
      </c>
    </row>
    <row r="1410" spans="1:2">
      <c r="A1410" s="25">
        <f>工事一般情報!A1410</f>
        <v>0</v>
      </c>
      <c r="B1410" s="5">
        <f>工事一般情報!B1410</f>
        <v>0</v>
      </c>
    </row>
    <row r="1411" spans="1:2">
      <c r="A1411" s="25">
        <f>工事一般情報!A1411</f>
        <v>0</v>
      </c>
      <c r="B1411" s="5">
        <f>工事一般情報!B1411</f>
        <v>0</v>
      </c>
    </row>
    <row r="1412" spans="1:2">
      <c r="A1412" s="25">
        <f>工事一般情報!A1412</f>
        <v>0</v>
      </c>
      <c r="B1412" s="5">
        <f>工事一般情報!B1412</f>
        <v>0</v>
      </c>
    </row>
    <row r="1413" spans="1:2">
      <c r="A1413" s="25">
        <f>工事一般情報!A1413</f>
        <v>0</v>
      </c>
      <c r="B1413" s="5">
        <f>工事一般情報!B1413</f>
        <v>0</v>
      </c>
    </row>
    <row r="1414" spans="1:2">
      <c r="A1414" s="25">
        <f>工事一般情報!A1414</f>
        <v>0</v>
      </c>
      <c r="B1414" s="5">
        <f>工事一般情報!B1414</f>
        <v>0</v>
      </c>
    </row>
    <row r="1415" spans="1:2">
      <c r="A1415" s="25">
        <f>工事一般情報!A1415</f>
        <v>0</v>
      </c>
      <c r="B1415" s="5">
        <f>工事一般情報!B1415</f>
        <v>0</v>
      </c>
    </row>
    <row r="1416" spans="1:2">
      <c r="A1416" s="25">
        <f>工事一般情報!A1416</f>
        <v>0</v>
      </c>
      <c r="B1416" s="5">
        <f>工事一般情報!B1416</f>
        <v>0</v>
      </c>
    </row>
    <row r="1417" spans="1:2">
      <c r="A1417" s="25">
        <f>工事一般情報!A1417</f>
        <v>0</v>
      </c>
      <c r="B1417" s="5">
        <f>工事一般情報!B1417</f>
        <v>0</v>
      </c>
    </row>
    <row r="1418" spans="1:2">
      <c r="A1418" s="25">
        <f>工事一般情報!A1418</f>
        <v>0</v>
      </c>
      <c r="B1418" s="5">
        <f>工事一般情報!B1418</f>
        <v>0</v>
      </c>
    </row>
    <row r="1419" spans="1:2">
      <c r="A1419" s="25">
        <f>工事一般情報!A1419</f>
        <v>0</v>
      </c>
      <c r="B1419" s="5">
        <f>工事一般情報!B1419</f>
        <v>0</v>
      </c>
    </row>
    <row r="1420" spans="1:2">
      <c r="A1420" s="25">
        <f>工事一般情報!A1420</f>
        <v>0</v>
      </c>
      <c r="B1420" s="5">
        <f>工事一般情報!B1420</f>
        <v>0</v>
      </c>
    </row>
    <row r="1421" spans="1:2">
      <c r="A1421" s="25">
        <f>工事一般情報!A1421</f>
        <v>0</v>
      </c>
      <c r="B1421" s="5">
        <f>工事一般情報!B1421</f>
        <v>0</v>
      </c>
    </row>
    <row r="1422" spans="1:2">
      <c r="A1422" s="25">
        <f>工事一般情報!A1422</f>
        <v>0</v>
      </c>
      <c r="B1422" s="5">
        <f>工事一般情報!B1422</f>
        <v>0</v>
      </c>
    </row>
    <row r="1423" spans="1:2">
      <c r="A1423" s="25">
        <f>工事一般情報!A1423</f>
        <v>0</v>
      </c>
      <c r="B1423" s="5">
        <f>工事一般情報!B1423</f>
        <v>0</v>
      </c>
    </row>
    <row r="1424" spans="1:2">
      <c r="A1424" s="25">
        <f>工事一般情報!A1424</f>
        <v>0</v>
      </c>
      <c r="B1424" s="5">
        <f>工事一般情報!B1424</f>
        <v>0</v>
      </c>
    </row>
    <row r="1425" spans="1:2">
      <c r="A1425" s="25">
        <f>工事一般情報!A1425</f>
        <v>0</v>
      </c>
      <c r="B1425" s="5">
        <f>工事一般情報!B1425</f>
        <v>0</v>
      </c>
    </row>
    <row r="1426" spans="1:2">
      <c r="A1426" s="25">
        <f>工事一般情報!A1426</f>
        <v>0</v>
      </c>
      <c r="B1426" s="5">
        <f>工事一般情報!B1426</f>
        <v>0</v>
      </c>
    </row>
    <row r="1427" spans="1:2">
      <c r="A1427" s="25">
        <f>工事一般情報!A1427</f>
        <v>0</v>
      </c>
      <c r="B1427" s="5">
        <f>工事一般情報!B1427</f>
        <v>0</v>
      </c>
    </row>
    <row r="1428" spans="1:2">
      <c r="A1428" s="25">
        <f>工事一般情報!A1428</f>
        <v>0</v>
      </c>
      <c r="B1428" s="5">
        <f>工事一般情報!B1428</f>
        <v>0</v>
      </c>
    </row>
    <row r="1429" spans="1:2">
      <c r="A1429" s="25">
        <f>工事一般情報!A1429</f>
        <v>0</v>
      </c>
      <c r="B1429" s="5">
        <f>工事一般情報!B1429</f>
        <v>0</v>
      </c>
    </row>
    <row r="1430" spans="1:2">
      <c r="A1430" s="25">
        <f>工事一般情報!A1430</f>
        <v>0</v>
      </c>
      <c r="B1430" s="5">
        <f>工事一般情報!B1430</f>
        <v>0</v>
      </c>
    </row>
    <row r="1431" spans="1:2">
      <c r="A1431" s="25">
        <f>工事一般情報!A1431</f>
        <v>0</v>
      </c>
      <c r="B1431" s="5">
        <f>工事一般情報!B1431</f>
        <v>0</v>
      </c>
    </row>
    <row r="1432" spans="1:2">
      <c r="A1432" s="25">
        <f>工事一般情報!A1432</f>
        <v>0</v>
      </c>
      <c r="B1432" s="5">
        <f>工事一般情報!B1432</f>
        <v>0</v>
      </c>
    </row>
    <row r="1433" spans="1:2">
      <c r="A1433" s="25">
        <f>工事一般情報!A1433</f>
        <v>0</v>
      </c>
      <c r="B1433" s="5">
        <f>工事一般情報!B1433</f>
        <v>0</v>
      </c>
    </row>
    <row r="1434" spans="1:2">
      <c r="A1434" s="25">
        <f>工事一般情報!A1434</f>
        <v>0</v>
      </c>
      <c r="B1434" s="5">
        <f>工事一般情報!B1434</f>
        <v>0</v>
      </c>
    </row>
    <row r="1435" spans="1:2">
      <c r="A1435" s="25">
        <f>工事一般情報!A1435</f>
        <v>0</v>
      </c>
      <c r="B1435" s="5">
        <f>工事一般情報!B1435</f>
        <v>0</v>
      </c>
    </row>
    <row r="1436" spans="1:2">
      <c r="A1436" s="25">
        <f>工事一般情報!A1436</f>
        <v>0</v>
      </c>
      <c r="B1436" s="5">
        <f>工事一般情報!B1436</f>
        <v>0</v>
      </c>
    </row>
    <row r="1437" spans="1:2">
      <c r="A1437" s="25">
        <f>工事一般情報!A1437</f>
        <v>0</v>
      </c>
      <c r="B1437" s="5">
        <f>工事一般情報!B1437</f>
        <v>0</v>
      </c>
    </row>
    <row r="1438" spans="1:2">
      <c r="A1438" s="25">
        <f>工事一般情報!A1438</f>
        <v>0</v>
      </c>
      <c r="B1438" s="5">
        <f>工事一般情報!B1438</f>
        <v>0</v>
      </c>
    </row>
    <row r="1439" spans="1:2">
      <c r="A1439" s="25">
        <f>工事一般情報!A1439</f>
        <v>0</v>
      </c>
      <c r="B1439" s="5">
        <f>工事一般情報!B1439</f>
        <v>0</v>
      </c>
    </row>
    <row r="1440" spans="1:2">
      <c r="A1440" s="25">
        <f>工事一般情報!A1440</f>
        <v>0</v>
      </c>
      <c r="B1440" s="5">
        <f>工事一般情報!B1440</f>
        <v>0</v>
      </c>
    </row>
    <row r="1441" spans="1:2">
      <c r="A1441" s="25">
        <f>工事一般情報!A1441</f>
        <v>0</v>
      </c>
      <c r="B1441" s="5">
        <f>工事一般情報!B1441</f>
        <v>0</v>
      </c>
    </row>
    <row r="1442" spans="1:2">
      <c r="A1442" s="25">
        <f>工事一般情報!A1442</f>
        <v>0</v>
      </c>
      <c r="B1442" s="5">
        <f>工事一般情報!B1442</f>
        <v>0</v>
      </c>
    </row>
    <row r="1443" spans="1:2">
      <c r="A1443" s="25">
        <f>工事一般情報!A1443</f>
        <v>0</v>
      </c>
      <c r="B1443" s="5">
        <f>工事一般情報!B1443</f>
        <v>0</v>
      </c>
    </row>
    <row r="1444" spans="1:2">
      <c r="A1444" s="25">
        <f>工事一般情報!A1444</f>
        <v>0</v>
      </c>
      <c r="B1444" s="5">
        <f>工事一般情報!B1444</f>
        <v>0</v>
      </c>
    </row>
    <row r="1445" spans="1:2">
      <c r="A1445" s="25">
        <f>工事一般情報!A1445</f>
        <v>0</v>
      </c>
      <c r="B1445" s="5">
        <f>工事一般情報!B1445</f>
        <v>0</v>
      </c>
    </row>
    <row r="1446" spans="1:2">
      <c r="A1446" s="25">
        <f>工事一般情報!A1446</f>
        <v>0</v>
      </c>
      <c r="B1446" s="5">
        <f>工事一般情報!B1446</f>
        <v>0</v>
      </c>
    </row>
    <row r="1447" spans="1:2">
      <c r="A1447" s="25">
        <f>工事一般情報!A1447</f>
        <v>0</v>
      </c>
      <c r="B1447" s="5">
        <f>工事一般情報!B1447</f>
        <v>0</v>
      </c>
    </row>
    <row r="1448" spans="1:2">
      <c r="A1448" s="25">
        <f>工事一般情報!A1448</f>
        <v>0</v>
      </c>
      <c r="B1448" s="5">
        <f>工事一般情報!B1448</f>
        <v>0</v>
      </c>
    </row>
    <row r="1449" spans="1:2">
      <c r="A1449" s="25">
        <f>工事一般情報!A1449</f>
        <v>0</v>
      </c>
      <c r="B1449" s="5">
        <f>工事一般情報!B1449</f>
        <v>0</v>
      </c>
    </row>
    <row r="1450" spans="1:2">
      <c r="A1450" s="25">
        <f>工事一般情報!A1450</f>
        <v>0</v>
      </c>
      <c r="B1450" s="5">
        <f>工事一般情報!B1450</f>
        <v>0</v>
      </c>
    </row>
    <row r="1451" spans="1:2">
      <c r="A1451" s="25">
        <f>工事一般情報!A1451</f>
        <v>0</v>
      </c>
      <c r="B1451" s="5">
        <f>工事一般情報!B1451</f>
        <v>0</v>
      </c>
    </row>
    <row r="1452" spans="1:2">
      <c r="A1452" s="25">
        <f>工事一般情報!A1452</f>
        <v>0</v>
      </c>
      <c r="B1452" s="5">
        <f>工事一般情報!B1452</f>
        <v>0</v>
      </c>
    </row>
    <row r="1453" spans="1:2">
      <c r="A1453" s="25">
        <f>工事一般情報!A1453</f>
        <v>0</v>
      </c>
      <c r="B1453" s="5">
        <f>工事一般情報!B1453</f>
        <v>0</v>
      </c>
    </row>
    <row r="1454" spans="1:2">
      <c r="A1454" s="25">
        <f>工事一般情報!A1454</f>
        <v>0</v>
      </c>
      <c r="B1454" s="5">
        <f>工事一般情報!B1454</f>
        <v>0</v>
      </c>
    </row>
    <row r="1455" spans="1:2">
      <c r="A1455" s="25">
        <f>工事一般情報!A1455</f>
        <v>0</v>
      </c>
      <c r="B1455" s="5">
        <f>工事一般情報!B1455</f>
        <v>0</v>
      </c>
    </row>
    <row r="1456" spans="1:2">
      <c r="A1456" s="25">
        <f>工事一般情報!A1456</f>
        <v>0</v>
      </c>
      <c r="B1456" s="5">
        <f>工事一般情報!B1456</f>
        <v>0</v>
      </c>
    </row>
    <row r="1457" spans="1:2">
      <c r="A1457" s="25">
        <f>工事一般情報!A1457</f>
        <v>0</v>
      </c>
      <c r="B1457" s="5">
        <f>工事一般情報!B1457</f>
        <v>0</v>
      </c>
    </row>
    <row r="1458" spans="1:2">
      <c r="A1458" s="25">
        <f>工事一般情報!A1458</f>
        <v>0</v>
      </c>
      <c r="B1458" s="5">
        <f>工事一般情報!B1458</f>
        <v>0</v>
      </c>
    </row>
    <row r="1459" spans="1:2">
      <c r="A1459" s="25">
        <f>工事一般情報!A1459</f>
        <v>0</v>
      </c>
      <c r="B1459" s="5">
        <f>工事一般情報!B1459</f>
        <v>0</v>
      </c>
    </row>
    <row r="1460" spans="1:2">
      <c r="A1460" s="25">
        <f>工事一般情報!A1460</f>
        <v>0</v>
      </c>
      <c r="B1460" s="5">
        <f>工事一般情報!B1460</f>
        <v>0</v>
      </c>
    </row>
    <row r="1461" spans="1:2">
      <c r="A1461" s="25">
        <f>工事一般情報!A1461</f>
        <v>0</v>
      </c>
      <c r="B1461" s="5">
        <f>工事一般情報!B1461</f>
        <v>0</v>
      </c>
    </row>
    <row r="1462" spans="1:2">
      <c r="A1462" s="25">
        <f>工事一般情報!A1462</f>
        <v>0</v>
      </c>
      <c r="B1462" s="5">
        <f>工事一般情報!B1462</f>
        <v>0</v>
      </c>
    </row>
    <row r="1463" spans="1:2">
      <c r="A1463" s="25">
        <f>工事一般情報!A1463</f>
        <v>0</v>
      </c>
      <c r="B1463" s="5">
        <f>工事一般情報!B1463</f>
        <v>0</v>
      </c>
    </row>
    <row r="1464" spans="1:2">
      <c r="A1464" s="25">
        <f>工事一般情報!A1464</f>
        <v>0</v>
      </c>
      <c r="B1464" s="5">
        <f>工事一般情報!B1464</f>
        <v>0</v>
      </c>
    </row>
    <row r="1465" spans="1:2">
      <c r="A1465" s="25">
        <f>工事一般情報!A1465</f>
        <v>0</v>
      </c>
      <c r="B1465" s="5">
        <f>工事一般情報!B1465</f>
        <v>0</v>
      </c>
    </row>
    <row r="1466" spans="1:2">
      <c r="A1466" s="25">
        <f>工事一般情報!A1466</f>
        <v>0</v>
      </c>
      <c r="B1466" s="5">
        <f>工事一般情報!B1466</f>
        <v>0</v>
      </c>
    </row>
    <row r="1467" spans="1:2">
      <c r="A1467" s="25">
        <f>工事一般情報!A1467</f>
        <v>0</v>
      </c>
      <c r="B1467" s="5">
        <f>工事一般情報!B1467</f>
        <v>0</v>
      </c>
    </row>
    <row r="1468" spans="1:2">
      <c r="A1468" s="25">
        <f>工事一般情報!A1468</f>
        <v>0</v>
      </c>
      <c r="B1468" s="5">
        <f>工事一般情報!B1468</f>
        <v>0</v>
      </c>
    </row>
    <row r="1469" spans="1:2">
      <c r="A1469" s="25">
        <f>工事一般情報!A1469</f>
        <v>0</v>
      </c>
      <c r="B1469" s="5">
        <f>工事一般情報!B1469</f>
        <v>0</v>
      </c>
    </row>
    <row r="1470" spans="1:2">
      <c r="A1470" s="25">
        <f>工事一般情報!A1470</f>
        <v>0</v>
      </c>
      <c r="B1470" s="5">
        <f>工事一般情報!B1470</f>
        <v>0</v>
      </c>
    </row>
    <row r="1471" spans="1:2">
      <c r="A1471" s="25">
        <f>工事一般情報!A1471</f>
        <v>0</v>
      </c>
      <c r="B1471" s="5">
        <f>工事一般情報!B1471</f>
        <v>0</v>
      </c>
    </row>
    <row r="1472" spans="1:2">
      <c r="A1472" s="25">
        <f>工事一般情報!A1472</f>
        <v>0</v>
      </c>
      <c r="B1472" s="5">
        <f>工事一般情報!B1472</f>
        <v>0</v>
      </c>
    </row>
    <row r="1473" spans="1:2">
      <c r="A1473" s="25">
        <f>工事一般情報!A1473</f>
        <v>0</v>
      </c>
      <c r="B1473" s="5">
        <f>工事一般情報!B1473</f>
        <v>0</v>
      </c>
    </row>
    <row r="1474" spans="1:2">
      <c r="A1474" s="25">
        <f>工事一般情報!A1474</f>
        <v>0</v>
      </c>
      <c r="B1474" s="5">
        <f>工事一般情報!B1474</f>
        <v>0</v>
      </c>
    </row>
    <row r="1475" spans="1:2">
      <c r="A1475" s="25">
        <f>工事一般情報!A1475</f>
        <v>0</v>
      </c>
      <c r="B1475" s="5">
        <f>工事一般情報!B1475</f>
        <v>0</v>
      </c>
    </row>
    <row r="1476" spans="1:2">
      <c r="A1476" s="25">
        <f>工事一般情報!A1476</f>
        <v>0</v>
      </c>
      <c r="B1476" s="5">
        <f>工事一般情報!B1476</f>
        <v>0</v>
      </c>
    </row>
    <row r="1477" spans="1:2">
      <c r="A1477" s="25">
        <f>工事一般情報!A1477</f>
        <v>0</v>
      </c>
      <c r="B1477" s="5">
        <f>工事一般情報!B1477</f>
        <v>0</v>
      </c>
    </row>
    <row r="1478" spans="1:2">
      <c r="A1478" s="25">
        <f>工事一般情報!A1478</f>
        <v>0</v>
      </c>
      <c r="B1478" s="5">
        <f>工事一般情報!B1478</f>
        <v>0</v>
      </c>
    </row>
    <row r="1479" spans="1:2">
      <c r="A1479" s="25">
        <f>工事一般情報!A1479</f>
        <v>0</v>
      </c>
      <c r="B1479" s="5">
        <f>工事一般情報!B1479</f>
        <v>0</v>
      </c>
    </row>
    <row r="1480" spans="1:2">
      <c r="A1480" s="25">
        <f>工事一般情報!A1480</f>
        <v>0</v>
      </c>
      <c r="B1480" s="5">
        <f>工事一般情報!B1480</f>
        <v>0</v>
      </c>
    </row>
    <row r="1481" spans="1:2">
      <c r="A1481" s="25">
        <f>工事一般情報!A1481</f>
        <v>0</v>
      </c>
      <c r="B1481" s="5">
        <f>工事一般情報!B1481</f>
        <v>0</v>
      </c>
    </row>
    <row r="1482" spans="1:2">
      <c r="A1482" s="25">
        <f>工事一般情報!A1482</f>
        <v>0</v>
      </c>
      <c r="B1482" s="5">
        <f>工事一般情報!B1482</f>
        <v>0</v>
      </c>
    </row>
    <row r="1483" spans="1:2">
      <c r="A1483" s="25">
        <f>工事一般情報!A1483</f>
        <v>0</v>
      </c>
      <c r="B1483" s="5">
        <f>工事一般情報!B1483</f>
        <v>0</v>
      </c>
    </row>
    <row r="1484" spans="1:2">
      <c r="A1484" s="25">
        <f>工事一般情報!A1484</f>
        <v>0</v>
      </c>
      <c r="B1484" s="5">
        <f>工事一般情報!B1484</f>
        <v>0</v>
      </c>
    </row>
    <row r="1485" spans="1:2">
      <c r="A1485" s="25">
        <f>工事一般情報!A1485</f>
        <v>0</v>
      </c>
      <c r="B1485" s="5">
        <f>工事一般情報!B1485</f>
        <v>0</v>
      </c>
    </row>
    <row r="1486" spans="1:2">
      <c r="A1486" s="25">
        <f>工事一般情報!A1486</f>
        <v>0</v>
      </c>
      <c r="B1486" s="5">
        <f>工事一般情報!B1486</f>
        <v>0</v>
      </c>
    </row>
    <row r="1487" spans="1:2">
      <c r="A1487" s="25">
        <f>工事一般情報!A1487</f>
        <v>0</v>
      </c>
      <c r="B1487" s="5">
        <f>工事一般情報!B1487</f>
        <v>0</v>
      </c>
    </row>
    <row r="1488" spans="1:2">
      <c r="A1488" s="25">
        <f>工事一般情報!A1488</f>
        <v>0</v>
      </c>
      <c r="B1488" s="5">
        <f>工事一般情報!B1488</f>
        <v>0</v>
      </c>
    </row>
    <row r="1489" spans="1:2">
      <c r="A1489" s="25">
        <f>工事一般情報!A1489</f>
        <v>0</v>
      </c>
      <c r="B1489" s="5">
        <f>工事一般情報!B1489</f>
        <v>0</v>
      </c>
    </row>
    <row r="1490" spans="1:2">
      <c r="A1490" s="25">
        <f>工事一般情報!A1490</f>
        <v>0</v>
      </c>
      <c r="B1490" s="5">
        <f>工事一般情報!B1490</f>
        <v>0</v>
      </c>
    </row>
    <row r="1491" spans="1:2">
      <c r="A1491" s="25">
        <f>工事一般情報!A1491</f>
        <v>0</v>
      </c>
      <c r="B1491" s="5">
        <f>工事一般情報!B1491</f>
        <v>0</v>
      </c>
    </row>
    <row r="1492" spans="1:2">
      <c r="A1492" s="25">
        <f>工事一般情報!A1492</f>
        <v>0</v>
      </c>
      <c r="B1492" s="5">
        <f>工事一般情報!B1492</f>
        <v>0</v>
      </c>
    </row>
    <row r="1493" spans="1:2">
      <c r="A1493" s="25">
        <f>工事一般情報!A1493</f>
        <v>0</v>
      </c>
      <c r="B1493" s="5">
        <f>工事一般情報!B1493</f>
        <v>0</v>
      </c>
    </row>
    <row r="1494" spans="1:2">
      <c r="A1494" s="25">
        <f>工事一般情報!A1494</f>
        <v>0</v>
      </c>
      <c r="B1494" s="5">
        <f>工事一般情報!B1494</f>
        <v>0</v>
      </c>
    </row>
    <row r="1495" spans="1:2">
      <c r="A1495" s="25">
        <f>工事一般情報!A1495</f>
        <v>0</v>
      </c>
      <c r="B1495" s="5">
        <f>工事一般情報!B1495</f>
        <v>0</v>
      </c>
    </row>
    <row r="1496" spans="1:2">
      <c r="A1496" s="25">
        <f>工事一般情報!A1496</f>
        <v>0</v>
      </c>
      <c r="B1496" s="5">
        <f>工事一般情報!B1496</f>
        <v>0</v>
      </c>
    </row>
    <row r="1497" spans="1:2">
      <c r="A1497" s="25">
        <f>工事一般情報!A1497</f>
        <v>0</v>
      </c>
      <c r="B1497" s="5">
        <f>工事一般情報!B1497</f>
        <v>0</v>
      </c>
    </row>
    <row r="1498" spans="1:2">
      <c r="A1498" s="25">
        <f>工事一般情報!A1498</f>
        <v>0</v>
      </c>
      <c r="B1498" s="5">
        <f>工事一般情報!B1498</f>
        <v>0</v>
      </c>
    </row>
    <row r="1499" spans="1:2">
      <c r="A1499" s="25">
        <f>工事一般情報!A1499</f>
        <v>0</v>
      </c>
      <c r="B1499" s="5">
        <f>工事一般情報!B1499</f>
        <v>0</v>
      </c>
    </row>
    <row r="1500" spans="1:2">
      <c r="A1500" s="25">
        <f>工事一般情報!A1500</f>
        <v>0</v>
      </c>
      <c r="B1500" s="5">
        <f>工事一般情報!B1500</f>
        <v>0</v>
      </c>
    </row>
  </sheetData>
  <mergeCells count="4">
    <mergeCell ref="A1:A2"/>
    <mergeCell ref="B1:B2"/>
    <mergeCell ref="C1:C2"/>
    <mergeCell ref="D1:D2"/>
  </mergeCells>
  <phoneticPr fontId="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AIData</vt:lpstr>
      <vt:lpstr>工事一般情報</vt:lpstr>
      <vt:lpstr>テクノロジー</vt:lpstr>
      <vt:lpstr>設計データ</vt:lpstr>
      <vt:lpstr>地盤改良</vt:lpstr>
      <vt:lpstr>担当者</vt:lpstr>
      <vt:lpstr>会社関連</vt:lpstr>
      <vt:lpstr>予算及ぶ施工</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LinhVT</cp:lastModifiedBy>
  <dcterms:created xsi:type="dcterms:W3CDTF">2020-01-14T01:59:51Z</dcterms:created>
  <dcterms:modified xsi:type="dcterms:W3CDTF">2020-06-01T05:03:57Z</dcterms:modified>
</cp:coreProperties>
</file>