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llstones" sheetId="1" r:id="rId4"/>
    <sheet state="visible" name="Oesophagus Cancer" sheetId="2" r:id="rId5"/>
    <sheet state="visible" name="Gout" sheetId="3" r:id="rId6"/>
    <sheet state="visible" name="Summary Tabler" sheetId="4" r:id="rId7"/>
  </sheets>
  <definedNames>
    <definedName hidden="1" localSheetId="0" name="_xlnm._FilterDatabase">Gallstones!$A$1:$P$43</definedName>
    <definedName hidden="1" localSheetId="1" name="_xlnm._FilterDatabase">'Oesophagus Cancer'!$A$1:$P$36</definedName>
    <definedName hidden="1" localSheetId="2" name="_xlnm._FilterDatabase">Gout!$A$1:$P$35</definedName>
    <definedName hidden="1" localSheetId="2" name="Z_0553F43E_370B_4A45_AB68_E4549430D261_.wvu.FilterData">Gout!$A$1:$P$35</definedName>
  </definedNames>
  <calcPr/>
  <customWorkbookViews>
    <customWorkbookView activeSheetId="0" maximized="1" windowHeight="0" windowWidth="0" guid="{0553F43E-370B-4A45-AB68-E4549430D261}" name="shap"/>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
      <text>
        <t xml:space="preserve">Explanation partially wrong; coffee effect may be protective (We would need to check correlation of feature)
	-Dan Ofer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2">
      <text>
        <t xml:space="preserve">Oh et al reported that gout was strongly associated with a higher risk of cancer, inc. esophagus
	-Dan Ofer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LLM numbers are based on existing results from preexisting pipeline! Sorted by feat imp
	-Dan Ofer</t>
      </text>
    </comment>
  </commentList>
</comments>
</file>

<file path=xl/sharedStrings.xml><?xml version="1.0" encoding="utf-8"?>
<sst xmlns="http://schemas.openxmlformats.org/spreadsheetml/2006/main" count="451" uniqueCount="229">
  <si>
    <t>feature_name</t>
  </si>
  <si>
    <t>source-shap</t>
  </si>
  <si>
    <t>source-KG</t>
  </si>
  <si>
    <t>source-lit</t>
  </si>
  <si>
    <t>source-Joint-Shap_Lit</t>
  </si>
  <si>
    <t>Target</t>
  </si>
  <si>
    <t>feature_importance</t>
  </si>
  <si>
    <t>ai-explanation</t>
  </si>
  <si>
    <t>Interesting Overall-pred</t>
  </si>
  <si>
    <t>pred-Novel</t>
  </si>
  <si>
    <t>pred-Plausible</t>
  </si>
  <si>
    <t>pred-Utility</t>
  </si>
  <si>
    <t>pred-Interesting</t>
  </si>
  <si>
    <t>ML (rank 1-4) 4 being most novel/ interesting</t>
  </si>
  <si>
    <t>Column2</t>
  </si>
  <si>
    <t>pick</t>
  </si>
  <si>
    <t>(MS) multiple sclerosis genetic risk</t>
  </si>
  <si>
    <t>GALLSTONES, Cholelithiasis</t>
  </si>
  <si>
    <t>MS is autoimmune; some autoimmune conditions (e.g., PBC) link to biliary issues. Potential shared inflammatory pathways. Novel if direct to gallstones.</t>
  </si>
  <si>
    <t>very surprising. So if true -it is novel.</t>
  </si>
  <si>
    <t>Alcohol intake frequency._Daily or almost daily</t>
  </si>
  <si>
    <t>Complex: heavy intake is a risk factor (known), moderate may be protective. Daily heavy use aligns with known risk; daily moderate as risk would be novel.</t>
  </si>
  <si>
    <t xml:space="preserve">might be related through liver / billary function/ </t>
  </si>
  <si>
    <t>Apolipoprotein A Blood biochemistry</t>
  </si>
  <si>
    <t>Low ApoA-I (HDL component) linked to metabolic syndrome, a gallstone risk factor. Inverse association is plausible. Positive association would be novel.</t>
  </si>
  <si>
    <t>well known</t>
  </si>
  <si>
    <t>Apolipoprotein B Blood biochemistry</t>
  </si>
  <si>
    <t>High ApoB (LDL component) linked to metabolic syndrome and dyslipidemia, increasing cholesterol in bile. Positive association is plausible.</t>
  </si>
  <si>
    <t>Arm fat percentage (left)</t>
  </si>
  <si>
    <t>Obesity is a known risk. Arm fat percentage is a more specific adiposity measure. Not highly novel but adds granularity.</t>
  </si>
  <si>
    <t>relevance to fat body distribution</t>
  </si>
  <si>
    <t>Coffee intake</t>
  </si>
  <si>
    <t>Most studies suggest coffee is protective. Positive correlation with risk would be highly novel and counterintuitive. Protective effect aligns with some research.</t>
  </si>
  <si>
    <t>indirect</t>
  </si>
  <si>
    <t>Haemoglobin concentration</t>
  </si>
  <si>
    <t>Low Hb (hemolytic anemias) is a known risk for pigment stones. Link to cholesterol stones in general cohort is less established and more novel.</t>
  </si>
  <si>
    <t>if true  -interesting</t>
  </si>
  <si>
    <t>Home area population density - urban or rural_Scotland - Large Urban Area</t>
  </si>
  <si>
    <t>Proxy for lifestyle/SES factors which are indirect gallstone risks. Specific link not novel if reflecting known broader patterns. Previously flagged 'NOT' interesting.</t>
  </si>
  <si>
    <t>too generic</t>
  </si>
  <si>
    <t>Home area population density - urban or rural_Scotland - Other Urban Area</t>
  </si>
  <si>
    <t>Similar to 'Large Urban Area'; proxy for lifestyle/SES. Not novel if reflecting known broader patterns.</t>
  </si>
  <si>
    <t>Long-standing illness, disability or infirmity_Yes</t>
  </si>
  <si>
    <t>General marker of poorer health; many chronic conditions are known gallstone risk factors. Lacks specificity, not novel.</t>
  </si>
  <si>
    <t>Medication for cholesterol, blood pressure or diabetes_None</t>
  </si>
  <si>
    <t>None' as a risk factor could indicate untreated underlying conditions (known risks). Interpretation depends on correlation direction.</t>
  </si>
  <si>
    <t>Almost the list of risk factor for gallstones</t>
  </si>
  <si>
    <t>Microalbumin in urine</t>
  </si>
  <si>
    <t>Marker of kidney damage/endothelial dysfunction, linked to metabolic syndrome (a gallstone risk factor). Plausible via systemic inflammation.</t>
  </si>
  <si>
    <t>Non-cancer illness code, self-reported | Array 1 gout</t>
  </si>
  <si>
    <t>Gout/hyperuricemia are linked to metabolic syndrome, a gallstone risk factor. Not a novel association. Previously flagged 'NOT' interesting.</t>
  </si>
  <si>
    <t xml:space="preserve">fatty liver , metabolic syndromes </t>
  </si>
  <si>
    <t>Non-cancer illness code, self-reported | Array 2 gout</t>
  </si>
  <si>
    <t xml:space="preserve">Same as Array 1 gout; reflects metabolic syndrome link. Not novel. </t>
  </si>
  <si>
    <t>Non-cancer illness code, self-reported | Array 3 gout</t>
  </si>
  <si>
    <t>Same as Array 1 gout; reflects metabolic syndrome link. Not novel</t>
  </si>
  <si>
    <t>Number of self-reported non-cancer illnesses</t>
  </si>
  <si>
    <t>Higher comorbidity burden expected to increase risk. Not specific or novel</t>
  </si>
  <si>
    <t>Number of treatments/medications taken</t>
  </si>
  <si>
    <t>Polypharmacy indicates more health issues (known risks) or specific drug effects. Not novel</t>
  </si>
  <si>
    <t>Qualifications_None of the above</t>
  </si>
  <si>
    <t>SES indicator; lower SES linked to lifestyle/dietary risk factors for gallstones. Indirect, moderately known link.</t>
  </si>
  <si>
    <t>Standing height</t>
  </si>
  <si>
    <t>Weak or inconsistent association with gallstones. Not a major established risk factor, low plausibility for direct strong link.</t>
  </si>
  <si>
    <t>not relevant</t>
  </si>
  <si>
    <t>Tea intake</t>
  </si>
  <si>
    <t>Mixed evidence: some studies suggest protection, some a slight risk or no effect. A strong positive correlation for risk would be more novel.</t>
  </si>
  <si>
    <t>Treatment/medication code | Array 0 allopurinol</t>
  </si>
  <si>
    <t>Allopurinol treats gout (lowers urate). Indicates hyperuricemia, a component of metabolic syndrome linked to gallstones. Drug itself not causative of gallstones. Previously flagged 'NOT' interesting.</t>
  </si>
  <si>
    <t>Urate</t>
  </si>
  <si>
    <t>Elevated urate (hyperuricemia) is part of metabolic syndrome, a known gallstone risk factor. Moderately established link.</t>
  </si>
  <si>
    <t>Water intake</t>
  </si>
  <si>
    <t>Severe dehydration can concentrate bile. Minor variations in intake not a strongly established major risk. Previously flagged 'NOT' interesting.</t>
  </si>
  <si>
    <t>Weight (p21002)</t>
  </si>
  <si>
    <t>Obesity (indicated by weight) is a well-established, strong risk factor. Not novel.</t>
  </si>
  <si>
    <t>too generic, known especially after weight loss</t>
  </si>
  <si>
    <t>(AD) alzheimer's disease genetic risk</t>
  </si>
  <si>
    <t>Alzheimer's disease involves altered cholesterol metabolism (e.g., ApoE4 allele involvement) and neuroinflammation. [3, 8, 15, 22] Cholesterol is key to most gallstones. [13, 16, 25, 31] A shared genetic basis via lipid pathways or systemic inflammation could be plausible. This is a novel area for gallstone research.</t>
  </si>
  <si>
    <t>ALZ is based also on metabolic inbalance -interesting (surprisinh)</t>
  </si>
  <si>
    <t>(CVD) cardiovascular disease genetic risk</t>
  </si>
  <si>
    <t>CVD and gallstones share many risk factors like obesity, dyslipidemia, and metabolic syndrome. [13, 25] Genetic predispositions to these shared factors (e.g., those affecting lipid metabolism or inflammation) could increase risk for both. [25] Plausible, moderately novel if specific pathways beyond general metabolic syndrome are implicated.</t>
  </si>
  <si>
    <t>CVD  is based also on metabolic inbalance -interesting (surprisinh)</t>
  </si>
  <si>
    <t>(HT) hypertension genetic risk</t>
  </si>
  <si>
    <t>Hypertension is a component of metabolic syndrome, a well-established risk factor for gallstones. [13, 25, 31] Genetic factors predisposing to hypertension might overlap with those increasing gallstone risk, potentially via endothelial dysfunction, RAAS system activity impacting fluid balance/bile concentration, or shared inflammatory pathways. Plausible.</t>
  </si>
  <si>
    <t>HT is too broad</t>
  </si>
  <si>
    <t>(RA) rheumatoid arthritis genetic risk</t>
  </si>
  <si>
    <t>RA is a chronic systemic inflammatory disease. [5, 7, 12, 18, 20] Chronic inflammation can affect various organs and processes, potentially influencing bile composition or gallbladder motility. Some medications for RA (e.g., corticosteroids) might also modulate gallstone risk. [23] A link via systemic inflammation is plausible. Moderately novel.</t>
  </si>
  <si>
    <t>(VTE) venous thromboembolic disease genetic risk</t>
  </si>
  <si>
    <t>Shared risk factors like obesity, immobility, and systemic inflammation could connect VTE predisposition to gallstones. [13, 25] Certain conditions or genetic factors increasing inflammation or affecting endothelial function might play a role in both. Novel if a direct genetic link independent of these broad factors is found.</t>
  </si>
  <si>
    <t>based also on metabolic inbalance -interesting (surprisinh)</t>
  </si>
  <si>
    <t>Apolipoprotein B to Apolipoprotein A1 ratio</t>
  </si>
  <si>
    <t>This ratio is a strong indicator of dyslipidemia and metabolic health; a high ratio (high ApoB/low ApoA1) suggests increased atherogenic particles and is strongly linked to metabolic syndrome. [4, 6, 10, 11, 14, 24, 27, 29, 30] Metabolic syndrome is a primary driver for cholesterol gallstones via increased cholesterol saturation of bile. Established link.</t>
  </si>
  <si>
    <t>Atrial fibrillation and flutter</t>
  </si>
  <si>
    <t>AF shares common risk factors with gallstones, such as age, obesity, hypertension, and diabetes (metabolic syndrome components). [2, 9, 13, 17, 19, 21, 28] Systemic inflammation present in both conditions could be a link. More likely a comorbidity due to shared risks than AF directly causing gallstones. Moderately known association.</t>
  </si>
  <si>
    <t>if true I will be surprised</t>
  </si>
  <si>
    <t>Congestive heart failure (CHF) NOS</t>
  </si>
  <si>
    <t>CHF can lead to hepatic congestion and impaired liver function, potentially altering bile composition. [1, 32] Patients with CHF often have multiple comorbidities (obesity, diabetes) that are also risk factors for gallstones. [13, 25] Medications for CHF (e.g., diuretics) can also influence fluid balance and potentially gallstone formation. [26] Plausible link.</t>
  </si>
  <si>
    <t>connection to  impaired liver function</t>
  </si>
  <si>
    <t>Novel-pred</t>
  </si>
  <si>
    <t>Plausible-pred</t>
  </si>
  <si>
    <t>Utility-pred</t>
  </si>
  <si>
    <t>InterestScore-pred</t>
  </si>
  <si>
    <t>MS is an autoimmune disease involving chronic inflammation. While direct genetic links to esophageal cancer aren't well-established, systemic inflammation or immune dysregulation could theoretically play a role. Some treatments for MS (immunosuppressants) might also modulate cancer risk. Highly speculative.</t>
  </si>
  <si>
    <t>Esophageal cancer</t>
  </si>
  <si>
    <t>if true - not making too much sense</t>
  </si>
  <si>
    <t>Age high blood pressure diagnosed_None</t>
  </si>
  <si>
    <t>None' implying no hypertension. Hypertension is part of metabolic syndrome, linked to esophageal adenocarcinoma (EAC) via obesity/GERD. So, 'None' would typically be protective. If 'None' is found to be a risk factor, it's novel and counterintuitive, potentially indicating a distinct population subgroup or unmasking other factors.</t>
  </si>
  <si>
    <t>probably not too healthy -not direct</t>
  </si>
  <si>
    <t>Alanine aminotransferase</t>
  </si>
  <si>
    <t>ALT is a liver enzyme; elevated levels can indicate liver damage (e.g., NAFLD), which is associated with metabolic syndrome. Metabolic syndrome (obesity, insulin resistance) is a risk factor for EAC. Thus, elevated ALT could be an indirect marker.</t>
  </si>
  <si>
    <t>metabolic syndrom affects digestive system cancer</t>
  </si>
  <si>
    <t>Strong, well-established risk factor for esophageal squamous cell carcinoma (ESCC) due to direct toxic effects of acetaldehyde and chronic irritation. Less direct link to EAC, but can exacerbate GERD.</t>
  </si>
  <si>
    <t>ApoA-I is a major component of HDL (good cholesterol). Low HDL is part of metabolic syndrome, a risk factor for EAC. An inverse association (low ApoA-I -&gt; higher EAC risk) is plausible. A positive association would be novel.</t>
  </si>
  <si>
    <t>ApoB is a major component of LDL (bad cholesterol). High ApoB/LDL is associated with metabolic syndrome, a risk factor for EAC. A positive association (high ApoB -&gt; higher EAC risk) is plausible.</t>
  </si>
  <si>
    <t>Hip circumference</t>
  </si>
  <si>
    <t>A measure of adiposity. Central obesity (often correlated with hip/waist circumference) is a known risk factor for EAC, primarily through promoting GERD and systemic inflammation.</t>
  </si>
  <si>
    <t>Socioeconomic and lifestyle factors (diet, smoking, alcohol, pollution, healthcare access) vary by population density and can influence esophageal cancer risk (both ESCC and EAC). This is a proxy, not a direct biological cause. Specific local patterns might emerge but novelty is generally low.</t>
  </si>
  <si>
    <t>too broad</t>
  </si>
  <si>
    <t>Similar to 'Large Urban Area'; a proxy for various socio-environmental factors. Low novelty unless it reveals a very specific, unexpected local pattern distinct from general SES trends.</t>
  </si>
  <si>
    <t>Leg fat-free mass (right)</t>
  </si>
  <si>
    <t>Indicates muscle mass. Low muscle mass (sarcopenia) is associated with frailty, chronic inflammation, and poorer outcomes in various cancers. Sarcopenic obesity (low muscle, high fat) is particularly linked to metabolic disturbances. An inverse correlation (low FFM -&gt; higher risk) is plausible.</t>
  </si>
  <si>
    <t>too broad and non specific</t>
  </si>
  <si>
    <t>Long-standing illness, disability or infirmity_No</t>
  </si>
  <si>
    <t>No' implies better general health. If 'No' (i.e., being healthy) is positively associated with *increased* cancer risk, it would be highly novel and counterintuitive. More likely, 'Yes' (having chronic illness) is the risk factor, which is expected.</t>
  </si>
  <si>
    <t>Medication for cholesterol, blood pressure or diabetes Medication_None</t>
  </si>
  <si>
    <t>None' meaning not taking these medications. If associated with increased risk, it could indicate untreated underlying conditions (metabolic syndrome components are risk factors for EAC). If 'None' is protective, it's expected.</t>
  </si>
  <si>
    <t>Medication for cholesterol, blood pressure or diabetes_None of the above</t>
  </si>
  <si>
    <t>Similar to above. Likely indicates absence of these specific medications, which could mean health or untreated risk factors.</t>
  </si>
  <si>
    <t>Medication for cholesterol, blood pressure, diabetes, or take exogenous hormones_None</t>
  </si>
  <si>
    <t>Broader category. Absence of these medications ('None') as a risk factor could point to untreated conditions or complex interactions if specific hormonal medications were protective/harmful in other groups.</t>
  </si>
  <si>
    <t>Marker of early kidney damage and endothelial dysfunction, often linked with diabetes, hypertension, and metabolic syndrome. As metabolic syndrome is a risk factor for EAC, this association is plausible via systemic inflammation and metabolic dysregulation.</t>
  </si>
  <si>
    <t>if true  might be some comorbidity or overdose of medication</t>
  </si>
  <si>
    <t>Gout (hyperuricemia) is linked with metabolic syndrome, which is a risk factor for EAC. The link is indirect, via shared metabolic pathways (obesity, insulin resistance, inflammation). Not highly novel.</t>
  </si>
  <si>
    <t>Same as above; marker for metabolic syndrome.</t>
  </si>
  <si>
    <t>A higher number generally correlates with poorer health, increased inflammation, and accumulation of risk factors. Expected to be associated with higher cancer risk. Lacks specificity.</t>
  </si>
  <si>
    <t xml:space="preserve">general </t>
  </si>
  <si>
    <t>Proxy for comorbidity burden. Individuals on more medications are often sicker or have multiple chronic conditions, some of which might be risk factors. Not novel.</t>
  </si>
  <si>
    <t>Allopurinol treats gout by lowering urate. Its use signifies underlying hyperuricemia/gout, which are linked to metabolic syndrome and thus indirectly to EAC risk. Not a direct effect of the drug itself causing cancer.</t>
  </si>
  <si>
    <t>Triglycerides Blood biochemistry</t>
  </si>
  <si>
    <t>Elevated triglycerides are a core component of metabolic syndrome. Metabolic syndrome (including obesity, insulin resistance, dyslipidemia) is a well-recognized risk factor for EAC, primarily by promoting GERD and chronic inflammation.</t>
  </si>
  <si>
    <t>Elevated serum urate (hyperuricemia) is associated with metabolic syndrome and inflammation, both of which are implicated in EAC development. Plausible but not highly novel as an independent factor beyond metabolic syndrome.</t>
  </si>
  <si>
    <t>NAFLS is indicative by urate - metabolic syndrom affects digestive systeAFLS is indicative by urate - metabolic syndrom affects digestive system cancerm cancer</t>
  </si>
  <si>
    <t>Urea</t>
  </si>
  <si>
    <t>Primarily a marker of kidney function and protein metabolism. Elevated urea can indicate impaired kidney function, which may be linked to chronic inflammation or uremic toxins that could potentially influence cancer risk. Some studies show links between chronic kidney disease and increased risk for certain cancers, though specific strong links to esophageal cancer are less established. Moderately novel.</t>
  </si>
  <si>
    <t>Vascular/heart problems diagnosed by doctor_None of the above</t>
  </si>
  <si>
    <t>None' implying absence of diagnosed vascular/heart issues. If 'None' were a risk factor, it's highly novel and implausible. Conversely, having vascular/heart problems could share risk factors with esophageal cancer (e.g., smoking for ESCC, obesity for EAC).</t>
  </si>
  <si>
    <t>Generally not considered a strong direct risk factor unless very specific contexts (e.g., extremely hot beverages for ESCC, or contaminants). Dehydration is unlikely a primary driver. Low novelty and plausibility for typical variations.</t>
  </si>
  <si>
    <t>(AMD) age-related macular degeneration genetic risk</t>
  </si>
  <si>
    <t>AMD involves inflammation and oxidative stress, pathways also relevant to cancer. Shared genetic links (e.g., complement system) could exist. [15] Novel for esophageal cancer specifically.</t>
  </si>
  <si>
    <t>Shared risk factors (smoking, obesity for EAC, diet, inflammation) and pathophysiological pathways are known for CVD and esophageal cancer. [28, 33, 36] Genetic predisposition to these shared elements makes a link plausible. Moderately novel if specific non-lifestyle genetic overlaps are identified.</t>
  </si>
  <si>
    <t>(HDL) high density lipoprotein cholesterol genetic risk</t>
  </si>
  <si>
    <t>Low HDL is part of metabolic syndrome, a risk factor for Esophageal Adenocarcinoma (EAC). Genetic risk for low HDL could plausibly increase EAC risk. [40] A Mendelian randomization (MR) study found no causal link between genetically predicted HDL and overall cancer risk, but site-specific effects can vary. [31] If genetic risk for *high* HDL was linked to esophageal cancer, it would be more novel.</t>
  </si>
  <si>
    <t>Hypertension is part of metabolic syndrome, linked to EAC. [34, 36, 47] Genetic factors for HT might overlap with EAC risk via inflammation or endothelial dysfunction. Some research suggests esophageal carcinoma has few differentially expressed hypertension-related genes compared to other cancers, making a direct genetic link more novel if found. [37]</t>
  </si>
  <si>
    <t>RA involves chronic systemic inflammation, a known cancer driver. [44, 45] Shared inflammatory genetic pathways (e.g., TNF, ILs) could link RA genetic risk to esophageal cancer. Some genetic links between RA and ESCC have been explored via specific microRNAs. [20, 43] Moderately novel.</t>
  </si>
  <si>
    <t>immunological signature ? digestive system cancer</t>
  </si>
  <si>
    <t>(T2D) type 2 diabetes genetic risk</t>
  </si>
  <si>
    <t>Observational studies link T2D to increased EAC risk (via obesity, GERD, inflammation). [1, 4] However, some MR studies suggest genetically predicted T2D is associated with a *reduced* risk of esophageal cancer, a counterintuitive finding needing more research. [1, 3, 4, 10, 17] This discrepancy makes it interesting.</t>
  </si>
  <si>
    <t>Apolipoprotein A1</t>
  </si>
  <si>
    <t>ApoA1 is the main protein in HDL. Low ApoA1/HDL is linked to metabolic syndrome (EAC risk factor). [16, 25, 35, 38] Thus, low ApoA1 predicting EAC is plausible. Some studies show high ApoA1 is a favorable prognostic factor for ESCC. [11, 12, 16, 25]</t>
  </si>
  <si>
    <t>AF shares risk factors with esophageal cancer (age, obesity, smoking, inflammation). [5, 8, 18, 29] Recent MR studies suggest AF is causally associated with an increased risk of esophageal cancer. [7] Some studies also link AF to higher rates of reflux-related complications like Barrett's esophagus and esophageal cancer. [8]</t>
  </si>
  <si>
    <t>Date of all cause dementia report</t>
  </si>
  <si>
    <t>Primarily an indicator of advanced age and accumulated comorbidities. Age is a major risk factor for esophageal cancer. Any link beyond age (e.g., shared inflammatory or metabolic dysregulation pathways) would be more novel but is speculative.</t>
  </si>
  <si>
    <t>does not make too much sense</t>
  </si>
  <si>
    <t>Novel</t>
  </si>
  <si>
    <t>Plausible</t>
  </si>
  <si>
    <t>Utility</t>
  </si>
  <si>
    <t>Interesting</t>
  </si>
  <si>
    <t>Column 2</t>
  </si>
  <si>
    <t>Gout and CVD share many risk factors (metabolic syndrome, inflammation) and often co-occur. [18, 31] Genetic predisposition to CVD might overlap with gout risk via shared inflammatory or metabolic pathways. Plausible, moderately novel if specific genetic links beyond known shared risk factors are identified.</t>
  </si>
  <si>
    <t>Gout</t>
  </si>
  <si>
    <t>Low HDL is a known feature of metabolic syndrome, which is strongly associated with gout. [5] A genetic predisposition to low HDL increasing gout risk is plausible. If genetic risk for *high* HDL was linked to gout, that would be more novel.</t>
  </si>
  <si>
    <t xml:space="preserve">if true (any genetic) is of relevance </t>
  </si>
  <si>
    <t>Inverse relationship suggested; lower uric acid levels found in MS patients, and uric acid has antioxidant properties. [13, 43, 48] A genetic risk for MS being *negatively* correlated with gout (i.e., protective for gout) is plausible. A positive correlation would be highly novel and counterintuitive.</t>
  </si>
  <si>
    <t>Hypertension is a common comorbidity with gout and a risk factor. [35, 16] 'None' (no hypertension) would generally be protective. If 'None' is positively associated with gout risk, this is novel and unexpected, requiring further investigation for confounders.</t>
  </si>
  <si>
    <t>Strong, well-established risk factor. Alcohol, especially beer, increases urate production and decreases excretion. [7, 8, 11, 32, 33, 39] Not novel.</t>
  </si>
  <si>
    <t xml:space="preserve">not specific </t>
  </si>
  <si>
    <t>ApoA-I is the main protein in HDL. Low HDL (and potentially low ApoA-I) is linked to metabolic syndrome and gout. [5, 44] Some studies suggest ApoA-I may bind MSU crystals and modulate inflammation, or that levels are decreased in gout. [5, 44] An inverse association is plausible.</t>
  </si>
  <si>
    <t xml:space="preserve">metabolic syndrom </t>
  </si>
  <si>
    <t>ApoB is the main protein in LDL and VLDL. High ApoB is associated with increased VLDL, dyslipidemia, and metabolic syndrome, all linked to gout. [5, 17, 36, 42] Positive association is plausible and aligns with known risk factors.</t>
  </si>
  <si>
    <t>Gout is associated with increased risk of atrial fibrillation, likely due to shared risk factors like inflammation, hypertension, and metabolic syndrome. Plausible comorbidity.</t>
  </si>
  <si>
    <t>not seems relevant. maybe some inflamation relation</t>
  </si>
  <si>
    <t>Haematocrit percentage</t>
  </si>
  <si>
    <t>Higher haematocrit can be associated with dehydration (relative increase) or conditions like polycythemia vera, which can cause secondary gout due to increased cell turnover and urate production. [35] Plausible but not a primary, highly novel risk factor for most gout cases.</t>
  </si>
  <si>
    <t>Measure of adiposity. Obesity (often reflected by increased hip/waist circumference) is a well-established risk factor for gout due to increased urate production and association with metabolic syndrome. [2, 35] Not novel.</t>
  </si>
  <si>
    <t>Socioeconomic status, diet, and lifestyle vary by population density and can influence gout risk. [23, 41] For instance, 'diseases of affluence' like gout were historically associated with richer diets accessible in certain areas. This is a proxy, not a direct biological cause. Low novelty if reflecting known SES/lifestyle patterns.</t>
  </si>
  <si>
    <t>Similar to 'Large Urban Area', a proxy for socio-environmental factors. Low novelty unless a very specific, unexpected local pattern distinct from general SES trends is revealed.</t>
  </si>
  <si>
    <t>Higher fat-free mass (muscle) is generally associated with better metabolic health. Sarcopenia (low muscle mass), especially with obesity, is linked to metabolic syndrome. An inverse correlation (low FFM -&gt; higher gout risk) is plausible. A positive correlation would be more novel.</t>
  </si>
  <si>
    <t>Chronic illnesses, particularly those affecting kidney function or causing inflammation (e.g., CKD, psoriasis), are known risk factors for gout. [2, 14, 24, 26, 34, 40] This is an expected association due to comorbidity or medication side effects (e.g., diuretics). [2, 9] Not novel.</t>
  </si>
  <si>
    <t>None' meaning not taking these common medications. If 'None' is associated with increased gout risk, it could indicate untreated underlying conditions (e.g., metabolic syndrome, hypertension) that are themselves risk factors. [16, 35] Alternatively, some of these medications (e.g., certain diuretics) can increase gout risk, so 'None' might be protective. Interpretation depends on correlation direction.</t>
  </si>
  <si>
    <t>Marker of early kidney damage and endothelial dysfunction. Often linked to diabetes, hypertension, and metabolic syndrome. Impaired kidney function reduces urate excretion, a primary cause of gout. [24] Highly plausible.</t>
  </si>
  <si>
    <t>indirect  some effect through kidney</t>
  </si>
  <si>
    <t>This is a direct report of the target disease itself. Useful for confirming cases or assessing disease history if 'predicting future onset' refers to flares in existing gout patients. If predicting initial onset, this feature would be circular. Assuming it's a prior diagnosis.</t>
  </si>
  <si>
    <t>clear</t>
  </si>
  <si>
    <t>Same as above. Direct report of the target disease.</t>
  </si>
  <si>
    <t xml:space="preserve">clear </t>
  </si>
  <si>
    <t>Higher number suggests greater comorbidity burden. Many conditions (e.g., kidney disease, hypertension, metabolic syndrome) are risk factors for gout. [18, 24, 31] Expected association. Not novel.</t>
  </si>
  <si>
    <t>Polypharmacy often correlates with multiple comorbidities. [9, 18, 29, 31] Some medications (e.g., diuretics, low-dose aspirin) are known to increase gout risk. [2, 9] Expected association. Not novel.</t>
  </si>
  <si>
    <t>Educational qualifications are an SES indicator. Lower SES can be linked to dietary patterns (e.g., higher intake of purine-rich foods, sugary drinks) and higher prevalence of obesity, which are risk factors for gout. [4, 23, 41] Indirect link, moderately known.</t>
  </si>
  <si>
    <t>Not a major or well-established risk factor for gout. Any association is likely weak or confounded by other factors like weight or ethnicity. Low novelty and plausibility for a strong direct link.</t>
  </si>
  <si>
    <t>Allopurinol is a first-line urate-lowering therapy used to treat and prevent gout. [6, 10, 15, 19, 20, 21] Its presence indicates a diagnosis of gout or significant hyperuricemia requiring treatment. Not predictive of *new* onset if already prescribed. If predicting flares, it's directly relevant.</t>
  </si>
  <si>
    <t>Serum urate level is the single most important risk factor for gout. [3, 4, 12, 21, 25, 31] Hyperuricemia (high urate) leads to MSU crystal deposition. Extremely well-established, not novel.</t>
  </si>
  <si>
    <t>Primarily a marker of kidney function and protein metabolism. Elevated urea (often with creatinine) indicates impaired kidney function. Reduced kidney function is a major cause of gout due to impaired urate excretion. [2, 38] Plausible, well-understood link.</t>
  </si>
  <si>
    <t>Adequate water intake promotes uric acid excretion and can help prevent gout attacks by diluting urine and reducing crystal formation. [7, 16, 22, 28, 30] Dehydration is a known trigger. Low water intake as a risk factor is plausible and generally advised against.</t>
  </si>
  <si>
    <t>had_disease_past</t>
  </si>
  <si>
    <t>If 'disease' refers to gout itself, this is circular for predicting initial onset, but relevant for predicting recurrent flares in existing patients. If refers to other past diseases, specificity is needed; many chronic conditions are risk factors.</t>
  </si>
  <si>
    <t>3-Hydroxybutyrate</t>
  </si>
  <si>
    <t>Elevated ketone bodies (like 3-hydroxybutyrate) occur in states like fasting, ketogenic diets, or uncontrolled diabetes. These states can acutely increase uric acid levels (e.g., due to competition for renal excretion or increased purine breakdown during rapid weight loss), potentially triggering gout flares or contributing to hyperuricemia. [1, 2, 4, 10, 12, 16, 17] Plausible link, moderately novel as a specific biomarker beyond general ketosis.</t>
  </si>
  <si>
    <t>measureable and relevant (might be known)</t>
  </si>
  <si>
    <t>Acetone</t>
  </si>
  <si>
    <t>Acetone is another ketone body. Similar to 3-hydroxybutyrate, elevated acetone (ketosis) can be associated with increased uric acid levels due to metabolic shifts that affect urate production or excretion. [1, 2, 4, 12] The direct role of acetone itself versus the overall state of ketosis is key. Plausible, moderately novel.</t>
  </si>
  <si>
    <t>CHF is strongly associated with gout. [6, 7, 15] Reasons include impaired renal excretion of urate due to reduced kidney perfusion and the common use of diuretic medications (especially loop and thiazide diuretics) in CHF management, which raise uric acid levels. [6, 7, 15] Well-established comorbidity, not novel.</t>
  </si>
  <si>
    <t>kidney problem causing gout -known</t>
  </si>
  <si>
    <t>Indicates a dementia diagnosis. Both gout and dementia risk increase with age. [11, 14] Shared risk factors like vascular disease or metabolic syndrome could play a role. [11, 14] Some studies suggest hyperuricemia might be neuroprotective in early stages, but high levels could be detrimental or associated with vascular dementia. [3, 8, 9] Association likely reflects age and shared comorbidities rather than a direct novel link.</t>
  </si>
  <si>
    <t>reflect of age ?</t>
  </si>
  <si>
    <t>LDL direct Blood biochemistry</t>
  </si>
  <si>
    <t>High LDL is part of metabolic syndrome, which is strongly associated with hyperuricemia and gout. [5, 13] Dyslipidemia promotes inflammation and insulin resistance, contributing to higher urate levels. [5, 13] Established link, not novel as an independent factor beyond metabolic syndrome.</t>
  </si>
  <si>
    <t>blood measures are good indicators</t>
  </si>
  <si>
    <t>Mean platelet (thrombocyte) volume</t>
  </si>
  <si>
    <t>MPV is a marker of platelet size and activity, often elevated in inflammatory conditions. [18, 19, 20] Gout is an inflammatory arthritis. Studies have shown increased MPV in gout patients, especially during acute attacks, correlating with inflammation. [18, 19, 20] Plausible as an inflammatory marker, moderately interesting for understanding gout-related inflammation.</t>
  </si>
  <si>
    <t>if true it is interesting</t>
  </si>
  <si>
    <t>Neuroticism score</t>
  </si>
  <si>
    <t>Personality trait. Indirect links possible if neuroticism influences lifestyle factors known to affect gout (e.g., diet high in purines, alcohol intake, medication adherence, stress-induced inflammation). [21] However, a direct strong link is speculative and would be novel. Low plausibility for direct causality.</t>
  </si>
  <si>
    <t>I think it is false</t>
  </si>
  <si>
    <t>Target \ Source-filter</t>
  </si>
  <si>
    <t>shap</t>
  </si>
  <si>
    <t>KG</t>
  </si>
  <si>
    <t>Literature</t>
  </si>
  <si>
    <t>Joint-KG_Lit</t>
  </si>
  <si>
    <t>InterFeat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</si>
</sst>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1.0"/>
      <color theme="1"/>
      <name val="&quot;Aptos Narrow&quot;"/>
    </font>
    <font>
      <sz val="11.0"/>
      <color theme="1"/>
      <name val="Arial"/>
    </font>
    <font>
      <sz val="10.0"/>
      <color theme="1"/>
      <name val="&quot;Aptos Narrow&quot;"/>
    </font>
    <font>
      <color theme="1"/>
      <name val="Arial"/>
    </font>
    <font>
      <sz val="11.0"/>
      <color rgb="FF000000"/>
      <name val="&quot;Aptos Narrow&quot;"/>
    </font>
    <font>
      <sz val="11.0"/>
      <color rgb="FF000000"/>
      <name val="Arial"/>
    </font>
    <font>
      <sz val="10.0"/>
      <color rgb="FF000000"/>
      <name val="&quot;Aptos Narrow&quot;"/>
    </font>
    <font>
      <color theme="1"/>
      <name val="Arial"/>
      <scheme val="minor"/>
    </font>
    <font>
      <sz val="10.0"/>
      <color rgb="FF000000"/>
      <name val="Arial"/>
    </font>
    <font>
      <sz val="12.0"/>
      <color theme="1"/>
      <name val="Arial"/>
    </font>
    <font>
      <sz val="12.0"/>
      <color theme="1"/>
      <name val="&quot;Aptos Narrow&quot;"/>
    </font>
    <font>
      <sz val="12.0"/>
      <color rgb="FF000000"/>
      <name val="&quot;Aptos Narrow&quot;"/>
    </font>
    <font>
      <sz val="12.0"/>
      <color rgb="FF000000"/>
      <name val="Arial"/>
    </font>
    <font>
      <sz val="10.0"/>
      <color theme="1"/>
      <name val="Arial"/>
    </font>
  </fonts>
  <fills count="6">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
      <patternFill patternType="solid">
        <fgColor rgb="FF00FF00"/>
        <bgColor rgb="FF00FF00"/>
      </patternFill>
    </fill>
  </fills>
  <borders count="2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right/>
      <top/>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00FF00"/>
      </right>
      <top style="thin">
        <color rgb="FF00FF00"/>
      </top>
      <bottom style="thin">
        <color rgb="FF00FF00"/>
      </bottom>
    </border>
    <border>
      <left style="thin">
        <color rgb="FF00FF00"/>
      </left>
      <right style="thin">
        <color rgb="FF00FF00"/>
      </right>
      <top style="thin">
        <color rgb="FF00FF00"/>
      </top>
      <bottom style="thin">
        <color rgb="FF00FF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00FF00"/>
      </right>
      <top style="thin">
        <color rgb="FF00FF00"/>
      </top>
      <bottom style="thin">
        <color rgb="FF284E3F"/>
      </bottom>
    </border>
    <border>
      <left style="thin">
        <color rgb="FF00FF00"/>
      </left>
      <right style="thin">
        <color rgb="FF00FF00"/>
      </right>
      <top style="thin">
        <color rgb="FF00FF00"/>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2" numFmtId="49" xfId="0" applyAlignment="1" applyBorder="1" applyFont="1" applyNumberFormat="1">
      <alignment horizontal="left" readingOrder="0" shrinkToFit="0" vertical="bottom" wrapText="0"/>
    </xf>
    <xf borderId="2" fillId="0" fontId="3"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2" fontId="4" numFmtId="0" xfId="0" applyAlignment="1" applyBorder="1" applyFill="1" applyFont="1">
      <alignment horizontal="left" readingOrder="0" shrinkToFit="0" vertical="center" wrapText="0"/>
    </xf>
    <xf borderId="4" fillId="2" fontId="4" numFmtId="0" xfId="0" applyAlignment="1" applyBorder="1" applyFont="1">
      <alignment horizontal="lef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horizontal="right" readingOrder="0" shrinkToFit="0" vertical="bottom" wrapText="0"/>
    </xf>
    <xf borderId="6" fillId="0" fontId="6" numFmtId="0" xfId="0" applyAlignment="1" applyBorder="1" applyFont="1">
      <alignment horizontal="right" readingOrder="0" shrinkToFit="0" vertical="bottom" wrapText="0"/>
    </xf>
    <xf borderId="6" fillId="0" fontId="7" numFmtId="0" xfId="0" applyAlignment="1" applyBorder="1" applyFont="1">
      <alignment readingOrder="0" shrinkToFit="0" vertical="bottom" wrapText="0"/>
    </xf>
    <xf borderId="6" fillId="0" fontId="8" numFmtId="0" xfId="0" applyAlignment="1" applyBorder="1" applyFont="1">
      <alignment readingOrder="0" shrinkToFit="0" vertical="center" wrapText="1"/>
    </xf>
    <xf borderId="6" fillId="0" fontId="8" numFmtId="0" xfId="0" applyAlignment="1" applyBorder="1" applyFont="1">
      <alignment shrinkToFit="0" vertical="center" wrapText="0"/>
    </xf>
    <xf borderId="6" fillId="0" fontId="8" numFmtId="0" xfId="0" applyAlignment="1" applyBorder="1" applyFont="1">
      <alignment readingOrder="0" shrinkToFit="0" vertical="center" wrapText="0"/>
    </xf>
    <xf borderId="6" fillId="3" fontId="4" numFmtId="0" xfId="0" applyAlignment="1" applyBorder="1" applyFill="1" applyFont="1">
      <alignment shrinkToFit="0" vertical="center" wrapText="0"/>
    </xf>
    <xf borderId="6" fillId="3" fontId="4" numFmtId="0" xfId="0" applyAlignment="1" applyBorder="1" applyFont="1">
      <alignment shrinkToFit="0" vertical="center" wrapText="0"/>
    </xf>
    <xf borderId="7" fillId="3" fontId="4" numFmtId="0" xfId="0" applyAlignment="1" applyBorder="1" applyFont="1">
      <alignment shrinkToFit="0" vertical="center" wrapText="0"/>
    </xf>
    <xf borderId="8" fillId="0" fontId="5" numFmtId="0" xfId="0" applyAlignment="1" applyBorder="1" applyFont="1">
      <alignment readingOrder="0" shrinkToFit="0" vertical="bottom" wrapText="0"/>
    </xf>
    <xf borderId="9" fillId="0" fontId="5" numFmtId="0" xfId="0" applyAlignment="1" applyBorder="1" applyFont="1">
      <alignment horizontal="right" readingOrder="0" shrinkToFit="0" vertical="bottom" wrapText="0"/>
    </xf>
    <xf borderId="9" fillId="0" fontId="6" numFmtId="0" xfId="0" applyAlignment="1" applyBorder="1" applyFont="1">
      <alignment horizontal="right" readingOrder="0" shrinkToFit="0" vertical="bottom" wrapText="0"/>
    </xf>
    <xf borderId="9" fillId="0" fontId="6" numFmtId="0" xfId="0" applyAlignment="1" applyBorder="1" applyFont="1">
      <alignment horizontal="right" readingOrder="0" shrinkToFit="0" vertical="bottom" wrapText="0"/>
    </xf>
    <xf borderId="9" fillId="0" fontId="7" numFmtId="0" xfId="0" applyAlignment="1" applyBorder="1" applyFont="1">
      <alignment readingOrder="0" shrinkToFit="0" vertical="bottom" wrapText="0"/>
    </xf>
    <xf borderId="9" fillId="0" fontId="8" numFmtId="0" xfId="0" applyAlignment="1" applyBorder="1" applyFont="1">
      <alignment readingOrder="0" shrinkToFit="0" vertical="center" wrapText="1"/>
    </xf>
    <xf borderId="9" fillId="0" fontId="8" numFmtId="0" xfId="0" applyAlignment="1" applyBorder="1" applyFont="1">
      <alignment shrinkToFit="0" vertical="center" wrapText="0"/>
    </xf>
    <xf borderId="9" fillId="0" fontId="8" numFmtId="0" xfId="0" applyAlignment="1" applyBorder="1" applyFont="1">
      <alignment readingOrder="0" shrinkToFit="0" vertical="center" wrapText="0"/>
    </xf>
    <xf borderId="9" fillId="4" fontId="4" numFmtId="0" xfId="0" applyAlignment="1" applyBorder="1" applyFill="1" applyFont="1">
      <alignment shrinkToFit="0" vertical="center" wrapText="0"/>
    </xf>
    <xf borderId="9" fillId="4" fontId="4" numFmtId="0" xfId="0" applyAlignment="1" applyBorder="1" applyFont="1">
      <alignment shrinkToFit="0" vertical="center" wrapText="0"/>
    </xf>
    <xf borderId="10" fillId="3" fontId="4" numFmtId="0" xfId="0" applyAlignment="1" applyBorder="1" applyFont="1">
      <alignment shrinkToFit="0" vertical="center" wrapText="0"/>
    </xf>
    <xf borderId="6" fillId="3" fontId="6" numFmtId="0" xfId="0" applyAlignment="1" applyBorder="1" applyFont="1">
      <alignment horizontal="right" readingOrder="0" shrinkToFit="0" vertical="bottom" wrapText="0"/>
    </xf>
    <xf quotePrefix="1" borderId="6" fillId="0" fontId="8" numFmtId="0" xfId="0" applyAlignment="1" applyBorder="1" applyFont="1">
      <alignment readingOrder="0" shrinkToFit="0" vertical="center" wrapText="1"/>
    </xf>
    <xf borderId="6" fillId="0" fontId="9" numFmtId="0" xfId="0" applyAlignment="1" applyBorder="1" applyFont="1">
      <alignment readingOrder="0" shrinkToFit="0" vertical="bottom" wrapText="0"/>
    </xf>
    <xf borderId="8" fillId="0" fontId="6" numFmtId="0" xfId="0" applyAlignment="1" applyBorder="1" applyFont="1">
      <alignment readingOrder="0" shrinkToFit="0" vertical="bottom" wrapText="0"/>
    </xf>
    <xf borderId="11" fillId="5" fontId="5" numFmtId="0" xfId="0" applyAlignment="1" applyBorder="1" applyFill="1" applyFont="1">
      <alignment readingOrder="0" shrinkToFit="0" vertical="bottom" wrapText="0"/>
    </xf>
    <xf borderId="12" fillId="5" fontId="6" numFmtId="0" xfId="0" applyAlignment="1" applyBorder="1" applyFont="1">
      <alignment horizontal="right" readingOrder="0" shrinkToFit="0" vertical="bottom" wrapText="0"/>
    </xf>
    <xf borderId="12" fillId="5" fontId="6" numFmtId="0" xfId="0" applyAlignment="1" applyBorder="1" applyFont="1">
      <alignment horizontal="right" readingOrder="0" shrinkToFit="0" vertical="bottom" wrapText="0"/>
    </xf>
    <xf borderId="12" fillId="5" fontId="7" numFmtId="0" xfId="0" applyAlignment="1" applyBorder="1" applyFont="1">
      <alignment readingOrder="0" shrinkToFit="0" vertical="bottom" wrapText="0"/>
    </xf>
    <xf borderId="12" fillId="5" fontId="5" numFmtId="0" xfId="0" applyAlignment="1" applyBorder="1" applyFont="1">
      <alignment horizontal="right" readingOrder="0" shrinkToFit="0" vertical="bottom" wrapText="0"/>
    </xf>
    <xf borderId="12" fillId="5" fontId="8" numFmtId="0" xfId="0" applyAlignment="1" applyBorder="1" applyFont="1">
      <alignment readingOrder="0" shrinkToFit="0" vertical="center" wrapText="0"/>
    </xf>
    <xf borderId="12" fillId="5" fontId="8" numFmtId="0" xfId="0" applyAlignment="1" applyBorder="1" applyFont="1">
      <alignment readingOrder="0" shrinkToFit="0" vertical="center" wrapText="0"/>
    </xf>
    <xf borderId="12" fillId="5" fontId="4" numFmtId="0" xfId="0" applyAlignment="1" applyBorder="1" applyFont="1">
      <alignment readingOrder="0" shrinkToFit="0" vertical="center" wrapText="0"/>
    </xf>
    <xf borderId="0" fillId="5" fontId="8" numFmtId="0" xfId="0" applyFont="1"/>
    <xf borderId="6" fillId="0" fontId="6" numFmtId="0" xfId="0" applyAlignment="1" applyBorder="1" applyFont="1">
      <alignment horizontal="right" readingOrder="0" shrinkToFit="0" vertical="bottom" wrapText="0"/>
    </xf>
    <xf borderId="6" fillId="4" fontId="4" numFmtId="0" xfId="0" applyAlignment="1" applyBorder="1" applyFont="1">
      <alignment shrinkToFit="0" vertical="center" wrapText="0"/>
    </xf>
    <xf borderId="6" fillId="4" fontId="4" numFmtId="0" xfId="0" applyAlignment="1" applyBorder="1" applyFont="1">
      <alignment shrinkToFit="0" vertical="center" wrapText="0"/>
    </xf>
    <xf borderId="13" fillId="0" fontId="5" numFmtId="0" xfId="0" applyAlignment="1" applyBorder="1" applyFont="1">
      <alignment readingOrder="0" shrinkToFit="0" vertical="bottom" wrapText="0"/>
    </xf>
    <xf borderId="14" fillId="0" fontId="6" numFmtId="0" xfId="0" applyAlignment="1" applyBorder="1" applyFont="1">
      <alignment horizontal="right" readingOrder="0" shrinkToFit="0" vertical="bottom" wrapText="0"/>
    </xf>
    <xf borderId="14" fillId="0" fontId="6" numFmtId="0" xfId="0" applyAlignment="1" applyBorder="1" applyFont="1">
      <alignment horizontal="right" readingOrder="0" shrinkToFit="0" vertical="bottom" wrapText="0"/>
    </xf>
    <xf borderId="14" fillId="0" fontId="7" numFmtId="0" xfId="0" applyAlignment="1" applyBorder="1" applyFont="1">
      <alignment readingOrder="0" shrinkToFit="0" vertical="bottom" wrapText="0"/>
    </xf>
    <xf borderId="14" fillId="0" fontId="5" numFmtId="0" xfId="0" applyAlignment="1" applyBorder="1" applyFont="1">
      <alignment horizontal="right" readingOrder="0" shrinkToFit="0" vertical="bottom" wrapText="0"/>
    </xf>
    <xf borderId="14" fillId="0" fontId="8" numFmtId="0" xfId="0" applyAlignment="1" applyBorder="1" applyFont="1">
      <alignment readingOrder="0" shrinkToFit="0" vertical="center" wrapText="1"/>
    </xf>
    <xf borderId="14" fillId="0" fontId="8" numFmtId="0" xfId="0" applyAlignment="1" applyBorder="1" applyFont="1">
      <alignment shrinkToFit="0" vertical="center" wrapText="0"/>
    </xf>
    <xf borderId="14" fillId="0" fontId="8" numFmtId="0" xfId="0" applyAlignment="1" applyBorder="1" applyFont="1">
      <alignment readingOrder="0" shrinkToFit="0" vertical="center" wrapText="0"/>
    </xf>
    <xf borderId="14" fillId="4" fontId="4" numFmtId="0" xfId="0" applyAlignment="1" applyBorder="1" applyFont="1">
      <alignment shrinkToFit="0" vertical="center" wrapText="0"/>
    </xf>
    <xf borderId="14" fillId="4" fontId="4" numFmtId="0" xfId="0" applyAlignment="1" applyBorder="1" applyFont="1">
      <alignment shrinkToFit="0" vertical="center" wrapText="0"/>
    </xf>
    <xf borderId="15" fillId="3" fontId="4" numFmtId="0" xfId="0" applyAlignment="1" applyBorder="1" applyFont="1">
      <alignment shrinkToFit="0" vertical="center" wrapText="0"/>
    </xf>
    <xf borderId="1" fillId="0" fontId="10"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5" fillId="0" fontId="12" numFmtId="0" xfId="0" applyAlignment="1" applyBorder="1" applyFont="1">
      <alignment readingOrder="0" shrinkToFit="0" vertical="bottom" wrapText="0"/>
    </xf>
    <xf borderId="6" fillId="0" fontId="12" numFmtId="0" xfId="0" applyAlignment="1" applyBorder="1" applyFont="1">
      <alignment horizontal="right" readingOrder="0" shrinkToFit="0" vertical="bottom" wrapText="0"/>
    </xf>
    <xf borderId="6" fillId="0" fontId="13" numFmtId="0" xfId="0" applyAlignment="1" applyBorder="1" applyFont="1">
      <alignment readingOrder="0" shrinkToFit="0" vertical="bottom" wrapText="0"/>
    </xf>
    <xf borderId="6" fillId="3" fontId="4" numFmtId="0" xfId="0" applyAlignment="1" applyBorder="1" applyFont="1">
      <alignment horizontal="right" shrinkToFit="0" vertical="bottom" wrapText="0"/>
    </xf>
    <xf borderId="6" fillId="3" fontId="4" numFmtId="0" xfId="0" applyAlignment="1" applyBorder="1" applyFont="1">
      <alignment shrinkToFit="0" vertical="bottom" wrapText="0"/>
    </xf>
    <xf borderId="7" fillId="3" fontId="4" numFmtId="0" xfId="0" applyAlignment="1" applyBorder="1" applyFont="1">
      <alignment shrinkToFit="0" vertical="bottom" wrapText="0"/>
    </xf>
    <xf borderId="8" fillId="0" fontId="12" numFmtId="0" xfId="0" applyAlignment="1" applyBorder="1" applyFont="1">
      <alignment readingOrder="0" shrinkToFit="0" vertical="bottom" wrapText="0"/>
    </xf>
    <xf borderId="9" fillId="0" fontId="12" numFmtId="0" xfId="0" applyAlignment="1" applyBorder="1" applyFont="1">
      <alignment horizontal="right" readingOrder="0" shrinkToFit="0" vertical="bottom" wrapText="0"/>
    </xf>
    <xf quotePrefix="1" borderId="9" fillId="0" fontId="8" numFmtId="0" xfId="0" applyAlignment="1" applyBorder="1" applyFont="1">
      <alignment readingOrder="0" shrinkToFit="0" vertical="center" wrapText="0"/>
    </xf>
    <xf borderId="9" fillId="0" fontId="12" numFmtId="0" xfId="0" applyAlignment="1" applyBorder="1" applyFont="1">
      <alignment readingOrder="0" shrinkToFit="0" vertical="bottom" wrapText="0"/>
    </xf>
    <xf borderId="9" fillId="4" fontId="4" numFmtId="0" xfId="0" applyAlignment="1" applyBorder="1" applyFont="1">
      <alignment horizontal="right" shrinkToFit="0" vertical="bottom" wrapText="0"/>
    </xf>
    <xf borderId="9" fillId="4" fontId="4" numFmtId="0" xfId="0" applyAlignment="1" applyBorder="1" applyFont="1">
      <alignment shrinkToFit="0" vertical="bottom" wrapText="0"/>
    </xf>
    <xf borderId="10" fillId="3" fontId="4" numFmtId="0" xfId="0" applyAlignment="1" applyBorder="1" applyFont="1">
      <alignment shrinkToFit="0" vertical="bottom" wrapText="0"/>
    </xf>
    <xf borderId="6" fillId="0" fontId="12" numFmtId="0" xfId="0" applyAlignment="1" applyBorder="1" applyFont="1">
      <alignment readingOrder="0" shrinkToFit="0" vertical="bottom" wrapText="0"/>
    </xf>
    <xf quotePrefix="1" borderId="6" fillId="0" fontId="8" numFmtId="0" xfId="0" applyAlignment="1" applyBorder="1" applyFont="1">
      <alignment readingOrder="0" shrinkToFit="0" vertical="center" wrapText="0"/>
    </xf>
    <xf borderId="6" fillId="3" fontId="4" numFmtId="0" xfId="0" applyAlignment="1" applyBorder="1" applyFont="1">
      <alignment horizontal="right" shrinkToFit="0" vertical="bottom" wrapText="0"/>
    </xf>
    <xf borderId="9" fillId="4" fontId="4" numFmtId="0" xfId="0" applyAlignment="1" applyBorder="1" applyFont="1">
      <alignment horizontal="right" shrinkToFit="0" vertical="bottom" wrapText="0"/>
    </xf>
    <xf borderId="9" fillId="4" fontId="4" numFmtId="0" xfId="0" applyAlignment="1" applyBorder="1" applyFont="1">
      <alignment shrinkToFit="0" vertical="bottom" wrapText="0"/>
    </xf>
    <xf borderId="12" fillId="5" fontId="13" numFmtId="0" xfId="0" applyAlignment="1" applyBorder="1" applyFont="1">
      <alignment horizontal="right" readingOrder="0" shrinkToFit="0" vertical="bottom" wrapText="0"/>
    </xf>
    <xf borderId="12" fillId="5" fontId="5" numFmtId="0" xfId="0" applyAlignment="1" applyBorder="1" applyFont="1">
      <alignment readingOrder="0" shrinkToFit="0" vertical="bottom" wrapText="0"/>
    </xf>
    <xf borderId="12" fillId="5" fontId="12" numFmtId="0" xfId="0" applyAlignment="1" applyBorder="1" applyFont="1">
      <alignment horizontal="right" readingOrder="0" shrinkToFit="0" vertical="bottom" wrapText="0"/>
    </xf>
    <xf borderId="12" fillId="5" fontId="12" numFmtId="0" xfId="0" applyAlignment="1" applyBorder="1" applyFont="1">
      <alignment readingOrder="0" shrinkToFit="0" vertical="bottom" wrapText="0"/>
    </xf>
    <xf borderId="12" fillId="5" fontId="4" numFmtId="0" xfId="0" applyAlignment="1" applyBorder="1" applyFont="1">
      <alignment horizontal="right" readingOrder="0" shrinkToFit="0" vertical="bottom" wrapText="0"/>
    </xf>
    <xf borderId="12" fillId="5" fontId="4" numFmtId="0" xfId="0" applyAlignment="1" applyBorder="1" applyFont="1">
      <alignment readingOrder="0" shrinkToFit="0" vertical="bottom" wrapText="0"/>
    </xf>
    <xf borderId="16" fillId="5" fontId="5" numFmtId="0" xfId="0" applyAlignment="1" applyBorder="1" applyFont="1">
      <alignment readingOrder="0" shrinkToFit="0" vertical="bottom" wrapText="0"/>
    </xf>
    <xf borderId="17" fillId="5" fontId="13" numFmtId="0" xfId="0" applyAlignment="1" applyBorder="1" applyFont="1">
      <alignment horizontal="right" readingOrder="0" shrinkToFit="0" vertical="bottom" wrapText="0"/>
    </xf>
    <xf borderId="17" fillId="5" fontId="6" numFmtId="0" xfId="0" applyAlignment="1" applyBorder="1" applyFont="1">
      <alignment horizontal="right" readingOrder="0" shrinkToFit="0" vertical="bottom" wrapText="0"/>
    </xf>
    <xf borderId="17" fillId="5" fontId="5" numFmtId="0" xfId="0" applyAlignment="1" applyBorder="1" applyFont="1">
      <alignment readingOrder="0" shrinkToFit="0" vertical="bottom" wrapText="0"/>
    </xf>
    <xf borderId="17" fillId="5" fontId="5" numFmtId="0" xfId="0" applyAlignment="1" applyBorder="1" applyFont="1">
      <alignment horizontal="right" readingOrder="0" shrinkToFit="0" vertical="bottom" wrapText="0"/>
    </xf>
    <xf borderId="17" fillId="5" fontId="8" numFmtId="0" xfId="0" applyAlignment="1" applyBorder="1" applyFont="1">
      <alignment readingOrder="0" shrinkToFit="0" vertical="center" wrapText="0"/>
    </xf>
    <xf borderId="17" fillId="5" fontId="12" numFmtId="0" xfId="0" applyAlignment="1" applyBorder="1" applyFont="1">
      <alignment horizontal="right" readingOrder="0" shrinkToFit="0" vertical="bottom" wrapText="0"/>
    </xf>
    <xf borderId="17" fillId="5" fontId="12" numFmtId="0" xfId="0" applyAlignment="1" applyBorder="1" applyFont="1">
      <alignment readingOrder="0" shrinkToFit="0" vertical="bottom" wrapText="0"/>
    </xf>
    <xf borderId="17" fillId="5" fontId="4" numFmtId="0" xfId="0" applyAlignment="1" applyBorder="1" applyFont="1">
      <alignment horizontal="right" readingOrder="0" shrinkToFit="0" vertical="bottom" wrapText="0"/>
    </xf>
    <xf borderId="17" fillId="5" fontId="4" numFmtId="0" xfId="0" applyAlignment="1" applyBorder="1" applyFont="1">
      <alignment readingOrder="0" shrinkToFit="0" vertical="bottom" wrapText="0"/>
    </xf>
    <xf borderId="18" fillId="3" fontId="4" numFmtId="0" xfId="0" applyAlignment="1" applyBorder="1" applyFont="1">
      <alignment shrinkToFit="0" vertical="bottom" wrapText="0"/>
    </xf>
    <xf borderId="1" fillId="0" fontId="11" numFmtId="0" xfId="0" applyAlignment="1" applyBorder="1" applyFont="1">
      <alignment horizontal="left" readingOrder="0" shrinkToFit="0" vertical="bottom" wrapText="0"/>
    </xf>
    <xf borderId="2" fillId="0" fontId="10" numFmtId="49" xfId="0" applyAlignment="1" applyBorder="1" applyFont="1" applyNumberFormat="1">
      <alignment horizontal="left" readingOrder="0" shrinkToFit="0" vertical="bottom" wrapText="0"/>
    </xf>
    <xf borderId="2" fillId="0" fontId="8" numFmtId="0" xfId="0" applyAlignment="1" applyBorder="1" applyFont="1">
      <alignment horizontal="left" readingOrder="0" shrinkToFit="0" vertical="center" wrapText="0"/>
    </xf>
    <xf borderId="2" fillId="0" fontId="10"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6" fillId="0" fontId="4" numFmtId="0" xfId="0" applyAlignment="1" applyBorder="1" applyFont="1">
      <alignment horizontal="right" shrinkToFit="0" vertical="bottom" wrapText="0"/>
    </xf>
    <xf borderId="6" fillId="0" fontId="4" numFmtId="0" xfId="0" applyAlignment="1" applyBorder="1" applyFont="1">
      <alignment shrinkToFit="0" vertical="bottom" wrapText="0"/>
    </xf>
    <xf borderId="9" fillId="0" fontId="4" numFmtId="0" xfId="0" applyAlignment="1" applyBorder="1" applyFont="1">
      <alignment horizontal="right" shrinkToFit="0" vertical="bottom" wrapText="0"/>
    </xf>
    <xf borderId="9" fillId="0" fontId="4" numFmtId="0" xfId="0" applyAlignment="1" applyBorder="1" applyFont="1">
      <alignment shrinkToFit="0" vertical="bottom" wrapText="0"/>
    </xf>
    <xf borderId="9" fillId="0" fontId="4" numFmtId="0" xfId="0" applyAlignment="1" applyBorder="1" applyFont="1">
      <alignment horizontal="right" shrinkToFit="0" vertical="bottom" wrapText="0"/>
    </xf>
    <xf borderId="6" fillId="0" fontId="4" numFmtId="0" xfId="0" applyAlignment="1" applyBorder="1" applyFont="1">
      <alignment horizontal="right" shrinkToFit="0" vertical="bottom" wrapText="0"/>
    </xf>
    <xf borderId="6" fillId="0" fontId="13" numFmtId="0" xfId="0" applyAlignment="1" applyBorder="1" applyFont="1">
      <alignment readingOrder="0" shrinkToFit="0" vertical="bottom" wrapText="0"/>
    </xf>
    <xf borderId="6" fillId="0" fontId="12" numFmtId="0" xfId="0" applyAlignment="1" applyBorder="1" applyFont="1">
      <alignment readingOrder="0" shrinkToFit="0" vertical="bottom" wrapText="0"/>
    </xf>
    <xf borderId="11" fillId="5" fontId="8" numFmtId="0" xfId="0" applyAlignment="1" applyBorder="1" applyFont="1">
      <alignment readingOrder="0" shrinkToFit="0" vertical="center" wrapText="0"/>
    </xf>
    <xf borderId="12" fillId="5" fontId="13" numFmtId="0" xfId="0" applyAlignment="1" applyBorder="1" applyFont="1">
      <alignment horizontal="right" readingOrder="0" shrinkToFit="0" vertical="bottom" wrapText="0"/>
    </xf>
    <xf borderId="12" fillId="5" fontId="13" numFmtId="0" xfId="0" applyAlignment="1" applyBorder="1" applyFont="1">
      <alignment readingOrder="0" shrinkToFit="0" vertical="bottom" wrapText="0"/>
    </xf>
    <xf borderId="16" fillId="5" fontId="8" numFmtId="0" xfId="0" applyAlignment="1" applyBorder="1" applyFont="1">
      <alignment readingOrder="0" shrinkToFit="0" vertical="center" wrapText="0"/>
    </xf>
    <xf borderId="17" fillId="5" fontId="13" numFmtId="0" xfId="0" applyAlignment="1" applyBorder="1" applyFont="1">
      <alignment horizontal="right" readingOrder="0" shrinkToFit="0" vertical="bottom" wrapText="0"/>
    </xf>
    <xf borderId="17" fillId="5" fontId="8" numFmtId="0" xfId="0" applyAlignment="1" applyBorder="1" applyFont="1">
      <alignment readingOrder="0" shrinkToFit="0" vertical="center" wrapText="0"/>
    </xf>
    <xf borderId="17" fillId="5" fontId="13" numFmtId="0" xfId="0" applyAlignment="1" applyBorder="1" applyFont="1">
      <alignment readingOrder="0" shrinkToFit="0" vertical="bottom" wrapText="0"/>
    </xf>
    <xf borderId="1" fillId="0" fontId="14" numFmtId="0" xfId="0" applyAlignment="1" applyBorder="1" applyFont="1">
      <alignment horizontal="left" readingOrder="0" shrinkToFit="0" vertical="bottom" wrapText="0"/>
    </xf>
    <xf borderId="2" fillId="0" fontId="10" numFmtId="0" xfId="0" applyAlignment="1" applyBorder="1" applyFont="1">
      <alignment horizontal="left" readingOrder="0" shrinkToFit="0" vertical="bottom" wrapText="0"/>
    </xf>
    <xf borderId="4" fillId="0" fontId="10" numFmtId="0" xfId="0" applyAlignment="1" applyBorder="1" applyFont="1">
      <alignment horizontal="left" readingOrder="0" shrinkToFit="0" vertical="bottom" wrapText="0"/>
    </xf>
    <xf borderId="5" fillId="0" fontId="7" numFmtId="0" xfId="0" applyAlignment="1" applyBorder="1" applyFont="1">
      <alignment readingOrder="0" shrinkToFit="0" vertical="bottom" wrapText="0"/>
    </xf>
    <xf borderId="6" fillId="0" fontId="7" numFmtId="0" xfId="0" applyAlignment="1" applyBorder="1" applyFont="1">
      <alignment readingOrder="0" shrinkToFit="0" vertical="bottom" wrapText="0"/>
    </xf>
    <xf borderId="6" fillId="0" fontId="9" numFmtId="0" xfId="0" applyAlignment="1" applyBorder="1" applyFont="1">
      <alignment readingOrder="0" shrinkToFit="0" vertical="bottom" wrapText="0"/>
    </xf>
    <xf borderId="7" fillId="0" fontId="9" numFmtId="0" xfId="0" applyAlignment="1" applyBorder="1" applyFont="1">
      <alignment readingOrder="0" shrinkToFit="0" vertical="bottom" wrapText="0"/>
    </xf>
    <xf borderId="9" fillId="0" fontId="7" numFmtId="0" xfId="0" applyAlignment="1" applyBorder="1" applyFont="1">
      <alignment readingOrder="0" shrinkToFit="0" vertical="bottom" wrapText="0"/>
    </xf>
    <xf borderId="9" fillId="0" fontId="13" numFmtId="0" xfId="0" applyAlignment="1" applyBorder="1" applyFont="1">
      <alignment readingOrder="0" shrinkToFit="0" vertical="bottom" wrapText="0"/>
    </xf>
    <xf borderId="10" fillId="0" fontId="13" numFmtId="0" xfId="0" applyAlignment="1" applyBorder="1" applyFont="1">
      <alignment readingOrder="0" shrinkToFit="0" vertical="bottom" wrapText="0"/>
    </xf>
    <xf borderId="19" fillId="0" fontId="12" numFmtId="0" xfId="0" applyAlignment="1" applyBorder="1" applyFont="1">
      <alignment readingOrder="0" shrinkToFit="0" vertical="bottom" wrapText="0"/>
    </xf>
    <xf borderId="20" fillId="0" fontId="7" numFmtId="0" xfId="0" applyAlignment="1" applyBorder="1" applyFont="1">
      <alignment readingOrder="0" shrinkToFit="0" vertical="bottom" wrapText="0"/>
    </xf>
    <xf borderId="20" fillId="0" fontId="13" numFmtId="0" xfId="0" applyAlignment="1" applyBorder="1" applyFont="1">
      <alignment readingOrder="0" shrinkToFit="0" vertical="bottom" wrapText="0"/>
    </xf>
    <xf borderId="18" fillId="0" fontId="13" numFmtId="0" xfId="0" applyAlignment="1" applyBorder="1" applyFont="1">
      <alignment readingOrder="0"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Gallstones-style">
      <tableStyleElement dxfId="1" type="headerRow"/>
      <tableStyleElement dxfId="2" type="firstRowStripe"/>
      <tableStyleElement dxfId="3" type="secondRowStripe"/>
    </tableStyle>
    <tableStyle count="3" pivot="0" name="Oesophagus Cancer-style">
      <tableStyleElement dxfId="1" type="headerRow"/>
      <tableStyleElement dxfId="2" type="firstRowStripe"/>
      <tableStyleElement dxfId="3" type="secondRowStripe"/>
    </tableStyle>
    <tableStyle count="3" pivot="0" name="Gout-style">
      <tableStyleElement dxfId="1" type="headerRow"/>
      <tableStyleElement dxfId="2" type="firstRowStripe"/>
      <tableStyleElement dxfId="3" type="secondRowStripe"/>
    </tableStyle>
    <tableStyle count="3" pivot="0" name="Summary Tabl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43" displayName="Table1" name="Table1" id="1">
  <autoFilter ref="$A$1:$P$43">
    <filterColumn colId="2">
      <filters blank="1">
        <filter val="1"/>
      </filters>
    </filterColumn>
    <filterColumn colId="3">
      <filters blank="1">
        <filter val="1"/>
      </filters>
    </filterColumn>
  </autoFilter>
  <tableColumns count="16">
    <tableColumn name="feature_name" id="1"/>
    <tableColumn name="source-shap" id="2"/>
    <tableColumn name="source-KG" id="3"/>
    <tableColumn name="source-lit" id="4"/>
    <tableColumn name="source-Joint-Shap_Lit" id="5"/>
    <tableColumn name="Target" id="6"/>
    <tableColumn name="feature_importance" id="7"/>
    <tableColumn name="ai-explanation" id="8"/>
    <tableColumn name="Interesting Overall-pred" id="9"/>
    <tableColumn name="pred-Novel" id="10"/>
    <tableColumn name="pred-Plausible" id="11"/>
    <tableColumn name="pred-Utility" id="12"/>
    <tableColumn name="pred-Interesting" id="13"/>
    <tableColumn name="ML (rank 1-4) 4 being most novel/ interesting" id="14"/>
    <tableColumn name="Column2" id="15"/>
    <tableColumn name="pick" id="16"/>
  </tableColumns>
  <tableStyleInfo name="Gallstones-style" showColumnStripes="0" showFirstColumn="1" showLastColumn="1" showRowStripes="1"/>
</table>
</file>

<file path=xl/tables/table2.xml><?xml version="1.0" encoding="utf-8"?>
<table xmlns="http://schemas.openxmlformats.org/spreadsheetml/2006/main" ref="A1:P36" displayName="Table2" name="Table2" id="2">
  <autoFilter ref="$A$1:$P$36">
    <filterColumn colId="2">
      <filters blank="1">
        <filter val="1"/>
      </filters>
    </filterColumn>
    <filterColumn colId="3">
      <filters blank="1">
        <filter val="1"/>
      </filters>
    </filterColumn>
  </autoFilter>
  <tableColumns count="16">
    <tableColumn name="feature_name" id="1"/>
    <tableColumn name="source-shap" id="2"/>
    <tableColumn name="source-KG" id="3"/>
    <tableColumn name="source-lit" id="4"/>
    <tableColumn name="source-Joint-Shap_Lit" id="5"/>
    <tableColumn name="ai-explanation" id="6"/>
    <tableColumn name="Interesting Overall-pred" id="7"/>
    <tableColumn name="Novel-pred" id="8"/>
    <tableColumn name="Plausible-pred" id="9"/>
    <tableColumn name="Utility-pred" id="10"/>
    <tableColumn name="InterestScore-pred" id="11"/>
    <tableColumn name="feature_importance" id="12"/>
    <tableColumn name="Target" id="13"/>
    <tableColumn name="ML (rank 1-4) 4 being most novel/ interesting" id="14"/>
    <tableColumn name="Column2" id="15"/>
    <tableColumn name="pick" id="16"/>
  </tableColumns>
  <tableStyleInfo name="Oesophagus Cancer-style" showColumnStripes="0" showFirstColumn="1" showLastColumn="1" showRowStripes="1"/>
</table>
</file>

<file path=xl/tables/table3.xml><?xml version="1.0" encoding="utf-8"?>
<table xmlns="http://schemas.openxmlformats.org/spreadsheetml/2006/main" ref="A1:P35" displayName="Table3" name="Table3" id="3">
  <autoFilter ref="$A$1:$P$35">
    <filterColumn colId="3">
      <filters blank="1">
        <filter val="1"/>
      </filters>
    </filterColumn>
    <filterColumn colId="2">
      <filters blank="1">
        <filter val="1"/>
      </filters>
    </filterColumn>
  </autoFilter>
  <tableColumns count="16">
    <tableColumn name="feature_name" id="1"/>
    <tableColumn name="source-shap" id="2"/>
    <tableColumn name="source-KG" id="3"/>
    <tableColumn name="source-lit" id="4"/>
    <tableColumn name="source-Joint-Shap_Lit" id="5"/>
    <tableColumn name="ai-explanation" id="6"/>
    <tableColumn name="Interesting Overall-pred" id="7"/>
    <tableColumn name="Novel" id="8"/>
    <tableColumn name="Plausible" id="9"/>
    <tableColumn name="Utility" id="10"/>
    <tableColumn name="Interesting" id="11"/>
    <tableColumn name="feature_importance" id="12"/>
    <tableColumn name="Target" id="13"/>
    <tableColumn name="ML (rank 1-4) 4 being most novel/ interesting" id="14"/>
    <tableColumn name="Column 2" id="15"/>
    <tableColumn name="pick" id="16"/>
  </tableColumns>
  <tableStyleInfo name="Gout-style" showColumnStripes="0" showFirstColumn="1" showLastColumn="1" showRowStripes="1"/>
</table>
</file>

<file path=xl/tables/table4.xml><?xml version="1.0" encoding="utf-8"?>
<table xmlns="http://schemas.openxmlformats.org/spreadsheetml/2006/main" ref="A1:F4" displayName="Pick_rate_by_source" name="Pick_rate_by_source" id="4">
  <tableColumns count="6">
    <tableColumn name="Target \ Source-filter" id="1"/>
    <tableColumn name="shap" id="2"/>
    <tableColumn name="KG" id="3"/>
    <tableColumn name="Literature" id="4"/>
    <tableColumn name="Joint-KG_Lit" id="5"/>
    <tableColumn name="InterFeat" id="6"/>
  </tableColumns>
  <tableStyleInfo name="Summary Tabl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0"/>
    <col customWidth="1" min="2" max="2" width="13.13"/>
    <col customWidth="1" min="3" max="3" width="17.5"/>
    <col customWidth="1" min="4" max="5" width="16.13"/>
    <col customWidth="1" min="6" max="7" width="9.5"/>
    <col customWidth="1" min="8" max="8" width="31.63"/>
    <col customWidth="1" min="9" max="9" width="27.88"/>
    <col customWidth="1" hidden="1" min="10" max="10" width="17.75"/>
    <col customWidth="1" hidden="1" min="11" max="11" width="20.5"/>
    <col customWidth="1" hidden="1" min="12" max="12" width="17.5"/>
    <col customWidth="1" hidden="1" min="13" max="13" width="21.63"/>
  </cols>
  <sheetData>
    <row r="1">
      <c r="A1" s="1" t="s">
        <v>0</v>
      </c>
      <c r="B1" s="2" t="s">
        <v>1</v>
      </c>
      <c r="C1" s="2" t="s">
        <v>2</v>
      </c>
      <c r="D1" s="2" t="s">
        <v>3</v>
      </c>
      <c r="E1" s="3" t="s">
        <v>4</v>
      </c>
      <c r="F1" s="4" t="s">
        <v>5</v>
      </c>
      <c r="G1" s="2" t="s">
        <v>6</v>
      </c>
      <c r="H1" s="5" t="s">
        <v>7</v>
      </c>
      <c r="I1" s="6" t="s">
        <v>8</v>
      </c>
      <c r="J1" s="5" t="s">
        <v>9</v>
      </c>
      <c r="K1" s="5" t="s">
        <v>10</v>
      </c>
      <c r="L1" s="5" t="s">
        <v>11</v>
      </c>
      <c r="M1" s="5" t="s">
        <v>12</v>
      </c>
      <c r="N1" s="7" t="s">
        <v>13</v>
      </c>
      <c r="O1" s="7" t="s">
        <v>14</v>
      </c>
      <c r="P1" s="8" t="s">
        <v>15</v>
      </c>
    </row>
    <row r="2" hidden="1">
      <c r="A2" s="9" t="s">
        <v>16</v>
      </c>
      <c r="B2" s="10">
        <v>0.0</v>
      </c>
      <c r="C2" s="10">
        <v>0.0</v>
      </c>
      <c r="D2" s="10">
        <v>1.0</v>
      </c>
      <c r="E2" s="11">
        <v>0.0</v>
      </c>
      <c r="F2" s="12" t="s">
        <v>17</v>
      </c>
      <c r="G2" s="10">
        <v>0.02</v>
      </c>
      <c r="H2" s="13" t="s">
        <v>18</v>
      </c>
      <c r="I2" s="14">
        <v>1.0</v>
      </c>
      <c r="J2" s="15">
        <v>3.0</v>
      </c>
      <c r="K2" s="15">
        <v>2.0</v>
      </c>
      <c r="L2" s="15">
        <v>2.0</v>
      </c>
      <c r="M2" s="15">
        <v>3.0</v>
      </c>
      <c r="N2" s="16">
        <v>4.0</v>
      </c>
      <c r="O2" s="17" t="s">
        <v>19</v>
      </c>
      <c r="P2" s="18">
        <f t="shared" ref="P2:P33" si="1">Int(N2&gt;2)</f>
        <v>1</v>
      </c>
    </row>
    <row r="3" hidden="1">
      <c r="A3" s="19" t="s">
        <v>20</v>
      </c>
      <c r="B3" s="20">
        <v>0.0</v>
      </c>
      <c r="C3" s="21">
        <v>1.0</v>
      </c>
      <c r="D3" s="20">
        <v>0.0</v>
      </c>
      <c r="E3" s="22">
        <v>0.0</v>
      </c>
      <c r="F3" s="23" t="s">
        <v>17</v>
      </c>
      <c r="G3" s="20">
        <v>0.04</v>
      </c>
      <c r="H3" s="24" t="s">
        <v>21</v>
      </c>
      <c r="I3" s="25">
        <v>0.0</v>
      </c>
      <c r="J3" s="26">
        <v>2.0</v>
      </c>
      <c r="K3" s="26">
        <v>3.0</v>
      </c>
      <c r="L3" s="26">
        <v>3.0</v>
      </c>
      <c r="M3" s="26">
        <v>2.0</v>
      </c>
      <c r="N3" s="27">
        <v>2.0</v>
      </c>
      <c r="O3" s="28" t="s">
        <v>22</v>
      </c>
      <c r="P3" s="29">
        <f t="shared" si="1"/>
        <v>0</v>
      </c>
    </row>
    <row r="4">
      <c r="A4" s="9" t="s">
        <v>23</v>
      </c>
      <c r="B4" s="10">
        <v>1.0</v>
      </c>
      <c r="C4" s="10">
        <v>1.0</v>
      </c>
      <c r="D4" s="10">
        <v>1.0</v>
      </c>
      <c r="E4" s="30">
        <v>1.0</v>
      </c>
      <c r="F4" s="12" t="s">
        <v>17</v>
      </c>
      <c r="G4" s="10">
        <v>0.043</v>
      </c>
      <c r="H4" s="13" t="s">
        <v>24</v>
      </c>
      <c r="I4" s="14">
        <v>0.0</v>
      </c>
      <c r="J4" s="15">
        <v>2.0</v>
      </c>
      <c r="K4" s="15">
        <v>3.0</v>
      </c>
      <c r="L4" s="15">
        <v>3.0</v>
      </c>
      <c r="M4" s="15">
        <v>2.0</v>
      </c>
      <c r="N4" s="16">
        <v>0.0</v>
      </c>
      <c r="O4" s="17" t="s">
        <v>25</v>
      </c>
      <c r="P4" s="18">
        <f t="shared" si="1"/>
        <v>0</v>
      </c>
    </row>
    <row r="5">
      <c r="A5" s="19" t="s">
        <v>26</v>
      </c>
      <c r="B5" s="20">
        <v>1.0</v>
      </c>
      <c r="C5" s="20">
        <v>1.0</v>
      </c>
      <c r="D5" s="20">
        <v>1.0</v>
      </c>
      <c r="E5" s="30">
        <v>1.0</v>
      </c>
      <c r="F5" s="23" t="s">
        <v>17</v>
      </c>
      <c r="G5" s="20">
        <v>0.061</v>
      </c>
      <c r="H5" s="24" t="s">
        <v>27</v>
      </c>
      <c r="I5" s="25">
        <v>0.0</v>
      </c>
      <c r="J5" s="26">
        <v>2.0</v>
      </c>
      <c r="K5" s="26">
        <v>4.0</v>
      </c>
      <c r="L5" s="26">
        <v>3.0</v>
      </c>
      <c r="M5" s="26">
        <v>2.0</v>
      </c>
      <c r="N5" s="27">
        <v>0.0</v>
      </c>
      <c r="O5" s="28" t="s">
        <v>25</v>
      </c>
      <c r="P5" s="29">
        <f t="shared" si="1"/>
        <v>0</v>
      </c>
    </row>
    <row r="6" hidden="1">
      <c r="A6" s="9" t="s">
        <v>28</v>
      </c>
      <c r="B6" s="10">
        <v>0.0</v>
      </c>
      <c r="C6" s="10">
        <v>0.0</v>
      </c>
      <c r="D6" s="10">
        <v>1.0</v>
      </c>
      <c r="E6" s="11">
        <v>0.0</v>
      </c>
      <c r="F6" s="12" t="s">
        <v>17</v>
      </c>
      <c r="G6" s="10">
        <v>0.023</v>
      </c>
      <c r="H6" s="13" t="s">
        <v>29</v>
      </c>
      <c r="I6" s="14">
        <v>0.0</v>
      </c>
      <c r="J6" s="15">
        <v>2.0</v>
      </c>
      <c r="K6" s="15">
        <v>3.0</v>
      </c>
      <c r="L6" s="15">
        <v>2.0</v>
      </c>
      <c r="M6" s="15">
        <v>2.0</v>
      </c>
      <c r="N6" s="16">
        <v>1.0</v>
      </c>
      <c r="O6" s="17" t="s">
        <v>30</v>
      </c>
      <c r="P6" s="18">
        <f t="shared" si="1"/>
        <v>0</v>
      </c>
    </row>
    <row r="7" hidden="1">
      <c r="A7" s="19" t="s">
        <v>31</v>
      </c>
      <c r="B7" s="20">
        <v>0.0</v>
      </c>
      <c r="C7" s="20">
        <v>1.0</v>
      </c>
      <c r="D7" s="20">
        <v>0.0</v>
      </c>
      <c r="E7" s="22">
        <v>0.0</v>
      </c>
      <c r="F7" s="23" t="s">
        <v>17</v>
      </c>
      <c r="G7" s="20">
        <v>0.038</v>
      </c>
      <c r="H7" s="24" t="s">
        <v>32</v>
      </c>
      <c r="I7" s="25">
        <v>1.0</v>
      </c>
      <c r="J7" s="26">
        <v>4.0</v>
      </c>
      <c r="K7" s="26">
        <v>2.0</v>
      </c>
      <c r="L7" s="26">
        <v>3.0</v>
      </c>
      <c r="M7" s="26">
        <v>4.0</v>
      </c>
      <c r="N7" s="27">
        <v>3.0</v>
      </c>
      <c r="O7" s="28" t="s">
        <v>33</v>
      </c>
      <c r="P7" s="29">
        <f t="shared" si="1"/>
        <v>1</v>
      </c>
    </row>
    <row r="8" hidden="1">
      <c r="A8" s="9" t="s">
        <v>34</v>
      </c>
      <c r="B8" s="10">
        <v>1.0</v>
      </c>
      <c r="C8" s="10">
        <v>1.0</v>
      </c>
      <c r="D8" s="10">
        <v>0.0</v>
      </c>
      <c r="E8" s="11">
        <v>0.0</v>
      </c>
      <c r="F8" s="12" t="s">
        <v>17</v>
      </c>
      <c r="G8" s="10">
        <v>0.041</v>
      </c>
      <c r="H8" s="13" t="s">
        <v>35</v>
      </c>
      <c r="I8" s="14">
        <v>1.0</v>
      </c>
      <c r="J8" s="15">
        <v>3.0</v>
      </c>
      <c r="K8" s="15">
        <v>2.0</v>
      </c>
      <c r="L8" s="15">
        <v>2.0</v>
      </c>
      <c r="M8" s="15">
        <v>3.0</v>
      </c>
      <c r="N8" s="16">
        <v>4.0</v>
      </c>
      <c r="O8" s="17" t="s">
        <v>36</v>
      </c>
      <c r="P8" s="18">
        <f t="shared" si="1"/>
        <v>1</v>
      </c>
    </row>
    <row r="9">
      <c r="A9" s="19" t="s">
        <v>37</v>
      </c>
      <c r="B9" s="20">
        <v>1.0</v>
      </c>
      <c r="C9" s="20">
        <v>1.0</v>
      </c>
      <c r="D9" s="20">
        <v>1.0</v>
      </c>
      <c r="E9" s="30">
        <v>1.0</v>
      </c>
      <c r="F9" s="23" t="s">
        <v>17</v>
      </c>
      <c r="G9" s="20">
        <v>0.09</v>
      </c>
      <c r="H9" s="24" t="s">
        <v>38</v>
      </c>
      <c r="I9" s="25">
        <v>0.0</v>
      </c>
      <c r="J9" s="26">
        <v>2.0</v>
      </c>
      <c r="K9" s="26">
        <v>2.0</v>
      </c>
      <c r="L9" s="26">
        <v>2.0</v>
      </c>
      <c r="M9" s="26">
        <v>1.0</v>
      </c>
      <c r="N9" s="27">
        <v>0.0</v>
      </c>
      <c r="O9" s="28" t="s">
        <v>39</v>
      </c>
      <c r="P9" s="29">
        <f t="shared" si="1"/>
        <v>0</v>
      </c>
    </row>
    <row r="10" hidden="1">
      <c r="A10" s="9" t="s">
        <v>40</v>
      </c>
      <c r="B10" s="10">
        <v>0.0</v>
      </c>
      <c r="C10" s="10">
        <v>0.0</v>
      </c>
      <c r="D10" s="10">
        <v>1.0</v>
      </c>
      <c r="E10" s="11">
        <v>0.0</v>
      </c>
      <c r="F10" s="12" t="s">
        <v>17</v>
      </c>
      <c r="G10" s="10">
        <v>0.019</v>
      </c>
      <c r="H10" s="13" t="s">
        <v>41</v>
      </c>
      <c r="I10" s="14">
        <v>0.0</v>
      </c>
      <c r="J10" s="15">
        <v>2.0</v>
      </c>
      <c r="K10" s="15">
        <v>2.0</v>
      </c>
      <c r="L10" s="15">
        <v>2.0</v>
      </c>
      <c r="M10" s="15">
        <v>1.0</v>
      </c>
      <c r="N10" s="16">
        <v>0.0</v>
      </c>
      <c r="O10" s="17" t="s">
        <v>39</v>
      </c>
      <c r="P10" s="18">
        <f t="shared" si="1"/>
        <v>0</v>
      </c>
    </row>
    <row r="11">
      <c r="A11" s="19" t="s">
        <v>42</v>
      </c>
      <c r="B11" s="20">
        <v>1.0</v>
      </c>
      <c r="C11" s="20">
        <v>1.0</v>
      </c>
      <c r="D11" s="20">
        <v>1.0</v>
      </c>
      <c r="E11" s="30">
        <v>1.0</v>
      </c>
      <c r="F11" s="23" t="s">
        <v>17</v>
      </c>
      <c r="G11" s="20">
        <v>0.049</v>
      </c>
      <c r="H11" s="24" t="s">
        <v>43</v>
      </c>
      <c r="I11" s="25">
        <v>0.0</v>
      </c>
      <c r="J11" s="26">
        <v>1.0</v>
      </c>
      <c r="K11" s="26">
        <v>3.0</v>
      </c>
      <c r="L11" s="26">
        <v>1.0</v>
      </c>
      <c r="M11" s="26">
        <v>1.0</v>
      </c>
      <c r="N11" s="28">
        <v>0.0</v>
      </c>
      <c r="O11" s="28" t="s">
        <v>39</v>
      </c>
      <c r="P11" s="29">
        <f t="shared" si="1"/>
        <v>0</v>
      </c>
    </row>
    <row r="12" hidden="1">
      <c r="A12" s="9" t="s">
        <v>44</v>
      </c>
      <c r="B12" s="10">
        <v>1.0</v>
      </c>
      <c r="C12" s="10">
        <v>0.0</v>
      </c>
      <c r="D12" s="10">
        <v>0.0</v>
      </c>
      <c r="E12" s="11">
        <v>0.0</v>
      </c>
      <c r="F12" s="12" t="s">
        <v>17</v>
      </c>
      <c r="G12" s="10">
        <v>0.063</v>
      </c>
      <c r="H12" s="31" t="s">
        <v>45</v>
      </c>
      <c r="I12" s="14">
        <v>0.0</v>
      </c>
      <c r="J12" s="15">
        <v>2.0</v>
      </c>
      <c r="K12" s="15">
        <v>3.0</v>
      </c>
      <c r="L12" s="15">
        <v>2.0</v>
      </c>
      <c r="M12" s="15">
        <v>2.0</v>
      </c>
      <c r="N12" s="17">
        <v>2.0</v>
      </c>
      <c r="O12" s="17" t="s">
        <v>46</v>
      </c>
      <c r="P12" s="18">
        <f t="shared" si="1"/>
        <v>0</v>
      </c>
    </row>
    <row r="13" hidden="1">
      <c r="A13" s="19" t="s">
        <v>47</v>
      </c>
      <c r="B13" s="20">
        <v>0.0</v>
      </c>
      <c r="C13" s="20">
        <v>0.0</v>
      </c>
      <c r="D13" s="20">
        <v>1.0</v>
      </c>
      <c r="E13" s="22">
        <v>0.0</v>
      </c>
      <c r="F13" s="23" t="s">
        <v>17</v>
      </c>
      <c r="G13" s="20">
        <v>0.032</v>
      </c>
      <c r="H13" s="24" t="s">
        <v>48</v>
      </c>
      <c r="I13" s="25">
        <v>1.0</v>
      </c>
      <c r="J13" s="26">
        <v>3.0</v>
      </c>
      <c r="K13" s="26">
        <v>3.0</v>
      </c>
      <c r="L13" s="26">
        <v>3.0</v>
      </c>
      <c r="M13" s="26">
        <v>3.0</v>
      </c>
      <c r="N13" s="27">
        <v>4.0</v>
      </c>
      <c r="O13" s="28" t="s">
        <v>36</v>
      </c>
      <c r="P13" s="29">
        <f t="shared" si="1"/>
        <v>1</v>
      </c>
    </row>
    <row r="14">
      <c r="A14" s="9" t="s">
        <v>49</v>
      </c>
      <c r="B14" s="10">
        <v>1.0</v>
      </c>
      <c r="C14" s="10">
        <v>1.0</v>
      </c>
      <c r="D14" s="10">
        <v>1.0</v>
      </c>
      <c r="E14" s="30">
        <v>1.0</v>
      </c>
      <c r="F14" s="12" t="s">
        <v>17</v>
      </c>
      <c r="G14" s="10">
        <v>0.068</v>
      </c>
      <c r="H14" s="13" t="s">
        <v>50</v>
      </c>
      <c r="I14" s="14">
        <v>0.0</v>
      </c>
      <c r="J14" s="15">
        <v>1.0</v>
      </c>
      <c r="K14" s="15">
        <v>3.0</v>
      </c>
      <c r="L14" s="15">
        <v>2.0</v>
      </c>
      <c r="M14" s="15">
        <v>1.0</v>
      </c>
      <c r="N14" s="17">
        <v>2.0</v>
      </c>
      <c r="O14" s="17" t="s">
        <v>51</v>
      </c>
      <c r="P14" s="18">
        <f t="shared" si="1"/>
        <v>0</v>
      </c>
    </row>
    <row r="15" hidden="1">
      <c r="A15" s="19" t="s">
        <v>52</v>
      </c>
      <c r="B15" s="20">
        <v>1.0</v>
      </c>
      <c r="C15" s="20">
        <v>0.0</v>
      </c>
      <c r="D15" s="20">
        <v>1.0</v>
      </c>
      <c r="E15" s="22">
        <v>0.0</v>
      </c>
      <c r="F15" s="23" t="s">
        <v>17</v>
      </c>
      <c r="G15" s="20">
        <v>0.043</v>
      </c>
      <c r="H15" s="24" t="s">
        <v>53</v>
      </c>
      <c r="I15" s="25">
        <v>0.0</v>
      </c>
      <c r="J15" s="26">
        <v>1.0</v>
      </c>
      <c r="K15" s="26">
        <v>3.0</v>
      </c>
      <c r="L15" s="26">
        <v>2.0</v>
      </c>
      <c r="M15" s="26">
        <v>1.0</v>
      </c>
      <c r="N15" s="28">
        <v>2.0</v>
      </c>
      <c r="O15" s="28" t="s">
        <v>51</v>
      </c>
      <c r="P15" s="29">
        <f t="shared" si="1"/>
        <v>0</v>
      </c>
    </row>
    <row r="16" hidden="1">
      <c r="A16" s="9" t="s">
        <v>54</v>
      </c>
      <c r="B16" s="10">
        <v>0.0</v>
      </c>
      <c r="C16" s="10">
        <v>0.0</v>
      </c>
      <c r="D16" s="10">
        <v>1.0</v>
      </c>
      <c r="E16" s="11">
        <v>0.0</v>
      </c>
      <c r="F16" s="12" t="s">
        <v>17</v>
      </c>
      <c r="G16" s="10">
        <v>0.03</v>
      </c>
      <c r="H16" s="13" t="s">
        <v>55</v>
      </c>
      <c r="I16" s="14">
        <v>0.0</v>
      </c>
      <c r="J16" s="15">
        <v>1.0</v>
      </c>
      <c r="K16" s="15">
        <v>3.0</v>
      </c>
      <c r="L16" s="15">
        <v>2.0</v>
      </c>
      <c r="M16" s="15">
        <v>1.0</v>
      </c>
      <c r="N16" s="17">
        <v>2.0</v>
      </c>
      <c r="O16" s="17" t="s">
        <v>51</v>
      </c>
      <c r="P16" s="18">
        <f t="shared" si="1"/>
        <v>0</v>
      </c>
    </row>
    <row r="17" hidden="1">
      <c r="A17" s="19" t="s">
        <v>56</v>
      </c>
      <c r="B17" s="20">
        <v>1.0</v>
      </c>
      <c r="C17" s="20">
        <v>1.0</v>
      </c>
      <c r="D17" s="20">
        <v>0.0</v>
      </c>
      <c r="E17" s="22">
        <v>0.0</v>
      </c>
      <c r="F17" s="23" t="s">
        <v>17</v>
      </c>
      <c r="G17" s="20">
        <v>0.097</v>
      </c>
      <c r="H17" s="24" t="s">
        <v>57</v>
      </c>
      <c r="I17" s="25">
        <v>0.0</v>
      </c>
      <c r="J17" s="26">
        <v>1.0</v>
      </c>
      <c r="K17" s="26">
        <v>3.0</v>
      </c>
      <c r="L17" s="26">
        <v>1.0</v>
      </c>
      <c r="M17" s="26">
        <v>1.0</v>
      </c>
      <c r="N17" s="27">
        <v>0.0</v>
      </c>
      <c r="O17" s="28" t="s">
        <v>39</v>
      </c>
      <c r="P17" s="29">
        <f t="shared" si="1"/>
        <v>0</v>
      </c>
    </row>
    <row r="18" hidden="1">
      <c r="A18" s="9" t="s">
        <v>58</v>
      </c>
      <c r="B18" s="10">
        <v>1.0</v>
      </c>
      <c r="C18" s="10">
        <v>1.0</v>
      </c>
      <c r="D18" s="10">
        <v>0.0</v>
      </c>
      <c r="E18" s="11">
        <v>0.0</v>
      </c>
      <c r="F18" s="12" t="s">
        <v>17</v>
      </c>
      <c r="G18" s="10">
        <v>0.058</v>
      </c>
      <c r="H18" s="13" t="s">
        <v>59</v>
      </c>
      <c r="I18" s="14">
        <v>0.0</v>
      </c>
      <c r="J18" s="15">
        <v>1.0</v>
      </c>
      <c r="K18" s="15">
        <v>3.0</v>
      </c>
      <c r="L18" s="15">
        <v>1.0</v>
      </c>
      <c r="M18" s="15">
        <v>1.0</v>
      </c>
      <c r="N18" s="16">
        <v>0.0</v>
      </c>
      <c r="O18" s="17" t="s">
        <v>39</v>
      </c>
      <c r="P18" s="18">
        <f t="shared" si="1"/>
        <v>0</v>
      </c>
    </row>
    <row r="19" hidden="1">
      <c r="A19" s="19" t="s">
        <v>60</v>
      </c>
      <c r="B19" s="20">
        <v>0.0</v>
      </c>
      <c r="C19" s="20">
        <v>0.0</v>
      </c>
      <c r="D19" s="20">
        <v>1.0</v>
      </c>
      <c r="E19" s="22">
        <v>0.0</v>
      </c>
      <c r="F19" s="23" t="s">
        <v>17</v>
      </c>
      <c r="G19" s="20">
        <v>0.028</v>
      </c>
      <c r="H19" s="24" t="s">
        <v>61</v>
      </c>
      <c r="I19" s="25">
        <v>0.0</v>
      </c>
      <c r="J19" s="26">
        <v>2.0</v>
      </c>
      <c r="K19" s="26">
        <v>3.0</v>
      </c>
      <c r="L19" s="26">
        <v>2.0</v>
      </c>
      <c r="M19" s="26">
        <v>2.0</v>
      </c>
      <c r="N19" s="27">
        <v>0.0</v>
      </c>
      <c r="O19" s="28" t="s">
        <v>39</v>
      </c>
      <c r="P19" s="29">
        <f t="shared" si="1"/>
        <v>0</v>
      </c>
    </row>
    <row r="20">
      <c r="A20" s="9" t="s">
        <v>62</v>
      </c>
      <c r="B20" s="10">
        <v>1.0</v>
      </c>
      <c r="C20" s="10">
        <v>1.0</v>
      </c>
      <c r="D20" s="10">
        <v>1.0</v>
      </c>
      <c r="E20" s="30">
        <v>1.0</v>
      </c>
      <c r="F20" s="12" t="s">
        <v>17</v>
      </c>
      <c r="G20" s="10">
        <v>0.05</v>
      </c>
      <c r="H20" s="13" t="s">
        <v>63</v>
      </c>
      <c r="I20" s="14">
        <v>0.0</v>
      </c>
      <c r="J20" s="15">
        <v>2.0</v>
      </c>
      <c r="K20" s="15">
        <v>2.0</v>
      </c>
      <c r="L20" s="15">
        <v>1.0</v>
      </c>
      <c r="M20" s="15">
        <v>1.0</v>
      </c>
      <c r="N20" s="16">
        <v>0.0</v>
      </c>
      <c r="O20" s="17" t="s">
        <v>64</v>
      </c>
      <c r="P20" s="18">
        <f t="shared" si="1"/>
        <v>0</v>
      </c>
    </row>
    <row r="21" hidden="1">
      <c r="A21" s="19" t="s">
        <v>65</v>
      </c>
      <c r="B21" s="20">
        <v>0.0</v>
      </c>
      <c r="C21" s="20">
        <v>0.0</v>
      </c>
      <c r="D21" s="20">
        <v>1.0</v>
      </c>
      <c r="E21" s="22">
        <v>0.0</v>
      </c>
      <c r="F21" s="23" t="s">
        <v>17</v>
      </c>
      <c r="G21" s="20">
        <v>0.035</v>
      </c>
      <c r="H21" s="24" t="s">
        <v>66</v>
      </c>
      <c r="I21" s="25">
        <v>1.0</v>
      </c>
      <c r="J21" s="26">
        <v>3.0</v>
      </c>
      <c r="K21" s="26">
        <v>2.0</v>
      </c>
      <c r="L21" s="26">
        <v>3.0</v>
      </c>
      <c r="M21" s="26">
        <v>3.0</v>
      </c>
      <c r="N21" s="27">
        <v>3.0</v>
      </c>
      <c r="O21" s="28" t="s">
        <v>33</v>
      </c>
      <c r="P21" s="29">
        <f t="shared" si="1"/>
        <v>1</v>
      </c>
    </row>
    <row r="22" hidden="1">
      <c r="A22" s="9" t="s">
        <v>67</v>
      </c>
      <c r="B22" s="10">
        <v>1.0</v>
      </c>
      <c r="C22" s="10">
        <v>1.0</v>
      </c>
      <c r="D22" s="10">
        <v>0.0</v>
      </c>
      <c r="E22" s="11">
        <v>0.0</v>
      </c>
      <c r="F22" s="12" t="s">
        <v>17</v>
      </c>
      <c r="G22" s="10">
        <v>0.306</v>
      </c>
      <c r="H22" s="13" t="s">
        <v>68</v>
      </c>
      <c r="I22" s="14">
        <v>0.0</v>
      </c>
      <c r="J22" s="15">
        <v>2.0</v>
      </c>
      <c r="K22" s="15">
        <v>3.0</v>
      </c>
      <c r="L22" s="15">
        <v>2.0</v>
      </c>
      <c r="M22" s="15">
        <v>1.0</v>
      </c>
      <c r="N22" s="16">
        <v>0.0</v>
      </c>
      <c r="O22" s="17" t="s">
        <v>39</v>
      </c>
      <c r="P22" s="18">
        <f t="shared" si="1"/>
        <v>0</v>
      </c>
    </row>
    <row r="23" hidden="1">
      <c r="A23" s="19" t="s">
        <v>69</v>
      </c>
      <c r="B23" s="20">
        <v>1.0</v>
      </c>
      <c r="C23" s="20">
        <v>1.0</v>
      </c>
      <c r="D23" s="20">
        <v>0.0</v>
      </c>
      <c r="E23" s="22">
        <v>0.0</v>
      </c>
      <c r="F23" s="23" t="s">
        <v>17</v>
      </c>
      <c r="G23" s="20">
        <v>0.841</v>
      </c>
      <c r="H23" s="24" t="s">
        <v>70</v>
      </c>
      <c r="I23" s="25">
        <v>0.0</v>
      </c>
      <c r="J23" s="26">
        <v>2.0</v>
      </c>
      <c r="K23" s="26">
        <v>3.0</v>
      </c>
      <c r="L23" s="26">
        <v>3.0</v>
      </c>
      <c r="M23" s="26">
        <v>2.0</v>
      </c>
      <c r="N23" s="27">
        <v>2.0</v>
      </c>
      <c r="O23" s="28" t="s">
        <v>51</v>
      </c>
      <c r="P23" s="29">
        <f t="shared" si="1"/>
        <v>0</v>
      </c>
    </row>
    <row r="24" hidden="1">
      <c r="A24" s="9" t="s">
        <v>71</v>
      </c>
      <c r="B24" s="10">
        <v>1.0</v>
      </c>
      <c r="C24" s="10">
        <v>1.0</v>
      </c>
      <c r="D24" s="10">
        <v>0.0</v>
      </c>
      <c r="E24" s="11">
        <v>0.0</v>
      </c>
      <c r="F24" s="32" t="s">
        <v>17</v>
      </c>
      <c r="G24" s="10">
        <v>0.049</v>
      </c>
      <c r="H24" s="13" t="s">
        <v>72</v>
      </c>
      <c r="I24" s="14">
        <v>0.0</v>
      </c>
      <c r="J24" s="15">
        <v>2.0</v>
      </c>
      <c r="K24" s="15">
        <v>2.0</v>
      </c>
      <c r="L24" s="15">
        <v>2.0</v>
      </c>
      <c r="M24" s="15">
        <v>1.0</v>
      </c>
      <c r="N24" s="16">
        <v>0.0</v>
      </c>
      <c r="O24" s="17" t="s">
        <v>39</v>
      </c>
      <c r="P24" s="18">
        <f t="shared" si="1"/>
        <v>0</v>
      </c>
    </row>
    <row r="25">
      <c r="A25" s="33" t="s">
        <v>73</v>
      </c>
      <c r="B25" s="20">
        <v>1.0</v>
      </c>
      <c r="C25" s="20">
        <v>1.0</v>
      </c>
      <c r="D25" s="20">
        <v>1.0</v>
      </c>
      <c r="E25" s="30">
        <v>1.0</v>
      </c>
      <c r="F25" s="23" t="s">
        <v>17</v>
      </c>
      <c r="G25" s="20">
        <v>0.15</v>
      </c>
      <c r="H25" s="24" t="s">
        <v>74</v>
      </c>
      <c r="I25" s="25">
        <v>0.0</v>
      </c>
      <c r="J25" s="26">
        <v>1.0</v>
      </c>
      <c r="K25" s="26">
        <v>4.0</v>
      </c>
      <c r="L25" s="26">
        <v>4.0</v>
      </c>
      <c r="M25" s="26">
        <v>1.0</v>
      </c>
      <c r="N25" s="27">
        <v>1.0</v>
      </c>
      <c r="O25" s="28" t="s">
        <v>75</v>
      </c>
      <c r="P25" s="29">
        <f t="shared" si="1"/>
        <v>0</v>
      </c>
    </row>
    <row r="26">
      <c r="A26" s="34" t="s">
        <v>76</v>
      </c>
      <c r="B26" s="35"/>
      <c r="C26" s="35"/>
      <c r="D26" s="35"/>
      <c r="E26" s="36">
        <v>1.0</v>
      </c>
      <c r="F26" s="37" t="s">
        <v>17</v>
      </c>
      <c r="G26" s="38">
        <v>0.0</v>
      </c>
      <c r="H26" s="39" t="s">
        <v>77</v>
      </c>
      <c r="I26" s="40">
        <v>1.0</v>
      </c>
      <c r="J26" s="39"/>
      <c r="K26" s="39"/>
      <c r="L26" s="39"/>
      <c r="M26" s="39"/>
      <c r="N26" s="41">
        <v>3.0</v>
      </c>
      <c r="O26" s="41" t="s">
        <v>78</v>
      </c>
      <c r="P26" s="18">
        <f t="shared" si="1"/>
        <v>1</v>
      </c>
      <c r="Q26" s="42"/>
      <c r="R26" s="42"/>
      <c r="S26" s="42"/>
      <c r="T26" s="42"/>
      <c r="U26" s="42"/>
      <c r="V26" s="42"/>
      <c r="W26" s="42"/>
      <c r="X26" s="42"/>
      <c r="Y26" s="42"/>
      <c r="Z26" s="42"/>
    </row>
    <row r="27">
      <c r="A27" s="34" t="s">
        <v>79</v>
      </c>
      <c r="B27" s="35"/>
      <c r="C27" s="35"/>
      <c r="D27" s="35"/>
      <c r="E27" s="36">
        <v>1.0</v>
      </c>
      <c r="F27" s="37" t="s">
        <v>17</v>
      </c>
      <c r="G27" s="38">
        <v>0.0</v>
      </c>
      <c r="H27" s="39" t="s">
        <v>80</v>
      </c>
      <c r="I27" s="40">
        <v>1.0</v>
      </c>
      <c r="J27" s="39"/>
      <c r="K27" s="39"/>
      <c r="L27" s="39"/>
      <c r="M27" s="39"/>
      <c r="N27" s="41">
        <v>3.0</v>
      </c>
      <c r="O27" s="41" t="s">
        <v>81</v>
      </c>
      <c r="P27" s="29">
        <f t="shared" si="1"/>
        <v>1</v>
      </c>
      <c r="Q27" s="42"/>
      <c r="R27" s="42"/>
      <c r="S27" s="42"/>
      <c r="T27" s="42"/>
      <c r="U27" s="42"/>
      <c r="V27" s="42"/>
      <c r="W27" s="42"/>
      <c r="X27" s="42"/>
      <c r="Y27" s="42"/>
      <c r="Z27" s="42"/>
    </row>
    <row r="28">
      <c r="A28" s="34" t="s">
        <v>82</v>
      </c>
      <c r="B28" s="35"/>
      <c r="C28" s="35"/>
      <c r="D28" s="35"/>
      <c r="E28" s="36">
        <v>1.0</v>
      </c>
      <c r="F28" s="37" t="s">
        <v>17</v>
      </c>
      <c r="G28" s="38">
        <v>0.0</v>
      </c>
      <c r="H28" s="39" t="s">
        <v>83</v>
      </c>
      <c r="I28" s="40">
        <v>0.0</v>
      </c>
      <c r="J28" s="39"/>
      <c r="K28" s="39"/>
      <c r="L28" s="39"/>
      <c r="M28" s="39"/>
      <c r="N28" s="41">
        <v>2.0</v>
      </c>
      <c r="O28" s="41" t="s">
        <v>84</v>
      </c>
      <c r="P28" s="18">
        <f t="shared" si="1"/>
        <v>0</v>
      </c>
      <c r="Q28" s="42"/>
      <c r="R28" s="42"/>
      <c r="S28" s="42"/>
      <c r="T28" s="42"/>
      <c r="U28" s="42"/>
      <c r="V28" s="42"/>
      <c r="W28" s="42"/>
      <c r="X28" s="42"/>
      <c r="Y28" s="42"/>
      <c r="Z28" s="42"/>
    </row>
    <row r="29">
      <c r="A29" s="34" t="s">
        <v>85</v>
      </c>
      <c r="B29" s="35"/>
      <c r="C29" s="35"/>
      <c r="D29" s="35"/>
      <c r="E29" s="36">
        <v>1.0</v>
      </c>
      <c r="F29" s="37" t="s">
        <v>17</v>
      </c>
      <c r="G29" s="38">
        <v>0.0</v>
      </c>
      <c r="H29" s="39" t="s">
        <v>86</v>
      </c>
      <c r="I29" s="40">
        <v>1.0</v>
      </c>
      <c r="J29" s="39"/>
      <c r="K29" s="39"/>
      <c r="L29" s="39"/>
      <c r="M29" s="39"/>
      <c r="N29" s="41">
        <v>4.0</v>
      </c>
      <c r="O29" s="41" t="s">
        <v>19</v>
      </c>
      <c r="P29" s="29">
        <f t="shared" si="1"/>
        <v>1</v>
      </c>
      <c r="Q29" s="42"/>
      <c r="R29" s="42"/>
      <c r="S29" s="42"/>
      <c r="T29" s="42"/>
      <c r="U29" s="42"/>
      <c r="V29" s="42"/>
      <c r="W29" s="42"/>
      <c r="X29" s="42"/>
      <c r="Y29" s="42"/>
      <c r="Z29" s="42"/>
    </row>
    <row r="30">
      <c r="A30" s="34" t="s">
        <v>87</v>
      </c>
      <c r="B30" s="35"/>
      <c r="C30" s="35"/>
      <c r="D30" s="35"/>
      <c r="E30" s="36">
        <v>1.0</v>
      </c>
      <c r="F30" s="37" t="s">
        <v>17</v>
      </c>
      <c r="G30" s="38">
        <v>0.0</v>
      </c>
      <c r="H30" s="39" t="s">
        <v>88</v>
      </c>
      <c r="I30" s="40">
        <v>1.0</v>
      </c>
      <c r="J30" s="39"/>
      <c r="K30" s="39"/>
      <c r="L30" s="39"/>
      <c r="M30" s="39"/>
      <c r="N30" s="41">
        <v>3.0</v>
      </c>
      <c r="O30" s="41" t="s">
        <v>89</v>
      </c>
      <c r="P30" s="18">
        <f t="shared" si="1"/>
        <v>1</v>
      </c>
      <c r="Q30" s="42"/>
      <c r="R30" s="42"/>
      <c r="S30" s="42"/>
      <c r="T30" s="42"/>
      <c r="U30" s="42"/>
      <c r="V30" s="42"/>
      <c r="W30" s="42"/>
      <c r="X30" s="42"/>
      <c r="Y30" s="42"/>
      <c r="Z30" s="42"/>
    </row>
    <row r="31">
      <c r="A31" s="34" t="s">
        <v>90</v>
      </c>
      <c r="B31" s="35"/>
      <c r="C31" s="35"/>
      <c r="D31" s="35"/>
      <c r="E31" s="36">
        <v>1.0</v>
      </c>
      <c r="F31" s="37" t="s">
        <v>17</v>
      </c>
      <c r="G31" s="38">
        <v>0.0</v>
      </c>
      <c r="H31" s="39" t="s">
        <v>91</v>
      </c>
      <c r="I31" s="40">
        <v>0.0</v>
      </c>
      <c r="J31" s="39"/>
      <c r="K31" s="39"/>
      <c r="L31" s="39"/>
      <c r="M31" s="39"/>
      <c r="N31" s="41">
        <v>0.0</v>
      </c>
      <c r="O31" s="41" t="s">
        <v>25</v>
      </c>
      <c r="P31" s="29">
        <f t="shared" si="1"/>
        <v>0</v>
      </c>
      <c r="Q31" s="42"/>
      <c r="R31" s="42"/>
      <c r="S31" s="42"/>
      <c r="T31" s="42"/>
      <c r="U31" s="42"/>
      <c r="V31" s="42"/>
      <c r="W31" s="42"/>
      <c r="X31" s="42"/>
      <c r="Y31" s="42"/>
      <c r="Z31" s="42"/>
    </row>
    <row r="32">
      <c r="A32" s="34" t="s">
        <v>92</v>
      </c>
      <c r="B32" s="35"/>
      <c r="C32" s="35"/>
      <c r="D32" s="35"/>
      <c r="E32" s="36">
        <v>1.0</v>
      </c>
      <c r="F32" s="37" t="s">
        <v>17</v>
      </c>
      <c r="G32" s="38">
        <v>0.01</v>
      </c>
      <c r="H32" s="39" t="s">
        <v>93</v>
      </c>
      <c r="I32" s="40">
        <v>0.0</v>
      </c>
      <c r="J32" s="39"/>
      <c r="K32" s="39"/>
      <c r="L32" s="39"/>
      <c r="M32" s="39"/>
      <c r="N32" s="41">
        <v>2.0</v>
      </c>
      <c r="O32" s="41" t="s">
        <v>94</v>
      </c>
      <c r="P32" s="18">
        <f t="shared" si="1"/>
        <v>0</v>
      </c>
      <c r="Q32" s="42"/>
      <c r="R32" s="42"/>
      <c r="S32" s="42"/>
      <c r="T32" s="42"/>
      <c r="U32" s="42"/>
      <c r="V32" s="42"/>
      <c r="W32" s="42"/>
      <c r="X32" s="42"/>
      <c r="Y32" s="42"/>
      <c r="Z32" s="42"/>
    </row>
    <row r="33">
      <c r="A33" s="34" t="s">
        <v>95</v>
      </c>
      <c r="B33" s="35"/>
      <c r="C33" s="35"/>
      <c r="D33" s="35"/>
      <c r="E33" s="36">
        <v>1.0</v>
      </c>
      <c r="F33" s="37" t="s">
        <v>17</v>
      </c>
      <c r="G33" s="38">
        <v>0.0</v>
      </c>
      <c r="H33" s="39" t="s">
        <v>96</v>
      </c>
      <c r="I33" s="40">
        <v>0.0</v>
      </c>
      <c r="J33" s="39"/>
      <c r="K33" s="39"/>
      <c r="L33" s="39"/>
      <c r="M33" s="39"/>
      <c r="N33" s="41">
        <v>3.0</v>
      </c>
      <c r="O33" s="41" t="s">
        <v>97</v>
      </c>
      <c r="P33" s="29">
        <f t="shared" si="1"/>
        <v>1</v>
      </c>
      <c r="Q33" s="42"/>
      <c r="R33" s="42"/>
      <c r="S33" s="42"/>
      <c r="T33" s="42"/>
      <c r="U33" s="42"/>
      <c r="V33" s="42"/>
      <c r="W33" s="42"/>
      <c r="X33" s="42"/>
      <c r="Y33" s="42"/>
      <c r="Z33" s="42"/>
    </row>
    <row r="34">
      <c r="A34" s="9"/>
      <c r="B34" s="43"/>
      <c r="C34" s="43"/>
      <c r="D34" s="43"/>
      <c r="E34" s="11"/>
      <c r="F34" s="12"/>
      <c r="G34" s="10"/>
      <c r="H34" s="13"/>
      <c r="I34" s="14"/>
      <c r="J34" s="15"/>
      <c r="K34" s="15"/>
      <c r="L34" s="15"/>
      <c r="M34" s="15"/>
      <c r="N34" s="44"/>
      <c r="O34" s="45"/>
      <c r="P34" s="18"/>
    </row>
    <row r="35">
      <c r="A35" s="19"/>
      <c r="B35" s="21"/>
      <c r="C35" s="21"/>
      <c r="D35" s="21"/>
      <c r="E35" s="22"/>
      <c r="F35" s="23"/>
      <c r="G35" s="20"/>
      <c r="H35" s="24"/>
      <c r="I35" s="25"/>
      <c r="J35" s="26"/>
      <c r="K35" s="26"/>
      <c r="L35" s="26"/>
      <c r="M35" s="26"/>
      <c r="N35" s="27"/>
      <c r="O35" s="28"/>
      <c r="P35" s="29"/>
    </row>
    <row r="36">
      <c r="A36" s="9"/>
      <c r="B36" s="43"/>
      <c r="C36" s="43"/>
      <c r="D36" s="43"/>
      <c r="E36" s="11"/>
      <c r="F36" s="12"/>
      <c r="G36" s="10"/>
      <c r="H36" s="13"/>
      <c r="I36" s="14"/>
      <c r="J36" s="15"/>
      <c r="K36" s="15"/>
      <c r="L36" s="15"/>
      <c r="M36" s="15"/>
      <c r="N36" s="44"/>
      <c r="O36" s="45"/>
      <c r="P36" s="18"/>
    </row>
    <row r="37">
      <c r="A37" s="19"/>
      <c r="B37" s="21"/>
      <c r="C37" s="21"/>
      <c r="D37" s="21"/>
      <c r="E37" s="22"/>
      <c r="F37" s="23"/>
      <c r="G37" s="20"/>
      <c r="H37" s="24"/>
      <c r="I37" s="25"/>
      <c r="J37" s="26"/>
      <c r="K37" s="26"/>
      <c r="L37" s="26"/>
      <c r="M37" s="26"/>
      <c r="N37" s="27"/>
      <c r="O37" s="28"/>
      <c r="P37" s="29"/>
    </row>
    <row r="38">
      <c r="A38" s="9"/>
      <c r="B38" s="43"/>
      <c r="C38" s="43"/>
      <c r="D38" s="43"/>
      <c r="E38" s="11"/>
      <c r="F38" s="12"/>
      <c r="G38" s="10"/>
      <c r="H38" s="13"/>
      <c r="I38" s="14"/>
      <c r="J38" s="15"/>
      <c r="K38" s="15"/>
      <c r="L38" s="15"/>
      <c r="M38" s="15"/>
      <c r="N38" s="44"/>
      <c r="O38" s="45"/>
      <c r="P38" s="18"/>
    </row>
    <row r="39">
      <c r="A39" s="19"/>
      <c r="B39" s="21"/>
      <c r="C39" s="21"/>
      <c r="D39" s="21"/>
      <c r="E39" s="22"/>
      <c r="F39" s="23"/>
      <c r="G39" s="20"/>
      <c r="H39" s="24"/>
      <c r="I39" s="25"/>
      <c r="J39" s="26"/>
      <c r="K39" s="26"/>
      <c r="L39" s="26"/>
      <c r="M39" s="26"/>
      <c r="N39" s="27"/>
      <c r="O39" s="28"/>
      <c r="P39" s="29"/>
    </row>
    <row r="40">
      <c r="A40" s="9"/>
      <c r="B40" s="43"/>
      <c r="C40" s="43"/>
      <c r="D40" s="43"/>
      <c r="E40" s="11"/>
      <c r="F40" s="12"/>
      <c r="G40" s="10"/>
      <c r="H40" s="13"/>
      <c r="I40" s="14"/>
      <c r="J40" s="15"/>
      <c r="K40" s="15"/>
      <c r="L40" s="15"/>
      <c r="M40" s="15"/>
      <c r="N40" s="44"/>
      <c r="O40" s="45"/>
      <c r="P40" s="18"/>
    </row>
    <row r="41">
      <c r="A41" s="19"/>
      <c r="B41" s="21"/>
      <c r="C41" s="21"/>
      <c r="D41" s="21"/>
      <c r="E41" s="22"/>
      <c r="F41" s="23"/>
      <c r="G41" s="20"/>
      <c r="H41" s="24"/>
      <c r="I41" s="25"/>
      <c r="J41" s="26"/>
      <c r="K41" s="26"/>
      <c r="L41" s="26"/>
      <c r="M41" s="26"/>
      <c r="N41" s="27"/>
      <c r="O41" s="28"/>
      <c r="P41" s="29"/>
    </row>
    <row r="42">
      <c r="A42" s="9"/>
      <c r="B42" s="43"/>
      <c r="C42" s="43"/>
      <c r="D42" s="43"/>
      <c r="E42" s="11"/>
      <c r="F42" s="12"/>
      <c r="G42" s="10"/>
      <c r="H42" s="13"/>
      <c r="I42" s="14"/>
      <c r="J42" s="15"/>
      <c r="K42" s="15"/>
      <c r="L42" s="15"/>
      <c r="M42" s="15"/>
      <c r="N42" s="44"/>
      <c r="O42" s="45"/>
      <c r="P42" s="18"/>
    </row>
    <row r="43">
      <c r="A43" s="46"/>
      <c r="B43" s="47"/>
      <c r="C43" s="47"/>
      <c r="D43" s="47"/>
      <c r="E43" s="48"/>
      <c r="F43" s="49"/>
      <c r="G43" s="50"/>
      <c r="H43" s="51"/>
      <c r="I43" s="52"/>
      <c r="J43" s="53"/>
      <c r="K43" s="53"/>
      <c r="L43" s="53"/>
      <c r="M43" s="53"/>
      <c r="N43" s="54"/>
      <c r="O43" s="55"/>
      <c r="P43" s="56"/>
    </row>
  </sheetData>
  <dataValidations>
    <dataValidation type="custom" allowBlank="1" showDropDown="1" sqref="B2:D43 G2:G43 I2:M43">
      <formula1>AND(ISNUMBER(B2),(NOT(OR(NOT(ISERROR(DATEVALUE(B2))), AND(ISNUMBER(B2), LEFT(CELL("format", B2))="D")))))</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9.0"/>
    <col customWidth="1" min="2" max="2" width="19.75"/>
    <col customWidth="1" min="3" max="3" width="18.25"/>
    <col customWidth="1" min="4" max="4" width="16.88"/>
    <col customWidth="1" min="5" max="5" width="16.13"/>
    <col customWidth="1" min="6" max="6" width="37.63"/>
    <col customWidth="1" min="7" max="7" width="27.88"/>
    <col customWidth="1" hidden="1" min="8" max="8" width="17.75"/>
    <col customWidth="1" hidden="1" min="9" max="9" width="20.5"/>
    <col customWidth="1" hidden="1" min="10" max="10" width="17.5"/>
    <col customWidth="1" hidden="1" min="11" max="11" width="23.88"/>
    <col customWidth="1" hidden="1" min="12" max="12" width="8.38"/>
    <col customWidth="1" hidden="1" min="13" max="13" width="19.38"/>
  </cols>
  <sheetData>
    <row r="1">
      <c r="A1" s="57" t="s">
        <v>0</v>
      </c>
      <c r="B1" s="58" t="s">
        <v>1</v>
      </c>
      <c r="C1" s="58" t="s">
        <v>2</v>
      </c>
      <c r="D1" s="58" t="s">
        <v>3</v>
      </c>
      <c r="E1" s="3" t="s">
        <v>4</v>
      </c>
      <c r="F1" s="5" t="s">
        <v>7</v>
      </c>
      <c r="G1" s="5" t="s">
        <v>8</v>
      </c>
      <c r="H1" s="5" t="s">
        <v>98</v>
      </c>
      <c r="I1" s="5" t="s">
        <v>99</v>
      </c>
      <c r="J1" s="5" t="s">
        <v>100</v>
      </c>
      <c r="K1" s="5" t="s">
        <v>101</v>
      </c>
      <c r="L1" s="58" t="s">
        <v>6</v>
      </c>
      <c r="M1" s="58" t="s">
        <v>5</v>
      </c>
      <c r="N1" s="7" t="s">
        <v>13</v>
      </c>
      <c r="O1" s="7" t="s">
        <v>14</v>
      </c>
      <c r="P1" s="8" t="s">
        <v>15</v>
      </c>
    </row>
    <row r="2" hidden="1">
      <c r="A2" s="59" t="s">
        <v>16</v>
      </c>
      <c r="B2" s="60">
        <v>0.0</v>
      </c>
      <c r="C2" s="60">
        <v>0.0</v>
      </c>
      <c r="D2" s="60">
        <v>1.0</v>
      </c>
      <c r="E2" s="11">
        <v>0.0</v>
      </c>
      <c r="F2" s="15" t="s">
        <v>102</v>
      </c>
      <c r="G2" s="15">
        <v>1.0</v>
      </c>
      <c r="H2" s="15">
        <v>3.0</v>
      </c>
      <c r="I2" s="15">
        <v>2.0</v>
      </c>
      <c r="J2" s="15">
        <v>2.0</v>
      </c>
      <c r="K2" s="15">
        <v>3.0</v>
      </c>
      <c r="L2" s="60">
        <v>0.018</v>
      </c>
      <c r="M2" s="61" t="s">
        <v>103</v>
      </c>
      <c r="N2" s="62">
        <v>2.0</v>
      </c>
      <c r="O2" s="63" t="s">
        <v>104</v>
      </c>
      <c r="P2" s="64">
        <f t="shared" ref="P2:P36" si="1">Int(N2&gt;2)</f>
        <v>0</v>
      </c>
    </row>
    <row r="3" hidden="1">
      <c r="A3" s="65" t="s">
        <v>105</v>
      </c>
      <c r="B3" s="66">
        <v>0.0</v>
      </c>
      <c r="C3" s="66">
        <v>0.0</v>
      </c>
      <c r="D3" s="66">
        <v>1.0</v>
      </c>
      <c r="E3" s="22">
        <v>0.0</v>
      </c>
      <c r="F3" s="67" t="s">
        <v>106</v>
      </c>
      <c r="G3" s="26">
        <v>0.0</v>
      </c>
      <c r="H3" s="26">
        <v>3.0</v>
      </c>
      <c r="I3" s="26">
        <v>2.0</v>
      </c>
      <c r="J3" s="26">
        <v>2.0</v>
      </c>
      <c r="K3" s="26">
        <v>2.0</v>
      </c>
      <c r="L3" s="66">
        <v>0.02</v>
      </c>
      <c r="M3" s="68" t="s">
        <v>103</v>
      </c>
      <c r="N3" s="69">
        <v>1.0</v>
      </c>
      <c r="O3" s="70" t="s">
        <v>107</v>
      </c>
      <c r="P3" s="71">
        <f t="shared" si="1"/>
        <v>0</v>
      </c>
    </row>
    <row r="4" hidden="1">
      <c r="A4" s="59" t="s">
        <v>108</v>
      </c>
      <c r="B4" s="60">
        <v>1.0</v>
      </c>
      <c r="C4" s="60">
        <v>1.0</v>
      </c>
      <c r="D4" s="60">
        <v>0.0</v>
      </c>
      <c r="E4" s="11">
        <v>0.0</v>
      </c>
      <c r="F4" s="15" t="s">
        <v>109</v>
      </c>
      <c r="G4" s="15">
        <v>0.0</v>
      </c>
      <c r="H4" s="15">
        <v>2.0</v>
      </c>
      <c r="I4" s="15">
        <v>3.0</v>
      </c>
      <c r="J4" s="15">
        <v>3.0</v>
      </c>
      <c r="K4" s="15">
        <v>2.0</v>
      </c>
      <c r="L4" s="60">
        <v>0.062</v>
      </c>
      <c r="M4" s="72" t="s">
        <v>103</v>
      </c>
      <c r="N4" s="62">
        <v>1.0</v>
      </c>
      <c r="O4" s="63" t="s">
        <v>110</v>
      </c>
      <c r="P4" s="64">
        <f t="shared" si="1"/>
        <v>0</v>
      </c>
    </row>
    <row r="5" hidden="1">
      <c r="A5" s="65" t="s">
        <v>20</v>
      </c>
      <c r="B5" s="66">
        <v>1.0</v>
      </c>
      <c r="C5" s="66">
        <v>0.0</v>
      </c>
      <c r="D5" s="66">
        <v>0.0</v>
      </c>
      <c r="E5" s="22">
        <v>0.0</v>
      </c>
      <c r="F5" s="26" t="s">
        <v>111</v>
      </c>
      <c r="G5" s="26">
        <v>0.0</v>
      </c>
      <c r="H5" s="26">
        <v>1.0</v>
      </c>
      <c r="I5" s="26">
        <v>4.0</v>
      </c>
      <c r="J5" s="26">
        <v>3.0</v>
      </c>
      <c r="K5" s="26">
        <v>1.0</v>
      </c>
      <c r="L5" s="66">
        <v>0.041</v>
      </c>
      <c r="M5" s="68" t="s">
        <v>103</v>
      </c>
      <c r="N5" s="69">
        <v>1.0</v>
      </c>
      <c r="O5" s="70" t="s">
        <v>110</v>
      </c>
      <c r="P5" s="71">
        <f t="shared" si="1"/>
        <v>0</v>
      </c>
    </row>
    <row r="6">
      <c r="A6" s="59" t="s">
        <v>23</v>
      </c>
      <c r="B6" s="60">
        <v>1.0</v>
      </c>
      <c r="C6" s="60">
        <v>1.0</v>
      </c>
      <c r="D6" s="60">
        <v>1.0</v>
      </c>
      <c r="E6" s="11">
        <v>0.0</v>
      </c>
      <c r="F6" s="15" t="s">
        <v>112</v>
      </c>
      <c r="G6" s="15">
        <v>0.0</v>
      </c>
      <c r="H6" s="15">
        <v>2.0</v>
      </c>
      <c r="I6" s="15">
        <v>3.0</v>
      </c>
      <c r="J6" s="15">
        <v>3.0</v>
      </c>
      <c r="K6" s="15">
        <v>2.0</v>
      </c>
      <c r="L6" s="60">
        <v>0.043</v>
      </c>
      <c r="M6" s="72" t="s">
        <v>103</v>
      </c>
      <c r="N6" s="62">
        <v>1.0</v>
      </c>
      <c r="O6" s="63" t="s">
        <v>110</v>
      </c>
      <c r="P6" s="64">
        <f t="shared" si="1"/>
        <v>0</v>
      </c>
    </row>
    <row r="7">
      <c r="A7" s="65" t="s">
        <v>26</v>
      </c>
      <c r="B7" s="66">
        <v>1.0</v>
      </c>
      <c r="C7" s="66">
        <v>1.0</v>
      </c>
      <c r="D7" s="66">
        <v>1.0</v>
      </c>
      <c r="E7" s="22">
        <v>0.0</v>
      </c>
      <c r="F7" s="26" t="s">
        <v>113</v>
      </c>
      <c r="G7" s="26">
        <v>0.0</v>
      </c>
      <c r="H7" s="26">
        <v>2.0</v>
      </c>
      <c r="I7" s="26">
        <v>3.0</v>
      </c>
      <c r="J7" s="26">
        <v>3.0</v>
      </c>
      <c r="K7" s="26">
        <v>2.0</v>
      </c>
      <c r="L7" s="66">
        <v>0.045</v>
      </c>
      <c r="M7" s="68" t="s">
        <v>103</v>
      </c>
      <c r="N7" s="69">
        <v>1.0</v>
      </c>
      <c r="O7" s="70" t="s">
        <v>110</v>
      </c>
      <c r="P7" s="71">
        <f t="shared" si="1"/>
        <v>0</v>
      </c>
    </row>
    <row r="8" hidden="1">
      <c r="A8" s="59" t="s">
        <v>114</v>
      </c>
      <c r="B8" s="60">
        <v>1.0</v>
      </c>
      <c r="C8" s="60">
        <v>1.0</v>
      </c>
      <c r="D8" s="60">
        <v>0.0</v>
      </c>
      <c r="E8" s="11">
        <v>0.0</v>
      </c>
      <c r="F8" s="15" t="s">
        <v>115</v>
      </c>
      <c r="G8" s="15">
        <v>0.0</v>
      </c>
      <c r="H8" s="15">
        <v>1.0</v>
      </c>
      <c r="I8" s="15">
        <v>4.0</v>
      </c>
      <c r="J8" s="15">
        <v>3.0</v>
      </c>
      <c r="K8" s="15">
        <v>1.0</v>
      </c>
      <c r="L8" s="60">
        <v>0.087</v>
      </c>
      <c r="M8" s="72" t="s">
        <v>103</v>
      </c>
      <c r="N8" s="62">
        <v>1.0</v>
      </c>
      <c r="O8" s="63" t="s">
        <v>110</v>
      </c>
      <c r="P8" s="64">
        <f t="shared" si="1"/>
        <v>0</v>
      </c>
    </row>
    <row r="9">
      <c r="A9" s="65" t="s">
        <v>37</v>
      </c>
      <c r="B9" s="66">
        <v>1.0</v>
      </c>
      <c r="C9" s="66">
        <v>1.0</v>
      </c>
      <c r="D9" s="66">
        <v>1.0</v>
      </c>
      <c r="E9" s="22">
        <v>0.0</v>
      </c>
      <c r="F9" s="26" t="s">
        <v>116</v>
      </c>
      <c r="G9" s="26">
        <v>0.0</v>
      </c>
      <c r="H9" s="26">
        <v>2.0</v>
      </c>
      <c r="I9" s="26">
        <v>2.0</v>
      </c>
      <c r="J9" s="26">
        <v>2.0</v>
      </c>
      <c r="K9" s="26">
        <v>1.0</v>
      </c>
      <c r="L9" s="66">
        <v>0.085</v>
      </c>
      <c r="M9" s="68" t="s">
        <v>103</v>
      </c>
      <c r="N9" s="69">
        <v>0.0</v>
      </c>
      <c r="O9" s="70" t="s">
        <v>117</v>
      </c>
      <c r="P9" s="71">
        <f t="shared" si="1"/>
        <v>0</v>
      </c>
    </row>
    <row r="10" hidden="1">
      <c r="A10" s="59" t="s">
        <v>40</v>
      </c>
      <c r="B10" s="60">
        <v>0.0</v>
      </c>
      <c r="C10" s="60">
        <v>0.0</v>
      </c>
      <c r="D10" s="60">
        <v>1.0</v>
      </c>
      <c r="E10" s="11">
        <v>0.0</v>
      </c>
      <c r="F10" s="15" t="s">
        <v>118</v>
      </c>
      <c r="G10" s="15">
        <v>0.0</v>
      </c>
      <c r="H10" s="15">
        <v>2.0</v>
      </c>
      <c r="I10" s="15">
        <v>2.0</v>
      </c>
      <c r="J10" s="15">
        <v>2.0</v>
      </c>
      <c r="K10" s="15">
        <v>1.0</v>
      </c>
      <c r="L10" s="60">
        <v>0.019</v>
      </c>
      <c r="M10" s="72" t="s">
        <v>103</v>
      </c>
      <c r="N10" s="62">
        <v>0.0</v>
      </c>
      <c r="O10" s="63" t="s">
        <v>117</v>
      </c>
      <c r="P10" s="64">
        <f t="shared" si="1"/>
        <v>0</v>
      </c>
    </row>
    <row r="11">
      <c r="A11" s="65" t="s">
        <v>119</v>
      </c>
      <c r="B11" s="66">
        <v>1.0</v>
      </c>
      <c r="C11" s="66">
        <v>1.0</v>
      </c>
      <c r="D11" s="66">
        <v>1.0</v>
      </c>
      <c r="E11" s="22">
        <v>0.0</v>
      </c>
      <c r="F11" s="26" t="s">
        <v>120</v>
      </c>
      <c r="G11" s="26">
        <v>1.0</v>
      </c>
      <c r="H11" s="26">
        <v>3.0</v>
      </c>
      <c r="I11" s="26">
        <v>3.0</v>
      </c>
      <c r="J11" s="26">
        <v>3.0</v>
      </c>
      <c r="K11" s="26">
        <v>3.0</v>
      </c>
      <c r="L11" s="66">
        <v>0.072</v>
      </c>
      <c r="M11" s="68" t="s">
        <v>103</v>
      </c>
      <c r="N11" s="69">
        <v>1.0</v>
      </c>
      <c r="O11" s="70" t="s">
        <v>121</v>
      </c>
      <c r="P11" s="71">
        <f t="shared" si="1"/>
        <v>0</v>
      </c>
    </row>
    <row r="12" hidden="1">
      <c r="A12" s="59" t="s">
        <v>122</v>
      </c>
      <c r="B12" s="60">
        <v>1.0</v>
      </c>
      <c r="C12" s="60">
        <v>1.0</v>
      </c>
      <c r="D12" s="60">
        <v>0.0</v>
      </c>
      <c r="E12" s="11">
        <v>0.0</v>
      </c>
      <c r="F12" s="73" t="s">
        <v>123</v>
      </c>
      <c r="G12" s="15">
        <v>0.0</v>
      </c>
      <c r="H12" s="15">
        <v>3.0</v>
      </c>
      <c r="I12" s="15">
        <v>1.0</v>
      </c>
      <c r="J12" s="15">
        <v>1.0</v>
      </c>
      <c r="K12" s="15">
        <v>2.0</v>
      </c>
      <c r="L12" s="60">
        <v>0.07</v>
      </c>
      <c r="M12" s="72" t="s">
        <v>103</v>
      </c>
      <c r="N12" s="74">
        <v>0.0</v>
      </c>
      <c r="O12" s="63" t="s">
        <v>117</v>
      </c>
      <c r="P12" s="64">
        <f t="shared" si="1"/>
        <v>0</v>
      </c>
    </row>
    <row r="13" hidden="1">
      <c r="A13" s="65" t="s">
        <v>124</v>
      </c>
      <c r="B13" s="66">
        <v>0.0</v>
      </c>
      <c r="C13" s="66">
        <v>0.0</v>
      </c>
      <c r="D13" s="66">
        <v>1.0</v>
      </c>
      <c r="E13" s="22">
        <v>0.0</v>
      </c>
      <c r="F13" s="67" t="s">
        <v>125</v>
      </c>
      <c r="G13" s="26">
        <v>0.0</v>
      </c>
      <c r="H13" s="26">
        <v>2.0</v>
      </c>
      <c r="I13" s="26">
        <v>3.0</v>
      </c>
      <c r="J13" s="26">
        <v>2.0</v>
      </c>
      <c r="K13" s="26">
        <v>1.0</v>
      </c>
      <c r="L13" s="66">
        <v>0.032</v>
      </c>
      <c r="M13" s="68" t="s">
        <v>103</v>
      </c>
      <c r="N13" s="75">
        <v>1.0</v>
      </c>
      <c r="O13" s="70" t="s">
        <v>110</v>
      </c>
      <c r="P13" s="71">
        <f t="shared" si="1"/>
        <v>0</v>
      </c>
    </row>
    <row r="14" hidden="1">
      <c r="A14" s="59" t="s">
        <v>126</v>
      </c>
      <c r="B14" s="60">
        <v>0.0</v>
      </c>
      <c r="C14" s="60">
        <v>0.0</v>
      </c>
      <c r="D14" s="60">
        <v>1.0</v>
      </c>
      <c r="E14" s="11">
        <v>0.0</v>
      </c>
      <c r="F14" s="15" t="s">
        <v>127</v>
      </c>
      <c r="G14" s="15">
        <v>0.0</v>
      </c>
      <c r="H14" s="15">
        <v>2.0</v>
      </c>
      <c r="I14" s="15">
        <v>3.0</v>
      </c>
      <c r="J14" s="15">
        <v>2.0</v>
      </c>
      <c r="K14" s="15">
        <v>1.0</v>
      </c>
      <c r="L14" s="60">
        <v>0.028</v>
      </c>
      <c r="M14" s="72" t="s">
        <v>103</v>
      </c>
      <c r="N14" s="74">
        <v>1.0</v>
      </c>
      <c r="O14" s="63" t="s">
        <v>110</v>
      </c>
      <c r="P14" s="64">
        <f t="shared" si="1"/>
        <v>0</v>
      </c>
    </row>
    <row r="15" hidden="1">
      <c r="A15" s="65" t="s">
        <v>128</v>
      </c>
      <c r="B15" s="66">
        <v>0.0</v>
      </c>
      <c r="C15" s="66">
        <v>0.0</v>
      </c>
      <c r="D15" s="66">
        <v>1.0</v>
      </c>
      <c r="E15" s="22">
        <v>0.0</v>
      </c>
      <c r="F15" s="26" t="s">
        <v>129</v>
      </c>
      <c r="G15" s="26">
        <v>0.0</v>
      </c>
      <c r="H15" s="26">
        <v>2.0</v>
      </c>
      <c r="I15" s="26">
        <v>3.0</v>
      </c>
      <c r="J15" s="26">
        <v>2.0</v>
      </c>
      <c r="K15" s="26">
        <v>1.0</v>
      </c>
      <c r="L15" s="66">
        <v>0.02</v>
      </c>
      <c r="M15" s="68" t="s">
        <v>103</v>
      </c>
      <c r="N15" s="75">
        <v>1.0</v>
      </c>
      <c r="O15" s="76" t="s">
        <v>110</v>
      </c>
      <c r="P15" s="71">
        <f t="shared" si="1"/>
        <v>0</v>
      </c>
    </row>
    <row r="16">
      <c r="A16" s="59" t="s">
        <v>47</v>
      </c>
      <c r="B16" s="60">
        <v>0.0</v>
      </c>
      <c r="C16" s="60">
        <v>1.0</v>
      </c>
      <c r="D16" s="60">
        <v>1.0</v>
      </c>
      <c r="E16" s="11">
        <v>0.0</v>
      </c>
      <c r="F16" s="15" t="s">
        <v>130</v>
      </c>
      <c r="G16" s="15">
        <v>1.0</v>
      </c>
      <c r="H16" s="15">
        <v>3.0</v>
      </c>
      <c r="I16" s="15">
        <v>3.0</v>
      </c>
      <c r="J16" s="15">
        <v>3.0</v>
      </c>
      <c r="K16" s="15">
        <v>3.0</v>
      </c>
      <c r="L16" s="60">
        <v>0.034</v>
      </c>
      <c r="M16" s="72" t="s">
        <v>103</v>
      </c>
      <c r="N16" s="62">
        <v>2.0</v>
      </c>
      <c r="O16" s="63" t="s">
        <v>131</v>
      </c>
      <c r="P16" s="64">
        <f t="shared" si="1"/>
        <v>0</v>
      </c>
    </row>
    <row r="17">
      <c r="A17" s="65" t="s">
        <v>49</v>
      </c>
      <c r="B17" s="66">
        <v>1.0</v>
      </c>
      <c r="C17" s="66">
        <v>1.0</v>
      </c>
      <c r="D17" s="66">
        <v>1.0</v>
      </c>
      <c r="E17" s="22">
        <v>0.0</v>
      </c>
      <c r="F17" s="26" t="s">
        <v>132</v>
      </c>
      <c r="G17" s="26">
        <v>0.0</v>
      </c>
      <c r="H17" s="26">
        <v>2.0</v>
      </c>
      <c r="I17" s="26">
        <v>3.0</v>
      </c>
      <c r="J17" s="26">
        <v>2.0</v>
      </c>
      <c r="K17" s="26">
        <v>1.0</v>
      </c>
      <c r="L17" s="66">
        <v>0.055</v>
      </c>
      <c r="M17" s="68" t="s">
        <v>103</v>
      </c>
      <c r="N17" s="75">
        <v>1.0</v>
      </c>
      <c r="O17" s="70" t="s">
        <v>110</v>
      </c>
      <c r="P17" s="71">
        <f t="shared" si="1"/>
        <v>0</v>
      </c>
    </row>
    <row r="18" hidden="1">
      <c r="A18" s="59" t="s">
        <v>52</v>
      </c>
      <c r="B18" s="60">
        <v>0.0</v>
      </c>
      <c r="C18" s="60">
        <v>0.0</v>
      </c>
      <c r="D18" s="60">
        <v>1.0</v>
      </c>
      <c r="E18" s="11">
        <v>0.0</v>
      </c>
      <c r="F18" s="15" t="s">
        <v>133</v>
      </c>
      <c r="G18" s="15">
        <v>0.0</v>
      </c>
      <c r="H18" s="15">
        <v>2.0</v>
      </c>
      <c r="I18" s="15">
        <v>3.0</v>
      </c>
      <c r="J18" s="15">
        <v>2.0</v>
      </c>
      <c r="K18" s="15">
        <v>1.0</v>
      </c>
      <c r="L18" s="60">
        <v>0.037</v>
      </c>
      <c r="M18" s="72" t="s">
        <v>103</v>
      </c>
      <c r="N18" s="74">
        <v>1.0</v>
      </c>
      <c r="O18" s="63" t="s">
        <v>110</v>
      </c>
      <c r="P18" s="64">
        <f t="shared" si="1"/>
        <v>0</v>
      </c>
    </row>
    <row r="19" hidden="1">
      <c r="A19" s="65" t="s">
        <v>54</v>
      </c>
      <c r="B19" s="66">
        <v>0.0</v>
      </c>
      <c r="C19" s="66">
        <v>0.0</v>
      </c>
      <c r="D19" s="66">
        <v>1.0</v>
      </c>
      <c r="E19" s="22">
        <v>0.0</v>
      </c>
      <c r="F19" s="26" t="s">
        <v>133</v>
      </c>
      <c r="G19" s="26">
        <v>0.0</v>
      </c>
      <c r="H19" s="26">
        <v>2.0</v>
      </c>
      <c r="I19" s="26">
        <v>3.0</v>
      </c>
      <c r="J19" s="26">
        <v>2.0</v>
      </c>
      <c r="K19" s="26">
        <v>1.0</v>
      </c>
      <c r="L19" s="66">
        <v>0.025</v>
      </c>
      <c r="M19" s="68" t="s">
        <v>103</v>
      </c>
      <c r="N19" s="75">
        <v>1.0</v>
      </c>
      <c r="O19" s="70" t="s">
        <v>110</v>
      </c>
      <c r="P19" s="71">
        <f t="shared" si="1"/>
        <v>0</v>
      </c>
    </row>
    <row r="20" hidden="1">
      <c r="A20" s="59" t="s">
        <v>56</v>
      </c>
      <c r="B20" s="60">
        <v>1.0</v>
      </c>
      <c r="C20" s="60">
        <v>1.0</v>
      </c>
      <c r="D20" s="60">
        <v>0.0</v>
      </c>
      <c r="E20" s="11">
        <v>0.0</v>
      </c>
      <c r="F20" s="15" t="s">
        <v>134</v>
      </c>
      <c r="G20" s="15">
        <v>0.0</v>
      </c>
      <c r="H20" s="15">
        <v>1.0</v>
      </c>
      <c r="I20" s="15">
        <v>3.0</v>
      </c>
      <c r="J20" s="15">
        <v>1.0</v>
      </c>
      <c r="K20" s="15">
        <v>1.0</v>
      </c>
      <c r="L20" s="60">
        <v>0.09</v>
      </c>
      <c r="M20" s="72" t="s">
        <v>103</v>
      </c>
      <c r="N20" s="62">
        <v>0.0</v>
      </c>
      <c r="O20" s="63" t="s">
        <v>135</v>
      </c>
      <c r="P20" s="64">
        <f t="shared" si="1"/>
        <v>0</v>
      </c>
    </row>
    <row r="21" hidden="1">
      <c r="A21" s="65" t="s">
        <v>58</v>
      </c>
      <c r="B21" s="66">
        <v>1.0</v>
      </c>
      <c r="C21" s="66">
        <v>1.0</v>
      </c>
      <c r="D21" s="66">
        <v>0.0</v>
      </c>
      <c r="E21" s="22">
        <v>0.0</v>
      </c>
      <c r="F21" s="26" t="s">
        <v>136</v>
      </c>
      <c r="G21" s="26">
        <v>0.0</v>
      </c>
      <c r="H21" s="26">
        <v>1.0</v>
      </c>
      <c r="I21" s="26">
        <v>3.0</v>
      </c>
      <c r="J21" s="26">
        <v>1.0</v>
      </c>
      <c r="K21" s="26">
        <v>1.0</v>
      </c>
      <c r="L21" s="66">
        <v>0.053</v>
      </c>
      <c r="M21" s="68" t="s">
        <v>103</v>
      </c>
      <c r="N21" s="69">
        <v>0.0</v>
      </c>
      <c r="O21" s="70" t="s">
        <v>135</v>
      </c>
      <c r="P21" s="71">
        <f t="shared" si="1"/>
        <v>0</v>
      </c>
    </row>
    <row r="22" hidden="1">
      <c r="A22" s="59" t="s">
        <v>67</v>
      </c>
      <c r="B22" s="60">
        <v>1.0</v>
      </c>
      <c r="C22" s="60">
        <v>1.0</v>
      </c>
      <c r="D22" s="60">
        <v>0.0</v>
      </c>
      <c r="E22" s="11">
        <v>0.0</v>
      </c>
      <c r="F22" s="15" t="s">
        <v>137</v>
      </c>
      <c r="G22" s="15">
        <v>0.0</v>
      </c>
      <c r="H22" s="15">
        <v>2.0</v>
      </c>
      <c r="I22" s="15">
        <v>3.0</v>
      </c>
      <c r="J22" s="15">
        <v>2.0</v>
      </c>
      <c r="K22" s="15">
        <v>1.0</v>
      </c>
      <c r="L22" s="60">
        <v>0.324</v>
      </c>
      <c r="M22" s="72" t="s">
        <v>103</v>
      </c>
      <c r="N22" s="62">
        <v>1.0</v>
      </c>
      <c r="O22" s="63" t="s">
        <v>110</v>
      </c>
      <c r="P22" s="64">
        <f t="shared" si="1"/>
        <v>0</v>
      </c>
    </row>
    <row r="23" hidden="1">
      <c r="A23" s="65" t="s">
        <v>138</v>
      </c>
      <c r="B23" s="66">
        <v>0.0</v>
      </c>
      <c r="C23" s="66">
        <v>0.0</v>
      </c>
      <c r="D23" s="66">
        <v>1.0</v>
      </c>
      <c r="E23" s="22">
        <v>0.0</v>
      </c>
      <c r="F23" s="26" t="s">
        <v>139</v>
      </c>
      <c r="G23" s="26">
        <v>0.0</v>
      </c>
      <c r="H23" s="26">
        <v>1.0</v>
      </c>
      <c r="I23" s="26">
        <v>4.0</v>
      </c>
      <c r="J23" s="26">
        <v>3.0</v>
      </c>
      <c r="K23" s="26">
        <v>1.0</v>
      </c>
      <c r="L23" s="66">
        <v>0.016</v>
      </c>
      <c r="M23" s="68" t="s">
        <v>103</v>
      </c>
      <c r="N23" s="69">
        <v>1.0</v>
      </c>
      <c r="O23" s="70" t="s">
        <v>110</v>
      </c>
      <c r="P23" s="71">
        <f t="shared" si="1"/>
        <v>0</v>
      </c>
    </row>
    <row r="24" hidden="1">
      <c r="A24" s="59" t="s">
        <v>69</v>
      </c>
      <c r="B24" s="60">
        <v>1.0</v>
      </c>
      <c r="C24" s="60">
        <v>1.0</v>
      </c>
      <c r="D24" s="60">
        <v>0.0</v>
      </c>
      <c r="E24" s="11">
        <v>0.0</v>
      </c>
      <c r="F24" s="15" t="s">
        <v>140</v>
      </c>
      <c r="G24" s="15">
        <v>0.0</v>
      </c>
      <c r="H24" s="15">
        <v>2.0</v>
      </c>
      <c r="I24" s="15">
        <v>3.0</v>
      </c>
      <c r="J24" s="15">
        <v>2.0</v>
      </c>
      <c r="K24" s="15">
        <v>2.0</v>
      </c>
      <c r="L24" s="60">
        <v>0.832</v>
      </c>
      <c r="M24" s="72" t="s">
        <v>103</v>
      </c>
      <c r="N24" s="62">
        <v>1.0</v>
      </c>
      <c r="O24" s="63" t="s">
        <v>141</v>
      </c>
      <c r="P24" s="64">
        <f t="shared" si="1"/>
        <v>0</v>
      </c>
    </row>
    <row r="25" hidden="1">
      <c r="A25" s="65" t="s">
        <v>142</v>
      </c>
      <c r="B25" s="66">
        <v>0.0</v>
      </c>
      <c r="C25" s="66">
        <v>1.0</v>
      </c>
      <c r="D25" s="66">
        <v>0.0</v>
      </c>
      <c r="E25" s="22">
        <v>0.0</v>
      </c>
      <c r="F25" s="26" t="s">
        <v>143</v>
      </c>
      <c r="G25" s="26">
        <v>1.0</v>
      </c>
      <c r="H25" s="26">
        <v>3.0</v>
      </c>
      <c r="I25" s="26">
        <v>2.0</v>
      </c>
      <c r="J25" s="26">
        <v>2.0</v>
      </c>
      <c r="K25" s="26">
        <v>3.0</v>
      </c>
      <c r="L25" s="66">
        <v>0.037</v>
      </c>
      <c r="M25" s="68" t="s">
        <v>103</v>
      </c>
      <c r="N25" s="69">
        <v>1.0</v>
      </c>
      <c r="O25" s="70" t="s">
        <v>141</v>
      </c>
      <c r="P25" s="71">
        <f t="shared" si="1"/>
        <v>0</v>
      </c>
    </row>
    <row r="26" hidden="1">
      <c r="A26" s="59" t="s">
        <v>144</v>
      </c>
      <c r="B26" s="60">
        <v>1.0</v>
      </c>
      <c r="C26" s="60">
        <v>1.0</v>
      </c>
      <c r="D26" s="60">
        <v>0.0</v>
      </c>
      <c r="E26" s="15">
        <v>0.0</v>
      </c>
      <c r="F26" s="73" t="s">
        <v>145</v>
      </c>
      <c r="G26" s="15">
        <v>0.0</v>
      </c>
      <c r="H26" s="15">
        <v>3.0</v>
      </c>
      <c r="I26" s="15">
        <v>1.0</v>
      </c>
      <c r="J26" s="15">
        <v>1.0</v>
      </c>
      <c r="K26" s="15">
        <v>2.0</v>
      </c>
      <c r="L26" s="60">
        <v>0.056</v>
      </c>
      <c r="M26" s="72" t="s">
        <v>103</v>
      </c>
      <c r="N26" s="62">
        <v>0.0</v>
      </c>
      <c r="O26" s="63" t="s">
        <v>135</v>
      </c>
      <c r="P26" s="64">
        <f t="shared" si="1"/>
        <v>0</v>
      </c>
    </row>
    <row r="27" hidden="1">
      <c r="A27" s="65" t="s">
        <v>71</v>
      </c>
      <c r="B27" s="66">
        <v>1.0</v>
      </c>
      <c r="C27" s="66">
        <v>0.0</v>
      </c>
      <c r="D27" s="66">
        <v>0.0</v>
      </c>
      <c r="E27" s="26">
        <v>0.0</v>
      </c>
      <c r="F27" s="26" t="s">
        <v>146</v>
      </c>
      <c r="G27" s="26">
        <v>0.0</v>
      </c>
      <c r="H27" s="26">
        <v>1.0</v>
      </c>
      <c r="I27" s="26">
        <v>2.0</v>
      </c>
      <c r="J27" s="26">
        <v>1.0</v>
      </c>
      <c r="K27" s="26">
        <v>1.0</v>
      </c>
      <c r="L27" s="66">
        <v>0.051</v>
      </c>
      <c r="M27" s="68" t="s">
        <v>103</v>
      </c>
      <c r="N27" s="69">
        <v>0.0</v>
      </c>
      <c r="O27" s="70" t="s">
        <v>135</v>
      </c>
      <c r="P27" s="71">
        <f t="shared" si="1"/>
        <v>0</v>
      </c>
    </row>
    <row r="28">
      <c r="A28" s="34" t="s">
        <v>147</v>
      </c>
      <c r="B28" s="77"/>
      <c r="C28" s="77"/>
      <c r="D28" s="77"/>
      <c r="E28" s="36">
        <v>1.0</v>
      </c>
      <c r="F28" s="78" t="s">
        <v>148</v>
      </c>
      <c r="G28" s="38">
        <v>1.0</v>
      </c>
      <c r="H28" s="39"/>
      <c r="I28" s="39"/>
      <c r="J28" s="39"/>
      <c r="K28" s="39"/>
      <c r="L28" s="79"/>
      <c r="M28" s="80"/>
      <c r="N28" s="81">
        <v>2.0</v>
      </c>
      <c r="O28" s="82" t="s">
        <v>104</v>
      </c>
      <c r="P28" s="64">
        <f t="shared" si="1"/>
        <v>0</v>
      </c>
      <c r="Q28" s="42"/>
      <c r="R28" s="42"/>
      <c r="S28" s="42"/>
      <c r="T28" s="42"/>
      <c r="U28" s="42"/>
      <c r="V28" s="42"/>
      <c r="W28" s="42"/>
      <c r="X28" s="42"/>
      <c r="Y28" s="42"/>
      <c r="Z28" s="42"/>
    </row>
    <row r="29">
      <c r="A29" s="34" t="s">
        <v>79</v>
      </c>
      <c r="B29" s="77"/>
      <c r="C29" s="77"/>
      <c r="D29" s="77"/>
      <c r="E29" s="36">
        <v>1.0</v>
      </c>
      <c r="F29" s="78" t="s">
        <v>149</v>
      </c>
      <c r="G29" s="38">
        <v>1.0</v>
      </c>
      <c r="H29" s="39"/>
      <c r="I29" s="39"/>
      <c r="J29" s="39"/>
      <c r="K29" s="39"/>
      <c r="L29" s="79"/>
      <c r="M29" s="80"/>
      <c r="N29" s="81">
        <v>2.0</v>
      </c>
      <c r="O29" s="82" t="s">
        <v>110</v>
      </c>
      <c r="P29" s="71">
        <f t="shared" si="1"/>
        <v>0</v>
      </c>
      <c r="Q29" s="42"/>
      <c r="R29" s="42"/>
      <c r="S29" s="42"/>
      <c r="T29" s="42"/>
      <c r="U29" s="42"/>
      <c r="V29" s="42"/>
      <c r="W29" s="42"/>
      <c r="X29" s="42"/>
      <c r="Y29" s="42"/>
      <c r="Z29" s="42"/>
    </row>
    <row r="30">
      <c r="A30" s="34" t="s">
        <v>150</v>
      </c>
      <c r="B30" s="77"/>
      <c r="C30" s="77"/>
      <c r="D30" s="77"/>
      <c r="E30" s="36">
        <v>1.0</v>
      </c>
      <c r="F30" s="78" t="s">
        <v>151</v>
      </c>
      <c r="G30" s="38">
        <v>0.0</v>
      </c>
      <c r="H30" s="39"/>
      <c r="I30" s="39"/>
      <c r="J30" s="39"/>
      <c r="K30" s="39"/>
      <c r="L30" s="79"/>
      <c r="M30" s="80"/>
      <c r="N30" s="81">
        <v>0.0</v>
      </c>
      <c r="O30" s="82" t="s">
        <v>117</v>
      </c>
      <c r="P30" s="64">
        <f t="shared" si="1"/>
        <v>0</v>
      </c>
      <c r="Q30" s="42"/>
      <c r="R30" s="42"/>
      <c r="S30" s="42"/>
      <c r="T30" s="42"/>
      <c r="U30" s="42"/>
      <c r="V30" s="42"/>
      <c r="W30" s="42"/>
      <c r="X30" s="42"/>
      <c r="Y30" s="42"/>
      <c r="Z30" s="42"/>
    </row>
    <row r="31">
      <c r="A31" s="34" t="s">
        <v>82</v>
      </c>
      <c r="B31" s="77"/>
      <c r="C31" s="77"/>
      <c r="D31" s="77"/>
      <c r="E31" s="36">
        <v>1.0</v>
      </c>
      <c r="F31" s="78" t="s">
        <v>152</v>
      </c>
      <c r="G31" s="38">
        <v>1.0</v>
      </c>
      <c r="H31" s="39"/>
      <c r="I31" s="39"/>
      <c r="J31" s="39"/>
      <c r="K31" s="39"/>
      <c r="L31" s="79"/>
      <c r="M31" s="80"/>
      <c r="N31" s="81">
        <v>2.0</v>
      </c>
      <c r="O31" s="82" t="s">
        <v>110</v>
      </c>
      <c r="P31" s="71">
        <f t="shared" si="1"/>
        <v>0</v>
      </c>
      <c r="Q31" s="42"/>
      <c r="R31" s="42"/>
      <c r="S31" s="42"/>
      <c r="T31" s="42"/>
      <c r="U31" s="42"/>
      <c r="V31" s="42"/>
      <c r="W31" s="42"/>
      <c r="X31" s="42"/>
      <c r="Y31" s="42"/>
      <c r="Z31" s="42"/>
    </row>
    <row r="32">
      <c r="A32" s="34" t="s">
        <v>85</v>
      </c>
      <c r="B32" s="77"/>
      <c r="C32" s="77"/>
      <c r="D32" s="77"/>
      <c r="E32" s="36">
        <v>1.0</v>
      </c>
      <c r="F32" s="78" t="s">
        <v>153</v>
      </c>
      <c r="G32" s="38">
        <v>1.0</v>
      </c>
      <c r="H32" s="39"/>
      <c r="I32" s="39"/>
      <c r="J32" s="39"/>
      <c r="K32" s="39"/>
      <c r="L32" s="79"/>
      <c r="M32" s="80"/>
      <c r="N32" s="81">
        <v>3.0</v>
      </c>
      <c r="O32" s="82" t="s">
        <v>154</v>
      </c>
      <c r="P32" s="64">
        <f t="shared" si="1"/>
        <v>1</v>
      </c>
      <c r="Q32" s="42"/>
      <c r="R32" s="42"/>
      <c r="S32" s="42"/>
      <c r="T32" s="42"/>
      <c r="U32" s="42"/>
      <c r="V32" s="42"/>
      <c r="W32" s="42"/>
      <c r="X32" s="42"/>
      <c r="Y32" s="42"/>
      <c r="Z32" s="42"/>
    </row>
    <row r="33">
      <c r="A33" s="34" t="s">
        <v>155</v>
      </c>
      <c r="B33" s="77"/>
      <c r="C33" s="77"/>
      <c r="D33" s="77"/>
      <c r="E33" s="36">
        <v>1.0</v>
      </c>
      <c r="F33" s="78" t="s">
        <v>156</v>
      </c>
      <c r="G33" s="38">
        <v>1.0</v>
      </c>
      <c r="H33" s="39"/>
      <c r="I33" s="39"/>
      <c r="J33" s="39"/>
      <c r="K33" s="39"/>
      <c r="L33" s="79"/>
      <c r="M33" s="80"/>
      <c r="N33" s="81">
        <v>2.0</v>
      </c>
      <c r="O33" s="82" t="s">
        <v>110</v>
      </c>
      <c r="P33" s="71">
        <f t="shared" si="1"/>
        <v>0</v>
      </c>
      <c r="Q33" s="42"/>
      <c r="R33" s="42"/>
      <c r="S33" s="42"/>
      <c r="T33" s="42"/>
      <c r="U33" s="42"/>
      <c r="V33" s="42"/>
      <c r="W33" s="42"/>
      <c r="X33" s="42"/>
      <c r="Y33" s="42"/>
      <c r="Z33" s="42"/>
    </row>
    <row r="34">
      <c r="A34" s="34" t="s">
        <v>157</v>
      </c>
      <c r="B34" s="77"/>
      <c r="C34" s="77"/>
      <c r="D34" s="77"/>
      <c r="E34" s="36">
        <v>1.0</v>
      </c>
      <c r="F34" s="78" t="s">
        <v>158</v>
      </c>
      <c r="G34" s="38">
        <v>0.0</v>
      </c>
      <c r="H34" s="39"/>
      <c r="I34" s="39"/>
      <c r="J34" s="39"/>
      <c r="K34" s="39"/>
      <c r="L34" s="79"/>
      <c r="M34" s="80"/>
      <c r="N34" s="81">
        <v>2.0</v>
      </c>
      <c r="O34" s="82" t="s">
        <v>110</v>
      </c>
      <c r="P34" s="64">
        <f t="shared" si="1"/>
        <v>0</v>
      </c>
      <c r="Q34" s="42"/>
      <c r="R34" s="42"/>
      <c r="S34" s="42"/>
      <c r="T34" s="42"/>
      <c r="U34" s="42"/>
      <c r="V34" s="42"/>
      <c r="W34" s="42"/>
      <c r="X34" s="42"/>
      <c r="Y34" s="42"/>
      <c r="Z34" s="42"/>
    </row>
    <row r="35">
      <c r="A35" s="34" t="s">
        <v>92</v>
      </c>
      <c r="B35" s="77"/>
      <c r="C35" s="77"/>
      <c r="D35" s="77"/>
      <c r="E35" s="36">
        <v>1.0</v>
      </c>
      <c r="F35" s="78" t="s">
        <v>159</v>
      </c>
      <c r="G35" s="38">
        <v>0.0</v>
      </c>
      <c r="H35" s="39"/>
      <c r="I35" s="39"/>
      <c r="J35" s="39"/>
      <c r="K35" s="39"/>
      <c r="L35" s="79"/>
      <c r="M35" s="80"/>
      <c r="N35" s="81">
        <v>2.0</v>
      </c>
      <c r="O35" s="82" t="s">
        <v>94</v>
      </c>
      <c r="P35" s="71">
        <f t="shared" si="1"/>
        <v>0</v>
      </c>
      <c r="Q35" s="42"/>
      <c r="R35" s="42"/>
      <c r="S35" s="42"/>
      <c r="T35" s="42"/>
      <c r="U35" s="42"/>
      <c r="V35" s="42"/>
      <c r="W35" s="42"/>
      <c r="X35" s="42"/>
      <c r="Y35" s="42"/>
      <c r="Z35" s="42"/>
    </row>
    <row r="36">
      <c r="A36" s="83" t="s">
        <v>160</v>
      </c>
      <c r="B36" s="84"/>
      <c r="C36" s="84"/>
      <c r="D36" s="84"/>
      <c r="E36" s="85">
        <v>1.0</v>
      </c>
      <c r="F36" s="86" t="s">
        <v>161</v>
      </c>
      <c r="G36" s="87">
        <v>0.0</v>
      </c>
      <c r="H36" s="88"/>
      <c r="I36" s="88"/>
      <c r="J36" s="88"/>
      <c r="K36" s="88"/>
      <c r="L36" s="89"/>
      <c r="M36" s="90"/>
      <c r="N36" s="91">
        <v>2.0</v>
      </c>
      <c r="O36" s="92" t="s">
        <v>162</v>
      </c>
      <c r="P36" s="93">
        <f t="shared" si="1"/>
        <v>0</v>
      </c>
      <c r="Q36" s="42"/>
      <c r="R36" s="42"/>
      <c r="S36" s="42"/>
      <c r="T36" s="42"/>
      <c r="U36" s="42"/>
      <c r="V36" s="42"/>
      <c r="W36" s="42"/>
      <c r="X36" s="42"/>
      <c r="Y36" s="42"/>
      <c r="Z36" s="42"/>
    </row>
  </sheetData>
  <dataValidations>
    <dataValidation type="custom" allowBlank="1" showDropDown="1" sqref="B2:D36 G2:L36">
      <formula1>AND(ISNUMBER(B2),(NOT(OR(NOT(ISERROR(DATEVALUE(B2))), AND(ISNUMBER(B2), LEFT(CELL("format", B2))="D")))))</formula1>
    </dataValidation>
  </dataValidations>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19.75"/>
    <col customWidth="1" min="3" max="3" width="18.25"/>
    <col customWidth="1" min="4" max="4" width="16.88"/>
    <col customWidth="1" min="5" max="5" width="12.0"/>
    <col customWidth="1" min="6" max="6" width="37.63"/>
    <col customWidth="1" min="7" max="7" width="23.5"/>
    <col customWidth="1" hidden="1" min="8" max="8" width="13.0"/>
    <col customWidth="1" hidden="1" min="9" max="9" width="15.5"/>
    <col customWidth="1" hidden="1" min="10" max="10" width="12.88"/>
    <col customWidth="1" hidden="1" min="11" max="11" width="16.63"/>
    <col customWidth="1" hidden="1" min="12" max="12" width="26.0"/>
  </cols>
  <sheetData>
    <row r="1">
      <c r="A1" s="94" t="s">
        <v>0</v>
      </c>
      <c r="B1" s="58" t="s">
        <v>1</v>
      </c>
      <c r="C1" s="58" t="s">
        <v>2</v>
      </c>
      <c r="D1" s="58" t="s">
        <v>3</v>
      </c>
      <c r="E1" s="95" t="s">
        <v>4</v>
      </c>
      <c r="F1" s="5" t="s">
        <v>7</v>
      </c>
      <c r="G1" s="96" t="s">
        <v>8</v>
      </c>
      <c r="H1" s="96" t="s">
        <v>163</v>
      </c>
      <c r="I1" s="96" t="s">
        <v>164</v>
      </c>
      <c r="J1" s="96" t="s">
        <v>165</v>
      </c>
      <c r="K1" s="96" t="s">
        <v>166</v>
      </c>
      <c r="L1" s="58" t="s">
        <v>6</v>
      </c>
      <c r="M1" s="58" t="s">
        <v>5</v>
      </c>
      <c r="N1" s="97" t="s">
        <v>13</v>
      </c>
      <c r="O1" s="98" t="s">
        <v>167</v>
      </c>
      <c r="P1" s="8" t="s">
        <v>15</v>
      </c>
    </row>
    <row r="2" hidden="1">
      <c r="A2" s="59" t="s">
        <v>79</v>
      </c>
      <c r="B2" s="60">
        <v>0.0</v>
      </c>
      <c r="C2" s="60">
        <v>0.0</v>
      </c>
      <c r="D2" s="60">
        <v>1.0</v>
      </c>
      <c r="E2" s="60"/>
      <c r="F2" s="15" t="s">
        <v>168</v>
      </c>
      <c r="G2" s="15">
        <v>1.0</v>
      </c>
      <c r="H2" s="15">
        <v>3.0</v>
      </c>
      <c r="I2" s="15">
        <v>3.0</v>
      </c>
      <c r="J2" s="15">
        <v>3.0</v>
      </c>
      <c r="K2" s="15">
        <v>3.0</v>
      </c>
      <c r="L2" s="60">
        <v>0.013</v>
      </c>
      <c r="M2" s="72" t="s">
        <v>169</v>
      </c>
      <c r="N2" s="99">
        <v>2.0</v>
      </c>
      <c r="O2" s="100" t="s">
        <v>104</v>
      </c>
      <c r="P2" s="18">
        <f t="shared" ref="P2:P35" si="1">Int(N2&gt;2)</f>
        <v>0</v>
      </c>
    </row>
    <row r="3" hidden="1">
      <c r="A3" s="65" t="s">
        <v>150</v>
      </c>
      <c r="B3" s="66">
        <v>0.0</v>
      </c>
      <c r="C3" s="66">
        <v>0.0</v>
      </c>
      <c r="D3" s="66">
        <v>1.0</v>
      </c>
      <c r="E3" s="66"/>
      <c r="F3" s="26" t="s">
        <v>170</v>
      </c>
      <c r="G3" s="26">
        <v>0.0</v>
      </c>
      <c r="H3" s="26">
        <v>2.0</v>
      </c>
      <c r="I3" s="26">
        <v>3.0</v>
      </c>
      <c r="J3" s="26">
        <v>3.0</v>
      </c>
      <c r="K3" s="26">
        <v>2.0</v>
      </c>
      <c r="L3" s="66">
        <v>0.015</v>
      </c>
      <c r="M3" s="68" t="s">
        <v>169</v>
      </c>
      <c r="N3" s="101">
        <v>2.0</v>
      </c>
      <c r="O3" s="102" t="s">
        <v>171</v>
      </c>
      <c r="P3" s="29">
        <f t="shared" si="1"/>
        <v>0</v>
      </c>
    </row>
    <row r="4" hidden="1">
      <c r="A4" s="59" t="s">
        <v>16</v>
      </c>
      <c r="B4" s="60">
        <v>0.0</v>
      </c>
      <c r="C4" s="60">
        <v>0.0</v>
      </c>
      <c r="D4" s="60">
        <v>1.0</v>
      </c>
      <c r="E4" s="60"/>
      <c r="F4" s="15" t="s">
        <v>172</v>
      </c>
      <c r="G4" s="15">
        <v>1.0</v>
      </c>
      <c r="H4" s="15">
        <v>3.0</v>
      </c>
      <c r="I4" s="15">
        <v>3.0</v>
      </c>
      <c r="J4" s="15">
        <v>2.0</v>
      </c>
      <c r="K4" s="15">
        <v>3.0</v>
      </c>
      <c r="L4" s="60">
        <v>0.025</v>
      </c>
      <c r="M4" s="72" t="s">
        <v>169</v>
      </c>
      <c r="N4" s="99">
        <v>2.0</v>
      </c>
      <c r="O4" s="100" t="s">
        <v>171</v>
      </c>
      <c r="P4" s="18">
        <f t="shared" si="1"/>
        <v>0</v>
      </c>
    </row>
    <row r="5" hidden="1">
      <c r="A5" s="65" t="s">
        <v>105</v>
      </c>
      <c r="B5" s="66">
        <v>0.0</v>
      </c>
      <c r="C5" s="66">
        <v>1.0</v>
      </c>
      <c r="D5" s="66">
        <v>0.0</v>
      </c>
      <c r="E5" s="66"/>
      <c r="F5" s="26" t="s">
        <v>173</v>
      </c>
      <c r="G5" s="26">
        <v>0.0</v>
      </c>
      <c r="H5" s="26">
        <v>3.0</v>
      </c>
      <c r="I5" s="26">
        <v>2.0</v>
      </c>
      <c r="J5" s="26">
        <v>2.0</v>
      </c>
      <c r="K5" s="26">
        <v>2.0</v>
      </c>
      <c r="L5" s="66">
        <v>0.033</v>
      </c>
      <c r="M5" s="68" t="s">
        <v>169</v>
      </c>
      <c r="N5" s="101">
        <v>0.0</v>
      </c>
      <c r="O5" s="102" t="s">
        <v>117</v>
      </c>
      <c r="P5" s="29">
        <f t="shared" si="1"/>
        <v>0</v>
      </c>
    </row>
    <row r="6" hidden="1">
      <c r="A6" s="59" t="s">
        <v>20</v>
      </c>
      <c r="B6" s="60">
        <v>0.0</v>
      </c>
      <c r="C6" s="60">
        <v>1.0</v>
      </c>
      <c r="D6" s="60">
        <v>0.0</v>
      </c>
      <c r="E6" s="60"/>
      <c r="F6" s="15" t="s">
        <v>174</v>
      </c>
      <c r="G6" s="15">
        <v>0.0</v>
      </c>
      <c r="H6" s="15">
        <v>1.0</v>
      </c>
      <c r="I6" s="15">
        <v>4.0</v>
      </c>
      <c r="J6" s="15">
        <v>3.0</v>
      </c>
      <c r="K6" s="15">
        <v>1.0</v>
      </c>
      <c r="L6" s="60">
        <v>0.04</v>
      </c>
      <c r="M6" s="72" t="s">
        <v>169</v>
      </c>
      <c r="N6" s="99">
        <v>0.0</v>
      </c>
      <c r="O6" s="100" t="s">
        <v>175</v>
      </c>
      <c r="P6" s="18">
        <f t="shared" si="1"/>
        <v>0</v>
      </c>
    </row>
    <row r="7">
      <c r="A7" s="65" t="s">
        <v>23</v>
      </c>
      <c r="B7" s="66">
        <v>1.0</v>
      </c>
      <c r="C7" s="66">
        <v>1.0</v>
      </c>
      <c r="D7" s="66">
        <v>1.0</v>
      </c>
      <c r="E7" s="66"/>
      <c r="F7" s="26" t="s">
        <v>176</v>
      </c>
      <c r="G7" s="26">
        <v>0.0</v>
      </c>
      <c r="H7" s="26">
        <v>2.0</v>
      </c>
      <c r="I7" s="26">
        <v>3.0</v>
      </c>
      <c r="J7" s="26">
        <v>3.0</v>
      </c>
      <c r="K7" s="26">
        <v>2.0</v>
      </c>
      <c r="L7" s="66">
        <v>0.053</v>
      </c>
      <c r="M7" s="68" t="s">
        <v>169</v>
      </c>
      <c r="N7" s="101">
        <v>1.0</v>
      </c>
      <c r="O7" s="102" t="s">
        <v>177</v>
      </c>
      <c r="P7" s="29">
        <f t="shared" si="1"/>
        <v>0</v>
      </c>
    </row>
    <row r="8">
      <c r="A8" s="59" t="s">
        <v>26</v>
      </c>
      <c r="B8" s="60">
        <v>1.0</v>
      </c>
      <c r="C8" s="60">
        <v>1.0</v>
      </c>
      <c r="D8" s="60">
        <v>1.0</v>
      </c>
      <c r="E8" s="60"/>
      <c r="F8" s="15" t="s">
        <v>178</v>
      </c>
      <c r="G8" s="15">
        <v>0.0</v>
      </c>
      <c r="H8" s="15">
        <v>2.0</v>
      </c>
      <c r="I8" s="15">
        <v>4.0</v>
      </c>
      <c r="J8" s="15">
        <v>3.0</v>
      </c>
      <c r="K8" s="15">
        <v>2.0</v>
      </c>
      <c r="L8" s="60">
        <v>0.056</v>
      </c>
      <c r="M8" s="72" t="s">
        <v>169</v>
      </c>
      <c r="N8" s="99">
        <v>1.0</v>
      </c>
      <c r="O8" s="100" t="s">
        <v>177</v>
      </c>
      <c r="P8" s="18">
        <f t="shared" si="1"/>
        <v>0</v>
      </c>
    </row>
    <row r="9" hidden="1">
      <c r="A9" s="65" t="s">
        <v>92</v>
      </c>
      <c r="B9" s="66">
        <v>0.0</v>
      </c>
      <c r="C9" s="66">
        <v>0.0</v>
      </c>
      <c r="D9" s="66">
        <v>1.0</v>
      </c>
      <c r="E9" s="66"/>
      <c r="F9" s="26" t="s">
        <v>179</v>
      </c>
      <c r="G9" s="26">
        <v>0.0</v>
      </c>
      <c r="H9" s="26">
        <v>2.0</v>
      </c>
      <c r="I9" s="26">
        <v>3.0</v>
      </c>
      <c r="J9" s="26">
        <v>2.0</v>
      </c>
      <c r="K9" s="26">
        <v>2.0</v>
      </c>
      <c r="L9" s="66">
        <v>0.018</v>
      </c>
      <c r="M9" s="68" t="s">
        <v>169</v>
      </c>
      <c r="N9" s="101">
        <v>2.0</v>
      </c>
      <c r="O9" s="102" t="s">
        <v>180</v>
      </c>
      <c r="P9" s="29">
        <f t="shared" si="1"/>
        <v>0</v>
      </c>
    </row>
    <row r="10">
      <c r="A10" s="59" t="s">
        <v>181</v>
      </c>
      <c r="B10" s="60">
        <v>0.0</v>
      </c>
      <c r="C10" s="60">
        <v>1.0</v>
      </c>
      <c r="D10" s="60">
        <v>1.0</v>
      </c>
      <c r="E10" s="60"/>
      <c r="F10" s="15" t="s">
        <v>182</v>
      </c>
      <c r="G10" s="15">
        <v>0.0</v>
      </c>
      <c r="H10" s="15">
        <v>2.0</v>
      </c>
      <c r="I10" s="15">
        <v>3.0</v>
      </c>
      <c r="J10" s="15">
        <v>2.0</v>
      </c>
      <c r="K10" s="15">
        <v>2.0</v>
      </c>
      <c r="L10" s="60">
        <v>0.037</v>
      </c>
      <c r="M10" s="72" t="s">
        <v>169</v>
      </c>
      <c r="N10" s="99">
        <v>1.0</v>
      </c>
      <c r="O10" s="100" t="s">
        <v>104</v>
      </c>
      <c r="P10" s="18">
        <f t="shared" si="1"/>
        <v>0</v>
      </c>
    </row>
    <row r="11" hidden="1">
      <c r="A11" s="65" t="s">
        <v>114</v>
      </c>
      <c r="B11" s="66">
        <v>1.0</v>
      </c>
      <c r="C11" s="66">
        <v>1.0</v>
      </c>
      <c r="D11" s="66">
        <v>0.0</v>
      </c>
      <c r="E11" s="66"/>
      <c r="F11" s="26" t="s">
        <v>183</v>
      </c>
      <c r="G11" s="26">
        <v>0.0</v>
      </c>
      <c r="H11" s="26">
        <v>1.0</v>
      </c>
      <c r="I11" s="26">
        <v>4.0</v>
      </c>
      <c r="J11" s="26">
        <v>3.0</v>
      </c>
      <c r="K11" s="26">
        <v>1.0</v>
      </c>
      <c r="L11" s="66">
        <v>0.091</v>
      </c>
      <c r="M11" s="68" t="s">
        <v>169</v>
      </c>
      <c r="N11" s="101">
        <v>0.0</v>
      </c>
      <c r="O11" s="102" t="s">
        <v>117</v>
      </c>
      <c r="P11" s="29">
        <f t="shared" si="1"/>
        <v>0</v>
      </c>
    </row>
    <row r="12">
      <c r="A12" s="59" t="s">
        <v>37</v>
      </c>
      <c r="B12" s="60">
        <v>1.0</v>
      </c>
      <c r="C12" s="60">
        <v>1.0</v>
      </c>
      <c r="D12" s="60">
        <v>1.0</v>
      </c>
      <c r="E12" s="60"/>
      <c r="F12" s="15" t="s">
        <v>184</v>
      </c>
      <c r="G12" s="15">
        <v>0.0</v>
      </c>
      <c r="H12" s="15">
        <v>2.0</v>
      </c>
      <c r="I12" s="15">
        <v>2.0</v>
      </c>
      <c r="J12" s="15">
        <v>2.0</v>
      </c>
      <c r="K12" s="15">
        <v>1.0</v>
      </c>
      <c r="L12" s="60">
        <v>0.091</v>
      </c>
      <c r="M12" s="72" t="s">
        <v>169</v>
      </c>
      <c r="N12" s="99">
        <v>0.0</v>
      </c>
      <c r="O12" s="100" t="s">
        <v>117</v>
      </c>
      <c r="P12" s="18">
        <f t="shared" si="1"/>
        <v>0</v>
      </c>
    </row>
    <row r="13" hidden="1">
      <c r="A13" s="65" t="s">
        <v>40</v>
      </c>
      <c r="B13" s="66">
        <v>0.0</v>
      </c>
      <c r="C13" s="66">
        <v>0.0</v>
      </c>
      <c r="D13" s="66">
        <v>1.0</v>
      </c>
      <c r="E13" s="66"/>
      <c r="F13" s="26" t="s">
        <v>185</v>
      </c>
      <c r="G13" s="26">
        <v>0.0</v>
      </c>
      <c r="H13" s="26">
        <v>2.0</v>
      </c>
      <c r="I13" s="26">
        <v>2.0</v>
      </c>
      <c r="J13" s="26">
        <v>2.0</v>
      </c>
      <c r="K13" s="26">
        <v>1.0</v>
      </c>
      <c r="L13" s="66">
        <v>0.019</v>
      </c>
      <c r="M13" s="68" t="s">
        <v>169</v>
      </c>
      <c r="N13" s="101">
        <v>0.0</v>
      </c>
      <c r="O13" s="102" t="s">
        <v>117</v>
      </c>
      <c r="P13" s="29">
        <f t="shared" si="1"/>
        <v>0</v>
      </c>
    </row>
    <row r="14">
      <c r="A14" s="59" t="s">
        <v>119</v>
      </c>
      <c r="B14" s="60">
        <v>1.0</v>
      </c>
      <c r="C14" s="60">
        <v>1.0</v>
      </c>
      <c r="D14" s="60">
        <v>1.0</v>
      </c>
      <c r="E14" s="60"/>
      <c r="F14" s="15" t="s">
        <v>186</v>
      </c>
      <c r="G14" s="15">
        <v>0.0</v>
      </c>
      <c r="H14" s="15">
        <v>2.0</v>
      </c>
      <c r="I14" s="15">
        <v>3.0</v>
      </c>
      <c r="J14" s="15">
        <v>2.0</v>
      </c>
      <c r="K14" s="15">
        <v>2.0</v>
      </c>
      <c r="L14" s="60">
        <v>0.105</v>
      </c>
      <c r="M14" s="72" t="s">
        <v>169</v>
      </c>
      <c r="N14" s="99">
        <v>0.0</v>
      </c>
      <c r="O14" s="100" t="s">
        <v>117</v>
      </c>
      <c r="P14" s="18">
        <f t="shared" si="1"/>
        <v>0</v>
      </c>
    </row>
    <row r="15">
      <c r="A15" s="65" t="s">
        <v>42</v>
      </c>
      <c r="B15" s="66">
        <v>0.0</v>
      </c>
      <c r="C15" s="66">
        <v>1.0</v>
      </c>
      <c r="D15" s="66">
        <v>1.0</v>
      </c>
      <c r="E15" s="66"/>
      <c r="F15" s="26" t="s">
        <v>187</v>
      </c>
      <c r="G15" s="26">
        <v>0.0</v>
      </c>
      <c r="H15" s="26">
        <v>1.0</v>
      </c>
      <c r="I15" s="26">
        <v>4.0</v>
      </c>
      <c r="J15" s="26">
        <v>2.0</v>
      </c>
      <c r="K15" s="26">
        <v>1.0</v>
      </c>
      <c r="L15" s="66">
        <v>0.038</v>
      </c>
      <c r="M15" s="68" t="s">
        <v>169</v>
      </c>
      <c r="N15" s="103">
        <v>0.0</v>
      </c>
      <c r="O15" s="102" t="s">
        <v>117</v>
      </c>
      <c r="P15" s="29">
        <f t="shared" si="1"/>
        <v>0</v>
      </c>
    </row>
    <row r="16" hidden="1">
      <c r="A16" s="59" t="s">
        <v>44</v>
      </c>
      <c r="B16" s="60">
        <v>1.0</v>
      </c>
      <c r="C16" s="60">
        <v>0.0</v>
      </c>
      <c r="D16" s="60">
        <v>0.0</v>
      </c>
      <c r="E16" s="60"/>
      <c r="F16" s="73" t="s">
        <v>188</v>
      </c>
      <c r="G16" s="15">
        <v>0.0</v>
      </c>
      <c r="H16" s="15">
        <v>2.0</v>
      </c>
      <c r="I16" s="15">
        <v>3.0</v>
      </c>
      <c r="J16" s="15">
        <v>2.0</v>
      </c>
      <c r="K16" s="15">
        <v>1.0</v>
      </c>
      <c r="L16" s="60">
        <v>0.064</v>
      </c>
      <c r="M16" s="72" t="s">
        <v>169</v>
      </c>
      <c r="N16" s="104">
        <v>1.0</v>
      </c>
      <c r="O16" s="100" t="s">
        <v>177</v>
      </c>
      <c r="P16" s="18">
        <f t="shared" si="1"/>
        <v>0</v>
      </c>
    </row>
    <row r="17">
      <c r="A17" s="65" t="s">
        <v>47</v>
      </c>
      <c r="B17" s="66">
        <v>0.0</v>
      </c>
      <c r="C17" s="66">
        <v>1.0</v>
      </c>
      <c r="D17" s="66">
        <v>1.0</v>
      </c>
      <c r="E17" s="66"/>
      <c r="F17" s="26" t="s">
        <v>189</v>
      </c>
      <c r="G17" s="26">
        <v>0.0</v>
      </c>
      <c r="H17" s="26">
        <v>2.0</v>
      </c>
      <c r="I17" s="26">
        <v>4.0</v>
      </c>
      <c r="J17" s="26">
        <v>3.0</v>
      </c>
      <c r="K17" s="26">
        <v>2.0</v>
      </c>
      <c r="L17" s="66">
        <v>0.034</v>
      </c>
      <c r="M17" s="68" t="s">
        <v>169</v>
      </c>
      <c r="N17" s="101">
        <v>2.0</v>
      </c>
      <c r="O17" s="102" t="s">
        <v>190</v>
      </c>
      <c r="P17" s="29">
        <f t="shared" si="1"/>
        <v>0</v>
      </c>
    </row>
    <row r="18" hidden="1">
      <c r="A18" s="59" t="s">
        <v>49</v>
      </c>
      <c r="B18" s="60">
        <v>1.0</v>
      </c>
      <c r="C18" s="60">
        <v>0.0</v>
      </c>
      <c r="D18" s="60">
        <v>0.0</v>
      </c>
      <c r="E18" s="60"/>
      <c r="F18" s="15" t="s">
        <v>191</v>
      </c>
      <c r="G18" s="15">
        <v>0.0</v>
      </c>
      <c r="H18" s="15">
        <v>1.0</v>
      </c>
      <c r="I18" s="15">
        <v>4.0</v>
      </c>
      <c r="J18" s="15">
        <v>4.0</v>
      </c>
      <c r="K18" s="15">
        <v>1.0</v>
      </c>
      <c r="L18" s="60">
        <v>0.06</v>
      </c>
      <c r="M18" s="72" t="s">
        <v>169</v>
      </c>
      <c r="N18" s="104">
        <v>0.0</v>
      </c>
      <c r="O18" s="100" t="s">
        <v>192</v>
      </c>
      <c r="P18" s="18">
        <f t="shared" si="1"/>
        <v>0</v>
      </c>
    </row>
    <row r="19" hidden="1">
      <c r="A19" s="65" t="s">
        <v>52</v>
      </c>
      <c r="B19" s="66">
        <v>1.0</v>
      </c>
      <c r="C19" s="66">
        <v>0.0</v>
      </c>
      <c r="D19" s="66">
        <v>0.0</v>
      </c>
      <c r="E19" s="66"/>
      <c r="F19" s="26" t="s">
        <v>193</v>
      </c>
      <c r="G19" s="26">
        <v>0.0</v>
      </c>
      <c r="H19" s="26">
        <v>1.0</v>
      </c>
      <c r="I19" s="26">
        <v>4.0</v>
      </c>
      <c r="J19" s="26">
        <v>4.0</v>
      </c>
      <c r="K19" s="26">
        <v>1.0</v>
      </c>
      <c r="L19" s="66">
        <v>0.041</v>
      </c>
      <c r="M19" s="68" t="s">
        <v>169</v>
      </c>
      <c r="N19" s="103">
        <v>0.0</v>
      </c>
      <c r="O19" s="102" t="s">
        <v>194</v>
      </c>
      <c r="P19" s="29">
        <f t="shared" si="1"/>
        <v>0</v>
      </c>
    </row>
    <row r="20" hidden="1">
      <c r="A20" s="59" t="s">
        <v>56</v>
      </c>
      <c r="B20" s="60">
        <v>1.0</v>
      </c>
      <c r="C20" s="60">
        <v>1.0</v>
      </c>
      <c r="D20" s="60">
        <v>0.0</v>
      </c>
      <c r="E20" s="60"/>
      <c r="F20" s="15" t="s">
        <v>195</v>
      </c>
      <c r="G20" s="15">
        <v>0.0</v>
      </c>
      <c r="H20" s="15">
        <v>1.0</v>
      </c>
      <c r="I20" s="15">
        <v>3.0</v>
      </c>
      <c r="J20" s="15">
        <v>1.0</v>
      </c>
      <c r="K20" s="15">
        <v>1.0</v>
      </c>
      <c r="L20" s="60">
        <v>0.066</v>
      </c>
      <c r="M20" s="72" t="s">
        <v>169</v>
      </c>
      <c r="N20" s="99">
        <v>0.0</v>
      </c>
      <c r="O20" s="100" t="s">
        <v>135</v>
      </c>
      <c r="P20" s="18">
        <f t="shared" si="1"/>
        <v>0</v>
      </c>
    </row>
    <row r="21" hidden="1">
      <c r="A21" s="65" t="s">
        <v>58</v>
      </c>
      <c r="B21" s="66">
        <v>1.0</v>
      </c>
      <c r="C21" s="66">
        <v>1.0</v>
      </c>
      <c r="D21" s="66">
        <v>0.0</v>
      </c>
      <c r="E21" s="66"/>
      <c r="F21" s="26" t="s">
        <v>196</v>
      </c>
      <c r="G21" s="26">
        <v>0.0</v>
      </c>
      <c r="H21" s="26">
        <v>1.0</v>
      </c>
      <c r="I21" s="26">
        <v>3.0</v>
      </c>
      <c r="J21" s="26">
        <v>1.0</v>
      </c>
      <c r="K21" s="26">
        <v>1.0</v>
      </c>
      <c r="L21" s="66">
        <v>0.092</v>
      </c>
      <c r="M21" s="68" t="s">
        <v>169</v>
      </c>
      <c r="N21" s="101">
        <v>0.0</v>
      </c>
      <c r="O21" s="102" t="s">
        <v>135</v>
      </c>
      <c r="P21" s="29">
        <f t="shared" si="1"/>
        <v>0</v>
      </c>
    </row>
    <row r="22" hidden="1">
      <c r="A22" s="59" t="s">
        <v>60</v>
      </c>
      <c r="B22" s="60">
        <v>0.0</v>
      </c>
      <c r="C22" s="60">
        <v>0.0</v>
      </c>
      <c r="D22" s="60">
        <v>1.0</v>
      </c>
      <c r="E22" s="60"/>
      <c r="F22" s="15" t="s">
        <v>197</v>
      </c>
      <c r="G22" s="15">
        <v>0.0</v>
      </c>
      <c r="H22" s="15">
        <v>2.0</v>
      </c>
      <c r="I22" s="15">
        <v>3.0</v>
      </c>
      <c r="J22" s="15">
        <v>2.0</v>
      </c>
      <c r="K22" s="15">
        <v>2.0</v>
      </c>
      <c r="L22" s="60">
        <v>0.02</v>
      </c>
      <c r="M22" s="72" t="s">
        <v>169</v>
      </c>
      <c r="N22" s="99">
        <v>0.0</v>
      </c>
      <c r="O22" s="100" t="s">
        <v>135</v>
      </c>
      <c r="P22" s="18">
        <f t="shared" si="1"/>
        <v>0</v>
      </c>
    </row>
    <row r="23">
      <c r="A23" s="65" t="s">
        <v>62</v>
      </c>
      <c r="B23" s="66">
        <v>1.0</v>
      </c>
      <c r="C23" s="66">
        <v>1.0</v>
      </c>
      <c r="D23" s="66">
        <v>1.0</v>
      </c>
      <c r="E23" s="66"/>
      <c r="F23" s="26" t="s">
        <v>198</v>
      </c>
      <c r="G23" s="26">
        <v>0.0</v>
      </c>
      <c r="H23" s="26">
        <v>1.0</v>
      </c>
      <c r="I23" s="26">
        <v>2.0</v>
      </c>
      <c r="J23" s="26">
        <v>1.0</v>
      </c>
      <c r="K23" s="26">
        <v>1.0</v>
      </c>
      <c r="L23" s="66">
        <v>0.051</v>
      </c>
      <c r="M23" s="68" t="s">
        <v>169</v>
      </c>
      <c r="N23" s="101">
        <v>0.0</v>
      </c>
      <c r="O23" s="102" t="s">
        <v>135</v>
      </c>
      <c r="P23" s="29">
        <f t="shared" si="1"/>
        <v>0</v>
      </c>
    </row>
    <row r="24" hidden="1">
      <c r="A24" s="59" t="s">
        <v>67</v>
      </c>
      <c r="B24" s="60">
        <v>1.0</v>
      </c>
      <c r="C24" s="60">
        <v>0.0</v>
      </c>
      <c r="D24" s="60">
        <v>0.0</v>
      </c>
      <c r="E24" s="60"/>
      <c r="F24" s="15" t="s">
        <v>199</v>
      </c>
      <c r="G24" s="15">
        <v>0.0</v>
      </c>
      <c r="H24" s="15">
        <v>1.0</v>
      </c>
      <c r="I24" s="15">
        <v>4.0</v>
      </c>
      <c r="J24" s="15">
        <v>4.0</v>
      </c>
      <c r="K24" s="15">
        <v>1.0</v>
      </c>
      <c r="L24" s="60">
        <v>0.314</v>
      </c>
      <c r="M24" s="72" t="s">
        <v>169</v>
      </c>
      <c r="N24" s="99">
        <v>0.0</v>
      </c>
      <c r="O24" s="100" t="s">
        <v>192</v>
      </c>
      <c r="P24" s="18">
        <f t="shared" si="1"/>
        <v>0</v>
      </c>
    </row>
    <row r="25" hidden="1">
      <c r="A25" s="65" t="s">
        <v>69</v>
      </c>
      <c r="B25" s="66">
        <v>1.0</v>
      </c>
      <c r="C25" s="66">
        <v>0.0</v>
      </c>
      <c r="D25" s="66">
        <v>0.0</v>
      </c>
      <c r="E25" s="66"/>
      <c r="F25" s="26" t="s">
        <v>200</v>
      </c>
      <c r="G25" s="26">
        <v>0.0</v>
      </c>
      <c r="H25" s="26">
        <v>1.0</v>
      </c>
      <c r="I25" s="26">
        <v>4.0</v>
      </c>
      <c r="J25" s="26">
        <v>4.0</v>
      </c>
      <c r="K25" s="26">
        <v>1.0</v>
      </c>
      <c r="L25" s="66">
        <v>0.838</v>
      </c>
      <c r="M25" s="68" t="s">
        <v>169</v>
      </c>
      <c r="N25" s="101">
        <v>0.0</v>
      </c>
      <c r="O25" s="102" t="s">
        <v>194</v>
      </c>
      <c r="P25" s="29">
        <f t="shared" si="1"/>
        <v>0</v>
      </c>
    </row>
    <row r="26" hidden="1">
      <c r="A26" s="59" t="s">
        <v>142</v>
      </c>
      <c r="B26" s="60">
        <v>1.0</v>
      </c>
      <c r="C26" s="60">
        <v>1.0</v>
      </c>
      <c r="D26" s="60">
        <v>0.0</v>
      </c>
      <c r="E26" s="60"/>
      <c r="F26" s="15" t="s">
        <v>201</v>
      </c>
      <c r="G26" s="15">
        <v>0.0</v>
      </c>
      <c r="H26" s="15">
        <v>1.0</v>
      </c>
      <c r="I26" s="15">
        <v>4.0</v>
      </c>
      <c r="J26" s="15">
        <v>3.0</v>
      </c>
      <c r="K26" s="15">
        <v>1.0</v>
      </c>
      <c r="L26" s="60">
        <v>0.041</v>
      </c>
      <c r="M26" s="72" t="s">
        <v>169</v>
      </c>
      <c r="N26" s="99">
        <v>0.0</v>
      </c>
      <c r="O26" s="100" t="s">
        <v>135</v>
      </c>
      <c r="P26" s="18">
        <f t="shared" si="1"/>
        <v>0</v>
      </c>
    </row>
    <row r="27" hidden="1">
      <c r="A27" s="65" t="s">
        <v>71</v>
      </c>
      <c r="B27" s="66">
        <v>1.0</v>
      </c>
      <c r="C27" s="66">
        <v>1.0</v>
      </c>
      <c r="D27" s="66">
        <v>0.0</v>
      </c>
      <c r="E27" s="66"/>
      <c r="F27" s="26" t="s">
        <v>202</v>
      </c>
      <c r="G27" s="26">
        <v>0.0</v>
      </c>
      <c r="H27" s="26">
        <v>2.0</v>
      </c>
      <c r="I27" s="26">
        <v>3.0</v>
      </c>
      <c r="J27" s="26">
        <v>3.0</v>
      </c>
      <c r="K27" s="26">
        <v>2.0</v>
      </c>
      <c r="L27" s="66">
        <v>0.052</v>
      </c>
      <c r="M27" s="68" t="s">
        <v>169</v>
      </c>
      <c r="N27" s="101">
        <v>0.0</v>
      </c>
      <c r="O27" s="102" t="s">
        <v>135</v>
      </c>
      <c r="P27" s="29">
        <f t="shared" si="1"/>
        <v>0</v>
      </c>
    </row>
    <row r="28" hidden="1">
      <c r="A28" s="59" t="s">
        <v>203</v>
      </c>
      <c r="B28" s="60">
        <v>0.0</v>
      </c>
      <c r="C28" s="60">
        <v>0.0</v>
      </c>
      <c r="D28" s="60">
        <v>1.0</v>
      </c>
      <c r="E28" s="60"/>
      <c r="F28" s="15" t="s">
        <v>204</v>
      </c>
      <c r="G28" s="15">
        <v>0.0</v>
      </c>
      <c r="H28" s="15">
        <v>1.0</v>
      </c>
      <c r="I28" s="15">
        <v>3.0</v>
      </c>
      <c r="J28" s="15">
        <v>2.0</v>
      </c>
      <c r="K28" s="15">
        <v>1.0</v>
      </c>
      <c r="L28" s="60">
        <v>0.015</v>
      </c>
      <c r="M28" s="72" t="s">
        <v>169</v>
      </c>
      <c r="N28" s="105">
        <v>0.0</v>
      </c>
      <c r="O28" s="106"/>
      <c r="P28" s="18">
        <f t="shared" si="1"/>
        <v>0</v>
      </c>
    </row>
    <row r="29">
      <c r="A29" s="107" t="s">
        <v>205</v>
      </c>
      <c r="B29" s="79"/>
      <c r="C29" s="79"/>
      <c r="D29" s="79"/>
      <c r="E29" s="108">
        <v>1.0</v>
      </c>
      <c r="F29" s="39" t="s">
        <v>206</v>
      </c>
      <c r="G29" s="40">
        <v>1.0</v>
      </c>
      <c r="H29" s="39"/>
      <c r="I29" s="39"/>
      <c r="J29" s="39"/>
      <c r="K29" s="39"/>
      <c r="L29" s="79"/>
      <c r="M29" s="80" t="s">
        <v>169</v>
      </c>
      <c r="N29" s="109">
        <v>3.0</v>
      </c>
      <c r="O29" s="80" t="s">
        <v>207</v>
      </c>
      <c r="P29" s="29">
        <f t="shared" si="1"/>
        <v>1</v>
      </c>
      <c r="Q29" s="42"/>
      <c r="R29" s="42"/>
      <c r="S29" s="42"/>
      <c r="T29" s="42"/>
      <c r="U29" s="42"/>
      <c r="V29" s="42"/>
      <c r="W29" s="42"/>
      <c r="X29" s="42"/>
      <c r="Y29" s="42"/>
      <c r="Z29" s="42"/>
    </row>
    <row r="30">
      <c r="A30" s="107" t="s">
        <v>208</v>
      </c>
      <c r="B30" s="79"/>
      <c r="C30" s="79"/>
      <c r="D30" s="79"/>
      <c r="E30" s="108">
        <v>1.0</v>
      </c>
      <c r="F30" s="39" t="s">
        <v>209</v>
      </c>
      <c r="G30" s="40">
        <v>1.0</v>
      </c>
      <c r="H30" s="39"/>
      <c r="I30" s="39"/>
      <c r="J30" s="39"/>
      <c r="K30" s="39"/>
      <c r="L30" s="79"/>
      <c r="M30" s="80" t="s">
        <v>169</v>
      </c>
      <c r="N30" s="109">
        <v>3.0</v>
      </c>
      <c r="O30" s="80" t="s">
        <v>207</v>
      </c>
      <c r="P30" s="18">
        <f t="shared" si="1"/>
        <v>1</v>
      </c>
      <c r="Q30" s="42"/>
      <c r="R30" s="42"/>
      <c r="S30" s="42"/>
      <c r="T30" s="42"/>
      <c r="U30" s="42"/>
      <c r="V30" s="42"/>
      <c r="W30" s="42"/>
      <c r="X30" s="42"/>
      <c r="Y30" s="42"/>
      <c r="Z30" s="42"/>
    </row>
    <row r="31">
      <c r="A31" s="107" t="s">
        <v>95</v>
      </c>
      <c r="B31" s="79"/>
      <c r="C31" s="79"/>
      <c r="D31" s="79"/>
      <c r="E31" s="108">
        <v>1.0</v>
      </c>
      <c r="F31" s="39" t="s">
        <v>210</v>
      </c>
      <c r="G31" s="40">
        <v>0.0</v>
      </c>
      <c r="H31" s="39"/>
      <c r="I31" s="39"/>
      <c r="J31" s="39"/>
      <c r="K31" s="39"/>
      <c r="L31" s="79"/>
      <c r="M31" s="80" t="s">
        <v>169</v>
      </c>
      <c r="N31" s="109">
        <v>2.0</v>
      </c>
      <c r="O31" s="80" t="s">
        <v>211</v>
      </c>
      <c r="P31" s="29">
        <f t="shared" si="1"/>
        <v>0</v>
      </c>
      <c r="Q31" s="42"/>
      <c r="R31" s="42"/>
      <c r="S31" s="42"/>
      <c r="T31" s="42"/>
      <c r="U31" s="42"/>
      <c r="V31" s="42"/>
      <c r="W31" s="42"/>
      <c r="X31" s="42"/>
      <c r="Y31" s="42"/>
      <c r="Z31" s="42"/>
    </row>
    <row r="32">
      <c r="A32" s="107" t="s">
        <v>160</v>
      </c>
      <c r="B32" s="79"/>
      <c r="C32" s="79"/>
      <c r="D32" s="79"/>
      <c r="E32" s="108">
        <v>1.0</v>
      </c>
      <c r="F32" s="39" t="s">
        <v>212</v>
      </c>
      <c r="G32" s="40">
        <v>0.0</v>
      </c>
      <c r="H32" s="39"/>
      <c r="I32" s="39"/>
      <c r="J32" s="39"/>
      <c r="K32" s="39"/>
      <c r="L32" s="79"/>
      <c r="M32" s="80" t="s">
        <v>169</v>
      </c>
      <c r="N32" s="109">
        <v>1.0</v>
      </c>
      <c r="O32" s="80" t="s">
        <v>213</v>
      </c>
      <c r="P32" s="18">
        <f t="shared" si="1"/>
        <v>0</v>
      </c>
      <c r="Q32" s="42"/>
      <c r="R32" s="42"/>
      <c r="S32" s="42"/>
      <c r="T32" s="42"/>
      <c r="U32" s="42"/>
      <c r="V32" s="42"/>
      <c r="W32" s="42"/>
      <c r="X32" s="42"/>
      <c r="Y32" s="42"/>
      <c r="Z32" s="42"/>
    </row>
    <row r="33">
      <c r="A33" s="107" t="s">
        <v>214</v>
      </c>
      <c r="B33" s="79"/>
      <c r="C33" s="79"/>
      <c r="D33" s="79"/>
      <c r="E33" s="108">
        <v>1.0</v>
      </c>
      <c r="F33" s="39" t="s">
        <v>215</v>
      </c>
      <c r="G33" s="40">
        <v>0.0</v>
      </c>
      <c r="H33" s="39"/>
      <c r="I33" s="39"/>
      <c r="J33" s="39"/>
      <c r="K33" s="39"/>
      <c r="L33" s="79"/>
      <c r="M33" s="80" t="s">
        <v>169</v>
      </c>
      <c r="N33" s="109">
        <v>2.0</v>
      </c>
      <c r="O33" s="80" t="s">
        <v>216</v>
      </c>
      <c r="P33" s="29">
        <f t="shared" si="1"/>
        <v>0</v>
      </c>
      <c r="Q33" s="42"/>
      <c r="R33" s="42"/>
      <c r="S33" s="42"/>
      <c r="T33" s="42"/>
      <c r="U33" s="42"/>
      <c r="V33" s="42"/>
      <c r="W33" s="42"/>
      <c r="X33" s="42"/>
      <c r="Y33" s="42"/>
      <c r="Z33" s="42"/>
    </row>
    <row r="34">
      <c r="A34" s="107" t="s">
        <v>217</v>
      </c>
      <c r="B34" s="79"/>
      <c r="C34" s="79"/>
      <c r="D34" s="79"/>
      <c r="E34" s="108">
        <v>1.0</v>
      </c>
      <c r="F34" s="39" t="s">
        <v>218</v>
      </c>
      <c r="G34" s="40">
        <v>1.0</v>
      </c>
      <c r="H34" s="39"/>
      <c r="I34" s="39"/>
      <c r="J34" s="39"/>
      <c r="K34" s="39"/>
      <c r="L34" s="79"/>
      <c r="M34" s="80" t="s">
        <v>169</v>
      </c>
      <c r="N34" s="109">
        <v>4.0</v>
      </c>
      <c r="O34" s="80" t="s">
        <v>219</v>
      </c>
      <c r="P34" s="18">
        <f t="shared" si="1"/>
        <v>1</v>
      </c>
      <c r="Q34" s="42"/>
      <c r="R34" s="42"/>
      <c r="S34" s="42"/>
      <c r="T34" s="42"/>
      <c r="U34" s="42"/>
      <c r="V34" s="42"/>
      <c r="W34" s="42"/>
      <c r="X34" s="42"/>
      <c r="Y34" s="42"/>
      <c r="Z34" s="42"/>
    </row>
    <row r="35">
      <c r="A35" s="110" t="s">
        <v>220</v>
      </c>
      <c r="B35" s="89"/>
      <c r="C35" s="89"/>
      <c r="D35" s="89"/>
      <c r="E35" s="111">
        <v>1.0</v>
      </c>
      <c r="F35" s="88" t="s">
        <v>221</v>
      </c>
      <c r="G35" s="112">
        <v>0.0</v>
      </c>
      <c r="H35" s="88"/>
      <c r="I35" s="88"/>
      <c r="J35" s="88"/>
      <c r="K35" s="88"/>
      <c r="L35" s="89"/>
      <c r="M35" s="90" t="s">
        <v>169</v>
      </c>
      <c r="N35" s="113">
        <v>0.0</v>
      </c>
      <c r="O35" s="90" t="s">
        <v>222</v>
      </c>
      <c r="P35" s="56">
        <f t="shared" si="1"/>
        <v>0</v>
      </c>
      <c r="Q35" s="42"/>
      <c r="R35" s="42"/>
      <c r="S35" s="42"/>
      <c r="T35" s="42"/>
      <c r="U35" s="42"/>
      <c r="V35" s="42"/>
      <c r="W35" s="42"/>
      <c r="X35" s="42"/>
      <c r="Y35" s="42"/>
      <c r="Z35" s="42"/>
    </row>
  </sheetData>
  <customSheetViews>
    <customSheetView guid="{0553F43E-370B-4A45-AB68-E4549430D261}" filter="1" showAutoFilter="1">
      <autoFilter ref="$A$1:$P$35">
        <filterColumn colId="3">
          <filters blank="1">
            <filter val="1"/>
          </filters>
        </filterColumn>
      </autoFilter>
    </customSheetView>
  </customSheetViews>
  <dataValidations>
    <dataValidation type="custom" allowBlank="1" showDropDown="1" sqref="B2:D35 G2:L35">
      <formula1>AND(ISNUMBER(B2),(NOT(OR(NOT(ISERROR(DATEVALUE(B2))), AND(ISNUMBER(B2), LEFT(CELL("format", B2))="D")))))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13"/>
    <col customWidth="1" min="4" max="4" width="13.25"/>
    <col customWidth="1" min="5" max="5" width="18.88"/>
  </cols>
  <sheetData>
    <row r="1">
      <c r="A1" s="114" t="s">
        <v>223</v>
      </c>
      <c r="B1" s="115" t="s">
        <v>224</v>
      </c>
      <c r="C1" s="115" t="s">
        <v>225</v>
      </c>
      <c r="D1" s="115" t="s">
        <v>226</v>
      </c>
      <c r="E1" s="97" t="s">
        <v>227</v>
      </c>
      <c r="F1" s="116" t="s">
        <v>228</v>
      </c>
    </row>
    <row r="2">
      <c r="A2" s="117" t="s">
        <v>17</v>
      </c>
      <c r="B2" s="118">
        <f>SUMIFS(Table1[pick], Table1[source-shap], 1)</f>
        <v>1</v>
      </c>
      <c r="C2" s="118">
        <f>SUMIFS(Table1[pick], Table1[source-KG], 1)</f>
        <v>2</v>
      </c>
      <c r="D2" s="118">
        <f>SUMIFS(Table1[pick], Table1[source-lit], 1)</f>
        <v>3</v>
      </c>
      <c r="E2" s="119">
        <v>5.0</v>
      </c>
      <c r="F2" s="120">
        <v>6.0</v>
      </c>
    </row>
    <row r="3">
      <c r="A3" s="65" t="s">
        <v>103</v>
      </c>
      <c r="B3" s="121">
        <f>SUMIFS(Table2[pick], Table2[source-shap], 1)</f>
        <v>0</v>
      </c>
      <c r="C3" s="121">
        <f>SUMIFS(Table2[pick], Table2[source-KG], 1)</f>
        <v>0</v>
      </c>
      <c r="D3" s="121">
        <f>SUMIFS(Table2[pick], Table2[source-lit], 1)</f>
        <v>0</v>
      </c>
      <c r="E3" s="122">
        <v>1.0</v>
      </c>
      <c r="F3" s="123">
        <v>5.0</v>
      </c>
    </row>
    <row r="4">
      <c r="A4" s="124" t="s">
        <v>169</v>
      </c>
      <c r="B4" s="125">
        <f>SUMIFS(Table3[pick], Table3[source-shap], 1)</f>
        <v>0</v>
      </c>
      <c r="C4" s="125">
        <f>SUMIFS(Table3[pick], Table3[source-KG], 1)</f>
        <v>0</v>
      </c>
      <c r="D4" s="125">
        <f>SUMIFS(Table3[pick], Table3[source-lit], 1)</f>
        <v>0</v>
      </c>
      <c r="E4" s="126">
        <v>3.0</v>
      </c>
      <c r="F4" s="127">
        <v>3.0</v>
      </c>
    </row>
  </sheetData>
  <dataValidations>
    <dataValidation type="custom" allowBlank="1" showDropDown="1" sqref="B2:D4">
      <formula1>AND(ISNUMBER(B2),(NOT(OR(NOT(ISERROR(DATEVALUE(B2))), AND(ISNUMBER(B2), LEFT(CELL("format", B2))="D")))))</formula1>
    </dataValidation>
  </dataValidations>
  <drawing r:id="rId2"/>
  <legacyDrawing r:id="rId3"/>
  <tableParts count="1">
    <tablePart r:id="rId5"/>
  </tableParts>
</worksheet>
</file>