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UGR\Ingeniería Informática + Matemáticas\Primer Curso\1er Cuatrimestre\FFT\Prácticas de Laboratorio\"/>
    </mc:Choice>
  </mc:AlternateContent>
  <xr:revisionPtr revIDLastSave="0" documentId="13_ncr:1_{3D94AC98-F2C8-407B-A7B0-FEE0AB8859A2}" xr6:coauthVersionLast="47" xr6:coauthVersionMax="47" xr10:uidLastSave="{00000000-0000-0000-0000-000000000000}"/>
  <bookViews>
    <workbookView xWindow="-120" yWindow="-120" windowWidth="29040" windowHeight="15720" xr2:uid="{739A7A1C-2E7A-DD4E-A505-88FA332D8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39" i="1"/>
  <c r="E39" i="1"/>
  <c r="D39" i="1"/>
  <c r="C30" i="1"/>
  <c r="D30" i="1" s="1"/>
  <c r="E30" i="1" s="1"/>
  <c r="C27" i="1"/>
  <c r="D27" i="1" s="1"/>
  <c r="E27" i="1" s="1"/>
  <c r="C28" i="1"/>
  <c r="D28" i="1" s="1"/>
  <c r="E28" i="1" s="1"/>
  <c r="C29" i="1"/>
  <c r="D29" i="1" s="1"/>
  <c r="E29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40" i="1"/>
  <c r="D40" i="1" s="1"/>
  <c r="E40" i="1" s="1"/>
  <c r="B43" i="1"/>
  <c r="C43" i="1" s="1"/>
  <c r="D43" i="1" s="1"/>
  <c r="E43" i="1" s="1"/>
  <c r="B42" i="1"/>
  <c r="B41" i="1"/>
  <c r="C45" i="1" s="1"/>
  <c r="D45" i="1" s="1"/>
  <c r="E45" i="1" s="1"/>
  <c r="B34" i="1"/>
  <c r="B33" i="1"/>
  <c r="B40" i="1" s="1"/>
  <c r="C44" i="1" s="1"/>
  <c r="D44" i="1" s="1"/>
  <c r="E44" i="1" s="1"/>
  <c r="B32" i="1"/>
  <c r="B31" i="1"/>
  <c r="D12" i="1"/>
  <c r="G12" i="1"/>
  <c r="H12" i="1" s="1"/>
  <c r="D13" i="1"/>
  <c r="G13" i="1"/>
  <c r="H13" i="1" s="1"/>
  <c r="D14" i="1"/>
  <c r="G14" i="1"/>
  <c r="H14" i="1" s="1"/>
  <c r="D15" i="1"/>
  <c r="G15" i="1"/>
  <c r="H15" i="1" s="1"/>
  <c r="D16" i="1"/>
  <c r="G16" i="1"/>
  <c r="H16" i="1" s="1"/>
  <c r="B17" i="1"/>
  <c r="D17" i="1"/>
  <c r="G17" i="1"/>
  <c r="H17" i="1" s="1"/>
  <c r="B18" i="1"/>
  <c r="D18" i="1"/>
  <c r="G18" i="1"/>
  <c r="H18" i="1" s="1"/>
  <c r="D19" i="1"/>
  <c r="G19" i="1"/>
  <c r="H19" i="1" s="1"/>
  <c r="D20" i="1"/>
  <c r="G20" i="1"/>
  <c r="H20" i="1" s="1"/>
  <c r="D21" i="1"/>
  <c r="G21" i="1"/>
  <c r="H21" i="1" s="1"/>
  <c r="G11" i="1"/>
  <c r="H11" i="1" s="1"/>
  <c r="G3" i="1"/>
  <c r="H3" i="1" s="1"/>
  <c r="G4" i="1"/>
  <c r="H4" i="1" s="1"/>
  <c r="G5" i="1"/>
  <c r="G6" i="1"/>
  <c r="H6" i="1" s="1"/>
  <c r="G7" i="1"/>
  <c r="H7" i="1" s="1"/>
  <c r="G8" i="1"/>
  <c r="H8" i="1" s="1"/>
  <c r="G9" i="1"/>
  <c r="H9" i="1" s="1"/>
  <c r="G10" i="1"/>
  <c r="D11" i="1"/>
  <c r="D3" i="1"/>
  <c r="H5" i="1"/>
  <c r="D4" i="1"/>
  <c r="D5" i="1"/>
  <c r="D6" i="1"/>
  <c r="D7" i="1"/>
  <c r="D8" i="1"/>
  <c r="D9" i="1"/>
  <c r="B8" i="1"/>
  <c r="B9" i="1"/>
  <c r="B15" i="1" s="1"/>
  <c r="B10" i="1"/>
  <c r="D10" i="1" s="1"/>
  <c r="B7" i="1"/>
  <c r="D46" i="1" l="1"/>
  <c r="E46" i="1" s="1"/>
  <c r="C41" i="1"/>
  <c r="D41" i="1" s="1"/>
  <c r="E41" i="1" s="1"/>
  <c r="C42" i="1"/>
  <c r="D42" i="1" s="1"/>
  <c r="E42" i="1" s="1"/>
  <c r="B16" i="1"/>
  <c r="H10" i="1"/>
</calcChain>
</file>

<file path=xl/sharedStrings.xml><?xml version="1.0" encoding="utf-8"?>
<sst xmlns="http://schemas.openxmlformats.org/spreadsheetml/2006/main" count="13" uniqueCount="11">
  <si>
    <r>
      <t>(f</t>
    </r>
    <r>
      <rPr>
        <vertAlign val="superscript"/>
        <sz val="12"/>
        <color theme="1"/>
        <rFont val="Calibri (Body)"/>
      </rPr>
      <t>teo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[Hz]</t>
    </r>
  </si>
  <si>
    <r>
      <t>(f</t>
    </r>
    <r>
      <rPr>
        <vertAlign val="superscript"/>
        <sz val="12"/>
        <color theme="1"/>
        <rFont val="Calibri (Body)"/>
      </rPr>
      <t>exp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[Hz]</t>
    </r>
  </si>
  <si>
    <r>
      <t>ω</t>
    </r>
    <r>
      <rPr>
        <vertAlign val="superscript"/>
        <sz val="12"/>
        <color theme="1"/>
        <rFont val="Calibri (Body)"/>
      </rPr>
      <t>exp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[rad/s]</t>
    </r>
  </si>
  <si>
    <r>
      <t>|V</t>
    </r>
    <r>
      <rPr>
        <vertAlign val="subscript"/>
        <sz val="12"/>
        <color theme="1"/>
        <rFont val="Calibri"/>
        <family val="2"/>
        <scheme val="minor"/>
      </rPr>
      <t>0pp</t>
    </r>
    <r>
      <rPr>
        <sz val="12"/>
        <color theme="1"/>
        <rFont val="Calibri"/>
        <family val="2"/>
        <scheme val="minor"/>
      </rPr>
      <t xml:space="preserve">| </t>
    </r>
    <r>
      <rPr>
        <sz val="9"/>
        <color theme="1"/>
        <rFont val="Calibri (Body)"/>
      </rPr>
      <t>[V]</t>
    </r>
  </si>
  <si>
    <r>
      <t>|V</t>
    </r>
    <r>
      <rPr>
        <vertAlign val="subscript"/>
        <sz val="12"/>
        <color theme="1"/>
        <rFont val="Calibri"/>
        <family val="2"/>
        <scheme val="minor"/>
      </rPr>
      <t>ipp</t>
    </r>
    <r>
      <rPr>
        <sz val="12"/>
        <color theme="1"/>
        <rFont val="Calibri"/>
        <family val="2"/>
        <scheme val="minor"/>
      </rPr>
      <t xml:space="preserve">| </t>
    </r>
    <r>
      <rPr>
        <sz val="9"/>
        <color theme="1"/>
        <rFont val="Calibri (Body)"/>
      </rPr>
      <t>[V]</t>
    </r>
  </si>
  <si>
    <r>
      <t>|V</t>
    </r>
    <r>
      <rPr>
        <vertAlign val="subscript"/>
        <sz val="12"/>
        <color theme="1"/>
        <rFont val="Calibri"/>
        <family val="2"/>
        <scheme val="minor"/>
      </rPr>
      <t>0pp</t>
    </r>
    <r>
      <rPr>
        <sz val="12"/>
        <color theme="1"/>
        <rFont val="Calibri"/>
        <family val="2"/>
        <scheme val="minor"/>
      </rPr>
      <t>|/|V</t>
    </r>
    <r>
      <rPr>
        <vertAlign val="subscript"/>
        <sz val="12"/>
        <color theme="1"/>
        <rFont val="Calibri"/>
        <family val="2"/>
        <scheme val="minor"/>
      </rPr>
      <t>ipp</t>
    </r>
    <r>
      <rPr>
        <sz val="12"/>
        <color theme="1"/>
        <rFont val="Calibri"/>
        <family val="2"/>
        <scheme val="minor"/>
      </rPr>
      <t>|</t>
    </r>
  </si>
  <si>
    <r>
      <t xml:space="preserve">20log(|T(ω)|) </t>
    </r>
    <r>
      <rPr>
        <sz val="9"/>
        <color theme="1"/>
        <rFont val="Calibri (Body)"/>
      </rPr>
      <t>[dB]</t>
    </r>
  </si>
  <si>
    <r>
      <t>ω</t>
    </r>
    <r>
      <rPr>
        <vertAlign val="superscript"/>
        <sz val="12"/>
        <color theme="1"/>
        <rFont val="Calibri (Body)"/>
      </rPr>
      <t>teo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[rad/s]</t>
    </r>
  </si>
  <si>
    <t>|T(ω)|</t>
  </si>
  <si>
    <t>Resistencia</t>
  </si>
  <si>
    <t>Condensador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</si>
</sst>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9"/>
      <color theme="1"/>
      <name val="Calibri (Body)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11" fontId="0" fillId="0" borderId="0" xfId="0" applyNumberFormat="1"/>
    <xf numFmtId="0" fontId="5" fillId="0" borderId="0" xfId="0" applyFont="1"/>
  </cellXfs>
  <cellStyles count="1">
    <cellStyle name="Normal" xfId="0" builtinId="0"/>
  </cellStyles>
  <dxfs count="13">
    <dxf>
      <numFmt numFmtId="166" formatCode="0.00000000"/>
    </dxf>
    <dxf>
      <numFmt numFmtId="166" formatCode="0.00000000"/>
    </dxf>
    <dxf>
      <numFmt numFmtId="165" formatCode="0.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6" formatCode="0.00000000"/>
    </dxf>
    <dxf>
      <numFmt numFmtId="166" formatCode="0.00000000"/>
    </dxf>
    <dxf>
      <numFmt numFmtId="164" formatCode="0.0"/>
    </dxf>
    <dxf>
      <numFmt numFmtId="164" formatCode="0.0"/>
    </dxf>
    <dxf>
      <numFmt numFmtId="165" formatCode="0.00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Diagrama de Bode de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5668988182243754E-2"/>
          <c:y val="0.18357369592428396"/>
          <c:w val="0.8454663571312564"/>
          <c:h val="0.718799676263667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143-4C4D-BD06-0BADCB3C03A9}"/>
              </c:ext>
            </c:extLst>
          </c:dPt>
          <c:dLbls>
            <c:dLbl>
              <c:idx val="9"/>
              <c:layout>
                <c:manualLayout>
                  <c:x val="-0.12299997884568409"/>
                  <c:y val="5.99510640675845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900121603196893"/>
                      <c:h val="7.43607923502477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D143-4C4D-BD06-0BADCB3C0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Sheet1!$D$3:$D$21</c:f>
              <c:numCache>
                <c:formatCode>0.000</c:formatCode>
                <c:ptCount val="19"/>
                <c:pt idx="0">
                  <c:v>628.31853071795865</c:v>
                </c:pt>
                <c:pt idx="1">
                  <c:v>1884.3272736231577</c:v>
                </c:pt>
                <c:pt idx="2">
                  <c:v>3141.5926535897929</c:v>
                </c:pt>
                <c:pt idx="3">
                  <c:v>4391.9465297185307</c:v>
                </c:pt>
                <c:pt idx="4">
                  <c:v>6283.1853071795858</c:v>
                </c:pt>
                <c:pt idx="5">
                  <c:v>18868.405477460299</c:v>
                </c:pt>
                <c:pt idx="6">
                  <c:v>31415.926535897932</c:v>
                </c:pt>
                <c:pt idx="7">
                  <c:v>44045.129003328897</c:v>
                </c:pt>
                <c:pt idx="8">
                  <c:v>49071.677249072571</c:v>
                </c:pt>
                <c:pt idx="9">
                  <c:v>49699.99577979053</c:v>
                </c:pt>
                <c:pt idx="10">
                  <c:v>50265.482457436687</c:v>
                </c:pt>
                <c:pt idx="11">
                  <c:v>55731.853674682927</c:v>
                </c:pt>
                <c:pt idx="12">
                  <c:v>62831.853071795864</c:v>
                </c:pt>
                <c:pt idx="13">
                  <c:v>188684.05477460296</c:v>
                </c:pt>
                <c:pt idx="14">
                  <c:v>314159.26535897929</c:v>
                </c:pt>
                <c:pt idx="15">
                  <c:v>441079.60856400698</c:v>
                </c:pt>
                <c:pt idx="16">
                  <c:v>629575.16777939454</c:v>
                </c:pt>
                <c:pt idx="17">
                  <c:v>1881185.6809695682</c:v>
                </c:pt>
                <c:pt idx="18">
                  <c:v>3141592.653589793</c:v>
                </c:pt>
              </c:numCache>
            </c:numRef>
          </c:xVal>
          <c:yVal>
            <c:numRef>
              <c:f>Sheet1!$H$3:$H$21</c:f>
              <c:numCache>
                <c:formatCode>0.00000000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-8.4741058865093824E-2</c:v>
                </c:pt>
                <c:pt idx="3">
                  <c:v>8.4741058865094504E-2</c:v>
                </c:pt>
                <c:pt idx="4">
                  <c:v>0.25674449410344435</c:v>
                </c:pt>
                <c:pt idx="5">
                  <c:v>-0.44552789422304506</c:v>
                </c:pt>
                <c:pt idx="6">
                  <c:v>-1.3389357926122645</c:v>
                </c:pt>
                <c:pt idx="7">
                  <c:v>-2.3930628029323229</c:v>
                </c:pt>
                <c:pt idx="8">
                  <c:v>-2.9225607135647618</c:v>
                </c:pt>
                <c:pt idx="9">
                  <c:v>-3.0349605663659291</c:v>
                </c:pt>
                <c:pt idx="10">
                  <c:v>-3.2482312352897749</c:v>
                </c:pt>
                <c:pt idx="11">
                  <c:v>-3.566254380992786</c:v>
                </c:pt>
                <c:pt idx="12">
                  <c:v>-4.0753120234815974</c:v>
                </c:pt>
                <c:pt idx="13">
                  <c:v>-11.558526232224862</c:v>
                </c:pt>
                <c:pt idx="14">
                  <c:v>-15.422359753048795</c:v>
                </c:pt>
                <c:pt idx="15">
                  <c:v>-18.097324900354931</c:v>
                </c:pt>
                <c:pt idx="16">
                  <c:v>-20.934868070846523</c:v>
                </c:pt>
                <c:pt idx="17">
                  <c:v>-30.021006155693296</c:v>
                </c:pt>
                <c:pt idx="18">
                  <c:v>-33.714834772045272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3-4C4D-BD06-0BADCB3C03A9}"/>
            </c:ext>
          </c:extLst>
        </c:ser>
        <c:ser>
          <c:idx val="1"/>
          <c:order val="1"/>
          <c:tx>
            <c:v>Desc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5703747667446183E-2"/>
                  <c:y val="-1.1066263775851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Sheet1!$D$12:$D$21</c:f>
              <c:numCache>
                <c:formatCode>0.000</c:formatCode>
                <c:ptCount val="10"/>
                <c:pt idx="0">
                  <c:v>49699.99577979053</c:v>
                </c:pt>
                <c:pt idx="1">
                  <c:v>50265.482457436687</c:v>
                </c:pt>
                <c:pt idx="2">
                  <c:v>55731.853674682927</c:v>
                </c:pt>
                <c:pt idx="3">
                  <c:v>62831.853071795864</c:v>
                </c:pt>
                <c:pt idx="4">
                  <c:v>188684.05477460296</c:v>
                </c:pt>
                <c:pt idx="5">
                  <c:v>314159.26535897929</c:v>
                </c:pt>
                <c:pt idx="6">
                  <c:v>441079.60856400698</c:v>
                </c:pt>
                <c:pt idx="7">
                  <c:v>629575.16777939454</c:v>
                </c:pt>
                <c:pt idx="8">
                  <c:v>1881185.6809695682</c:v>
                </c:pt>
                <c:pt idx="9">
                  <c:v>3141592.653589793</c:v>
                </c:pt>
              </c:numCache>
            </c:numRef>
          </c:xVal>
          <c:yVal>
            <c:numRef>
              <c:f>Sheet1!$H$12:$H$21</c:f>
              <c:numCache>
                <c:formatCode>0.00000000</c:formatCode>
                <c:ptCount val="10"/>
                <c:pt idx="0">
                  <c:v>-3.0349605663659291</c:v>
                </c:pt>
                <c:pt idx="1">
                  <c:v>-3.2482312352897749</c:v>
                </c:pt>
                <c:pt idx="2">
                  <c:v>-3.566254380992786</c:v>
                </c:pt>
                <c:pt idx="3">
                  <c:v>-4.0753120234815974</c:v>
                </c:pt>
                <c:pt idx="4">
                  <c:v>-11.558526232224862</c:v>
                </c:pt>
                <c:pt idx="5">
                  <c:v>-15.422359753048795</c:v>
                </c:pt>
                <c:pt idx="6">
                  <c:v>-18.097324900354931</c:v>
                </c:pt>
                <c:pt idx="7">
                  <c:v>-20.934868070846523</c:v>
                </c:pt>
                <c:pt idx="8">
                  <c:v>-30.021006155693296</c:v>
                </c:pt>
                <c:pt idx="9">
                  <c:v>-33.714834772045272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160-4B40-93F4-502363724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06144"/>
        <c:axId val="1069350064"/>
      </c:scatterChart>
      <c:valAx>
        <c:axId val="1069306144"/>
        <c:scaling>
          <c:logBase val="10"/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en-GB"/>
                  <a:t>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cross"/>
        <c:minorTickMark val="out"/>
        <c:tickLblPos val="high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350064"/>
        <c:crosses val="autoZero"/>
        <c:crossBetween val="midCat"/>
      </c:valAx>
      <c:valAx>
        <c:axId val="10693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20log(|T(</a:t>
                </a:r>
                <a:r>
                  <a:rPr lang="el-GR"/>
                  <a:t>ω</a:t>
                </a:r>
                <a:r>
                  <a:rPr lang="en-GB"/>
                  <a:t>)|)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30614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Diagrama de Bode de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5668988182243754E-2"/>
          <c:y val="0.18357369592428396"/>
          <c:w val="0.8454663571312564"/>
          <c:h val="0.71879967626366736"/>
        </c:manualLayout>
      </c:layout>
      <c:scatterChart>
        <c:scatterStyle val="lineMarker"/>
        <c:varyColors val="0"/>
        <c:ser>
          <c:idx val="0"/>
          <c:order val="0"/>
          <c:tx>
            <c:v>Teórica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CBE-4991-84F2-9A1541B595AB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DA9-4D96-ADB9-7DAFF879B594}"/>
              </c:ext>
            </c:extLst>
          </c:dPt>
          <c:dLbls>
            <c:dLbl>
              <c:idx val="12"/>
              <c:layout>
                <c:manualLayout>
                  <c:x val="1.2892764012336447E-2"/>
                  <c:y val="0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A9-4D96-ADB9-7DAFF879B5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Sheet1!$C$27:$C$46</c:f>
              <c:numCache>
                <c:formatCode>0.000</c:formatCode>
                <c:ptCount val="20"/>
                <c:pt idx="0">
                  <c:v>628.31853071795865</c:v>
                </c:pt>
                <c:pt idx="1">
                  <c:v>1884.9555921538758</c:v>
                </c:pt>
                <c:pt idx="2">
                  <c:v>3141.5926535897929</c:v>
                </c:pt>
                <c:pt idx="3">
                  <c:v>4398.22971502571</c:v>
                </c:pt>
                <c:pt idx="4">
                  <c:v>6283.1853071795858</c:v>
                </c:pt>
                <c:pt idx="5">
                  <c:v>18849.555921538758</c:v>
                </c:pt>
                <c:pt idx="6">
                  <c:v>31415.926535897932</c:v>
                </c:pt>
                <c:pt idx="7">
                  <c:v>43982.297150257102</c:v>
                </c:pt>
                <c:pt idx="8">
                  <c:v>49008.845396000776</c:v>
                </c:pt>
                <c:pt idx="9">
                  <c:v>49637.163926718735</c:v>
                </c:pt>
                <c:pt idx="10">
                  <c:v>50265.482457436687</c:v>
                </c:pt>
                <c:pt idx="11">
                  <c:v>55725.57048937575</c:v>
                </c:pt>
                <c:pt idx="12">
                  <c:v>55727.69</c:v>
                </c:pt>
                <c:pt idx="13">
                  <c:v>314159.26535897929</c:v>
                </c:pt>
                <c:pt idx="14">
                  <c:v>439822.97150257102</c:v>
                </c:pt>
                <c:pt idx="15">
                  <c:v>490088.45396000776</c:v>
                </c:pt>
                <c:pt idx="16">
                  <c:v>502654.82457436691</c:v>
                </c:pt>
                <c:pt idx="17">
                  <c:v>628318.53071795858</c:v>
                </c:pt>
                <c:pt idx="18">
                  <c:v>1884955.5921538759</c:v>
                </c:pt>
                <c:pt idx="19">
                  <c:v>3141592.653589793</c:v>
                </c:pt>
              </c:numCache>
            </c:numRef>
          </c:xVal>
          <c:yVal>
            <c:numRef>
              <c:f>Sheet1!$E$27:$E$46</c:f>
              <c:numCache>
                <c:formatCode>0.00000000</c:formatCode>
                <c:ptCount val="20"/>
                <c:pt idx="0">
                  <c:v>-5.5204480666767159E-4</c:v>
                </c:pt>
                <c:pt idx="1">
                  <c:v>-4.965878883318748E-3</c:v>
                </c:pt>
                <c:pt idx="2">
                  <c:v>-1.378011214801078E-2</c:v>
                </c:pt>
                <c:pt idx="3">
                  <c:v>-2.6968010766806105E-2</c:v>
                </c:pt>
                <c:pt idx="4">
                  <c:v>-5.4860030181392586E-2</c:v>
                </c:pt>
                <c:pt idx="5">
                  <c:v>-0.47044604611196222</c:v>
                </c:pt>
                <c:pt idx="6">
                  <c:v>-1.1985040410580967</c:v>
                </c:pt>
                <c:pt idx="7">
                  <c:v>-2.1028998280088111</c:v>
                </c:pt>
                <c:pt idx="8">
                  <c:v>-2.4880786310081486</c:v>
                </c:pt>
                <c:pt idx="9">
                  <c:v>-2.5366814337350969</c:v>
                </c:pt>
                <c:pt idx="10">
                  <c:v>-2.5853551998405493</c:v>
                </c:pt>
                <c:pt idx="11">
                  <c:v>-3.0101346080906866</c:v>
                </c:pt>
                <c:pt idx="12">
                  <c:v>-3.0102997848155431</c:v>
                </c:pt>
                <c:pt idx="13">
                  <c:v>-15.156125709391148</c:v>
                </c:pt>
                <c:pt idx="14">
                  <c:v>-18.013305378653349</c:v>
                </c:pt>
                <c:pt idx="15">
                  <c:v>-18.939861907983268</c:v>
                </c:pt>
                <c:pt idx="16">
                  <c:v>-19.157031539283551</c:v>
                </c:pt>
                <c:pt idx="17">
                  <c:v>-21.076206365002548</c:v>
                </c:pt>
                <c:pt idx="18">
                  <c:v>-30.58839561738726</c:v>
                </c:pt>
                <c:pt idx="19">
                  <c:v>-35.022942624055716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E-4991-84F2-9A1541B595AB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3-ACBE-4991-84F2-9A1541B595AB}"/>
              </c:ext>
            </c:extLst>
          </c:dPt>
          <c:dLbls>
            <c:dLbl>
              <c:idx val="9"/>
              <c:layout>
                <c:manualLayout>
                  <c:x val="-0.12299997884568409"/>
                  <c:y val="5.9951064067584506E-2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separator>; </c:separator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0.11900121603196893"/>
                      <c:h val="7.43607923502477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CBE-4991-84F2-9A1541B59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Sheet1!$D$3:$D$21</c:f>
              <c:numCache>
                <c:formatCode>0.000</c:formatCode>
                <c:ptCount val="19"/>
                <c:pt idx="0">
                  <c:v>628.31853071795865</c:v>
                </c:pt>
                <c:pt idx="1">
                  <c:v>1884.3272736231577</c:v>
                </c:pt>
                <c:pt idx="2">
                  <c:v>3141.5926535897929</c:v>
                </c:pt>
                <c:pt idx="3">
                  <c:v>4391.9465297185307</c:v>
                </c:pt>
                <c:pt idx="4">
                  <c:v>6283.1853071795858</c:v>
                </c:pt>
                <c:pt idx="5">
                  <c:v>18868.405477460299</c:v>
                </c:pt>
                <c:pt idx="6">
                  <c:v>31415.926535897932</c:v>
                </c:pt>
                <c:pt idx="7">
                  <c:v>44045.129003328897</c:v>
                </c:pt>
                <c:pt idx="8">
                  <c:v>49071.677249072571</c:v>
                </c:pt>
                <c:pt idx="9">
                  <c:v>49699.99577979053</c:v>
                </c:pt>
                <c:pt idx="10">
                  <c:v>50265.482457436687</c:v>
                </c:pt>
                <c:pt idx="11">
                  <c:v>55731.853674682927</c:v>
                </c:pt>
                <c:pt idx="12">
                  <c:v>62831.853071795864</c:v>
                </c:pt>
                <c:pt idx="13">
                  <c:v>188684.05477460296</c:v>
                </c:pt>
                <c:pt idx="14">
                  <c:v>314159.26535897929</c:v>
                </c:pt>
                <c:pt idx="15">
                  <c:v>441079.60856400698</c:v>
                </c:pt>
                <c:pt idx="16">
                  <c:v>629575.16777939454</c:v>
                </c:pt>
                <c:pt idx="17">
                  <c:v>1881185.6809695682</c:v>
                </c:pt>
                <c:pt idx="18">
                  <c:v>3141592.653589793</c:v>
                </c:pt>
              </c:numCache>
              <c:extLst xmlns:c15="http://schemas.microsoft.com/office/drawing/2012/chart"/>
            </c:numRef>
          </c:xVal>
          <c:yVal>
            <c:numRef>
              <c:f>Sheet1!$H$3:$H$21</c:f>
              <c:numCache>
                <c:formatCode>0.00000000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-8.4741058865093824E-2</c:v>
                </c:pt>
                <c:pt idx="3">
                  <c:v>8.4741058865094504E-2</c:v>
                </c:pt>
                <c:pt idx="4">
                  <c:v>0.25674449410344435</c:v>
                </c:pt>
                <c:pt idx="5">
                  <c:v>-0.44552789422304506</c:v>
                </c:pt>
                <c:pt idx="6">
                  <c:v>-1.3389357926122645</c:v>
                </c:pt>
                <c:pt idx="7">
                  <c:v>-2.3930628029323229</c:v>
                </c:pt>
                <c:pt idx="8">
                  <c:v>-2.9225607135647618</c:v>
                </c:pt>
                <c:pt idx="9">
                  <c:v>-3.0349605663659291</c:v>
                </c:pt>
                <c:pt idx="10">
                  <c:v>-3.2482312352897749</c:v>
                </c:pt>
                <c:pt idx="11">
                  <c:v>-3.566254380992786</c:v>
                </c:pt>
                <c:pt idx="12">
                  <c:v>-4.0753120234815974</c:v>
                </c:pt>
                <c:pt idx="13">
                  <c:v>-11.558526232224862</c:v>
                </c:pt>
                <c:pt idx="14">
                  <c:v>-15.422359753048795</c:v>
                </c:pt>
                <c:pt idx="15">
                  <c:v>-18.097324900354931</c:v>
                </c:pt>
                <c:pt idx="16">
                  <c:v>-20.934868070846523</c:v>
                </c:pt>
                <c:pt idx="17">
                  <c:v>-30.021006155693296</c:v>
                </c:pt>
                <c:pt idx="18">
                  <c:v>-33.714834772045272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CBE-4991-84F2-9A1541B5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06144"/>
        <c:axId val="1069350064"/>
        <c:extLst/>
      </c:scatterChart>
      <c:valAx>
        <c:axId val="1069306144"/>
        <c:scaling>
          <c:logBase val="10"/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en-GB"/>
                  <a:t>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cross"/>
        <c:minorTickMark val="out"/>
        <c:tickLblPos val="high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350064"/>
        <c:crosses val="autoZero"/>
        <c:crossBetween val="midCat"/>
      </c:valAx>
      <c:valAx>
        <c:axId val="10693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20log(|T(</a:t>
                </a:r>
                <a:r>
                  <a:rPr lang="el-GR"/>
                  <a:t>ω</a:t>
                </a:r>
                <a:r>
                  <a:rPr lang="en-GB"/>
                  <a:t>)|)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30614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0</xdr:rowOff>
    </xdr:from>
    <xdr:to>
      <xdr:col>15</xdr:col>
      <xdr:colOff>230909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3A6701-E255-2E0C-2FBA-D70A578FC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273326</xdr:colOff>
      <xdr:row>29</xdr:row>
      <xdr:rowOff>57978</xdr:rowOff>
    </xdr:from>
    <xdr:to>
      <xdr:col>12</xdr:col>
      <xdr:colOff>224282</xdr:colOff>
      <xdr:row>46</xdr:row>
      <xdr:rowOff>57978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D6BF1EAE-308D-4078-93A2-81E4391D0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CD93BC-026E-024A-AC36-06F063403EF2}" name="Table1" displayName="Table1" ref="B2:H21" totalsRowShown="0" headerRowDxfId="12">
  <autoFilter ref="B2:H21" xr:uid="{19CD93BC-026E-024A-AC36-06F063403EF2}"/>
  <tableColumns count="7">
    <tableColumn id="1" xr3:uid="{85651BB2-0144-904D-AA8D-D799D6BCB103}" name="(fteo) [Hz]" dataDxfId="11"/>
    <tableColumn id="2" xr3:uid="{4B72B6AD-2F63-EE48-8AEA-27498C2F7DBB}" name="(fexp) [Hz]" dataDxfId="10"/>
    <tableColumn id="7" xr3:uid="{85BF939C-7A8B-574A-A9E6-7D707B7EB171}" name="ωexp [rad/s]" dataDxfId="9">
      <calculatedColumnFormula>2*PI()*Table1[[#This Row],[(fexp) '[Hz']]]</calculatedColumnFormula>
    </tableColumn>
    <tableColumn id="3" xr3:uid="{3F64B3DE-CAD0-2E4F-A574-AB40D1C374EA}" name="|Vipp| [V]" dataDxfId="8"/>
    <tableColumn id="4" xr3:uid="{A03632B7-2980-B049-A765-C6088713E315}" name="|V0pp| [V]" dataDxfId="7"/>
    <tableColumn id="5" xr3:uid="{91487458-46AA-C948-BBD3-D56BB5951AEC}" name="|V0pp|/|Vipp|" dataDxfId="6">
      <calculatedColumnFormula>Table1[[#This Row],[|V0pp| '[V']]]/Table1[[#This Row],[|Vipp| '[V']]]</calculatedColumnFormula>
    </tableColumn>
    <tableColumn id="6" xr3:uid="{1B41463B-1A36-5A4E-AED1-6EA7EDA996D7}" name="20log(|T(ω)|) [dB]" dataDxfId="5">
      <calculatedColumnFormula>20*LOG10(Table1[[#This Row],[|V0pp|/|Vipp|]])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CDA1C-5AF9-40A1-B131-4AB12A7EB213}" name="Table13" displayName="Table13" ref="B26:E46" totalsRowShown="0" headerRowDxfId="4">
  <autoFilter ref="B26:E46" xr:uid="{3B2CDA1C-5AF9-40A1-B131-4AB12A7EB213}"/>
  <tableColumns count="4">
    <tableColumn id="1" xr3:uid="{A839D452-DCE8-439D-A0E1-2A4775B7584B}" name="(fteo) [Hz]" dataDxfId="3"/>
    <tableColumn id="7" xr3:uid="{EFF307A7-1111-46FA-912C-BAE09BB95E0F}" name="ωteo [rad/s]" dataDxfId="2">
      <calculatedColumnFormula>2*PI()*Table13[[#This Row],[(fteo) '[Hz']]]</calculatedColumnFormula>
    </tableColumn>
    <tableColumn id="5" xr3:uid="{F56EC710-9720-45FE-85DA-9D39848C0C1B}" name="|T(ω)|" dataDxfId="1">
      <calculatedColumnFormula>1/SQRT(1+(Table13[[#This Row],[ωteo '[rad/s']]]*$H$27*$H$28)^2)</calculatedColumnFormula>
    </tableColumn>
    <tableColumn id="6" xr3:uid="{B0CD851A-A05F-4EE5-AE08-470480D02008}" name="20log(|T(ω)|) [dB]" dataDxfId="0">
      <calculatedColumnFormula>20*LOG10(Table13[[#This Row],[|T(ω)|]])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B1A6-E6E6-1E44-9366-8F7F320E52EE}">
  <dimension ref="B2:N46"/>
  <sheetViews>
    <sheetView tabSelected="1" topLeftCell="D10" zoomScaleNormal="100" workbookViewId="0">
      <selection activeCell="K22" sqref="K22"/>
    </sheetView>
  </sheetViews>
  <sheetFormatPr baseColWidth="10" defaultRowHeight="15.75"/>
  <cols>
    <col min="2" max="2" width="10.625" bestFit="1" customWidth="1"/>
    <col min="3" max="3" width="11.375" bestFit="1" customWidth="1"/>
    <col min="4" max="4" width="13.625" bestFit="1" customWidth="1"/>
    <col min="5" max="5" width="17.5" bestFit="1" customWidth="1"/>
    <col min="6" max="6" width="11.125" bestFit="1" customWidth="1"/>
    <col min="7" max="7" width="14.5" bestFit="1" customWidth="1"/>
    <col min="8" max="8" width="18.125" bestFit="1" customWidth="1"/>
    <col min="9" max="9" width="12.625" bestFit="1" customWidth="1"/>
    <col min="17" max="17" width="22.625" bestFit="1" customWidth="1"/>
  </cols>
  <sheetData>
    <row r="2" spans="2:8" ht="20.25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</row>
    <row r="3" spans="2:8">
      <c r="B3" s="1">
        <v>100</v>
      </c>
      <c r="C3" s="1">
        <v>100</v>
      </c>
      <c r="D3" s="3">
        <f>2*PI()*Table1[[#This Row],[(fexp) '[Hz']]]</f>
        <v>628.31853071795865</v>
      </c>
      <c r="E3" s="2">
        <v>10.199999999999999</v>
      </c>
      <c r="F3" s="2">
        <v>10.199999999999999</v>
      </c>
      <c r="G3" s="4">
        <f>Table1[[#This Row],[|V0pp| '[V']]]/Table1[[#This Row],[|Vipp| '[V']]]</f>
        <v>1</v>
      </c>
      <c r="H3" s="4">
        <f>20*LOG10(Table1[[#This Row],[|V0pp|/|Vipp|]])</f>
        <v>0</v>
      </c>
    </row>
    <row r="4" spans="2:8">
      <c r="B4" s="1">
        <v>300</v>
      </c>
      <c r="C4" s="1">
        <v>299.89999999999998</v>
      </c>
      <c r="D4" s="3">
        <f>2*PI()*Table1[[#This Row],[(fexp) '[Hz']]]</f>
        <v>1884.3272736231577</v>
      </c>
      <c r="E4" s="2">
        <v>10.3</v>
      </c>
      <c r="F4" s="2">
        <v>10.3</v>
      </c>
      <c r="G4" s="4">
        <f>Table1[[#This Row],[|V0pp| '[V']]]/Table1[[#This Row],[|Vipp| '[V']]]</f>
        <v>1</v>
      </c>
      <c r="H4" s="4">
        <f>20*LOG10(Table1[[#This Row],[|V0pp|/|Vipp|]])</f>
        <v>0</v>
      </c>
    </row>
    <row r="5" spans="2:8">
      <c r="B5" s="1">
        <v>500</v>
      </c>
      <c r="C5" s="1">
        <v>500</v>
      </c>
      <c r="D5" s="3">
        <f>2*PI()*Table1[[#This Row],[(fexp) '[Hz']]]</f>
        <v>3141.5926535897929</v>
      </c>
      <c r="E5" s="2">
        <v>10.3</v>
      </c>
      <c r="F5" s="2">
        <v>10.199999999999999</v>
      </c>
      <c r="G5" s="4">
        <f>Table1[[#This Row],[|V0pp| '[V']]]/Table1[[#This Row],[|Vipp| '[V']]]</f>
        <v>0.99029126213592222</v>
      </c>
      <c r="H5" s="4">
        <f>20*LOG10(Table1[[#This Row],[|V0pp|/|Vipp|]])</f>
        <v>-8.4741058865093824E-2</v>
      </c>
    </row>
    <row r="6" spans="2:8">
      <c r="B6" s="1">
        <v>700</v>
      </c>
      <c r="C6" s="1">
        <v>699</v>
      </c>
      <c r="D6" s="3">
        <f>2*PI()*Table1[[#This Row],[(fexp) '[Hz']]]</f>
        <v>4391.9465297185307</v>
      </c>
      <c r="E6" s="2">
        <v>10.199999999999999</v>
      </c>
      <c r="F6" s="2">
        <v>10.3</v>
      </c>
      <c r="G6" s="4">
        <f>Table1[[#This Row],[|V0pp| '[V']]]/Table1[[#This Row],[|Vipp| '[V']]]</f>
        <v>1.0098039215686276</v>
      </c>
      <c r="H6" s="4">
        <f>20*LOG10(Table1[[#This Row],[|V0pp|/|Vipp|]])</f>
        <v>8.4741058865094504E-2</v>
      </c>
    </row>
    <row r="7" spans="2:8">
      <c r="B7" s="1">
        <f>B3*10</f>
        <v>1000</v>
      </c>
      <c r="C7" s="1">
        <v>1000</v>
      </c>
      <c r="D7" s="3">
        <f>2*PI()*Table1[[#This Row],[(fexp) '[Hz']]]</f>
        <v>6283.1853071795858</v>
      </c>
      <c r="E7" s="2">
        <v>10</v>
      </c>
      <c r="F7" s="2">
        <v>10.3</v>
      </c>
      <c r="G7" s="4">
        <f>Table1[[#This Row],[|V0pp| '[V']]]/Table1[[#This Row],[|Vipp| '[V']]]</f>
        <v>1.03</v>
      </c>
      <c r="H7" s="4">
        <f>20*LOG10(Table1[[#This Row],[|V0pp|/|Vipp|]])</f>
        <v>0.25674449410344435</v>
      </c>
    </row>
    <row r="8" spans="2:8">
      <c r="B8" s="1">
        <f t="shared" ref="B8:B9" si="0">B4*10</f>
        <v>3000</v>
      </c>
      <c r="C8" s="1">
        <v>3003</v>
      </c>
      <c r="D8" s="3">
        <f>2*PI()*Table1[[#This Row],[(fexp) '[Hz']]]</f>
        <v>18868.405477460299</v>
      </c>
      <c r="E8" s="2">
        <v>10</v>
      </c>
      <c r="F8" s="2">
        <v>9.5</v>
      </c>
      <c r="G8" s="4">
        <f>Table1[[#This Row],[|V0pp| '[V']]]/Table1[[#This Row],[|Vipp| '[V']]]</f>
        <v>0.95</v>
      </c>
      <c r="H8" s="4">
        <f>20*LOG10(Table1[[#This Row],[|V0pp|/|Vipp|]])</f>
        <v>-0.44552789422304506</v>
      </c>
    </row>
    <row r="9" spans="2:8">
      <c r="B9" s="1">
        <f t="shared" si="0"/>
        <v>5000</v>
      </c>
      <c r="C9" s="1">
        <v>5000</v>
      </c>
      <c r="D9" s="3">
        <f>2*PI()*Table1[[#This Row],[(fexp) '[Hz']]]</f>
        <v>31415.926535897932</v>
      </c>
      <c r="E9" s="2">
        <v>9.8000000000000007</v>
      </c>
      <c r="F9" s="2">
        <v>8.4</v>
      </c>
      <c r="G9" s="4">
        <f>Table1[[#This Row],[|V0pp| '[V']]]/Table1[[#This Row],[|Vipp| '[V']]]</f>
        <v>0.8571428571428571</v>
      </c>
      <c r="H9" s="4">
        <f>20*LOG10(Table1[[#This Row],[|V0pp|/|Vipp|]])</f>
        <v>-1.3389357926122645</v>
      </c>
    </row>
    <row r="10" spans="2:8">
      <c r="B10" s="1">
        <f>B6*10</f>
        <v>7000</v>
      </c>
      <c r="C10" s="1">
        <v>7010</v>
      </c>
      <c r="D10" s="3">
        <f>2*PI()*Table1[[#This Row],[(fexp) '[Hz']]]</f>
        <v>44045.129003328897</v>
      </c>
      <c r="E10" s="2">
        <v>9.8000000000000007</v>
      </c>
      <c r="F10" s="2">
        <v>7.44</v>
      </c>
      <c r="G10" s="4">
        <f>Table1[[#This Row],[|V0pp| '[V']]]/Table1[[#This Row],[|Vipp| '[V']]]</f>
        <v>0.75918367346938775</v>
      </c>
      <c r="H10" s="4">
        <f>20*LOG10(Table1[[#This Row],[|V0pp|/|Vipp|]])</f>
        <v>-2.3930628029323229</v>
      </c>
    </row>
    <row r="11" spans="2:8">
      <c r="B11" s="1">
        <v>7800</v>
      </c>
      <c r="C11" s="1">
        <v>7810</v>
      </c>
      <c r="D11" s="3">
        <f>2*PI()*Table1[[#This Row],[(fexp) '[Hz']]]</f>
        <v>49071.677249072571</v>
      </c>
      <c r="E11" s="2">
        <v>9.8000000000000007</v>
      </c>
      <c r="F11" s="2">
        <v>7</v>
      </c>
      <c r="G11" s="4">
        <f>Table1[[#This Row],[|V0pp| '[V']]]/Table1[[#This Row],[|Vipp| '[V']]]</f>
        <v>0.71428571428571419</v>
      </c>
      <c r="H11" s="4">
        <f>20*LOG10(Table1[[#This Row],[|V0pp|/|Vipp|]])</f>
        <v>-2.9225607135647618</v>
      </c>
    </row>
    <row r="12" spans="2:8">
      <c r="B12" s="5">
        <v>7900</v>
      </c>
      <c r="C12" s="5">
        <v>7910</v>
      </c>
      <c r="D12" s="6">
        <f>2*PI()*Table1[[#This Row],[(fexp) '[Hz']]]</f>
        <v>49699.99577979053</v>
      </c>
      <c r="E12" s="7">
        <v>9.8000000000000007</v>
      </c>
      <c r="F12" s="7">
        <v>6.91</v>
      </c>
      <c r="G12" s="8">
        <f>Table1[[#This Row],[|V0pp| '[V']]]/Table1[[#This Row],[|Vipp| '[V']]]</f>
        <v>0.70510204081632655</v>
      </c>
      <c r="H12" s="8">
        <f>20*LOG10(Table1[[#This Row],[|V0pp|/|Vipp|]])</f>
        <v>-3.0349605663659291</v>
      </c>
    </row>
    <row r="13" spans="2:8">
      <c r="B13" s="1">
        <v>8000</v>
      </c>
      <c r="C13" s="1">
        <v>8000</v>
      </c>
      <c r="D13" s="3">
        <f>2*PI()*Table1[[#This Row],[(fexp) '[Hz']]]</f>
        <v>50265.482457436687</v>
      </c>
      <c r="E13" s="2">
        <v>10</v>
      </c>
      <c r="F13" s="2">
        <v>6.88</v>
      </c>
      <c r="G13" s="4">
        <f>Table1[[#This Row],[|V0pp| '[V']]]/Table1[[#This Row],[|Vipp| '[V']]]</f>
        <v>0.68799999999999994</v>
      </c>
      <c r="H13" s="4">
        <f>20*LOG10(Table1[[#This Row],[|V0pp|/|Vipp|]])</f>
        <v>-3.2482312352897749</v>
      </c>
    </row>
    <row r="14" spans="2:8">
      <c r="B14" s="1">
        <v>8869</v>
      </c>
      <c r="C14" s="1">
        <v>8870</v>
      </c>
      <c r="D14" s="3">
        <f>2*PI()*Table1[[#This Row],[(fexp) '[Hz']]]</f>
        <v>55731.853674682927</v>
      </c>
      <c r="E14" s="2">
        <v>9.8000000000000007</v>
      </c>
      <c r="F14" s="2">
        <v>6.5</v>
      </c>
      <c r="G14" s="4">
        <f>Table1[[#This Row],[|V0pp| '[V']]]/Table1[[#This Row],[|Vipp| '[V']]]</f>
        <v>0.66326530612244894</v>
      </c>
      <c r="H14" s="4">
        <f>20*LOG10(Table1[[#This Row],[|V0pp|/|Vipp|]])</f>
        <v>-3.566254380992786</v>
      </c>
    </row>
    <row r="15" spans="2:8">
      <c r="B15" s="1">
        <f>B9*10</f>
        <v>50000</v>
      </c>
      <c r="C15" s="1">
        <v>10000</v>
      </c>
      <c r="D15" s="3">
        <f>2*PI()*Table1[[#This Row],[(fexp) '[Hz']]]</f>
        <v>62831.853071795864</v>
      </c>
      <c r="E15" s="2">
        <v>9.8000000000000007</v>
      </c>
      <c r="F15" s="2">
        <v>6.13</v>
      </c>
      <c r="G15" s="4">
        <f>Table1[[#This Row],[|V0pp| '[V']]]/Table1[[#This Row],[|Vipp| '[V']]]</f>
        <v>0.6255102040816326</v>
      </c>
      <c r="H15" s="4">
        <f>20*LOG10(Table1[[#This Row],[|V0pp|/|Vipp|]])</f>
        <v>-4.0753120234815974</v>
      </c>
    </row>
    <row r="16" spans="2:8">
      <c r="B16" s="1">
        <f>B10*10</f>
        <v>70000</v>
      </c>
      <c r="C16" s="1">
        <v>30030</v>
      </c>
      <c r="D16" s="3">
        <f>2*PI()*Table1[[#This Row],[(fexp) '[Hz']]]</f>
        <v>188684.05477460296</v>
      </c>
      <c r="E16" s="2">
        <v>9.8000000000000007</v>
      </c>
      <c r="F16" s="2">
        <v>2.59</v>
      </c>
      <c r="G16" s="4">
        <f>Table1[[#This Row],[|V0pp| '[V']]]/Table1[[#This Row],[|Vipp| '[V']]]</f>
        <v>0.26428571428571423</v>
      </c>
      <c r="H16" s="4">
        <f>20*LOG10(Table1[[#This Row],[|V0pp|/|Vipp|]])</f>
        <v>-11.558526232224862</v>
      </c>
    </row>
    <row r="17" spans="2:9">
      <c r="B17" s="1">
        <f>B11*10</f>
        <v>78000</v>
      </c>
      <c r="C17" s="1">
        <v>50000</v>
      </c>
      <c r="D17" s="3">
        <f>2*PI()*Table1[[#This Row],[(fexp) '[Hz']]]</f>
        <v>314159.26535897929</v>
      </c>
      <c r="E17" s="2">
        <v>9.8000000000000007</v>
      </c>
      <c r="F17" s="2">
        <v>1.66</v>
      </c>
      <c r="G17" s="4">
        <f>Table1[[#This Row],[|V0pp| '[V']]]/Table1[[#This Row],[|Vipp| '[V']]]</f>
        <v>0.16938775510204079</v>
      </c>
      <c r="H17" s="4">
        <f>20*LOG10(Table1[[#This Row],[|V0pp|/|Vipp|]])</f>
        <v>-15.422359753048795</v>
      </c>
    </row>
    <row r="18" spans="2:9">
      <c r="B18" s="1">
        <f>B13*10</f>
        <v>80000</v>
      </c>
      <c r="C18" s="1">
        <v>70200</v>
      </c>
      <c r="D18" s="3">
        <f>2*PI()*Table1[[#This Row],[(fexp) '[Hz']]]</f>
        <v>441079.60856400698</v>
      </c>
      <c r="E18" s="2">
        <v>9.8000000000000007</v>
      </c>
      <c r="F18" s="2">
        <v>1.22</v>
      </c>
      <c r="G18" s="4">
        <f>Table1[[#This Row],[|V0pp| '[V']]]/Table1[[#This Row],[|Vipp| '[V']]]</f>
        <v>0.12448979591836734</v>
      </c>
      <c r="H18" s="4">
        <f>20*LOG10(Table1[[#This Row],[|V0pp|/|Vipp|]])</f>
        <v>-18.097324900354931</v>
      </c>
    </row>
    <row r="19" spans="2:9">
      <c r="B19" s="1">
        <v>100000</v>
      </c>
      <c r="C19" s="1">
        <v>100200</v>
      </c>
      <c r="D19" s="3">
        <f>2*PI()*Table1[[#This Row],[(fexp) '[Hz']]]</f>
        <v>629575.16777939454</v>
      </c>
      <c r="E19" s="2">
        <v>9.8000000000000007</v>
      </c>
      <c r="F19" s="2">
        <v>0.88</v>
      </c>
      <c r="G19" s="4">
        <f>Table1[[#This Row],[|V0pp| '[V']]]/Table1[[#This Row],[|Vipp| '[V']]]</f>
        <v>8.9795918367346933E-2</v>
      </c>
      <c r="H19" s="4">
        <f>20*LOG10(Table1[[#This Row],[|V0pp|/|Vipp|]])</f>
        <v>-20.934868070846523</v>
      </c>
    </row>
    <row r="20" spans="2:9">
      <c r="B20" s="1">
        <v>300000</v>
      </c>
      <c r="C20" s="1">
        <v>299400</v>
      </c>
      <c r="D20" s="3">
        <f>2*PI()*Table1[[#This Row],[(fexp) '[Hz']]]</f>
        <v>1881185.6809695682</v>
      </c>
      <c r="E20" s="2">
        <v>9.6999999999999993</v>
      </c>
      <c r="F20" s="2">
        <v>0.30599999999999999</v>
      </c>
      <c r="G20" s="4">
        <f>Table1[[#This Row],[|V0pp| '[V']]]/Table1[[#This Row],[|Vipp| '[V']]]</f>
        <v>3.154639175257732E-2</v>
      </c>
      <c r="H20" s="4">
        <f>20*LOG10(Table1[[#This Row],[|V0pp|/|Vipp|]])</f>
        <v>-30.021006155693296</v>
      </c>
    </row>
    <row r="21" spans="2:9">
      <c r="B21" s="1">
        <v>500000</v>
      </c>
      <c r="C21" s="1">
        <v>500000</v>
      </c>
      <c r="D21" s="3">
        <f>2*PI()*Table1[[#This Row],[(fexp) '[Hz']]]</f>
        <v>3141592.653589793</v>
      </c>
      <c r="E21" s="2">
        <v>9.6999999999999993</v>
      </c>
      <c r="F21" s="2">
        <v>0.2</v>
      </c>
      <c r="G21" s="4">
        <f>Table1[[#This Row],[|V0pp| '[V']]]/Table1[[#This Row],[|Vipp| '[V']]]</f>
        <v>2.0618556701030931E-2</v>
      </c>
      <c r="H21" s="4">
        <f>20*LOG10(Table1[[#This Row],[|V0pp|/|Vipp|]])</f>
        <v>-33.714834772045272</v>
      </c>
    </row>
    <row r="23" spans="2:9">
      <c r="G23" s="10"/>
    </row>
    <row r="24" spans="2:9">
      <c r="I24" s="4"/>
    </row>
    <row r="26" spans="2:9" ht="18.75">
      <c r="B26" t="s">
        <v>0</v>
      </c>
      <c r="C26" t="s">
        <v>7</v>
      </c>
      <c r="D26" t="s">
        <v>8</v>
      </c>
      <c r="E26" t="s">
        <v>6</v>
      </c>
    </row>
    <row r="27" spans="2:9">
      <c r="B27" s="1">
        <v>100</v>
      </c>
      <c r="C27" s="3">
        <f>2*PI()*Table13[[#This Row],[(fteo) '[Hz']]]</f>
        <v>628.31853071795865</v>
      </c>
      <c r="D27" s="4">
        <f>1/SQRT(1+(Table13[[#This Row],[ωteo '[rad/s']]]*$H$27*$H$28)^2)</f>
        <v>0.99993644551254712</v>
      </c>
      <c r="E27" s="4">
        <f>20*LOG10(Table13[[#This Row],[|T(ω)|]])</f>
        <v>-5.5204480666767159E-4</v>
      </c>
      <c r="G27" t="s">
        <v>9</v>
      </c>
      <c r="H27" s="9">
        <v>9040</v>
      </c>
    </row>
    <row r="28" spans="2:9">
      <c r="B28" s="1">
        <v>300</v>
      </c>
      <c r="C28" s="3">
        <f>2*PI()*Table13[[#This Row],[(fteo) '[Hz']]]</f>
        <v>1884.9555921538758</v>
      </c>
      <c r="D28" s="4">
        <f>1/SQRT(1+(Table13[[#This Row],[ωteo '[rad/s']]]*$H$27*$H$28)^2)</f>
        <v>0.99942844546504017</v>
      </c>
      <c r="E28" s="4">
        <f>20*LOG10(Table13[[#This Row],[|T(ω)|]])</f>
        <v>-4.965878883318748E-3</v>
      </c>
      <c r="G28" t="s">
        <v>10</v>
      </c>
      <c r="H28" s="9">
        <v>1.9850000000000001E-9</v>
      </c>
    </row>
    <row r="29" spans="2:9">
      <c r="B29" s="1">
        <v>500</v>
      </c>
      <c r="C29" s="3">
        <f>2*PI()*Table13[[#This Row],[(fteo) '[Hz']]]</f>
        <v>3141.5926535897929</v>
      </c>
      <c r="D29" s="4">
        <f>1/SQRT(1+(Table13[[#This Row],[ωteo '[rad/s']]]*$H$27*$H$28)^2)</f>
        <v>0.99841476377581995</v>
      </c>
      <c r="E29" s="4">
        <f>20*LOG10(Table13[[#This Row],[|T(ω)|]])</f>
        <v>-1.378011214801078E-2</v>
      </c>
    </row>
    <row r="30" spans="2:9">
      <c r="B30" s="1">
        <v>700</v>
      </c>
      <c r="C30" s="3">
        <f>2*PI()*Table13[[#This Row],[(fteo) '[Hz']]]</f>
        <v>4398.22971502571</v>
      </c>
      <c r="D30" s="4">
        <f>1/SQRT(1+(Table13[[#This Row],[ωteo '[rad/s']]]*$H$27*$H$28)^2)</f>
        <v>0.99690000794979028</v>
      </c>
      <c r="E30" s="4">
        <f>20*LOG10(Table13[[#This Row],[|T(ω)|]])</f>
        <v>-2.6968010766806105E-2</v>
      </c>
    </row>
    <row r="31" spans="2:9">
      <c r="B31" s="1">
        <f>B27*10</f>
        <v>1000</v>
      </c>
      <c r="C31" s="3">
        <f>2*PI()*Table13[[#This Row],[(fteo) '[Hz']]]</f>
        <v>6283.1853071795858</v>
      </c>
      <c r="D31" s="4">
        <f>1/SQRT(1+(Table13[[#This Row],[ωteo '[rad/s']]]*$H$27*$H$28)^2)</f>
        <v>0.99370390958119847</v>
      </c>
      <c r="E31" s="4">
        <f>20*LOG10(Table13[[#This Row],[|T(ω)|]])</f>
        <v>-5.4860030181392586E-2</v>
      </c>
    </row>
    <row r="32" spans="2:9">
      <c r="B32" s="1">
        <f t="shared" ref="B32:B33" si="1">B28*10</f>
        <v>3000</v>
      </c>
      <c r="C32" s="3">
        <f>2*PI()*Table13[[#This Row],[(fteo) '[Hz']]]</f>
        <v>18849.555921538758</v>
      </c>
      <c r="D32" s="4">
        <f>1/SQRT(1+(Table13[[#This Row],[ωteo '[rad/s']]]*$H$27*$H$28)^2)</f>
        <v>0.94727853770172732</v>
      </c>
      <c r="E32" s="4">
        <f>20*LOG10(Table13[[#This Row],[|T(ω)|]])</f>
        <v>-0.47044604611196222</v>
      </c>
    </row>
    <row r="33" spans="2:14">
      <c r="B33" s="1">
        <f t="shared" si="1"/>
        <v>5000</v>
      </c>
      <c r="C33" s="3">
        <f>2*PI()*Table13[[#This Row],[(fteo) '[Hz']]]</f>
        <v>31415.926535897932</v>
      </c>
      <c r="D33" s="4">
        <f>1/SQRT(1+(Table13[[#This Row],[ωteo '[rad/s']]]*$H$27*$H$28)^2)</f>
        <v>0.87111360774720747</v>
      </c>
      <c r="E33" s="4">
        <f>20*LOG10(Table13[[#This Row],[|T(ω)|]])</f>
        <v>-1.1985040410580967</v>
      </c>
    </row>
    <row r="34" spans="2:14">
      <c r="B34" s="1">
        <f>B30*10</f>
        <v>7000</v>
      </c>
      <c r="C34" s="3">
        <f>2*PI()*Table13[[#This Row],[(fteo) '[Hz']]]</f>
        <v>43982.297150257102</v>
      </c>
      <c r="D34" s="4">
        <f>1/SQRT(1+(Table13[[#This Row],[ωteo '[rad/s']]]*$H$27*$H$28)^2)</f>
        <v>0.78497352349400862</v>
      </c>
      <c r="E34" s="4">
        <f>20*LOG10(Table13[[#This Row],[|T(ω)|]])</f>
        <v>-2.1028998280088111</v>
      </c>
    </row>
    <row r="35" spans="2:14">
      <c r="B35" s="1">
        <v>7800</v>
      </c>
      <c r="C35" s="3">
        <f>2*PI()*Table13[[#This Row],[(fteo) '[Hz']]]</f>
        <v>49008.845396000776</v>
      </c>
      <c r="D35" s="4">
        <f>1/SQRT(1+(Table13[[#This Row],[ωteo '[rad/s']]]*$H$27*$H$28)^2)</f>
        <v>0.75092414451024403</v>
      </c>
      <c r="E35" s="4">
        <f>20*LOG10(Table13[[#This Row],[|T(ω)|]])</f>
        <v>-2.4880786310081486</v>
      </c>
      <c r="N35" s="10"/>
    </row>
    <row r="36" spans="2:14">
      <c r="B36" s="1">
        <v>7900</v>
      </c>
      <c r="C36" s="3">
        <f>2*PI()*Table13[[#This Row],[(fteo) '[Hz']]]</f>
        <v>49637.163926718735</v>
      </c>
      <c r="D36" s="4">
        <f>1/SQRT(1+(Table13[[#This Row],[ωteo '[rad/s']]]*$H$27*$H$28)^2)</f>
        <v>0.74673400414132385</v>
      </c>
      <c r="E36" s="4">
        <f>20*LOG10(Table13[[#This Row],[|T(ω)|]])</f>
        <v>-2.5366814337350969</v>
      </c>
    </row>
    <row r="37" spans="2:14">
      <c r="B37" s="1">
        <v>8000</v>
      </c>
      <c r="C37" s="3">
        <f>2*PI()*Table13[[#This Row],[(fteo) '[Hz']]]</f>
        <v>50265.482457436687</v>
      </c>
      <c r="D37" s="4">
        <f>1/SQRT(1+(Table13[[#This Row],[ωteo '[rad/s']]]*$H$27*$H$28)^2)</f>
        <v>0.7425611779438348</v>
      </c>
      <c r="E37" s="4">
        <f>20*LOG10(Table13[[#This Row],[|T(ω)|]])</f>
        <v>-2.5853551998405493</v>
      </c>
    </row>
    <row r="38" spans="2:14">
      <c r="B38" s="1">
        <v>8869</v>
      </c>
      <c r="C38" s="3">
        <f>2*PI()*Table13[[#This Row],[(fteo) '[Hz']]]</f>
        <v>55725.57048937575</v>
      </c>
      <c r="D38" s="4">
        <f>1/SQRT(1+(Table13[[#This Row],[ωteo '[rad/s']]]*$H$27*$H$28)^2)</f>
        <v>0.70712024212124591</v>
      </c>
      <c r="E38" s="4">
        <f>20*LOG10(Table13[[#This Row],[|T(ω)|]])</f>
        <v>-3.0101346080906866</v>
      </c>
    </row>
    <row r="39" spans="2:14">
      <c r="B39" s="5">
        <f>Table13[[#This Row],[ωteo '[rad/s']]]/(2*PI())</f>
        <v>8869.3373305927853</v>
      </c>
      <c r="C39" s="6">
        <v>55727.69</v>
      </c>
      <c r="D39" s="8">
        <f>1/SQRT(1+(Table13[[#This Row],[ωteo '[rad/s']]]*$H$27*$H$28)^2)</f>
        <v>0.70710679517453401</v>
      </c>
      <c r="E39" s="8">
        <f>20*LOG10(Table13[[#This Row],[|T(ω)|]])</f>
        <v>-3.0102997848155431</v>
      </c>
    </row>
    <row r="40" spans="2:14">
      <c r="B40" s="1">
        <f>B33*10</f>
        <v>50000</v>
      </c>
      <c r="C40" s="3">
        <f>2*PI()*Table13[[#This Row],[(fteo) '[Hz']]]</f>
        <v>314159.26535897929</v>
      </c>
      <c r="D40" s="4">
        <f>1/SQRT(1+(Table13[[#This Row],[ωteo '[rad/s']]]*$H$27*$H$28)^2)</f>
        <v>0.17466010404449644</v>
      </c>
      <c r="E40" s="4">
        <f>20*LOG10(Table13[[#This Row],[|T(ω)|]])</f>
        <v>-15.156125709391148</v>
      </c>
    </row>
    <row r="41" spans="2:14">
      <c r="B41" s="1">
        <f>B34*10</f>
        <v>70000</v>
      </c>
      <c r="C41" s="3">
        <f>2*PI()*Table13[[#This Row],[(fteo) '[Hz']]]</f>
        <v>439822.97150257102</v>
      </c>
      <c r="D41" s="4">
        <f>1/SQRT(1+(Table13[[#This Row],[ωteo '[rad/s']]]*$H$27*$H$28)^2)</f>
        <v>0.12569984178956717</v>
      </c>
      <c r="E41" s="4">
        <f>20*LOG10(Table13[[#This Row],[|T(ω)|]])</f>
        <v>-18.013305378653349</v>
      </c>
    </row>
    <row r="42" spans="2:14">
      <c r="B42" s="1">
        <f>B35*10</f>
        <v>78000</v>
      </c>
      <c r="C42" s="3">
        <f>2*PI()*Table13[[#This Row],[(fteo) '[Hz']]]</f>
        <v>490088.45396000776</v>
      </c>
      <c r="D42" s="4">
        <f>1/SQRT(1+(Table13[[#This Row],[ωteo '[rad/s']]]*$H$27*$H$28)^2)</f>
        <v>0.11298138767979302</v>
      </c>
      <c r="E42" s="4">
        <f>20*LOG10(Table13[[#This Row],[|T(ω)|]])</f>
        <v>-18.939861907983268</v>
      </c>
    </row>
    <row r="43" spans="2:14">
      <c r="B43" s="1">
        <f>B37*10</f>
        <v>80000</v>
      </c>
      <c r="C43" s="3">
        <f>2*PI()*Table13[[#This Row],[(fteo) '[Hz']]]</f>
        <v>502654.82457436691</v>
      </c>
      <c r="D43" s="4">
        <f>1/SQRT(1+(Table13[[#This Row],[ωteo '[rad/s']]]*$H$27*$H$28)^2)</f>
        <v>0.11019158322833479</v>
      </c>
      <c r="E43" s="4">
        <f>20*LOG10(Table13[[#This Row],[|T(ω)|]])</f>
        <v>-19.157031539283551</v>
      </c>
    </row>
    <row r="44" spans="2:14">
      <c r="B44" s="1">
        <v>100000</v>
      </c>
      <c r="C44" s="3">
        <f>2*PI()*Table13[[#This Row],[(fteo) '[Hz']]]</f>
        <v>628318.53071795858</v>
      </c>
      <c r="D44" s="4">
        <f>1/SQRT(1+(Table13[[#This Row],[ωteo '[rad/s']]]*$H$27*$H$28)^2)</f>
        <v>8.8346567719564284E-2</v>
      </c>
      <c r="E44" s="4">
        <f>20*LOG10(Table13[[#This Row],[|T(ω)|]])</f>
        <v>-21.076206365002548</v>
      </c>
    </row>
    <row r="45" spans="2:14">
      <c r="B45" s="1">
        <v>300000</v>
      </c>
      <c r="C45" s="3">
        <f>2*PI()*Table13[[#This Row],[(fteo) '[Hz']]]</f>
        <v>1884955.5921538759</v>
      </c>
      <c r="D45" s="4">
        <f>1/SQRT(1+(Table13[[#This Row],[ωteo '[rad/s']]]*$H$27*$H$28)^2)</f>
        <v>2.9551546887540855E-2</v>
      </c>
      <c r="E45" s="4">
        <f>20*LOG10(Table13[[#This Row],[|T(ω)|]])</f>
        <v>-30.58839561738726</v>
      </c>
    </row>
    <row r="46" spans="2:14">
      <c r="B46" s="1">
        <v>500000</v>
      </c>
      <c r="C46" s="3">
        <f>2*PI()*Table13[[#This Row],[(fteo) '[Hz']]]</f>
        <v>3141592.653589793</v>
      </c>
      <c r="D46" s="4">
        <f>1/SQRT(1+(Table13[[#This Row],[ωteo '[rad/s']]]*$H$27*$H$28)^2)</f>
        <v>1.7735885190300636E-2</v>
      </c>
      <c r="E46" s="4">
        <f>20*LOG10(Table13[[#This Row],[|T(ω)|]])</f>
        <v>-35.022942624055716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Arturo Olivares</cp:lastModifiedBy>
  <dcterms:created xsi:type="dcterms:W3CDTF">2022-11-11T08:40:55Z</dcterms:created>
  <dcterms:modified xsi:type="dcterms:W3CDTF">2022-12-07T00:13:36Z</dcterms:modified>
</cp:coreProperties>
</file>