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 David\Documents\GitHub\osportfolio\FoodCalc\"/>
    </mc:Choice>
  </mc:AlternateContent>
  <xr:revisionPtr revIDLastSave="0" documentId="13_ncr:1_{E369D539-38AE-473C-B1BF-2A5AFA87E9A5}" xr6:coauthVersionLast="47" xr6:coauthVersionMax="47" xr10:uidLastSave="{00000000-0000-0000-0000-000000000000}"/>
  <bookViews>
    <workbookView xWindow="17220" yWindow="2115" windowWidth="11580" windowHeight="8865" xr2:uid="{F8BD8BA8-C897-42E4-833B-0AD2CC73EB54}"/>
  </bookViews>
  <sheets>
    <sheet name="calculator" sheetId="1" r:id="rId1"/>
    <sheet name="bag id" sheetId="7" r:id="rId2"/>
    <sheet name="food information table" sheetId="3" r:id="rId3"/>
    <sheet name="feeding table" sheetId="4" r:id="rId4"/>
    <sheet name="price tab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7" i="1" a="1"/>
  <c r="D7" i="1" s="1"/>
  <c r="M5" i="1"/>
  <c r="M22" i="1" s="1"/>
  <c r="M11" i="1" a="1"/>
  <c r="M11" i="1" s="1"/>
  <c r="D6" i="1" l="1" a="1"/>
  <c r="D6" i="1" s="1"/>
  <c r="D8" i="1" a="1"/>
  <c r="D8" i="1" s="1"/>
  <c r="M16" i="1"/>
  <c r="M20" i="1"/>
  <c r="M17" i="1"/>
  <c r="M21" i="1"/>
  <c r="M18" i="1"/>
  <c r="M23" i="1"/>
  <c r="M15" i="1"/>
  <c r="M19" i="1"/>
  <c r="D10" i="1" l="1"/>
  <c r="H6" i="1" s="1"/>
  <c r="H7" i="1" s="1"/>
  <c r="H10" i="1" s="1"/>
  <c r="H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<sst xmlns="http://schemas.openxmlformats.org/spreadsheetml/2006/main" count="197" uniqueCount="74">
  <si>
    <t>מס"ד</t>
  </si>
  <si>
    <t>שם מוצר</t>
  </si>
  <si>
    <t>bag_weight</t>
  </si>
  <si>
    <t>daily_feed</t>
  </si>
  <si>
    <t>bag_price</t>
  </si>
  <si>
    <t>daily_cost</t>
  </si>
  <si>
    <t>w</t>
  </si>
  <si>
    <t>f</t>
  </si>
  <si>
    <t>v</t>
  </si>
  <si>
    <t>p</t>
  </si>
  <si>
    <t>dc</t>
  </si>
  <si>
    <t>c</t>
  </si>
  <si>
    <t>currency</t>
  </si>
  <si>
    <t>cer</t>
  </si>
  <si>
    <t>cost_effective_ratio</t>
  </si>
  <si>
    <t>iso</t>
  </si>
  <si>
    <t>name</t>
  </si>
  <si>
    <t>value</t>
  </si>
  <si>
    <t>מחיר</t>
  </si>
  <si>
    <t>משקל (ק"ג)</t>
  </si>
  <si>
    <t>w1</t>
  </si>
  <si>
    <t>f1</t>
  </si>
  <si>
    <t>w2</t>
  </si>
  <si>
    <t>f2</t>
  </si>
  <si>
    <t>Amount of food for the lower size</t>
  </si>
  <si>
    <t>Weight of lower size</t>
  </si>
  <si>
    <t>Weight of higher size</t>
  </si>
  <si>
    <t>Amount of food for the higher size</t>
  </si>
  <si>
    <t>Weight of dog</t>
  </si>
  <si>
    <t>Amount to feed dog</t>
  </si>
  <si>
    <t>meaning</t>
  </si>
  <si>
    <t>רמת פעילות</t>
  </si>
  <si>
    <t>חלבון ראשי</t>
  </si>
  <si>
    <t>קבוצת גיל</t>
  </si>
  <si>
    <t>יצרן</t>
  </si>
  <si>
    <t>מותג</t>
  </si>
  <si>
    <t>אקאנה</t>
  </si>
  <si>
    <t>קלאסיק עוף (Classic Prairie Poultry)</t>
  </si>
  <si>
    <t>Champion Petfoods</t>
  </si>
  <si>
    <t>עוף</t>
  </si>
  <si>
    <t>חלבון (אחוז)</t>
  </si>
  <si>
    <t>שומן (אחוז)</t>
  </si>
  <si>
    <t>סיבים (אחוז)</t>
  </si>
  <si>
    <t>גלוקוזמין (MG/)</t>
  </si>
  <si>
    <t>לחות (אחוז)</t>
  </si>
  <si>
    <t>דגנים</t>
  </si>
  <si>
    <t>לא</t>
  </si>
  <si>
    <t>בוגר</t>
  </si>
  <si>
    <t>גזע</t>
  </si>
  <si>
    <t>הכל</t>
  </si>
  <si>
    <t>פחות אקטיבי</t>
  </si>
  <si>
    <t>מכפלת גורים (כללית, מקסימלית)</t>
  </si>
  <si>
    <t>אקטיבי</t>
  </si>
  <si>
    <t>קלאסיק דגים (Classic Wild Coast)</t>
  </si>
  <si>
    <t>עופות</t>
  </si>
  <si>
    <t>דגים</t>
  </si>
  <si>
    <t>כלב בוגר גזע קטן (Adult Small Breed)</t>
  </si>
  <si>
    <t>קטן</t>
  </si>
  <si>
    <t>input</t>
  </si>
  <si>
    <t>id</t>
  </si>
  <si>
    <t>יש הבדל אקטיבי</t>
  </si>
  <si>
    <t>output</t>
  </si>
  <si>
    <t>if puppy multiply by puppy multiplier</t>
  </si>
  <si>
    <t>CALCULATE AMOUNT OF FEED BY DOG WEIGHT</t>
  </si>
  <si>
    <t>CALCULATE INFO</t>
  </si>
  <si>
    <t>GET NAME BY ID</t>
  </si>
  <si>
    <t>GET ROW IN FEEDING TABLE</t>
  </si>
  <si>
    <t>active or less</t>
  </si>
  <si>
    <t>row output</t>
  </si>
  <si>
    <t>days_last</t>
  </si>
  <si>
    <t>higher better</t>
  </si>
  <si>
    <t>BAG INFORMATION</t>
  </si>
  <si>
    <t>אוריגן</t>
  </si>
  <si>
    <t>אוריגינל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</si>
</sst>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ADEC-62E0-44BB-A59B-80099F777E22}">
  <dimension ref="B3:W23"/>
  <sheetViews>
    <sheetView rightToLeft="1" tabSelected="1" workbookViewId="0">
      <selection activeCell="I17" sqref="I17"/>
    </sheetView>
  </sheetViews>
  <sheetFormatPr defaultRowHeight="15" x14ac:dyDescent="0.25"/>
  <cols>
    <col min="1" max="1" width="9.140625" style="6" customWidth="1"/>
    <col min="2" max="2" width="7.28515625" style="6" bestFit="1" customWidth="1"/>
    <col min="3" max="3" width="9.140625" style="6" customWidth="1"/>
    <col min="4" max="4" width="19.28515625" style="6" bestFit="1" customWidth="1"/>
    <col min="5" max="5" width="36.5703125" style="6" bestFit="1" customWidth="1"/>
    <col min="6" max="6" width="4.28515625" style="6" bestFit="1" customWidth="1"/>
    <col min="7" max="7" width="13.85546875" style="6" bestFit="1" customWidth="1"/>
    <col min="8" max="8" width="19.28515625" style="6" bestFit="1" customWidth="1"/>
    <col min="9" max="9" width="21" style="6" bestFit="1" customWidth="1"/>
    <col min="10" max="10" width="4.42578125" style="6" bestFit="1" customWidth="1"/>
    <col min="11" max="11" width="8.140625" style="6" customWidth="1"/>
    <col min="12" max="12" width="14.7109375" style="6" bestFit="1" customWidth="1"/>
    <col min="13" max="13" width="49.28515625" style="6" customWidth="1"/>
    <col min="14" max="14" width="14.42578125" style="6" bestFit="1" customWidth="1"/>
    <col min="15" max="15" width="21" style="6" bestFit="1" customWidth="1"/>
    <col min="16" max="16" width="4.42578125" style="6" bestFit="1" customWidth="1"/>
    <col min="17" max="17" width="9.140625" style="6"/>
    <col min="18" max="18" width="14.7109375" style="6" bestFit="1" customWidth="1"/>
    <col min="19" max="19" width="34.140625" style="6" bestFit="1" customWidth="1"/>
    <col min="20" max="20" width="21.140625" style="6" customWidth="1"/>
    <col min="21" max="21" width="9.140625" style="6"/>
    <col min="22" max="22" width="3.7109375" style="6" customWidth="1"/>
    <col min="23" max="23" width="9.140625" style="6" hidden="1" customWidth="1"/>
    <col min="24" max="24" width="43.28515625" style="6" customWidth="1"/>
    <col min="25" max="16384" width="9.140625" style="6"/>
  </cols>
  <sheetData>
    <row r="3" spans="2:14" ht="15.75" thickBot="1" x14ac:dyDescent="0.3">
      <c r="D3" s="27" t="s">
        <v>63</v>
      </c>
      <c r="E3" s="27"/>
      <c r="F3" s="27"/>
      <c r="H3" s="27" t="s">
        <v>64</v>
      </c>
      <c r="I3" s="27"/>
      <c r="J3" s="27"/>
    </row>
    <row r="4" spans="2:14" ht="15.75" thickBot="1" x14ac:dyDescent="0.3">
      <c r="D4" s="2" t="s">
        <v>17</v>
      </c>
      <c r="E4" s="3" t="s">
        <v>30</v>
      </c>
      <c r="F4" s="4" t="s">
        <v>15</v>
      </c>
      <c r="H4" s="2" t="s">
        <v>17</v>
      </c>
      <c r="I4" s="3" t="s">
        <v>16</v>
      </c>
      <c r="J4" s="4" t="s">
        <v>15</v>
      </c>
      <c r="M4" s="27" t="s">
        <v>65</v>
      </c>
      <c r="N4" s="27"/>
    </row>
    <row r="5" spans="2:14" x14ac:dyDescent="0.25">
      <c r="B5" s="17" t="s">
        <v>58</v>
      </c>
      <c r="D5" s="5">
        <f>IFERROR(INDEX('feeding table'!$G$2:$S$2,MATCH($D$9,'feeding table'!$G2:$S2,1)), "-*-")</f>
        <v>7</v>
      </c>
      <c r="E5" s="6" t="s">
        <v>25</v>
      </c>
      <c r="F5" s="7" t="s">
        <v>20</v>
      </c>
      <c r="H5" s="10">
        <v>10.6</v>
      </c>
      <c r="I5" s="6" t="s">
        <v>2</v>
      </c>
      <c r="J5" s="7" t="s">
        <v>6</v>
      </c>
      <c r="M5" s="13">
        <f>IFERROR(MATCH(M6,'bag id'!D:D,0),"Not Found")</f>
        <v>5</v>
      </c>
      <c r="N5" s="4" t="s">
        <v>59</v>
      </c>
    </row>
    <row r="6" spans="2:14" ht="15.75" thickBot="1" x14ac:dyDescent="0.3">
      <c r="B6" s="18" t="s">
        <v>61</v>
      </c>
      <c r="D6" s="5" cm="1">
        <f t="array" ref="D6">IFERROR(IF( (INDEX('feeding table'!$G$3:$S$3427,$M$11-2,MATCH($D$5,'feeding table'!$G$2:$S$2,1))=0),INDEX('feeding table'!$G$3:$S$3427,$M$11-2,MATCH($D$5,'feeding table'!$G$2:$S$2,1)-1),INDEX('feeding table'!$G$3:$S$3427,$M$11-2,MATCH($D$5,'feeding table'!$G$2:$S$2,1))),"Enter Dog Weight")</f>
        <v>60</v>
      </c>
      <c r="E6" s="6" t="s">
        <v>24</v>
      </c>
      <c r="F6" s="7" t="s">
        <v>21</v>
      </c>
      <c r="H6" s="12">
        <f>D10</f>
        <v>116.00000000000003</v>
      </c>
      <c r="I6" s="6" t="s">
        <v>3</v>
      </c>
      <c r="J6" s="7" t="s">
        <v>7</v>
      </c>
      <c r="M6" s="14" t="s">
        <v>73</v>
      </c>
      <c r="N6" s="15" t="s">
        <v>16</v>
      </c>
    </row>
    <row r="7" spans="2:14" x14ac:dyDescent="0.25">
      <c r="D7" s="5" cm="1">
        <f t="array" ref="D7">IFERROR(INDEX('feeding table'!$G$2:$S$2,MATCH($D$9,'feeding table'!$G2:$S2,1)+1),"Enter Dog Weight")</f>
        <v>10</v>
      </c>
      <c r="E7" s="6" t="s">
        <v>26</v>
      </c>
      <c r="F7" s="7" t="s">
        <v>22</v>
      </c>
      <c r="H7" s="12">
        <f>IFERROR((($H$5*1000)/$H$6),"Values Missing")</f>
        <v>91.379310344827559</v>
      </c>
      <c r="I7" s="6" t="s">
        <v>69</v>
      </c>
      <c r="J7" s="7" t="s">
        <v>8</v>
      </c>
    </row>
    <row r="8" spans="2:14" x14ac:dyDescent="0.25">
      <c r="D8" s="5" cm="1">
        <f t="array" ref="D8">IFERROR(IF( (INDEX('feeding table'!$G$3:$S$3427,$M$11-2,MATCH($D$7,'feeding table'!$G$2:$S$2,1))=0),INDEX('feeding table'!$G$3:$S$3427,$M$11-2,MATCH($D$7,'feeding table'!$G$2:$S$2,1)-1),INDEX('feeding table'!$G$3:$S$3427,$M$11-2,MATCH($D$7,'feeding table'!$G$2:$S$2,1))),"Enter Dog Weight")</f>
        <v>120</v>
      </c>
      <c r="E8" s="6" t="s">
        <v>27</v>
      </c>
      <c r="F8" s="7" t="s">
        <v>23</v>
      </c>
      <c r="H8" s="5"/>
      <c r="J8" s="7"/>
    </row>
    <row r="9" spans="2:14" ht="15.75" thickBot="1" x14ac:dyDescent="0.3">
      <c r="D9" s="10">
        <v>9.8000000000000007</v>
      </c>
      <c r="E9" s="6" t="s">
        <v>28</v>
      </c>
      <c r="F9" s="7" t="s">
        <v>6</v>
      </c>
      <c r="H9" s="10">
        <v>350</v>
      </c>
      <c r="I9" s="6" t="s">
        <v>4</v>
      </c>
      <c r="J9" s="7" t="s">
        <v>9</v>
      </c>
      <c r="M9" s="27" t="s">
        <v>66</v>
      </c>
      <c r="N9" s="27"/>
    </row>
    <row r="10" spans="2:14" ht="15.75" thickBot="1" x14ac:dyDescent="0.3">
      <c r="D10" s="11">
        <f>IFERROR($D$6+((($D$8-$D$6)*($D$9-$D$5))/($D$7-$D$5)),"Enter Dog Weight")</f>
        <v>116.00000000000003</v>
      </c>
      <c r="E10" s="8" t="s">
        <v>29</v>
      </c>
      <c r="F10" s="9" t="s">
        <v>7</v>
      </c>
      <c r="H10" s="12">
        <f>IFERROR(($H$9/H7), "Values Missing")</f>
        <v>3.8301886792452842</v>
      </c>
      <c r="I10" s="6" t="s">
        <v>5</v>
      </c>
      <c r="J10" s="7" t="s">
        <v>10</v>
      </c>
      <c r="M10" s="16" t="s">
        <v>50</v>
      </c>
      <c r="N10" s="4" t="s">
        <v>67</v>
      </c>
    </row>
    <row r="11" spans="2:14" ht="15.75" thickBot="1" x14ac:dyDescent="0.3">
      <c r="E11" s="19" t="s">
        <v>62</v>
      </c>
      <c r="H11" s="5"/>
      <c r="J11" s="7"/>
      <c r="M11" s="11" cm="1">
        <f t="array" ref="M11">IFERROR(MATCH(1, ('feeding table'!D:D=$M$6) * ('feeding table'!E:E=$M$10), 0), 0)</f>
        <v>9</v>
      </c>
      <c r="N11" s="15" t="s">
        <v>68</v>
      </c>
    </row>
    <row r="12" spans="2:14" x14ac:dyDescent="0.25">
      <c r="H12" s="5"/>
      <c r="I12" s="6" t="s">
        <v>12</v>
      </c>
      <c r="J12" s="7" t="s">
        <v>11</v>
      </c>
    </row>
    <row r="13" spans="2:14" ht="16.5" customHeight="1" x14ac:dyDescent="0.25">
      <c r="H13" s="5"/>
      <c r="J13" s="7"/>
    </row>
    <row r="14" spans="2:14" ht="15.75" thickBot="1" x14ac:dyDescent="0.3">
      <c r="G14" s="20" t="s">
        <v>70</v>
      </c>
      <c r="H14" s="11">
        <f>IFERROR(($H$7/$H$10), "Values Missing")</f>
        <v>23.857652454560881</v>
      </c>
      <c r="I14" s="8" t="s">
        <v>14</v>
      </c>
      <c r="J14" s="9" t="s">
        <v>13</v>
      </c>
      <c r="L14" s="28" t="s">
        <v>71</v>
      </c>
      <c r="M14" s="28"/>
    </row>
    <row r="15" spans="2:14" x14ac:dyDescent="0.25">
      <c r="L15" s="21" t="s">
        <v>48</v>
      </c>
      <c r="M15" s="22" t="str">
        <f>IFERROR(VLOOKUP($M$5,'food information table'!$A:$M,5,TRUE),"Values Missing")</f>
        <v>הכל</v>
      </c>
    </row>
    <row r="16" spans="2:14" x14ac:dyDescent="0.25">
      <c r="L16" s="23" t="s">
        <v>33</v>
      </c>
      <c r="M16" s="24" t="str">
        <f>IFERROR(VLOOKUP($M$5,'food information table'!$A:$M,6,TRUE),"Values Missing")</f>
        <v>הכל</v>
      </c>
    </row>
    <row r="17" spans="12:13" x14ac:dyDescent="0.25">
      <c r="L17" s="23" t="s">
        <v>32</v>
      </c>
      <c r="M17" s="24" t="str">
        <f>IFERROR(VLOOKUP($M$5,'food information table'!$A:$M,7,TRUE),"Values Missing")</f>
        <v>עוף</v>
      </c>
    </row>
    <row r="18" spans="12:13" x14ac:dyDescent="0.25">
      <c r="L18" s="23" t="s">
        <v>45</v>
      </c>
      <c r="M18" s="24" t="str">
        <f>IFERROR(VLOOKUP($M$5,'food information table'!$A:$M,8,TRUE),"Values Missing")</f>
        <v>לא</v>
      </c>
    </row>
    <row r="19" spans="12:13" x14ac:dyDescent="0.25">
      <c r="L19" s="23" t="s">
        <v>40</v>
      </c>
      <c r="M19" s="24">
        <f>IFERROR(VLOOKUP($M$5,'food information table'!$A:$M,9,TRUE),"Values Missing")</f>
        <v>38</v>
      </c>
    </row>
    <row r="20" spans="12:13" x14ac:dyDescent="0.25">
      <c r="L20" s="23" t="s">
        <v>41</v>
      </c>
      <c r="M20" s="24">
        <f>IFERROR(VLOOKUP($M$5,'food information table'!$A:$M,10,TRUE),"Values Missing")</f>
        <v>18</v>
      </c>
    </row>
    <row r="21" spans="12:13" x14ac:dyDescent="0.25">
      <c r="L21" s="23" t="s">
        <v>42</v>
      </c>
      <c r="M21" s="24">
        <f>IFERROR(VLOOKUP($M$5,'food information table'!$A:$M,11,TRUE),"Values Missing")</f>
        <v>4</v>
      </c>
    </row>
    <row r="22" spans="12:13" x14ac:dyDescent="0.25">
      <c r="L22" s="23" t="s">
        <v>43</v>
      </c>
      <c r="M22" s="24">
        <f>IFERROR(VLOOKUP($M$5,'food information table'!$A:$M,12,TRUE),"Values Missing")</f>
        <v>600</v>
      </c>
    </row>
    <row r="23" spans="12:13" ht="15.75" thickBot="1" x14ac:dyDescent="0.3">
      <c r="L23" s="25" t="s">
        <v>44</v>
      </c>
      <c r="M23" s="26">
        <f>IFERROR(VLOOKUP($M$5,'food information table'!$A:$M,13,TRUE),"Values Missing")</f>
        <v>12</v>
      </c>
    </row>
  </sheetData>
  <mergeCells count="5">
    <mergeCell ref="D3:F3"/>
    <mergeCell ref="H3:J3"/>
    <mergeCell ref="M9:N9"/>
    <mergeCell ref="M4:N4"/>
    <mergeCell ref="L14:M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F9A124-FB56-4F87-B2BD-0D657162345A}">
          <x14:formula1>
            <xm:f>'bag id'!$D:$D</xm:f>
          </x14:formula1>
          <xm:sqref>L6</xm:sqref>
        </x14:dataValidation>
        <x14:dataValidation type="list" allowBlank="1" showInputMessage="1" showErrorMessage="1" xr:uid="{D1D57B1F-9A6A-444A-8395-3359BB6B9797}">
          <x14:formula1>
            <xm:f>'bag id'!$D$2:$D$557</xm:f>
          </x14:formula1>
          <xm:sqref>M6</xm:sqref>
        </x14:dataValidation>
        <x14:dataValidation type="list" allowBlank="1" showInputMessage="1" showErrorMessage="1" xr:uid="{0F93368F-4891-47FC-8AA1-4907E9142CB0}">
          <x14:formula1>
            <xm:f>'feeding table'!$E$3:$E$4</xm:f>
          </x14:formula1>
          <xm:sqref>M10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D2B4-57FB-47D7-9C1D-DF519FB7113F}">
  <dimension ref="A1:E11"/>
  <sheetViews>
    <sheetView rightToLeft="1" workbookViewId="0">
      <selection activeCell="F5" sqref="F5"/>
    </sheetView>
  </sheetViews>
  <sheetFormatPr defaultRowHeight="15" x14ac:dyDescent="0.2"/>
  <cols>
    <col min="1" max="1" width="6" style="1" bestFit="1" customWidth="1"/>
    <col min="2" max="2" width="21.42578125" style="1" bestFit="1" customWidth="1"/>
    <col min="3" max="3" width="7.42578125" style="1" bestFit="1" customWidth="1"/>
    <col min="4" max="4" width="36.140625" style="1" bestFit="1" customWidth="1"/>
    <col min="5" max="5" width="16.7109375" style="1" bestFit="1" customWidth="1"/>
    <col min="6" max="16384" width="9.140625" style="1"/>
  </cols>
  <sheetData>
    <row r="1" spans="1:5" x14ac:dyDescent="0.2">
      <c r="A1" s="1" t="s">
        <v>0</v>
      </c>
      <c r="B1" s="1" t="s">
        <v>34</v>
      </c>
      <c r="C1" s="1" t="s">
        <v>35</v>
      </c>
      <c r="D1" s="1" t="s">
        <v>1</v>
      </c>
      <c r="E1" s="1" t="s">
        <v>60</v>
      </c>
    </row>
    <row r="2" spans="1:5" x14ac:dyDescent="0.2">
      <c r="A2" s="1">
        <v>1</v>
      </c>
      <c r="B2" s="1" t="s">
        <v>38</v>
      </c>
      <c r="C2" s="1" t="s">
        <v>36</v>
      </c>
      <c r="D2" s="1" t="s">
        <v>37</v>
      </c>
      <c r="E2" s="1">
        <v>1</v>
      </c>
    </row>
    <row r="3" spans="1:5" x14ac:dyDescent="0.2">
      <c r="A3" s="1">
        <v>2</v>
      </c>
      <c r="B3" s="1" t="s">
        <v>38</v>
      </c>
      <c r="C3" s="1" t="s">
        <v>36</v>
      </c>
      <c r="D3" s="1" t="s">
        <v>53</v>
      </c>
      <c r="E3" s="1">
        <v>1</v>
      </c>
    </row>
    <row r="4" spans="1:5" x14ac:dyDescent="0.2">
      <c r="A4" s="1">
        <v>3</v>
      </c>
      <c r="B4" s="1" t="s">
        <v>38</v>
      </c>
      <c r="C4" s="1" t="s">
        <v>36</v>
      </c>
      <c r="D4" s="1" t="s">
        <v>56</v>
      </c>
      <c r="E4" s="1">
        <v>1</v>
      </c>
    </row>
    <row r="5" spans="1:5" x14ac:dyDescent="0.2">
      <c r="A5" s="1">
        <v>4</v>
      </c>
      <c r="B5" s="1" t="s">
        <v>38</v>
      </c>
      <c r="C5" s="1" t="s">
        <v>72</v>
      </c>
      <c r="D5" s="1" t="s">
        <v>73</v>
      </c>
      <c r="E5" s="1">
        <v>1</v>
      </c>
    </row>
    <row r="6" spans="1:5" x14ac:dyDescent="0.2">
      <c r="A6" s="1">
        <v>5</v>
      </c>
    </row>
    <row r="7" spans="1:5" x14ac:dyDescent="0.2">
      <c r="A7" s="1">
        <v>6</v>
      </c>
    </row>
    <row r="8" spans="1:5" x14ac:dyDescent="0.2">
      <c r="A8" s="1">
        <v>7</v>
      </c>
    </row>
    <row r="9" spans="1:5" x14ac:dyDescent="0.2">
      <c r="A9" s="1">
        <v>8</v>
      </c>
    </row>
    <row r="10" spans="1:5" x14ac:dyDescent="0.2">
      <c r="A10" s="1">
        <v>9</v>
      </c>
    </row>
    <row r="11" spans="1:5" x14ac:dyDescent="0.2">
      <c r="A11" s="1">
        <v>10</v>
      </c>
    </row>
  </sheetData>
  <dataValidations count="1">
    <dataValidation type="list" allowBlank="1" showInputMessage="1" showErrorMessage="1" sqref="B1" xr:uid="{344E22BC-7A08-4887-A69B-04DBCC7876BC}">
      <formula1>$B:$B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EDCD-79CC-4657-89FD-1A2BD9D0381F}">
  <dimension ref="A1:M5"/>
  <sheetViews>
    <sheetView rightToLeft="1" workbookViewId="0">
      <selection activeCell="B5" sqref="B5:D5"/>
    </sheetView>
  </sheetViews>
  <sheetFormatPr defaultRowHeight="15" x14ac:dyDescent="0.2"/>
  <cols>
    <col min="1" max="1" width="6" style="1" bestFit="1" customWidth="1"/>
    <col min="2" max="2" width="21.42578125" style="1" bestFit="1" customWidth="1"/>
    <col min="3" max="3" width="7.42578125" style="1" bestFit="1" customWidth="1"/>
    <col min="4" max="4" width="36.140625" style="1" bestFit="1" customWidth="1"/>
    <col min="5" max="5" width="9.7109375" style="1" bestFit="1" customWidth="1"/>
    <col min="6" max="6" width="10.85546875" style="1" bestFit="1" customWidth="1"/>
    <col min="7" max="7" width="11.85546875" style="1" bestFit="1" customWidth="1"/>
    <col min="8" max="8" width="11.140625" style="1" bestFit="1" customWidth="1"/>
    <col min="9" max="9" width="12.140625" style="1" bestFit="1" customWidth="1"/>
    <col min="10" max="10" width="14.7109375" style="1" bestFit="1" customWidth="1"/>
    <col min="11" max="11" width="11.5703125" style="1" bestFit="1" customWidth="1"/>
    <col min="12" max="12" width="14.7109375" style="1" bestFit="1" customWidth="1"/>
    <col min="13" max="16384" width="9.140625" style="1"/>
  </cols>
  <sheetData>
    <row r="1" spans="1:13" x14ac:dyDescent="0.2">
      <c r="A1" s="1" t="s">
        <v>0</v>
      </c>
      <c r="B1" s="1" t="s">
        <v>34</v>
      </c>
      <c r="C1" s="1" t="s">
        <v>35</v>
      </c>
      <c r="D1" s="1" t="s">
        <v>1</v>
      </c>
      <c r="E1" s="1" t="s">
        <v>48</v>
      </c>
      <c r="F1" s="1" t="s">
        <v>33</v>
      </c>
      <c r="G1" s="1" t="s">
        <v>32</v>
      </c>
      <c r="H1" s="1" t="s">
        <v>45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 x14ac:dyDescent="0.2">
      <c r="A2" s="1">
        <v>1</v>
      </c>
      <c r="B2" s="1" t="s">
        <v>38</v>
      </c>
      <c r="C2" s="1" t="s">
        <v>36</v>
      </c>
      <c r="D2" s="1" t="s">
        <v>37</v>
      </c>
      <c r="E2" s="1" t="s">
        <v>49</v>
      </c>
      <c r="F2" s="1" t="s">
        <v>49</v>
      </c>
      <c r="G2" s="1" t="s">
        <v>54</v>
      </c>
      <c r="H2" s="1" t="s">
        <v>46</v>
      </c>
      <c r="I2" s="1">
        <v>29</v>
      </c>
      <c r="J2" s="1">
        <v>17</v>
      </c>
      <c r="K2" s="1">
        <v>5</v>
      </c>
      <c r="M2" s="1">
        <v>12</v>
      </c>
    </row>
    <row r="3" spans="1:13" x14ac:dyDescent="0.2">
      <c r="A3" s="1">
        <v>2</v>
      </c>
      <c r="B3" s="1" t="s">
        <v>38</v>
      </c>
      <c r="C3" s="1" t="s">
        <v>36</v>
      </c>
      <c r="D3" s="1" t="s">
        <v>53</v>
      </c>
      <c r="E3" s="1" t="s">
        <v>49</v>
      </c>
      <c r="F3" s="1" t="s">
        <v>49</v>
      </c>
      <c r="G3" s="1" t="s">
        <v>55</v>
      </c>
      <c r="H3" s="1" t="s">
        <v>46</v>
      </c>
      <c r="I3" s="1">
        <v>29</v>
      </c>
      <c r="J3" s="1">
        <v>17</v>
      </c>
      <c r="K3" s="1">
        <v>5</v>
      </c>
      <c r="M3" s="1">
        <v>12</v>
      </c>
    </row>
    <row r="4" spans="1:13" x14ac:dyDescent="0.2">
      <c r="A4" s="1">
        <v>3</v>
      </c>
      <c r="B4" s="1" t="s">
        <v>38</v>
      </c>
      <c r="C4" s="1" t="s">
        <v>36</v>
      </c>
      <c r="D4" s="1" t="s">
        <v>56</v>
      </c>
      <c r="E4" s="1" t="s">
        <v>57</v>
      </c>
      <c r="F4" s="1" t="s">
        <v>47</v>
      </c>
      <c r="G4" s="1" t="s">
        <v>39</v>
      </c>
      <c r="H4" s="1" t="s">
        <v>46</v>
      </c>
      <c r="I4" s="1">
        <v>31</v>
      </c>
      <c r="J4" s="1">
        <v>17</v>
      </c>
      <c r="K4" s="1">
        <v>5</v>
      </c>
      <c r="M4" s="1">
        <v>12</v>
      </c>
    </row>
    <row r="5" spans="1:13" x14ac:dyDescent="0.2">
      <c r="A5" s="1">
        <v>4</v>
      </c>
      <c r="B5" s="1" t="s">
        <v>38</v>
      </c>
      <c r="C5" s="1" t="s">
        <v>72</v>
      </c>
      <c r="D5" s="1" t="s">
        <v>73</v>
      </c>
      <c r="E5" s="1" t="s">
        <v>49</v>
      </c>
      <c r="F5" s="1" t="s">
        <v>49</v>
      </c>
      <c r="G5" s="1" t="s">
        <v>39</v>
      </c>
      <c r="H5" s="1" t="s">
        <v>46</v>
      </c>
      <c r="I5" s="1">
        <v>38</v>
      </c>
      <c r="J5" s="1">
        <v>18</v>
      </c>
      <c r="K5" s="1">
        <v>4</v>
      </c>
      <c r="L5" s="1">
        <v>600</v>
      </c>
      <c r="M5" s="1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D404-8B4C-434E-86FB-D74DB4B66439}">
  <dimension ref="A2:S10"/>
  <sheetViews>
    <sheetView rightToLeft="1" workbookViewId="0">
      <selection activeCell="B9" sqref="B9:D9"/>
    </sheetView>
  </sheetViews>
  <sheetFormatPr defaultRowHeight="15" x14ac:dyDescent="0.2"/>
  <cols>
    <col min="1" max="1" width="6" style="1" bestFit="1" customWidth="1"/>
    <col min="2" max="2" width="21.42578125" style="1" bestFit="1" customWidth="1"/>
    <col min="3" max="3" width="7.42578125" style="1" bestFit="1" customWidth="1"/>
    <col min="4" max="4" width="36.140625" style="1" bestFit="1" customWidth="1"/>
    <col min="5" max="5" width="12.42578125" style="1" bestFit="1" customWidth="1"/>
    <col min="6" max="6" width="29.5703125" style="1" bestFit="1" customWidth="1"/>
    <col min="7" max="8" width="12.85546875" style="1" bestFit="1" customWidth="1"/>
    <col min="9" max="9" width="12.85546875" style="1" customWidth="1"/>
    <col min="10" max="18" width="14.28515625" style="1" bestFit="1" customWidth="1"/>
    <col min="19" max="19" width="15.5703125" style="1" bestFit="1" customWidth="1"/>
    <col min="20" max="16384" width="9.140625" style="1"/>
  </cols>
  <sheetData>
    <row r="2" spans="1:19" x14ac:dyDescent="0.2">
      <c r="A2" s="1" t="s">
        <v>0</v>
      </c>
      <c r="B2" s="1" t="s">
        <v>34</v>
      </c>
      <c r="C2" s="1" t="s">
        <v>35</v>
      </c>
      <c r="D2" s="1" t="s">
        <v>1</v>
      </c>
      <c r="E2" s="1" t="s">
        <v>31</v>
      </c>
      <c r="F2" s="1" t="s">
        <v>51</v>
      </c>
      <c r="G2" s="1">
        <v>2</v>
      </c>
      <c r="H2" s="1">
        <v>5</v>
      </c>
      <c r="I2" s="1">
        <v>7</v>
      </c>
      <c r="J2" s="1">
        <v>10</v>
      </c>
      <c r="K2" s="1">
        <v>20</v>
      </c>
      <c r="L2" s="1">
        <v>30</v>
      </c>
      <c r="M2" s="1">
        <v>40</v>
      </c>
      <c r="N2" s="1">
        <v>50</v>
      </c>
      <c r="O2" s="1">
        <v>60</v>
      </c>
      <c r="P2" s="1">
        <v>70</v>
      </c>
      <c r="Q2" s="1">
        <v>80</v>
      </c>
      <c r="R2" s="1">
        <v>90</v>
      </c>
      <c r="S2" s="1">
        <v>100</v>
      </c>
    </row>
    <row r="3" spans="1:19" x14ac:dyDescent="0.2">
      <c r="A3" s="1">
        <v>1</v>
      </c>
      <c r="B3" s="1" t="s">
        <v>38</v>
      </c>
      <c r="C3" s="1" t="s">
        <v>36</v>
      </c>
      <c r="D3" s="1" t="s">
        <v>37</v>
      </c>
      <c r="E3" s="1" t="s">
        <v>50</v>
      </c>
      <c r="F3" s="1">
        <v>2</v>
      </c>
      <c r="G3" s="1">
        <v>30</v>
      </c>
      <c r="H3" s="1">
        <v>60</v>
      </c>
      <c r="J3" s="1">
        <v>120</v>
      </c>
      <c r="K3" s="1">
        <v>180</v>
      </c>
      <c r="L3" s="1">
        <v>240</v>
      </c>
      <c r="M3" s="1">
        <v>320</v>
      </c>
      <c r="N3" s="1">
        <v>360</v>
      </c>
    </row>
    <row r="4" spans="1:19" x14ac:dyDescent="0.2">
      <c r="A4" s="1">
        <v>2</v>
      </c>
      <c r="B4" s="1" t="s">
        <v>38</v>
      </c>
      <c r="C4" s="1" t="s">
        <v>36</v>
      </c>
      <c r="D4" s="1" t="s">
        <v>37</v>
      </c>
      <c r="E4" s="1" t="s">
        <v>52</v>
      </c>
      <c r="F4" s="1">
        <v>2</v>
      </c>
      <c r="G4" s="1">
        <v>40</v>
      </c>
      <c r="H4" s="1">
        <v>120</v>
      </c>
      <c r="J4" s="1">
        <v>180</v>
      </c>
      <c r="K4" s="1">
        <v>280</v>
      </c>
      <c r="L4" s="1">
        <v>390</v>
      </c>
      <c r="M4" s="1">
        <v>480</v>
      </c>
      <c r="N4" s="1">
        <v>560</v>
      </c>
    </row>
    <row r="5" spans="1:19" x14ac:dyDescent="0.2">
      <c r="A5" s="1">
        <v>3</v>
      </c>
      <c r="B5" s="1" t="s">
        <v>38</v>
      </c>
      <c r="C5" s="1" t="s">
        <v>36</v>
      </c>
      <c r="D5" s="1" t="s">
        <v>53</v>
      </c>
      <c r="E5" s="1" t="s">
        <v>50</v>
      </c>
      <c r="F5" s="1">
        <v>2</v>
      </c>
      <c r="G5" s="1">
        <v>30</v>
      </c>
      <c r="H5" s="1">
        <v>60</v>
      </c>
      <c r="J5" s="1">
        <v>120</v>
      </c>
      <c r="K5" s="1">
        <v>180</v>
      </c>
      <c r="L5" s="1">
        <v>240</v>
      </c>
      <c r="M5" s="1">
        <v>320</v>
      </c>
      <c r="N5" s="1">
        <v>360</v>
      </c>
    </row>
    <row r="6" spans="1:19" x14ac:dyDescent="0.2">
      <c r="A6" s="1">
        <v>4</v>
      </c>
      <c r="B6" s="1" t="s">
        <v>38</v>
      </c>
      <c r="C6" s="1" t="s">
        <v>36</v>
      </c>
      <c r="D6" s="1" t="s">
        <v>53</v>
      </c>
      <c r="E6" s="1" t="s">
        <v>52</v>
      </c>
      <c r="F6" s="1">
        <v>2</v>
      </c>
      <c r="G6" s="1">
        <v>40</v>
      </c>
      <c r="H6" s="1">
        <v>120</v>
      </c>
      <c r="J6" s="1">
        <v>180</v>
      </c>
      <c r="K6" s="1">
        <v>280</v>
      </c>
      <c r="L6" s="1">
        <v>390</v>
      </c>
      <c r="M6" s="1">
        <v>480</v>
      </c>
      <c r="N6" s="1">
        <v>560</v>
      </c>
    </row>
    <row r="7" spans="1:19" x14ac:dyDescent="0.2">
      <c r="A7" s="1">
        <v>5</v>
      </c>
      <c r="B7" s="1" t="s">
        <v>38</v>
      </c>
      <c r="C7" s="1" t="s">
        <v>36</v>
      </c>
      <c r="D7" s="1" t="s">
        <v>56</v>
      </c>
      <c r="E7" s="1" t="s">
        <v>50</v>
      </c>
      <c r="G7" s="1">
        <v>30</v>
      </c>
      <c r="H7" s="1">
        <v>60</v>
      </c>
      <c r="I7" s="1">
        <v>90</v>
      </c>
      <c r="J7" s="1">
        <v>120</v>
      </c>
    </row>
    <row r="8" spans="1:19" x14ac:dyDescent="0.2">
      <c r="A8" s="1">
        <v>6</v>
      </c>
      <c r="B8" s="1" t="s">
        <v>38</v>
      </c>
      <c r="C8" s="1" t="s">
        <v>36</v>
      </c>
      <c r="D8" s="1" t="s">
        <v>56</v>
      </c>
      <c r="E8" s="1" t="s">
        <v>52</v>
      </c>
      <c r="G8" s="1">
        <v>40</v>
      </c>
      <c r="H8" s="1">
        <v>90</v>
      </c>
      <c r="I8" s="1">
        <v>120</v>
      </c>
      <c r="J8" s="1">
        <v>160</v>
      </c>
    </row>
    <row r="9" spans="1:19" x14ac:dyDescent="0.2">
      <c r="B9" s="1" t="s">
        <v>38</v>
      </c>
      <c r="C9" s="1" t="s">
        <v>72</v>
      </c>
      <c r="D9" s="1" t="s">
        <v>73</v>
      </c>
      <c r="E9" s="1" t="s">
        <v>50</v>
      </c>
      <c r="F9" s="1">
        <v>1.5</v>
      </c>
      <c r="H9" s="1">
        <v>60</v>
      </c>
      <c r="J9" s="1">
        <v>120</v>
      </c>
      <c r="K9" s="1">
        <v>160</v>
      </c>
      <c r="L9" s="1">
        <v>240</v>
      </c>
      <c r="M9" s="1">
        <v>280</v>
      </c>
      <c r="N9" s="1">
        <v>330</v>
      </c>
      <c r="O9" s="1">
        <v>390</v>
      </c>
    </row>
    <row r="10" spans="1:19" x14ac:dyDescent="0.2">
      <c r="B10" s="1" t="s">
        <v>38</v>
      </c>
      <c r="C10" s="1" t="s">
        <v>72</v>
      </c>
      <c r="D10" s="1" t="s">
        <v>73</v>
      </c>
      <c r="E10" s="1" t="s">
        <v>52</v>
      </c>
      <c r="F10" s="1">
        <v>1.5</v>
      </c>
      <c r="H10" s="1">
        <v>90</v>
      </c>
      <c r="J10" s="1">
        <v>150</v>
      </c>
      <c r="K10" s="1">
        <v>240</v>
      </c>
      <c r="L10" s="1">
        <v>330</v>
      </c>
      <c r="M10" s="1">
        <v>420</v>
      </c>
      <c r="N10" s="1">
        <v>480</v>
      </c>
      <c r="O10" s="1">
        <v>570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457D-4009-4E51-9405-5A3E7DD42BCD}">
  <dimension ref="A1:F14"/>
  <sheetViews>
    <sheetView rightToLeft="1" workbookViewId="0">
      <selection activeCell="D17" sqref="D17"/>
    </sheetView>
  </sheetViews>
  <sheetFormatPr defaultRowHeight="15" x14ac:dyDescent="0.2"/>
  <cols>
    <col min="1" max="1" width="6" style="1" bestFit="1" customWidth="1"/>
    <col min="2" max="2" width="21.42578125" style="1" bestFit="1" customWidth="1"/>
    <col min="3" max="3" width="7.42578125" style="1" bestFit="1" customWidth="1"/>
    <col min="4" max="4" width="36.140625" style="1" bestFit="1" customWidth="1"/>
    <col min="5" max="5" width="11.5703125" style="1" bestFit="1" customWidth="1"/>
    <col min="6" max="6" width="5.7109375" style="1" bestFit="1" customWidth="1"/>
    <col min="7" max="16384" width="9.140625" style="1"/>
  </cols>
  <sheetData>
    <row r="1" spans="1:6" x14ac:dyDescent="0.2">
      <c r="A1" s="1" t="s">
        <v>0</v>
      </c>
      <c r="B1" s="1" t="s">
        <v>34</v>
      </c>
      <c r="C1" s="1" t="s">
        <v>35</v>
      </c>
      <c r="D1" s="1" t="s">
        <v>1</v>
      </c>
      <c r="E1" s="1" t="s">
        <v>19</v>
      </c>
      <c r="F1" s="1" t="s">
        <v>18</v>
      </c>
    </row>
    <row r="2" spans="1:6" x14ac:dyDescent="0.2">
      <c r="A2" s="1">
        <v>1</v>
      </c>
      <c r="B2" s="1" t="s">
        <v>38</v>
      </c>
      <c r="C2" s="1" t="s">
        <v>36</v>
      </c>
      <c r="D2" s="1" t="s">
        <v>37</v>
      </c>
      <c r="E2" s="1">
        <v>2</v>
      </c>
    </row>
    <row r="3" spans="1:6" x14ac:dyDescent="0.2">
      <c r="A3" s="1">
        <v>2</v>
      </c>
      <c r="B3" s="1" t="s">
        <v>38</v>
      </c>
      <c r="C3" s="1" t="s">
        <v>36</v>
      </c>
      <c r="D3" s="1" t="s">
        <v>37</v>
      </c>
      <c r="E3" s="1">
        <v>6</v>
      </c>
    </row>
    <row r="4" spans="1:6" x14ac:dyDescent="0.2">
      <c r="A4" s="1">
        <v>3</v>
      </c>
      <c r="B4" s="1" t="s">
        <v>38</v>
      </c>
      <c r="C4" s="1" t="s">
        <v>36</v>
      </c>
      <c r="D4" s="1" t="s">
        <v>37</v>
      </c>
      <c r="E4" s="1">
        <v>11.4</v>
      </c>
    </row>
    <row r="5" spans="1:6" x14ac:dyDescent="0.2">
      <c r="A5" s="1">
        <v>4</v>
      </c>
      <c r="B5" s="1" t="s">
        <v>38</v>
      </c>
      <c r="C5" s="1" t="s">
        <v>36</v>
      </c>
      <c r="D5" s="1" t="s">
        <v>37</v>
      </c>
      <c r="E5" s="1">
        <v>17</v>
      </c>
    </row>
    <row r="6" spans="1:6" x14ac:dyDescent="0.2">
      <c r="A6" s="1">
        <v>5</v>
      </c>
      <c r="B6" s="1" t="s">
        <v>38</v>
      </c>
      <c r="C6" s="1" t="s">
        <v>36</v>
      </c>
      <c r="D6" s="1" t="s">
        <v>53</v>
      </c>
      <c r="E6" s="1">
        <v>2</v>
      </c>
    </row>
    <row r="7" spans="1:6" x14ac:dyDescent="0.2">
      <c r="A7" s="1">
        <v>6</v>
      </c>
      <c r="B7" s="1" t="s">
        <v>38</v>
      </c>
      <c r="C7" s="1" t="s">
        <v>36</v>
      </c>
      <c r="D7" s="1" t="s">
        <v>53</v>
      </c>
      <c r="E7" s="1">
        <v>6</v>
      </c>
    </row>
    <row r="8" spans="1:6" x14ac:dyDescent="0.2">
      <c r="A8" s="1">
        <v>7</v>
      </c>
      <c r="B8" s="1" t="s">
        <v>38</v>
      </c>
      <c r="C8" s="1" t="s">
        <v>36</v>
      </c>
      <c r="D8" s="1" t="s">
        <v>53</v>
      </c>
      <c r="E8" s="1">
        <v>11.4</v>
      </c>
    </row>
    <row r="9" spans="1:6" x14ac:dyDescent="0.2">
      <c r="A9" s="1">
        <v>8</v>
      </c>
      <c r="B9" s="1" t="s">
        <v>38</v>
      </c>
      <c r="C9" s="1" t="s">
        <v>36</v>
      </c>
      <c r="D9" s="1" t="s">
        <v>53</v>
      </c>
      <c r="E9" s="1">
        <v>17</v>
      </c>
    </row>
    <row r="10" spans="1:6" x14ac:dyDescent="0.2">
      <c r="A10" s="1">
        <v>9</v>
      </c>
      <c r="B10" s="1" t="s">
        <v>38</v>
      </c>
      <c r="C10" s="1" t="s">
        <v>36</v>
      </c>
      <c r="D10" s="1" t="s">
        <v>56</v>
      </c>
      <c r="E10" s="1">
        <v>2</v>
      </c>
    </row>
    <row r="11" spans="1:6" x14ac:dyDescent="0.2">
      <c r="A11" s="1">
        <v>10</v>
      </c>
      <c r="B11" s="1" t="s">
        <v>38</v>
      </c>
      <c r="C11" s="1" t="s">
        <v>36</v>
      </c>
      <c r="D11" s="1" t="s">
        <v>56</v>
      </c>
      <c r="E11" s="1">
        <v>6</v>
      </c>
    </row>
    <row r="12" spans="1:6" x14ac:dyDescent="0.2">
      <c r="B12" s="1" t="s">
        <v>38</v>
      </c>
      <c r="C12" s="1" t="s">
        <v>72</v>
      </c>
      <c r="D12" s="1" t="s">
        <v>73</v>
      </c>
      <c r="E12" s="1">
        <v>2</v>
      </c>
    </row>
    <row r="13" spans="1:6" x14ac:dyDescent="0.2">
      <c r="B13" s="1" t="s">
        <v>38</v>
      </c>
      <c r="C13" s="1" t="s">
        <v>72</v>
      </c>
      <c r="D13" s="1" t="s">
        <v>73</v>
      </c>
      <c r="E13" s="1">
        <v>6</v>
      </c>
    </row>
    <row r="14" spans="1:6" x14ac:dyDescent="0.2">
      <c r="B14" s="1" t="s">
        <v>38</v>
      </c>
      <c r="C14" s="1" t="s">
        <v>72</v>
      </c>
      <c r="D14" s="1" t="s">
        <v>73</v>
      </c>
      <c r="E14" s="1">
        <v>10.6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calculator</vt:lpstr>
      <vt:lpstr>bag id</vt:lpstr>
      <vt:lpstr>food information table</vt:lpstr>
      <vt:lpstr>feeding table</vt:lpstr>
      <vt:lpstr>price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David</dc:creator>
  <cp:lastModifiedBy>Omer David</cp:lastModifiedBy>
  <dcterms:created xsi:type="dcterms:W3CDTF">2023-08-21T19:49:30Z</dcterms:created>
  <dcterms:modified xsi:type="dcterms:W3CDTF">2023-08-27T13:42:52Z</dcterms:modified>
</cp:coreProperties>
</file>